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defaultThemeVersion="124226"/>
  <mc:AlternateContent xmlns:mc="http://schemas.openxmlformats.org/markup-compatibility/2006">
    <mc:Choice Requires="x15">
      <x15ac:absPath xmlns:x15ac="http://schemas.microsoft.com/office/spreadsheetml/2010/11/ac" url="H:\APP\PA\PAForum\Web Publications\FINANCE\Formula Funding and Advisory Committees\2022-2023 Biennium\"/>
    </mc:Choice>
  </mc:AlternateContent>
  <xr:revisionPtr revIDLastSave="0" documentId="13_ncr:1_{A6EFF9DC-C132-446F-B5C6-B8BEC69DAA0F}" xr6:coauthVersionLast="45" xr6:coauthVersionMax="45" xr10:uidLastSave="{00000000-0000-0000-0000-000000000000}"/>
  <bookViews>
    <workbookView xWindow="-120" yWindow="-120" windowWidth="20730" windowHeight="11160" tabRatio="660" xr2:uid="{00000000-000D-0000-FFFF-FFFF00000000}"/>
  </bookViews>
  <sheets>
    <sheet name="Allocation Summary" sheetId="5" r:id="rId1"/>
    <sheet name="Constants" sheetId="6" r:id="rId2"/>
    <sheet name="Value Add" sheetId="1" r:id="rId3"/>
    <sheet name="SIS" sheetId="13" r:id="rId4"/>
    <sheet name="Hours" sheetId="7" r:id="rId5"/>
    <sheet name="Space Support" sheetId="10" r:id="rId6"/>
    <sheet name="Utilities" sheetId="11" r:id="rId7"/>
    <sheet name="Comparison" sheetId="14" r:id="rId8"/>
    <sheet name="Contact Hours DM" sheetId="15" r:id="rId9"/>
  </sheets>
  <externalReferences>
    <externalReference r:id="rId10"/>
    <externalReference r:id="rId11"/>
  </externalReferences>
  <definedNames>
    <definedName name="_Fill" localSheetId="7" hidden="1">Comparison!#REF!</definedName>
    <definedName name="_Fill" hidden="1">#REF!</definedName>
    <definedName name="_xlnm._FilterDatabase" localSheetId="4" hidden="1">Hours!$A$1:$P$192</definedName>
    <definedName name="_xlnm._FilterDatabase" localSheetId="2">'Value Add'!$A$3:$H$90</definedName>
    <definedName name="_Order1" hidden="1">255</definedName>
    <definedName name="_Order2" hidden="1">255</definedName>
    <definedName name="MATCHINST" localSheetId="7">#REF!</definedName>
    <definedName name="MATCHINST">#REF!</definedName>
    <definedName name="_xlnm.Print_Area" localSheetId="6">Utilities!$A$1:$AB$52</definedName>
    <definedName name="_xlnm.Print_Titles" localSheetId="4">Hours!$A:$B,Hours!$3:$3</definedName>
    <definedName name="_xlnm.Print_Titles" localSheetId="6">Utilities!$A:$B</definedName>
    <definedName name="solver_adj" localSheetId="5" hidden="1">'Space Support'!$F$16</definedName>
    <definedName name="solver_adj" hidden="1">'Space Support'!$F$16</definedName>
    <definedName name="solver_adj2" localSheetId="7" hidden="1">#REF!</definedName>
    <definedName name="solver_adj2" hidden="1">#REF!</definedName>
    <definedName name="solver_cvg" localSheetId="5" hidden="1">0.0001</definedName>
    <definedName name="solver_cvg" hidden="1">0.0001</definedName>
    <definedName name="solver_drv" localSheetId="5" hidden="1">1</definedName>
    <definedName name="solver_drv" hidden="1">1</definedName>
    <definedName name="solver_est" localSheetId="5" hidden="1">1</definedName>
    <definedName name="solver_est" hidden="1">1</definedName>
    <definedName name="solver_itr" localSheetId="5" hidden="1">100</definedName>
    <definedName name="solver_itr" hidden="1">100</definedName>
    <definedName name="solver_lin" localSheetId="5" hidden="1">2</definedName>
    <definedName name="solver_lin" hidden="1">2</definedName>
    <definedName name="solver_neg" localSheetId="5" hidden="1">2</definedName>
    <definedName name="solver_neg" hidden="1">2</definedName>
    <definedName name="solver_num" localSheetId="5" hidden="1">0</definedName>
    <definedName name="solver_num" hidden="1">0</definedName>
    <definedName name="solver_nwt" localSheetId="5" hidden="1">1</definedName>
    <definedName name="solver_nwt" hidden="1">1</definedName>
    <definedName name="solver_opt" localSheetId="7" hidden="1">'[1]Space Support'!#REF!</definedName>
    <definedName name="solver_opt" localSheetId="5" hidden="1">'Space Support'!#REF!</definedName>
    <definedName name="solver_opt" hidden="1">'Space Support'!#REF!</definedName>
    <definedName name="solver_pre" localSheetId="5" hidden="1">0.000001</definedName>
    <definedName name="solver_pre" hidden="1">0.000001</definedName>
    <definedName name="solver_scl" localSheetId="5" hidden="1">2</definedName>
    <definedName name="solver_scl" hidden="1">2</definedName>
    <definedName name="solver_sho" localSheetId="5" hidden="1">2</definedName>
    <definedName name="solver_sho" hidden="1">2</definedName>
    <definedName name="solver_tim" localSheetId="5" hidden="1">100</definedName>
    <definedName name="solver_tim" hidden="1">100</definedName>
    <definedName name="solver_tol" localSheetId="5" hidden="1">0.05</definedName>
    <definedName name="solver_tol" hidden="1">0.05</definedName>
    <definedName name="solver_typ" localSheetId="5" hidden="1">3</definedName>
    <definedName name="solver_typ" hidden="1">3</definedName>
    <definedName name="solver_val" localSheetId="5" hidden="1">0</definedName>
    <definedName name="solver_val" hidden="1">0</definedName>
    <definedName name="WAGEGROUP0607">#REF!</definedName>
    <definedName name="WAGETOTGR0607" localSheetId="2">'Value Add'!$A$3:$I$41</definedName>
    <definedName name="WAGETOTGR0607">#REF!</definedName>
    <definedName name="Z_0A074BB4_530D_46F6_B04A_F3AC2D212DBE_.wvu.PrintArea" localSheetId="7" hidden="1">Comparison!$A$4:$G$41</definedName>
    <definedName name="Z_0AC59CCA_1D93_4C50_8C5F_9E8BB12C4032_.wvu.PrintArea" localSheetId="7" hidden="1">Comparison!$A$4:$G$41</definedName>
    <definedName name="Z_0F3EBC76_0056_4406_B97D_60B0B640312C_.wvu.PrintArea" localSheetId="7" hidden="1">Comparison!$A$1:$G$8</definedName>
    <definedName name="Z_175A74B9_04D8_4168_BE0E_B9F6D216804E_.wvu.Cols" localSheetId="7" hidden="1">#REF!</definedName>
    <definedName name="Z_175A74B9_04D8_4168_BE0E_B9F6D216804E_.wvu.Cols" hidden="1">#REF!</definedName>
    <definedName name="Z_175A74B9_04D8_4168_BE0E_B9F6D216804E_.wvu.PrintArea" localSheetId="5" hidden="1">'Space Support'!$J$4:$L$10</definedName>
    <definedName name="Z_175A74B9_04D8_4168_BE0E_B9F6D216804E_.wvu.PrintTitles" localSheetId="7" hidden="1">'[1]Space Support'!$B:$K,'[1]Space Support'!$3:$3</definedName>
    <definedName name="Z_175A74B9_04D8_4168_BE0E_B9F6D216804E_.wvu.PrintTitles" localSheetId="3" hidden="1">[2]UtilAdj!$A$1:$B$65536,[2]UtilAdj!$A$8:$IV$13</definedName>
    <definedName name="Z_175A74B9_04D8_4168_BE0E_B9F6D216804E_.wvu.PrintTitles" hidden="1">'Space Support'!$B:$K,'Space Support'!$3:$3</definedName>
    <definedName name="Z_2525E0FB_B307_4BBB_9276_C1F8B2A66465_.wvu.PrintArea" localSheetId="7" hidden="1">Comparison!$A$7:$G$43</definedName>
    <definedName name="Z_3B4A1CD3_71A7_41D8_BB20_2C00DD672F4C_.wvu.Cols" localSheetId="7" hidden="1">#REF!</definedName>
    <definedName name="Z_3B4A1CD3_71A7_41D8_BB20_2C00DD672F4C_.wvu.Cols" hidden="1">#REF!</definedName>
    <definedName name="Z_3B4A1CD3_71A7_41D8_BB20_2C00DD672F4C_.wvu.PrintTitles" localSheetId="7" hidden="1">'[1]Space Support'!$B:$K,'[1]Space Support'!$3:$3</definedName>
    <definedName name="Z_3B4A1CD3_71A7_41D8_BB20_2C00DD672F4C_.wvu.PrintTitles" localSheetId="3" hidden="1">[2]UtilAdj!$A$1:$B$65536,[2]UtilAdj!$A$8:$IV$13</definedName>
    <definedName name="Z_3B4A1CD3_71A7_41D8_BB20_2C00DD672F4C_.wvu.PrintTitles" hidden="1">'Space Support'!$B:$K,'Space Support'!$3:$3</definedName>
    <definedName name="Z_3F5AF988_2CAC_4694_95ED_01242EA6B10D_.wvu.PrintArea" localSheetId="7" hidden="1">Comparison!$A$4:$G$5</definedName>
    <definedName name="Z_58F2FA9C_F7C5_4156_BFF6_E11F2EBA822F_.wvu.PrintArea" localSheetId="7" hidden="1">Comparison!$A$7:$G$43</definedName>
    <definedName name="Z_5F15871F_1F9D_454B_B820_06244E250857_.wvu.Cols" localSheetId="7" hidden="1">#REF!</definedName>
    <definedName name="Z_5F15871F_1F9D_454B_B820_06244E250857_.wvu.Cols" hidden="1">#REF!</definedName>
    <definedName name="Z_5F15871F_1F9D_454B_B820_06244E250857_.wvu.PrintTitles" localSheetId="7" hidden="1">'[1]Space Support'!$B:$K,'[1]Space Support'!$3:$3</definedName>
    <definedName name="Z_5F15871F_1F9D_454B_B820_06244E250857_.wvu.PrintTitles" localSheetId="3" hidden="1">[2]UtilAdj!$A$1:$B$65536,[2]UtilAdj!$A$8:$IV$13</definedName>
    <definedName name="Z_5F15871F_1F9D_454B_B820_06244E250857_.wvu.PrintTitles" hidden="1">'Space Support'!$B:$K,'Space Support'!$3:$3</definedName>
    <definedName name="Z_7B497AE1_31A2_4C3E_AC32_38A13252348B_.wvu.PrintArea" localSheetId="7" hidden="1">Comparison!$A$4:$G$41</definedName>
    <definedName name="Z_82D93351_CB79_47D8_8AE8_2B10EACDB89E_.wvu.Cols" localSheetId="7" hidden="1">#REF!</definedName>
    <definedName name="Z_82D93351_CB79_47D8_8AE8_2B10EACDB89E_.wvu.Cols" hidden="1">#REF!</definedName>
    <definedName name="Z_82D93351_CB79_47D8_8AE8_2B10EACDB89E_.wvu.PrintArea" localSheetId="5" hidden="1">'Space Support'!$J$4:$L$10</definedName>
    <definedName name="Z_82D93351_CB79_47D8_8AE8_2B10EACDB89E_.wvu.PrintTitles" localSheetId="7" hidden="1">'[1]Space Support'!$B:$K,'[1]Space Support'!$3:$3</definedName>
    <definedName name="Z_82D93351_CB79_47D8_8AE8_2B10EACDB89E_.wvu.PrintTitles" localSheetId="3" hidden="1">[2]UtilAdj!$A$1:$B$65536,[2]UtilAdj!$A$8:$IV$13</definedName>
    <definedName name="Z_82D93351_CB79_47D8_8AE8_2B10EACDB89E_.wvu.PrintTitles" hidden="1">'Space Support'!$B:$K,'Space Support'!$3:$3</definedName>
    <definedName name="Z_92B8DB46_18BE_4736_A438_5C0EAAC214A3_.wvu.PrintArea" localSheetId="5" hidden="1">'Space Support'!$J$4:$L$10</definedName>
    <definedName name="Z_92B8DB46_18BE_4736_A438_5C0EAAC214A3_.wvu.PrintTitles" localSheetId="5" hidden="1">'Space Support'!$B:$K,'Space Support'!$3:$3</definedName>
    <definedName name="Z_ABB4BCFE_4E5B_46EB_9CDF_31A49DC3C3DC_.wvu.PrintArea" localSheetId="5" hidden="1">'Space Support'!$J$4:$L$10</definedName>
    <definedName name="Z_ABB4BCFE_4E5B_46EB_9CDF_31A49DC3C3DC_.wvu.PrintTitles" localSheetId="5" hidden="1">'Space Support'!$B:$K,'Space Support'!$3:$3</definedName>
    <definedName name="Z_DA77B147_D238_490D_A0F7_48590BD4DC8B_.wvu.PrintArea" localSheetId="7" hidden="1">Comparison!$A$4:$G$5</definedName>
    <definedName name="Z_DE388A6B_882C_495C_AAE9_5FF5D9FE9DAB_.wvu.PrintArea" localSheetId="7" hidden="1">Comparison!$A$4:$G$5</definedName>
    <definedName name="Z_E3BB4C3D_F6B5_4D70_B069_1A7C5F76D2BD_.wvu.PrintArea" localSheetId="5" hidden="1">'Space Support'!$J$4:$L$10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0" i="5" l="1"/>
  <c r="M39" i="5" l="1"/>
  <c r="AH11" i="14" l="1"/>
  <c r="AG11" i="14"/>
  <c r="Y6" i="14"/>
  <c r="K19" i="5"/>
  <c r="C12" i="10" l="1"/>
  <c r="AH6" i="14"/>
  <c r="AD6" i="14" l="1"/>
  <c r="AA25" i="5"/>
  <c r="AA26" i="5"/>
  <c r="AA27" i="5"/>
  <c r="AA28" i="5"/>
  <c r="AA29" i="5"/>
  <c r="AA24" i="5"/>
  <c r="AA34" i="5"/>
  <c r="AA35" i="5"/>
  <c r="AA36" i="5"/>
  <c r="AA37" i="5"/>
  <c r="AA38" i="5"/>
  <c r="AA33" i="5"/>
  <c r="N24" i="5"/>
  <c r="D24" i="5"/>
  <c r="F17" i="10" l="1"/>
  <c r="AC52" i="11"/>
  <c r="Y52" i="11"/>
  <c r="W52" i="11"/>
  <c r="U52" i="11"/>
  <c r="T52" i="11"/>
  <c r="T53" i="11" s="1"/>
  <c r="S52" i="11"/>
  <c r="P52" i="11"/>
  <c r="O52" i="11"/>
  <c r="Q52" i="11" s="1"/>
  <c r="L52" i="11"/>
  <c r="L53" i="11" s="1"/>
  <c r="K52" i="11"/>
  <c r="M52" i="11" s="1"/>
  <c r="H52" i="11"/>
  <c r="G52" i="11"/>
  <c r="I52" i="11" s="1"/>
  <c r="D52" i="11"/>
  <c r="D53" i="11" s="1"/>
  <c r="C52" i="11"/>
  <c r="E52" i="11" s="1"/>
  <c r="AB51" i="11"/>
  <c r="AD51" i="11" s="1"/>
  <c r="U51" i="11"/>
  <c r="V51" i="11" s="1"/>
  <c r="Q51" i="11"/>
  <c r="M51" i="11"/>
  <c r="I51" i="11"/>
  <c r="E51" i="11"/>
  <c r="AD50" i="11"/>
  <c r="AB50" i="11"/>
  <c r="Z50" i="11" s="1"/>
  <c r="X50" i="11"/>
  <c r="U50" i="11"/>
  <c r="V50" i="11" s="1"/>
  <c r="Q50" i="11"/>
  <c r="M50" i="11"/>
  <c r="I50" i="11"/>
  <c r="E50" i="11"/>
  <c r="AD49" i="11"/>
  <c r="AB49" i="11"/>
  <c r="Z49" i="11" s="1"/>
  <c r="X49" i="11"/>
  <c r="U49" i="11"/>
  <c r="Q49" i="11"/>
  <c r="M49" i="11"/>
  <c r="I49" i="11"/>
  <c r="E49" i="11"/>
  <c r="AD48" i="11"/>
  <c r="AB48" i="11"/>
  <c r="AA48" i="11"/>
  <c r="U48" i="11"/>
  <c r="Q48" i="11"/>
  <c r="M48" i="11"/>
  <c r="I48" i="11"/>
  <c r="E48" i="11"/>
  <c r="AD47" i="11"/>
  <c r="AB47" i="11"/>
  <c r="Z47" i="11" s="1"/>
  <c r="X47" i="11"/>
  <c r="U47" i="11"/>
  <c r="Q47" i="11"/>
  <c r="M47" i="11"/>
  <c r="I47" i="11"/>
  <c r="E47" i="11"/>
  <c r="AD46" i="11"/>
  <c r="AB46" i="11"/>
  <c r="Z46" i="11" s="1"/>
  <c r="X46" i="11"/>
  <c r="U46" i="11"/>
  <c r="Q46" i="11"/>
  <c r="M46" i="11"/>
  <c r="I46" i="11"/>
  <c r="E46" i="11"/>
  <c r="AD45" i="11"/>
  <c r="AB45" i="11"/>
  <c r="Z45" i="11" s="1"/>
  <c r="X45" i="11"/>
  <c r="U45" i="11"/>
  <c r="Q45" i="11"/>
  <c r="M45" i="11"/>
  <c r="I45" i="11"/>
  <c r="E45" i="11"/>
  <c r="AD44" i="11"/>
  <c r="AB44" i="11"/>
  <c r="Z44" i="11" s="1"/>
  <c r="X44" i="11"/>
  <c r="U44" i="11"/>
  <c r="Q44" i="11"/>
  <c r="M44" i="11"/>
  <c r="I44" i="11"/>
  <c r="E44" i="11"/>
  <c r="AD43" i="11"/>
  <c r="AB43" i="11"/>
  <c r="Z43" i="11" s="1"/>
  <c r="X43" i="11"/>
  <c r="U43" i="11"/>
  <c r="Q43" i="11"/>
  <c r="M43" i="11"/>
  <c r="I43" i="11"/>
  <c r="E43" i="11"/>
  <c r="AC42" i="11"/>
  <c r="AC53" i="11" s="1"/>
  <c r="Y42" i="11"/>
  <c r="W42" i="11"/>
  <c r="W53" i="11" s="1"/>
  <c r="T42" i="11"/>
  <c r="U42" i="11" s="1"/>
  <c r="S42" i="11"/>
  <c r="S53" i="11" s="1"/>
  <c r="U53" i="11" s="1"/>
  <c r="V7" i="11" s="1"/>
  <c r="P42" i="11"/>
  <c r="P53" i="11" s="1"/>
  <c r="O42" i="11"/>
  <c r="O53" i="11" s="1"/>
  <c r="L42" i="11"/>
  <c r="K42" i="11"/>
  <c r="M42" i="11" s="1"/>
  <c r="H42" i="11"/>
  <c r="H53" i="11" s="1"/>
  <c r="G42" i="11"/>
  <c r="G53" i="11" s="1"/>
  <c r="I53" i="11" s="1"/>
  <c r="D42" i="11"/>
  <c r="C42" i="11"/>
  <c r="E42" i="11" s="1"/>
  <c r="AB41" i="11"/>
  <c r="Z41" i="11"/>
  <c r="U41" i="11"/>
  <c r="Q41" i="11"/>
  <c r="M41" i="11"/>
  <c r="I41" i="11"/>
  <c r="E41" i="11"/>
  <c r="AB40" i="11"/>
  <c r="Z40" i="11"/>
  <c r="U40" i="11"/>
  <c r="Q40" i="11"/>
  <c r="M40" i="11"/>
  <c r="I40" i="11"/>
  <c r="E40" i="11"/>
  <c r="AB39" i="11"/>
  <c r="U39" i="11"/>
  <c r="Q39" i="11"/>
  <c r="M39" i="11"/>
  <c r="I39" i="11"/>
  <c r="E39" i="11"/>
  <c r="AB38" i="11"/>
  <c r="Z38" i="11"/>
  <c r="U38" i="11"/>
  <c r="Q38" i="11"/>
  <c r="M38" i="11"/>
  <c r="I38" i="11"/>
  <c r="E38" i="11"/>
  <c r="AB37" i="11"/>
  <c r="U37" i="11"/>
  <c r="Q37" i="11"/>
  <c r="M37" i="11"/>
  <c r="I37" i="11"/>
  <c r="E37" i="11"/>
  <c r="AB36" i="11"/>
  <c r="Z36" i="11"/>
  <c r="U36" i="11"/>
  <c r="Q36" i="11"/>
  <c r="M36" i="11"/>
  <c r="I36" i="11"/>
  <c r="E36" i="11"/>
  <c r="AB35" i="11"/>
  <c r="U35" i="11"/>
  <c r="Q35" i="11"/>
  <c r="M35" i="11"/>
  <c r="I35" i="11"/>
  <c r="E35" i="11"/>
  <c r="AB34" i="11"/>
  <c r="Z34" i="11"/>
  <c r="U34" i="11"/>
  <c r="Q34" i="11"/>
  <c r="M34" i="11"/>
  <c r="I34" i="11"/>
  <c r="E34" i="11"/>
  <c r="AB33" i="11"/>
  <c r="U33" i="11"/>
  <c r="Q33" i="11"/>
  <c r="M33" i="11"/>
  <c r="I33" i="11"/>
  <c r="E33" i="11"/>
  <c r="AB32" i="11"/>
  <c r="Z32" i="11"/>
  <c r="U32" i="11"/>
  <c r="Q32" i="11"/>
  <c r="M32" i="11"/>
  <c r="I32" i="11"/>
  <c r="E32" i="11"/>
  <c r="AB31" i="11"/>
  <c r="U31" i="11"/>
  <c r="Q31" i="11"/>
  <c r="M31" i="11"/>
  <c r="I31" i="11"/>
  <c r="E31" i="11"/>
  <c r="AB30" i="11"/>
  <c r="Z30" i="11"/>
  <c r="U30" i="11"/>
  <c r="Q30" i="11"/>
  <c r="M30" i="11"/>
  <c r="I30" i="11"/>
  <c r="E30" i="11"/>
  <c r="AB29" i="11"/>
  <c r="U29" i="11"/>
  <c r="Q29" i="11"/>
  <c r="M29" i="11"/>
  <c r="I29" i="11"/>
  <c r="E29" i="11"/>
  <c r="AB28" i="11"/>
  <c r="AD28" i="11" s="1"/>
  <c r="Z28" i="11"/>
  <c r="X28" i="11"/>
  <c r="U28" i="11"/>
  <c r="V28" i="11" s="1"/>
  <c r="Q28" i="11"/>
  <c r="M28" i="11"/>
  <c r="I28" i="11"/>
  <c r="E28" i="11"/>
  <c r="AB27" i="11"/>
  <c r="Z27" i="11" s="1"/>
  <c r="U27" i="11"/>
  <c r="Q27" i="11"/>
  <c r="M27" i="11"/>
  <c r="I27" i="11"/>
  <c r="E27" i="11"/>
  <c r="AB26" i="11"/>
  <c r="Z26" i="11" s="1"/>
  <c r="U26" i="11"/>
  <c r="Q26" i="11"/>
  <c r="M26" i="11"/>
  <c r="I26" i="11"/>
  <c r="E26" i="11"/>
  <c r="AB25" i="11"/>
  <c r="AD25" i="11" s="1"/>
  <c r="Z25" i="11"/>
  <c r="U25" i="11"/>
  <c r="Q25" i="11"/>
  <c r="M25" i="11"/>
  <c r="I25" i="11"/>
  <c r="E25" i="11"/>
  <c r="AD24" i="11"/>
  <c r="AB24" i="11"/>
  <c r="Z24" i="11"/>
  <c r="X24" i="11"/>
  <c r="U24" i="11"/>
  <c r="V24" i="11" s="1"/>
  <c r="Q24" i="11"/>
  <c r="M24" i="11"/>
  <c r="I24" i="11"/>
  <c r="E24" i="11"/>
  <c r="AB23" i="11"/>
  <c r="Z23" i="11" s="1"/>
  <c r="U23" i="11"/>
  <c r="Q23" i="11"/>
  <c r="M23" i="11"/>
  <c r="I23" i="11"/>
  <c r="E23" i="11"/>
  <c r="AB22" i="11"/>
  <c r="Z22" i="11" s="1"/>
  <c r="U22" i="11"/>
  <c r="Q22" i="11"/>
  <c r="M22" i="11"/>
  <c r="I22" i="11"/>
  <c r="E22" i="11"/>
  <c r="AB21" i="11"/>
  <c r="AD21" i="11" s="1"/>
  <c r="Z21" i="11"/>
  <c r="U21" i="11"/>
  <c r="Q21" i="11"/>
  <c r="M21" i="11"/>
  <c r="I21" i="11"/>
  <c r="E21" i="11"/>
  <c r="AD20" i="11"/>
  <c r="AB20" i="11"/>
  <c r="Z20" i="11"/>
  <c r="X20" i="11"/>
  <c r="U20" i="11"/>
  <c r="V20" i="11" s="1"/>
  <c r="Q20" i="11"/>
  <c r="M20" i="11"/>
  <c r="I20" i="11"/>
  <c r="E20" i="11"/>
  <c r="AB19" i="11"/>
  <c r="Z19" i="11" s="1"/>
  <c r="U19" i="11"/>
  <c r="Q19" i="11"/>
  <c r="M19" i="11"/>
  <c r="I19" i="11"/>
  <c r="E19" i="11"/>
  <c r="AB18" i="11"/>
  <c r="X18" i="11" s="1"/>
  <c r="U18" i="11"/>
  <c r="Q18" i="11"/>
  <c r="M18" i="11"/>
  <c r="I18" i="11"/>
  <c r="E18" i="11"/>
  <c r="AB17" i="11"/>
  <c r="AD17" i="11" s="1"/>
  <c r="Z17" i="11"/>
  <c r="U17" i="11"/>
  <c r="Q17" i="11"/>
  <c r="M17" i="11"/>
  <c r="I17" i="11"/>
  <c r="E17" i="11"/>
  <c r="AD16" i="11"/>
  <c r="AB16" i="11"/>
  <c r="Z16" i="11"/>
  <c r="X16" i="11"/>
  <c r="U16" i="11"/>
  <c r="V16" i="11" s="1"/>
  <c r="Q16" i="11"/>
  <c r="M16" i="11"/>
  <c r="I16" i="11"/>
  <c r="E16" i="11"/>
  <c r="AB15" i="11"/>
  <c r="Z15" i="11" s="1"/>
  <c r="U15" i="11"/>
  <c r="Q15" i="11"/>
  <c r="M15" i="11"/>
  <c r="I15" i="11"/>
  <c r="E15" i="11"/>
  <c r="AB14" i="11"/>
  <c r="Z14" i="11" s="1"/>
  <c r="U14" i="11"/>
  <c r="Q14" i="11"/>
  <c r="M14" i="11"/>
  <c r="I14" i="11"/>
  <c r="E14" i="11"/>
  <c r="AB13" i="11"/>
  <c r="AD13" i="11" s="1"/>
  <c r="Z13" i="11"/>
  <c r="U13" i="11"/>
  <c r="Q13" i="11"/>
  <c r="M13" i="11"/>
  <c r="I13" i="11"/>
  <c r="E13" i="11"/>
  <c r="AD12" i="11"/>
  <c r="AB12" i="11"/>
  <c r="Z12" i="11"/>
  <c r="X12" i="11"/>
  <c r="U12" i="11"/>
  <c r="V12" i="11" s="1"/>
  <c r="Q12" i="11"/>
  <c r="M12" i="11"/>
  <c r="I12" i="11"/>
  <c r="E12" i="11"/>
  <c r="AB11" i="11"/>
  <c r="Z11" i="11" s="1"/>
  <c r="U11" i="11"/>
  <c r="Q11" i="11"/>
  <c r="M11" i="11"/>
  <c r="I11" i="11"/>
  <c r="E11" i="11"/>
  <c r="AB10" i="11"/>
  <c r="X10" i="11" s="1"/>
  <c r="U10" i="11"/>
  <c r="Q10" i="11"/>
  <c r="M10" i="11"/>
  <c r="I10" i="11"/>
  <c r="E10" i="11"/>
  <c r="AB9" i="11"/>
  <c r="AD9" i="11" s="1"/>
  <c r="Z9" i="11"/>
  <c r="U9" i="11"/>
  <c r="Q9" i="11"/>
  <c r="M9" i="11"/>
  <c r="I9" i="11"/>
  <c r="E9" i="11"/>
  <c r="AD8" i="11"/>
  <c r="AB8" i="11"/>
  <c r="Z8" i="11"/>
  <c r="X8" i="11"/>
  <c r="U8" i="11"/>
  <c r="V8" i="11" s="1"/>
  <c r="Q8" i="11"/>
  <c r="M8" i="11"/>
  <c r="I8" i="11"/>
  <c r="E8" i="11"/>
  <c r="AB7" i="11"/>
  <c r="Z7" i="11" s="1"/>
  <c r="U7" i="11"/>
  <c r="Q7" i="11"/>
  <c r="M7" i="11"/>
  <c r="I7" i="11"/>
  <c r="E7" i="11"/>
  <c r="AB6" i="11"/>
  <c r="Z6" i="11" s="1"/>
  <c r="U6" i="11"/>
  <c r="Q6" i="11"/>
  <c r="M6" i="11"/>
  <c r="I6" i="11"/>
  <c r="E6" i="11"/>
  <c r="AB5" i="11"/>
  <c r="Z5" i="11" s="1"/>
  <c r="U5" i="11"/>
  <c r="V5" i="11" s="1"/>
  <c r="Q5" i="11"/>
  <c r="M5" i="11"/>
  <c r="I5" i="11"/>
  <c r="E5" i="11"/>
  <c r="J9" i="10"/>
  <c r="K9" i="10" s="1"/>
  <c r="R24" i="5"/>
  <c r="J9" i="11" l="1"/>
  <c r="J10" i="11"/>
  <c r="J13" i="11"/>
  <c r="J14" i="11"/>
  <c r="J17" i="11"/>
  <c r="J18" i="11"/>
  <c r="J21" i="11"/>
  <c r="J22" i="11"/>
  <c r="J25" i="11"/>
  <c r="J26" i="11"/>
  <c r="N5" i="11"/>
  <c r="J41" i="11"/>
  <c r="J33" i="11"/>
  <c r="J27" i="11"/>
  <c r="J23" i="11"/>
  <c r="J19" i="11"/>
  <c r="J15" i="11"/>
  <c r="J11" i="11"/>
  <c r="J38" i="11"/>
  <c r="J36" i="11"/>
  <c r="J34" i="11"/>
  <c r="J32" i="11"/>
  <c r="J30" i="11"/>
  <c r="J7" i="11"/>
  <c r="J6" i="11"/>
  <c r="J5" i="11"/>
  <c r="J40" i="11"/>
  <c r="J29" i="11"/>
  <c r="J37" i="11"/>
  <c r="J31" i="11"/>
  <c r="J35" i="11"/>
  <c r="J39" i="11"/>
  <c r="Q53" i="11"/>
  <c r="R10" i="11" s="1"/>
  <c r="N10" i="11"/>
  <c r="J20" i="11"/>
  <c r="J24" i="11"/>
  <c r="J28" i="11"/>
  <c r="N9" i="11"/>
  <c r="R15" i="11"/>
  <c r="J8" i="11"/>
  <c r="J12" i="11"/>
  <c r="J16" i="11"/>
  <c r="X31" i="11"/>
  <c r="AD31" i="11"/>
  <c r="X35" i="11"/>
  <c r="AD35" i="11"/>
  <c r="Z10" i="11"/>
  <c r="V13" i="11"/>
  <c r="Z18" i="11"/>
  <c r="AD5" i="11"/>
  <c r="AD6" i="11"/>
  <c r="AD7" i="11"/>
  <c r="X9" i="11"/>
  <c r="AD11" i="11"/>
  <c r="X13" i="11"/>
  <c r="AD15" i="11"/>
  <c r="X17" i="11"/>
  <c r="AD19" i="11"/>
  <c r="X21" i="11"/>
  <c r="AD23" i="11"/>
  <c r="X25" i="11"/>
  <c r="AD27" i="11"/>
  <c r="X39" i="11"/>
  <c r="AD39" i="11"/>
  <c r="V40" i="11"/>
  <c r="AB42" i="11"/>
  <c r="AD42" i="11" s="1"/>
  <c r="Q42" i="11"/>
  <c r="R42" i="11" s="1"/>
  <c r="X37" i="11"/>
  <c r="AD37" i="11"/>
  <c r="AD10" i="11"/>
  <c r="AD14" i="11"/>
  <c r="AD18" i="11"/>
  <c r="AD22" i="11"/>
  <c r="AD26" i="11"/>
  <c r="V30" i="11"/>
  <c r="V32" i="11"/>
  <c r="V34" i="11"/>
  <c r="V36" i="11"/>
  <c r="V38" i="11"/>
  <c r="J43" i="11"/>
  <c r="J45" i="11"/>
  <c r="J47" i="11"/>
  <c r="J50" i="11"/>
  <c r="X52" i="11"/>
  <c r="X29" i="11"/>
  <c r="AD29" i="11"/>
  <c r="V11" i="11"/>
  <c r="V19" i="11"/>
  <c r="V23" i="11"/>
  <c r="X40" i="11"/>
  <c r="AD40" i="11"/>
  <c r="V41" i="11"/>
  <c r="I42" i="11"/>
  <c r="J42" i="11" s="1"/>
  <c r="V44" i="11"/>
  <c r="V46" i="11"/>
  <c r="V49" i="11"/>
  <c r="X33" i="11"/>
  <c r="AD33" i="11"/>
  <c r="V6" i="11"/>
  <c r="V15" i="11"/>
  <c r="V27" i="11"/>
  <c r="X5" i="11"/>
  <c r="X6" i="11"/>
  <c r="X7" i="11"/>
  <c r="X11" i="11"/>
  <c r="X15" i="11"/>
  <c r="X19" i="11"/>
  <c r="X23" i="11"/>
  <c r="X27" i="11"/>
  <c r="X42" i="11"/>
  <c r="V10" i="11"/>
  <c r="V14" i="11"/>
  <c r="V18" i="11"/>
  <c r="V22" i="11"/>
  <c r="V26" i="11"/>
  <c r="X30" i="11"/>
  <c r="AD30" i="11"/>
  <c r="X32" i="11"/>
  <c r="AD32" i="11"/>
  <c r="X34" i="11"/>
  <c r="AD34" i="11"/>
  <c r="X36" i="11"/>
  <c r="AD36" i="11"/>
  <c r="X38" i="11"/>
  <c r="AD38" i="11"/>
  <c r="V39" i="11"/>
  <c r="Z42" i="11"/>
  <c r="R52" i="11"/>
  <c r="AB52" i="11"/>
  <c r="AD52" i="11" s="1"/>
  <c r="X14" i="11"/>
  <c r="X22" i="11"/>
  <c r="X26" i="11"/>
  <c r="V29" i="11"/>
  <c r="V31" i="11"/>
  <c r="V33" i="11"/>
  <c r="V35" i="11"/>
  <c r="V37" i="11"/>
  <c r="Z39" i="11"/>
  <c r="X41" i="11"/>
  <c r="AD41" i="11"/>
  <c r="J44" i="11"/>
  <c r="J46" i="11"/>
  <c r="J49" i="11"/>
  <c r="J51" i="11"/>
  <c r="V9" i="11"/>
  <c r="V17" i="11"/>
  <c r="V21" i="11"/>
  <c r="V25" i="11"/>
  <c r="Z29" i="11"/>
  <c r="Z31" i="11"/>
  <c r="Z33" i="11"/>
  <c r="Z35" i="11"/>
  <c r="Z37" i="11"/>
  <c r="V43" i="11"/>
  <c r="V45" i="11"/>
  <c r="V47" i="11"/>
  <c r="Y53" i="11"/>
  <c r="X51" i="11"/>
  <c r="Z51" i="11"/>
  <c r="C53" i="11"/>
  <c r="E53" i="11" s="1"/>
  <c r="F49" i="11" s="1"/>
  <c r="K53" i="11"/>
  <c r="M53" i="11" s="1"/>
  <c r="O6" i="14"/>
  <c r="O7" i="14"/>
  <c r="O8" i="14"/>
  <c r="O9" i="14"/>
  <c r="O10" i="14"/>
  <c r="O5" i="14"/>
  <c r="M9" i="14"/>
  <c r="H11" i="14"/>
  <c r="I11" i="14"/>
  <c r="J11" i="14"/>
  <c r="Y5" i="14"/>
  <c r="Y7" i="14"/>
  <c r="Y8" i="14"/>
  <c r="Y9" i="14"/>
  <c r="Y10" i="14"/>
  <c r="F27" i="11" l="1"/>
  <c r="N38" i="11"/>
  <c r="N28" i="11"/>
  <c r="N24" i="11"/>
  <c r="N20" i="11"/>
  <c r="N16" i="11"/>
  <c r="N12" i="11"/>
  <c r="N39" i="11"/>
  <c r="N37" i="11"/>
  <c r="N35" i="11"/>
  <c r="N33" i="11"/>
  <c r="N31" i="11"/>
  <c r="N29" i="11"/>
  <c r="N8" i="11"/>
  <c r="N41" i="11"/>
  <c r="N46" i="11"/>
  <c r="F10" i="11"/>
  <c r="AA10" i="11" s="1"/>
  <c r="V52" i="11"/>
  <c r="N45" i="11"/>
  <c r="F36" i="11"/>
  <c r="F40" i="11"/>
  <c r="AA40" i="11" s="1"/>
  <c r="F24" i="11"/>
  <c r="F8" i="11"/>
  <c r="N21" i="11"/>
  <c r="N36" i="11"/>
  <c r="N22" i="11"/>
  <c r="N27" i="11"/>
  <c r="N19" i="11"/>
  <c r="N11" i="11"/>
  <c r="F34" i="11"/>
  <c r="F17" i="11"/>
  <c r="N44" i="11"/>
  <c r="F26" i="11"/>
  <c r="N43" i="11"/>
  <c r="F32" i="11"/>
  <c r="F20" i="11"/>
  <c r="N30" i="11"/>
  <c r="N52" i="11"/>
  <c r="R40" i="11"/>
  <c r="R39" i="11"/>
  <c r="R25" i="11"/>
  <c r="R21" i="11"/>
  <c r="R17" i="11"/>
  <c r="R13" i="11"/>
  <c r="R9" i="11"/>
  <c r="R7" i="11"/>
  <c r="R50" i="11"/>
  <c r="R47" i="11"/>
  <c r="R45" i="11"/>
  <c r="R43" i="11"/>
  <c r="R37" i="11"/>
  <c r="R35" i="11"/>
  <c r="R33" i="11"/>
  <c r="R31" i="11"/>
  <c r="R29" i="11"/>
  <c r="R32" i="11"/>
  <c r="R38" i="11"/>
  <c r="R6" i="11"/>
  <c r="R51" i="11"/>
  <c r="R44" i="11"/>
  <c r="R34" i="11"/>
  <c r="R5" i="11"/>
  <c r="R49" i="11"/>
  <c r="R30" i="11"/>
  <c r="R46" i="11"/>
  <c r="R36" i="11"/>
  <c r="N26" i="11"/>
  <c r="F45" i="11"/>
  <c r="AA45" i="11" s="1"/>
  <c r="F7" i="11"/>
  <c r="F6" i="11"/>
  <c r="F47" i="11"/>
  <c r="F50" i="11"/>
  <c r="F43" i="11"/>
  <c r="AA43" i="11" s="1"/>
  <c r="F23" i="11"/>
  <c r="Z52" i="11"/>
  <c r="F30" i="11"/>
  <c r="J52" i="11"/>
  <c r="F25" i="11"/>
  <c r="F44" i="11"/>
  <c r="N34" i="11"/>
  <c r="N40" i="11"/>
  <c r="N18" i="11"/>
  <c r="R24" i="11"/>
  <c r="R16" i="11"/>
  <c r="R8" i="11"/>
  <c r="F22" i="11"/>
  <c r="N50" i="11"/>
  <c r="F16" i="11"/>
  <c r="F13" i="11"/>
  <c r="N32" i="11"/>
  <c r="R27" i="11"/>
  <c r="R26" i="11"/>
  <c r="R11" i="11"/>
  <c r="N23" i="11"/>
  <c r="N15" i="11"/>
  <c r="N7" i="11"/>
  <c r="F33" i="11"/>
  <c r="AA33" i="11" s="1"/>
  <c r="F42" i="11"/>
  <c r="F39" i="11"/>
  <c r="AA39" i="11" s="1"/>
  <c r="F18" i="11"/>
  <c r="AA18" i="11" s="1"/>
  <c r="F19" i="11"/>
  <c r="R19" i="11"/>
  <c r="R22" i="11"/>
  <c r="N6" i="11"/>
  <c r="F5" i="11"/>
  <c r="AA5" i="11" s="1"/>
  <c r="F35" i="11"/>
  <c r="F52" i="11"/>
  <c r="AA52" i="11" s="1"/>
  <c r="N51" i="11"/>
  <c r="F31" i="11"/>
  <c r="AA31" i="11" s="1"/>
  <c r="N49" i="11"/>
  <c r="AA49" i="11" s="1"/>
  <c r="N47" i="11"/>
  <c r="V42" i="11"/>
  <c r="F28" i="11"/>
  <c r="F12" i="11"/>
  <c r="F21" i="11"/>
  <c r="AA21" i="11" s="1"/>
  <c r="R23" i="11"/>
  <c r="N13" i="11"/>
  <c r="R18" i="11"/>
  <c r="F46" i="11"/>
  <c r="AA46" i="11" s="1"/>
  <c r="N25" i="11"/>
  <c r="F11" i="11"/>
  <c r="AB53" i="11"/>
  <c r="N53" i="11" s="1"/>
  <c r="F41" i="11"/>
  <c r="F37" i="11"/>
  <c r="AA37" i="11" s="1"/>
  <c r="F29" i="11"/>
  <c r="F14" i="11"/>
  <c r="N42" i="11"/>
  <c r="F15" i="11"/>
  <c r="AA15" i="11" s="1"/>
  <c r="F38" i="11"/>
  <c r="AA38" i="11" s="1"/>
  <c r="R41" i="11"/>
  <c r="F9" i="11"/>
  <c r="AA9" i="11" s="1"/>
  <c r="N17" i="11"/>
  <c r="F51" i="11"/>
  <c r="R14" i="11"/>
  <c r="R28" i="11"/>
  <c r="R20" i="11"/>
  <c r="R12" i="11"/>
  <c r="N14" i="11"/>
  <c r="AA41" i="11" l="1"/>
  <c r="AA30" i="11"/>
  <c r="AA34" i="11"/>
  <c r="AA24" i="11"/>
  <c r="Z53" i="11"/>
  <c r="AA12" i="11"/>
  <c r="AA35" i="11"/>
  <c r="AA42" i="11"/>
  <c r="AA23" i="11"/>
  <c r="AA20" i="11"/>
  <c r="AA36" i="11"/>
  <c r="AA11" i="11"/>
  <c r="AA28" i="11"/>
  <c r="AA13" i="11"/>
  <c r="AA32" i="11"/>
  <c r="F53" i="11"/>
  <c r="AA16" i="11"/>
  <c r="AA50" i="11"/>
  <c r="AA14" i="11"/>
  <c r="AA44" i="11"/>
  <c r="AA47" i="11"/>
  <c r="R53" i="11"/>
  <c r="AA26" i="11"/>
  <c r="AA51" i="11"/>
  <c r="AA22" i="11"/>
  <c r="AA25" i="11"/>
  <c r="AA6" i="11"/>
  <c r="AA27" i="11"/>
  <c r="AD53" i="11"/>
  <c r="X53" i="11"/>
  <c r="V53" i="11"/>
  <c r="J53" i="11"/>
  <c r="AA29" i="11"/>
  <c r="AA19" i="11"/>
  <c r="AA7" i="11"/>
  <c r="AA17" i="11"/>
  <c r="AA8" i="11"/>
  <c r="J8" i="10"/>
  <c r="K8" i="10" s="1"/>
  <c r="J5" i="10"/>
  <c r="K5" i="10" s="1"/>
  <c r="J6" i="10"/>
  <c r="K6" i="10" s="1"/>
  <c r="J7" i="10"/>
  <c r="K7" i="10" s="1"/>
  <c r="J4" i="10"/>
  <c r="K4" i="10" s="1"/>
  <c r="AA53" i="11" l="1"/>
  <c r="D42" i="5" l="1"/>
  <c r="K16" i="5" l="1"/>
  <c r="D51" i="5"/>
  <c r="C6" i="5"/>
  <c r="AB34" i="5" l="1"/>
  <c r="AC34" i="5" s="1"/>
  <c r="AD34" i="5" s="1"/>
  <c r="AB35" i="5"/>
  <c r="AC35" i="5" s="1"/>
  <c r="AD35" i="5" s="1"/>
  <c r="AB36" i="5"/>
  <c r="AB37" i="5"/>
  <c r="AB38" i="5"/>
  <c r="AC38" i="5" s="1"/>
  <c r="AD38" i="5" s="1"/>
  <c r="AB33" i="5"/>
  <c r="L6" i="5"/>
  <c r="M6" i="5"/>
  <c r="L7" i="5"/>
  <c r="M7" i="5"/>
  <c r="L8" i="5"/>
  <c r="M8" i="5"/>
  <c r="L9" i="5"/>
  <c r="M9" i="5"/>
  <c r="L10" i="5"/>
  <c r="M10" i="5"/>
  <c r="L11" i="5"/>
  <c r="M11" i="5"/>
  <c r="I6" i="5"/>
  <c r="J6" i="5"/>
  <c r="I7" i="5"/>
  <c r="J7" i="5"/>
  <c r="I8" i="5"/>
  <c r="J8" i="5"/>
  <c r="I9" i="5"/>
  <c r="J9" i="5"/>
  <c r="I10" i="5"/>
  <c r="J10" i="5"/>
  <c r="I11" i="5"/>
  <c r="J11" i="5"/>
  <c r="AC36" i="5" l="1"/>
  <c r="AD36" i="5" s="1"/>
  <c r="AC37" i="5"/>
  <c r="AD37" i="5" s="1"/>
  <c r="AA39" i="5"/>
  <c r="J12" i="5"/>
  <c r="I12" i="5"/>
  <c r="AB39" i="5"/>
  <c r="AC33" i="5"/>
  <c r="AD33" i="5" s="1"/>
  <c r="M12" i="5"/>
  <c r="L12" i="5"/>
  <c r="AC39" i="5" l="1"/>
  <c r="AD39" i="5" s="1"/>
  <c r="L21" i="5"/>
  <c r="M21" i="5"/>
  <c r="I21" i="5"/>
  <c r="J21" i="5"/>
  <c r="K17" i="5"/>
  <c r="K18" i="5"/>
  <c r="K20" i="5"/>
  <c r="K15" i="5"/>
  <c r="H16" i="5"/>
  <c r="N16" i="5" s="1"/>
  <c r="H17" i="5"/>
  <c r="H18" i="5"/>
  <c r="H19" i="5"/>
  <c r="H20" i="5"/>
  <c r="H15" i="5"/>
  <c r="K25" i="5"/>
  <c r="K26" i="5"/>
  <c r="K27" i="5"/>
  <c r="K28" i="5"/>
  <c r="K29" i="5"/>
  <c r="K24" i="5"/>
  <c r="H25" i="5"/>
  <c r="N25" i="5" s="1"/>
  <c r="H26" i="5"/>
  <c r="H27" i="5"/>
  <c r="H28" i="5"/>
  <c r="H29" i="5"/>
  <c r="H24" i="5"/>
  <c r="I30" i="5"/>
  <c r="J30" i="5"/>
  <c r="L30" i="5"/>
  <c r="M30" i="5"/>
  <c r="L39" i="5"/>
  <c r="I39" i="5"/>
  <c r="J39" i="5"/>
  <c r="H33" i="5"/>
  <c r="H34" i="5"/>
  <c r="H35" i="5"/>
  <c r="H36" i="5"/>
  <c r="H37" i="5"/>
  <c r="H38" i="5"/>
  <c r="K34" i="5"/>
  <c r="K35" i="5"/>
  <c r="K36" i="5"/>
  <c r="K37" i="5"/>
  <c r="K38" i="5"/>
  <c r="K33" i="5"/>
  <c r="N38" i="5" l="1"/>
  <c r="N37" i="5"/>
  <c r="N33" i="5"/>
  <c r="N20" i="5"/>
  <c r="N29" i="5"/>
  <c r="N19" i="5"/>
  <c r="N28" i="5"/>
  <c r="N18" i="5"/>
  <c r="N17" i="5"/>
  <c r="N36" i="5"/>
  <c r="N27" i="5"/>
  <c r="N35" i="5"/>
  <c r="N26" i="5"/>
  <c r="H6" i="5"/>
  <c r="N15" i="5"/>
  <c r="D15" i="5" s="1"/>
  <c r="N34" i="5"/>
  <c r="K30" i="5"/>
  <c r="H30" i="5"/>
  <c r="R25" i="5"/>
  <c r="S25" i="5"/>
  <c r="R26" i="5"/>
  <c r="S26" i="5"/>
  <c r="R27" i="5"/>
  <c r="S27" i="5"/>
  <c r="R28" i="5"/>
  <c r="S28" i="5"/>
  <c r="R29" i="5"/>
  <c r="S29" i="5"/>
  <c r="S24" i="5"/>
  <c r="N30" i="5" l="1"/>
  <c r="N21" i="5"/>
  <c r="AA21" i="5" l="1"/>
  <c r="T11" i="14" l="1"/>
  <c r="S11" i="14"/>
  <c r="AA30" i="5" l="1"/>
  <c r="AB4" i="5"/>
  <c r="AA4" i="5"/>
  <c r="K10" i="5"/>
  <c r="U4" i="5"/>
  <c r="T4" i="5"/>
  <c r="K39" i="5" l="1"/>
  <c r="H39" i="5"/>
  <c r="K7" i="5"/>
  <c r="D34" i="5"/>
  <c r="E34" i="5" s="1"/>
  <c r="F34" i="5" s="1"/>
  <c r="D35" i="5"/>
  <c r="E35" i="5" s="1"/>
  <c r="F35" i="5" s="1"/>
  <c r="D36" i="5"/>
  <c r="E36" i="5" s="1"/>
  <c r="F36" i="5" s="1"/>
  <c r="D37" i="5"/>
  <c r="E37" i="5" s="1"/>
  <c r="F37" i="5" s="1"/>
  <c r="D38" i="5"/>
  <c r="E38" i="5" s="1"/>
  <c r="F38" i="5" s="1"/>
  <c r="D33" i="5"/>
  <c r="D25" i="5"/>
  <c r="E25" i="5" s="1"/>
  <c r="F25" i="5" s="1"/>
  <c r="D26" i="5"/>
  <c r="E26" i="5" s="1"/>
  <c r="F26" i="5" s="1"/>
  <c r="D27" i="5"/>
  <c r="E27" i="5" s="1"/>
  <c r="F27" i="5" s="1"/>
  <c r="K9" i="5"/>
  <c r="D28" i="5"/>
  <c r="E28" i="5" s="1"/>
  <c r="F28" i="5" s="1"/>
  <c r="D29" i="5"/>
  <c r="E29" i="5" s="1"/>
  <c r="F29" i="5" s="1"/>
  <c r="H7" i="5"/>
  <c r="K8" i="5"/>
  <c r="D17" i="5"/>
  <c r="E17" i="5" s="1"/>
  <c r="F17" i="5" s="1"/>
  <c r="H11" i="5"/>
  <c r="K11" i="5"/>
  <c r="N4" i="5"/>
  <c r="K4" i="5"/>
  <c r="H4" i="5"/>
  <c r="D65" i="5"/>
  <c r="E65" i="5" s="1"/>
  <c r="F65" i="5" s="1"/>
  <c r="D64" i="5"/>
  <c r="E64" i="5" s="1"/>
  <c r="F64" i="5" s="1"/>
  <c r="D63" i="5"/>
  <c r="E63" i="5" s="1"/>
  <c r="F63" i="5" s="1"/>
  <c r="D62" i="5"/>
  <c r="E62" i="5" s="1"/>
  <c r="F62" i="5" s="1"/>
  <c r="D61" i="5"/>
  <c r="E61" i="5" s="1"/>
  <c r="F61" i="5" s="1"/>
  <c r="D60" i="5"/>
  <c r="E60" i="5" s="1"/>
  <c r="F60" i="5" s="1"/>
  <c r="D56" i="5"/>
  <c r="E56" i="5" s="1"/>
  <c r="F56" i="5" s="1"/>
  <c r="D55" i="5"/>
  <c r="E55" i="5" s="1"/>
  <c r="F55" i="5" s="1"/>
  <c r="D54" i="5"/>
  <c r="E54" i="5" s="1"/>
  <c r="F54" i="5" s="1"/>
  <c r="D53" i="5"/>
  <c r="E53" i="5" s="1"/>
  <c r="F53" i="5" s="1"/>
  <c r="D52" i="5"/>
  <c r="E52" i="5" s="1"/>
  <c r="F52" i="5" s="1"/>
  <c r="E51" i="5"/>
  <c r="D43" i="5"/>
  <c r="D44" i="5"/>
  <c r="E44" i="5" s="1"/>
  <c r="F44" i="5" s="1"/>
  <c r="D45" i="5"/>
  <c r="E45" i="5" s="1"/>
  <c r="F45" i="5" s="1"/>
  <c r="D46" i="5"/>
  <c r="E46" i="5" s="1"/>
  <c r="F46" i="5" s="1"/>
  <c r="D47" i="5"/>
  <c r="E47" i="5" s="1"/>
  <c r="F47" i="5" s="1"/>
  <c r="E42" i="5"/>
  <c r="F42" i="5" s="1"/>
  <c r="C8" i="5"/>
  <c r="C4" i="5"/>
  <c r="E33" i="5" l="1"/>
  <c r="F33" i="5" s="1"/>
  <c r="D6" i="5"/>
  <c r="N11" i="5"/>
  <c r="N7" i="5"/>
  <c r="D18" i="5"/>
  <c r="E18" i="5" s="1"/>
  <c r="F18" i="5" s="1"/>
  <c r="D16" i="5"/>
  <c r="E16" i="5" s="1"/>
  <c r="F16" i="5" s="1"/>
  <c r="K21" i="5"/>
  <c r="H21" i="5"/>
  <c r="D48" i="5"/>
  <c r="E15" i="5"/>
  <c r="F15" i="5" s="1"/>
  <c r="D30" i="5"/>
  <c r="E24" i="5"/>
  <c r="F24" i="5" s="1"/>
  <c r="D39" i="5"/>
  <c r="N39" i="5"/>
  <c r="D66" i="5"/>
  <c r="E57" i="5"/>
  <c r="D57" i="5"/>
  <c r="E43" i="5"/>
  <c r="F43" i="5" s="1"/>
  <c r="E66" i="5"/>
  <c r="F51" i="5"/>
  <c r="H8" i="5"/>
  <c r="N8" i="5" s="1"/>
  <c r="K6" i="5"/>
  <c r="N6" i="5" s="1"/>
  <c r="H10" i="5"/>
  <c r="N10" i="5" s="1"/>
  <c r="H9" i="5"/>
  <c r="N9" i="5" s="1"/>
  <c r="C21" i="5"/>
  <c r="N12" i="5" l="1"/>
  <c r="K12" i="5"/>
  <c r="D20" i="5"/>
  <c r="E20" i="5" s="1"/>
  <c r="F20" i="5" s="1"/>
  <c r="D19" i="5"/>
  <c r="E19" i="5" s="1"/>
  <c r="F19" i="5" s="1"/>
  <c r="H12" i="5"/>
  <c r="E48" i="5"/>
  <c r="C47" i="1"/>
  <c r="C48" i="1"/>
  <c r="C5" i="1"/>
  <c r="E21" i="5" l="1"/>
  <c r="F21" i="5" s="1"/>
  <c r="C5" i="13"/>
  <c r="D5" i="13" s="1"/>
  <c r="C6" i="13"/>
  <c r="D6" i="13" s="1"/>
  <c r="C7" i="13"/>
  <c r="D7" i="13" s="1"/>
  <c r="C8" i="13"/>
  <c r="D8" i="13" s="1"/>
  <c r="C9" i="13"/>
  <c r="D9" i="13" s="1"/>
  <c r="C4" i="13"/>
  <c r="D4" i="13" s="1"/>
  <c r="AC11" i="14"/>
  <c r="P10" i="14"/>
  <c r="Q10" i="14" s="1"/>
  <c r="P9" i="14"/>
  <c r="Q9" i="14" s="1"/>
  <c r="P8" i="14"/>
  <c r="Q8" i="14" s="1"/>
  <c r="P7" i="14"/>
  <c r="Q7" i="14" s="1"/>
  <c r="P6" i="14"/>
  <c r="Q6" i="14" s="1"/>
  <c r="P5" i="14"/>
  <c r="Q5" i="14" s="1"/>
  <c r="K5" i="14"/>
  <c r="F10" i="14"/>
  <c r="G10" i="14" s="1"/>
  <c r="F9" i="14"/>
  <c r="G9" i="14" s="1"/>
  <c r="F8" i="14"/>
  <c r="G8" i="14" s="1"/>
  <c r="F7" i="14"/>
  <c r="G7" i="14" s="1"/>
  <c r="F6" i="14"/>
  <c r="G6" i="14" s="1"/>
  <c r="F5" i="14"/>
  <c r="G5" i="14" s="1"/>
  <c r="O4" i="14"/>
  <c r="N4" i="14"/>
  <c r="M4" i="14"/>
  <c r="I4" i="14"/>
  <c r="H4" i="14"/>
  <c r="F11" i="14" l="1"/>
  <c r="C80" i="1" l="1"/>
  <c r="C79" i="1"/>
  <c r="C78" i="1"/>
  <c r="C77" i="1"/>
  <c r="C76" i="1"/>
  <c r="C75" i="1"/>
  <c r="C74" i="1"/>
  <c r="C73" i="1"/>
  <c r="C72" i="1"/>
  <c r="C71" i="1"/>
  <c r="C70" i="1"/>
  <c r="C69" i="1"/>
  <c r="C67" i="1"/>
  <c r="C66" i="1"/>
  <c r="C65" i="1"/>
  <c r="C64" i="1"/>
  <c r="C63" i="1"/>
  <c r="C62" i="1"/>
  <c r="C61" i="1"/>
  <c r="C60" i="1"/>
  <c r="C59" i="1"/>
  <c r="C58" i="1"/>
  <c r="C57" i="1"/>
  <c r="C56" i="1"/>
  <c r="C112" i="7" l="1"/>
  <c r="D112" i="7"/>
  <c r="E112" i="7"/>
  <c r="F112" i="7"/>
  <c r="G112" i="7"/>
  <c r="H112" i="7"/>
  <c r="I112" i="7"/>
  <c r="J112" i="7"/>
  <c r="C113" i="7"/>
  <c r="D113" i="7"/>
  <c r="E113" i="7"/>
  <c r="F113" i="7"/>
  <c r="G113" i="7"/>
  <c r="H113" i="7"/>
  <c r="I113" i="7"/>
  <c r="J113" i="7"/>
  <c r="C114" i="7"/>
  <c r="D114" i="7"/>
  <c r="E114" i="7"/>
  <c r="F114" i="7"/>
  <c r="G114" i="7"/>
  <c r="H114" i="7"/>
  <c r="I114" i="7"/>
  <c r="J114" i="7"/>
  <c r="C115" i="7"/>
  <c r="D115" i="7"/>
  <c r="E115" i="7"/>
  <c r="F115" i="7"/>
  <c r="G115" i="7"/>
  <c r="H115" i="7"/>
  <c r="I115" i="7"/>
  <c r="J115" i="7"/>
  <c r="C116" i="7"/>
  <c r="D116" i="7"/>
  <c r="E116" i="7"/>
  <c r="F116" i="7"/>
  <c r="G116" i="7"/>
  <c r="H116" i="7"/>
  <c r="I116" i="7"/>
  <c r="J116" i="7"/>
  <c r="C117" i="7"/>
  <c r="D117" i="7"/>
  <c r="E117" i="7"/>
  <c r="F117" i="7"/>
  <c r="G117" i="7"/>
  <c r="H117" i="7"/>
  <c r="I117" i="7"/>
  <c r="J117" i="7"/>
  <c r="C118" i="7"/>
  <c r="D118" i="7"/>
  <c r="E118" i="7"/>
  <c r="F118" i="7"/>
  <c r="G118" i="7"/>
  <c r="H118" i="7"/>
  <c r="I118" i="7"/>
  <c r="J118" i="7"/>
  <c r="C119" i="7"/>
  <c r="D119" i="7"/>
  <c r="E119" i="7"/>
  <c r="F119" i="7"/>
  <c r="G119" i="7"/>
  <c r="H119" i="7"/>
  <c r="I119" i="7"/>
  <c r="J119" i="7"/>
  <c r="C120" i="7"/>
  <c r="D120" i="7"/>
  <c r="E120" i="7"/>
  <c r="F120" i="7"/>
  <c r="G120" i="7"/>
  <c r="H120" i="7"/>
  <c r="I120" i="7"/>
  <c r="J120" i="7"/>
  <c r="C121" i="7"/>
  <c r="D121" i="7"/>
  <c r="E121" i="7"/>
  <c r="F121" i="7"/>
  <c r="G121" i="7"/>
  <c r="H121" i="7"/>
  <c r="I121" i="7"/>
  <c r="J121" i="7"/>
  <c r="C122" i="7"/>
  <c r="D122" i="7"/>
  <c r="E122" i="7"/>
  <c r="F122" i="7"/>
  <c r="G122" i="7"/>
  <c r="H122" i="7"/>
  <c r="I122" i="7"/>
  <c r="J122" i="7"/>
  <c r="C123" i="7"/>
  <c r="D123" i="7"/>
  <c r="E123" i="7"/>
  <c r="F123" i="7"/>
  <c r="G123" i="7"/>
  <c r="H123" i="7"/>
  <c r="I123" i="7"/>
  <c r="J123" i="7"/>
  <c r="C124" i="7"/>
  <c r="D124" i="7"/>
  <c r="E124" i="7"/>
  <c r="F124" i="7"/>
  <c r="G124" i="7"/>
  <c r="H124" i="7"/>
  <c r="I124" i="7"/>
  <c r="J124" i="7"/>
  <c r="C125" i="7"/>
  <c r="D125" i="7"/>
  <c r="E125" i="7"/>
  <c r="F125" i="7"/>
  <c r="G125" i="7"/>
  <c r="H125" i="7"/>
  <c r="I125" i="7"/>
  <c r="J125" i="7"/>
  <c r="C126" i="7"/>
  <c r="D126" i="7"/>
  <c r="E126" i="7"/>
  <c r="F126" i="7"/>
  <c r="G126" i="7"/>
  <c r="H126" i="7"/>
  <c r="I126" i="7"/>
  <c r="J126" i="7"/>
  <c r="C127" i="7"/>
  <c r="D127" i="7"/>
  <c r="E127" i="7"/>
  <c r="F127" i="7"/>
  <c r="G127" i="7"/>
  <c r="H127" i="7"/>
  <c r="I127" i="7"/>
  <c r="J127" i="7"/>
  <c r="C128" i="7"/>
  <c r="D128" i="7"/>
  <c r="E128" i="7"/>
  <c r="F128" i="7"/>
  <c r="G128" i="7"/>
  <c r="H128" i="7"/>
  <c r="I128" i="7"/>
  <c r="J128" i="7"/>
  <c r="C129" i="7"/>
  <c r="D129" i="7"/>
  <c r="E129" i="7"/>
  <c r="F129" i="7"/>
  <c r="G129" i="7"/>
  <c r="H129" i="7"/>
  <c r="I129" i="7"/>
  <c r="J129" i="7"/>
  <c r="C130" i="7"/>
  <c r="D130" i="7"/>
  <c r="E130" i="7"/>
  <c r="F130" i="7"/>
  <c r="G130" i="7"/>
  <c r="H130" i="7"/>
  <c r="I130" i="7"/>
  <c r="J130" i="7"/>
  <c r="C131" i="7"/>
  <c r="D131" i="7"/>
  <c r="E131" i="7"/>
  <c r="F131" i="7"/>
  <c r="G131" i="7"/>
  <c r="H131" i="7"/>
  <c r="I131" i="7"/>
  <c r="J131" i="7"/>
  <c r="C132" i="7"/>
  <c r="D132" i="7"/>
  <c r="E132" i="7"/>
  <c r="F132" i="7"/>
  <c r="G132" i="7"/>
  <c r="H132" i="7"/>
  <c r="I132" i="7"/>
  <c r="J132" i="7"/>
  <c r="C133" i="7"/>
  <c r="D133" i="7"/>
  <c r="E133" i="7"/>
  <c r="F133" i="7"/>
  <c r="G133" i="7"/>
  <c r="H133" i="7"/>
  <c r="I133" i="7"/>
  <c r="J133" i="7"/>
  <c r="C134" i="7"/>
  <c r="D134" i="7"/>
  <c r="E134" i="7"/>
  <c r="F134" i="7"/>
  <c r="G134" i="7"/>
  <c r="H134" i="7"/>
  <c r="I134" i="7"/>
  <c r="J134" i="7"/>
  <c r="C135" i="7"/>
  <c r="D135" i="7"/>
  <c r="E135" i="7"/>
  <c r="F135" i="7"/>
  <c r="G135" i="7"/>
  <c r="H135" i="7"/>
  <c r="I135" i="7"/>
  <c r="J135" i="7"/>
  <c r="C136" i="7"/>
  <c r="D136" i="7"/>
  <c r="E136" i="7"/>
  <c r="F136" i="7"/>
  <c r="G136" i="7"/>
  <c r="H136" i="7"/>
  <c r="I136" i="7"/>
  <c r="J136" i="7"/>
  <c r="C137" i="7"/>
  <c r="D137" i="7"/>
  <c r="E137" i="7"/>
  <c r="F137" i="7"/>
  <c r="G137" i="7"/>
  <c r="H137" i="7"/>
  <c r="I137" i="7"/>
  <c r="J137" i="7"/>
  <c r="C138" i="7"/>
  <c r="D138" i="7"/>
  <c r="E138" i="7"/>
  <c r="F138" i="7"/>
  <c r="G138" i="7"/>
  <c r="H138" i="7"/>
  <c r="I138" i="7"/>
  <c r="J138" i="7"/>
  <c r="C85" i="7"/>
  <c r="D85" i="7"/>
  <c r="E85" i="7"/>
  <c r="F85" i="7"/>
  <c r="G85" i="7"/>
  <c r="H85" i="7"/>
  <c r="I85" i="7"/>
  <c r="J85" i="7"/>
  <c r="C86" i="7"/>
  <c r="D86" i="7"/>
  <c r="E86" i="7"/>
  <c r="F86" i="7"/>
  <c r="G86" i="7"/>
  <c r="H86" i="7"/>
  <c r="I86" i="7"/>
  <c r="J86" i="7"/>
  <c r="C87" i="7"/>
  <c r="D87" i="7"/>
  <c r="E87" i="7"/>
  <c r="F87" i="7"/>
  <c r="G87" i="7"/>
  <c r="H87" i="7"/>
  <c r="I87" i="7"/>
  <c r="J87" i="7"/>
  <c r="C88" i="7"/>
  <c r="D88" i="7"/>
  <c r="E88" i="7"/>
  <c r="F88" i="7"/>
  <c r="G88" i="7"/>
  <c r="H88" i="7"/>
  <c r="I88" i="7"/>
  <c r="J88" i="7"/>
  <c r="C89" i="7"/>
  <c r="D89" i="7"/>
  <c r="E89" i="7"/>
  <c r="F89" i="7"/>
  <c r="G89" i="7"/>
  <c r="H89" i="7"/>
  <c r="I89" i="7"/>
  <c r="J89" i="7"/>
  <c r="C90" i="7"/>
  <c r="D90" i="7"/>
  <c r="E90" i="7"/>
  <c r="F90" i="7"/>
  <c r="G90" i="7"/>
  <c r="H90" i="7"/>
  <c r="I90" i="7"/>
  <c r="J90" i="7"/>
  <c r="C91" i="7"/>
  <c r="D91" i="7"/>
  <c r="E91" i="7"/>
  <c r="F91" i="7"/>
  <c r="G91" i="7"/>
  <c r="H91" i="7"/>
  <c r="I91" i="7"/>
  <c r="J91" i="7"/>
  <c r="C92" i="7"/>
  <c r="D92" i="7"/>
  <c r="E92" i="7"/>
  <c r="F92" i="7"/>
  <c r="G92" i="7"/>
  <c r="H92" i="7"/>
  <c r="I92" i="7"/>
  <c r="J92" i="7"/>
  <c r="C93" i="7"/>
  <c r="D93" i="7"/>
  <c r="E93" i="7"/>
  <c r="F93" i="7"/>
  <c r="G93" i="7"/>
  <c r="H93" i="7"/>
  <c r="I93" i="7"/>
  <c r="J93" i="7"/>
  <c r="C94" i="7"/>
  <c r="D94" i="7"/>
  <c r="E94" i="7"/>
  <c r="F94" i="7"/>
  <c r="G94" i="7"/>
  <c r="H94" i="7"/>
  <c r="I94" i="7"/>
  <c r="J94" i="7"/>
  <c r="C95" i="7"/>
  <c r="D95" i="7"/>
  <c r="E95" i="7"/>
  <c r="F95" i="7"/>
  <c r="G95" i="7"/>
  <c r="H95" i="7"/>
  <c r="I95" i="7"/>
  <c r="J95" i="7"/>
  <c r="C96" i="7"/>
  <c r="D96" i="7"/>
  <c r="E96" i="7"/>
  <c r="F96" i="7"/>
  <c r="G96" i="7"/>
  <c r="H96" i="7"/>
  <c r="I96" i="7"/>
  <c r="J96" i="7"/>
  <c r="C97" i="7"/>
  <c r="D97" i="7"/>
  <c r="E97" i="7"/>
  <c r="F97" i="7"/>
  <c r="G97" i="7"/>
  <c r="H97" i="7"/>
  <c r="I97" i="7"/>
  <c r="J97" i="7"/>
  <c r="C98" i="7"/>
  <c r="D98" i="7"/>
  <c r="E98" i="7"/>
  <c r="F98" i="7"/>
  <c r="G98" i="7"/>
  <c r="H98" i="7"/>
  <c r="I98" i="7"/>
  <c r="J98" i="7"/>
  <c r="C99" i="7"/>
  <c r="D99" i="7"/>
  <c r="E99" i="7"/>
  <c r="F99" i="7"/>
  <c r="G99" i="7"/>
  <c r="H99" i="7"/>
  <c r="I99" i="7"/>
  <c r="J99" i="7"/>
  <c r="C100" i="7"/>
  <c r="D100" i="7"/>
  <c r="E100" i="7"/>
  <c r="F100" i="7"/>
  <c r="G100" i="7"/>
  <c r="H100" i="7"/>
  <c r="I100" i="7"/>
  <c r="J100" i="7"/>
  <c r="C101" i="7"/>
  <c r="D101" i="7"/>
  <c r="E101" i="7"/>
  <c r="F101" i="7"/>
  <c r="G101" i="7"/>
  <c r="H101" i="7"/>
  <c r="I101" i="7"/>
  <c r="J101" i="7"/>
  <c r="C102" i="7"/>
  <c r="D102" i="7"/>
  <c r="E102" i="7"/>
  <c r="F102" i="7"/>
  <c r="G102" i="7"/>
  <c r="H102" i="7"/>
  <c r="I102" i="7"/>
  <c r="J102" i="7"/>
  <c r="C103" i="7"/>
  <c r="D103" i="7"/>
  <c r="E103" i="7"/>
  <c r="F103" i="7"/>
  <c r="G103" i="7"/>
  <c r="H103" i="7"/>
  <c r="I103" i="7"/>
  <c r="J103" i="7"/>
  <c r="C104" i="7"/>
  <c r="D104" i="7"/>
  <c r="E104" i="7"/>
  <c r="F104" i="7"/>
  <c r="G104" i="7"/>
  <c r="H104" i="7"/>
  <c r="I104" i="7"/>
  <c r="J104" i="7"/>
  <c r="C105" i="7"/>
  <c r="D105" i="7"/>
  <c r="E105" i="7"/>
  <c r="F105" i="7"/>
  <c r="G105" i="7"/>
  <c r="H105" i="7"/>
  <c r="I105" i="7"/>
  <c r="J105" i="7"/>
  <c r="C106" i="7"/>
  <c r="D106" i="7"/>
  <c r="E106" i="7"/>
  <c r="F106" i="7"/>
  <c r="G106" i="7"/>
  <c r="H106" i="7"/>
  <c r="I106" i="7"/>
  <c r="J106" i="7"/>
  <c r="C107" i="7"/>
  <c r="D107" i="7"/>
  <c r="E107" i="7"/>
  <c r="F107" i="7"/>
  <c r="G107" i="7"/>
  <c r="H107" i="7"/>
  <c r="I107" i="7"/>
  <c r="J107" i="7"/>
  <c r="C108" i="7"/>
  <c r="D108" i="7"/>
  <c r="E108" i="7"/>
  <c r="F108" i="7"/>
  <c r="G108" i="7"/>
  <c r="H108" i="7"/>
  <c r="I108" i="7"/>
  <c r="J108" i="7"/>
  <c r="C109" i="7"/>
  <c r="D109" i="7"/>
  <c r="E109" i="7"/>
  <c r="F109" i="7"/>
  <c r="G109" i="7"/>
  <c r="H109" i="7"/>
  <c r="I109" i="7"/>
  <c r="J109" i="7"/>
  <c r="C110" i="7"/>
  <c r="D110" i="7"/>
  <c r="E110" i="7"/>
  <c r="F110" i="7"/>
  <c r="G110" i="7"/>
  <c r="H110" i="7"/>
  <c r="I110" i="7"/>
  <c r="J110" i="7"/>
  <c r="C111" i="7"/>
  <c r="D111" i="7"/>
  <c r="E111" i="7"/>
  <c r="F111" i="7"/>
  <c r="G111" i="7"/>
  <c r="H111" i="7"/>
  <c r="I111" i="7"/>
  <c r="J111" i="7"/>
  <c r="C58" i="7"/>
  <c r="D58" i="7"/>
  <c r="E58" i="7"/>
  <c r="F58" i="7"/>
  <c r="G58" i="7"/>
  <c r="H58" i="7"/>
  <c r="I58" i="7"/>
  <c r="J58" i="7"/>
  <c r="C59" i="7"/>
  <c r="D59" i="7"/>
  <c r="E59" i="7"/>
  <c r="F59" i="7"/>
  <c r="G59" i="7"/>
  <c r="H59" i="7"/>
  <c r="I59" i="7"/>
  <c r="J59" i="7"/>
  <c r="C60" i="7"/>
  <c r="D60" i="7"/>
  <c r="E60" i="7"/>
  <c r="F60" i="7"/>
  <c r="G60" i="7"/>
  <c r="H60" i="7"/>
  <c r="I60" i="7"/>
  <c r="J60" i="7"/>
  <c r="C61" i="7"/>
  <c r="D61" i="7"/>
  <c r="E61" i="7"/>
  <c r="F61" i="7"/>
  <c r="G61" i="7"/>
  <c r="H61" i="7"/>
  <c r="I61" i="7"/>
  <c r="J61" i="7"/>
  <c r="C62" i="7"/>
  <c r="D62" i="7"/>
  <c r="E62" i="7"/>
  <c r="F62" i="7"/>
  <c r="G62" i="7"/>
  <c r="H62" i="7"/>
  <c r="I62" i="7"/>
  <c r="J62" i="7"/>
  <c r="C63" i="7"/>
  <c r="D63" i="7"/>
  <c r="E63" i="7"/>
  <c r="F63" i="7"/>
  <c r="G63" i="7"/>
  <c r="H63" i="7"/>
  <c r="I63" i="7"/>
  <c r="J63" i="7"/>
  <c r="C64" i="7"/>
  <c r="D64" i="7"/>
  <c r="E64" i="7"/>
  <c r="F64" i="7"/>
  <c r="G64" i="7"/>
  <c r="H64" i="7"/>
  <c r="I64" i="7"/>
  <c r="J64" i="7"/>
  <c r="C65" i="7"/>
  <c r="D65" i="7"/>
  <c r="E65" i="7"/>
  <c r="F65" i="7"/>
  <c r="G65" i="7"/>
  <c r="H65" i="7"/>
  <c r="I65" i="7"/>
  <c r="J65" i="7"/>
  <c r="C66" i="7"/>
  <c r="D66" i="7"/>
  <c r="E66" i="7"/>
  <c r="F66" i="7"/>
  <c r="G66" i="7"/>
  <c r="H66" i="7"/>
  <c r="I66" i="7"/>
  <c r="J66" i="7"/>
  <c r="C67" i="7"/>
  <c r="D67" i="7"/>
  <c r="E67" i="7"/>
  <c r="F67" i="7"/>
  <c r="G67" i="7"/>
  <c r="H67" i="7"/>
  <c r="I67" i="7"/>
  <c r="J67" i="7"/>
  <c r="C68" i="7"/>
  <c r="D68" i="7"/>
  <c r="E68" i="7"/>
  <c r="F68" i="7"/>
  <c r="G68" i="7"/>
  <c r="H68" i="7"/>
  <c r="I68" i="7"/>
  <c r="J68" i="7"/>
  <c r="C69" i="7"/>
  <c r="D69" i="7"/>
  <c r="E69" i="7"/>
  <c r="F69" i="7"/>
  <c r="G69" i="7"/>
  <c r="H69" i="7"/>
  <c r="I69" i="7"/>
  <c r="J69" i="7"/>
  <c r="C70" i="7"/>
  <c r="D70" i="7"/>
  <c r="E70" i="7"/>
  <c r="F70" i="7"/>
  <c r="G70" i="7"/>
  <c r="H70" i="7"/>
  <c r="I70" i="7"/>
  <c r="J70" i="7"/>
  <c r="C71" i="7"/>
  <c r="D71" i="7"/>
  <c r="E71" i="7"/>
  <c r="F71" i="7"/>
  <c r="G71" i="7"/>
  <c r="H71" i="7"/>
  <c r="I71" i="7"/>
  <c r="J71" i="7"/>
  <c r="C72" i="7"/>
  <c r="D72" i="7"/>
  <c r="E72" i="7"/>
  <c r="F72" i="7"/>
  <c r="G72" i="7"/>
  <c r="H72" i="7"/>
  <c r="I72" i="7"/>
  <c r="J72" i="7"/>
  <c r="C73" i="7"/>
  <c r="D73" i="7"/>
  <c r="E73" i="7"/>
  <c r="F73" i="7"/>
  <c r="G73" i="7"/>
  <c r="H73" i="7"/>
  <c r="I73" i="7"/>
  <c r="J73" i="7"/>
  <c r="C74" i="7"/>
  <c r="D74" i="7"/>
  <c r="E74" i="7"/>
  <c r="F74" i="7"/>
  <c r="G74" i="7"/>
  <c r="H74" i="7"/>
  <c r="I74" i="7"/>
  <c r="J74" i="7"/>
  <c r="C75" i="7"/>
  <c r="D75" i="7"/>
  <c r="E75" i="7"/>
  <c r="F75" i="7"/>
  <c r="G75" i="7"/>
  <c r="H75" i="7"/>
  <c r="I75" i="7"/>
  <c r="J75" i="7"/>
  <c r="C76" i="7"/>
  <c r="D76" i="7"/>
  <c r="E76" i="7"/>
  <c r="F76" i="7"/>
  <c r="G76" i="7"/>
  <c r="H76" i="7"/>
  <c r="I76" i="7"/>
  <c r="J76" i="7"/>
  <c r="C77" i="7"/>
  <c r="D77" i="7"/>
  <c r="E77" i="7"/>
  <c r="F77" i="7"/>
  <c r="G77" i="7"/>
  <c r="H77" i="7"/>
  <c r="I77" i="7"/>
  <c r="J77" i="7"/>
  <c r="C78" i="7"/>
  <c r="D78" i="7"/>
  <c r="E78" i="7"/>
  <c r="F78" i="7"/>
  <c r="G78" i="7"/>
  <c r="H78" i="7"/>
  <c r="I78" i="7"/>
  <c r="J78" i="7"/>
  <c r="C79" i="7"/>
  <c r="D79" i="7"/>
  <c r="E79" i="7"/>
  <c r="F79" i="7"/>
  <c r="G79" i="7"/>
  <c r="H79" i="7"/>
  <c r="I79" i="7"/>
  <c r="J79" i="7"/>
  <c r="C80" i="7"/>
  <c r="D80" i="7"/>
  <c r="E80" i="7"/>
  <c r="F80" i="7"/>
  <c r="G80" i="7"/>
  <c r="H80" i="7"/>
  <c r="I80" i="7"/>
  <c r="J80" i="7"/>
  <c r="C81" i="7"/>
  <c r="D81" i="7"/>
  <c r="E81" i="7"/>
  <c r="F81" i="7"/>
  <c r="G81" i="7"/>
  <c r="H81" i="7"/>
  <c r="I81" i="7"/>
  <c r="J81" i="7"/>
  <c r="C82" i="7"/>
  <c r="D82" i="7"/>
  <c r="E82" i="7"/>
  <c r="F82" i="7"/>
  <c r="G82" i="7"/>
  <c r="H82" i="7"/>
  <c r="I82" i="7"/>
  <c r="J82" i="7"/>
  <c r="C83" i="7"/>
  <c r="D83" i="7"/>
  <c r="E83" i="7"/>
  <c r="F83" i="7"/>
  <c r="G83" i="7"/>
  <c r="H83" i="7"/>
  <c r="I83" i="7"/>
  <c r="J83" i="7"/>
  <c r="C84" i="7"/>
  <c r="D84" i="7"/>
  <c r="E84" i="7"/>
  <c r="F84" i="7"/>
  <c r="G84" i="7"/>
  <c r="H84" i="7"/>
  <c r="I84" i="7"/>
  <c r="J84" i="7"/>
  <c r="M83" i="7" l="1"/>
  <c r="N69" i="7"/>
  <c r="N61" i="7"/>
  <c r="N60" i="7"/>
  <c r="N105" i="7"/>
  <c r="L103" i="7"/>
  <c r="M58" i="7"/>
  <c r="M137" i="7"/>
  <c r="M115" i="7"/>
  <c r="N102" i="7"/>
  <c r="N99" i="7"/>
  <c r="N94" i="7"/>
  <c r="N92" i="7"/>
  <c r="N136" i="7"/>
  <c r="N135" i="7"/>
  <c r="L121" i="7"/>
  <c r="N120" i="7"/>
  <c r="N119" i="7"/>
  <c r="L118" i="7"/>
  <c r="L102" i="7"/>
  <c r="P102" i="7" s="1"/>
  <c r="L101" i="7"/>
  <c r="L137" i="7"/>
  <c r="L136" i="7"/>
  <c r="L135" i="7"/>
  <c r="P135" i="7" s="1"/>
  <c r="L126" i="7"/>
  <c r="P126" i="7" s="1"/>
  <c r="M81" i="7"/>
  <c r="M77" i="7"/>
  <c r="M71" i="7"/>
  <c r="N84" i="7"/>
  <c r="M133" i="7"/>
  <c r="N72" i="7"/>
  <c r="K80" i="7"/>
  <c r="M67" i="7"/>
  <c r="N114" i="7"/>
  <c r="N113" i="7"/>
  <c r="L72" i="7"/>
  <c r="M102" i="7"/>
  <c r="M100" i="7"/>
  <c r="M94" i="7"/>
  <c r="M92" i="7"/>
  <c r="K127" i="7"/>
  <c r="N81" i="7"/>
  <c r="K100" i="7"/>
  <c r="L64" i="7"/>
  <c r="N63" i="7"/>
  <c r="L86" i="7"/>
  <c r="L138" i="7"/>
  <c r="K137" i="7"/>
  <c r="M125" i="7"/>
  <c r="M121" i="7"/>
  <c r="M114" i="7"/>
  <c r="L69" i="7"/>
  <c r="K126" i="7"/>
  <c r="K69" i="7"/>
  <c r="L80" i="7"/>
  <c r="M75" i="7"/>
  <c r="M72" i="7"/>
  <c r="L90" i="7"/>
  <c r="N126" i="7"/>
  <c r="L84" i="7"/>
  <c r="M84" i="7"/>
  <c r="L81" i="7"/>
  <c r="P81" i="7" s="1"/>
  <c r="K81" i="7"/>
  <c r="N75" i="7"/>
  <c r="N74" i="7"/>
  <c r="N73" i="7"/>
  <c r="M73" i="7"/>
  <c r="N65" i="7"/>
  <c r="L63" i="7"/>
  <c r="P63" i="7" s="1"/>
  <c r="K63" i="7"/>
  <c r="N58" i="7"/>
  <c r="N110" i="7"/>
  <c r="M110" i="7"/>
  <c r="N109" i="7"/>
  <c r="L98" i="7"/>
  <c r="K97" i="7"/>
  <c r="L91" i="7"/>
  <c r="L89" i="7"/>
  <c r="N86" i="7"/>
  <c r="M86" i="7"/>
  <c r="N85" i="7"/>
  <c r="M85" i="7"/>
  <c r="L134" i="7"/>
  <c r="M134" i="7"/>
  <c r="M131" i="7"/>
  <c r="N129" i="7"/>
  <c r="L125" i="7"/>
  <c r="N124" i="7"/>
  <c r="K124" i="7"/>
  <c r="N123" i="7"/>
  <c r="M118" i="7"/>
  <c r="N77" i="7"/>
  <c r="L76" i="7"/>
  <c r="L75" i="7"/>
  <c r="K75" i="7"/>
  <c r="L74" i="7"/>
  <c r="K66" i="7"/>
  <c r="L58" i="7"/>
  <c r="K99" i="7"/>
  <c r="L87" i="7"/>
  <c r="M79" i="7"/>
  <c r="K78" i="7"/>
  <c r="M69" i="7"/>
  <c r="L68" i="7"/>
  <c r="K68" i="7"/>
  <c r="M65" i="7"/>
  <c r="L130" i="7"/>
  <c r="L129" i="7"/>
  <c r="L122" i="7"/>
  <c r="K121" i="7"/>
  <c r="O121" i="7" s="1"/>
  <c r="L120" i="7"/>
  <c r="L119" i="7"/>
  <c r="P119" i="7" s="1"/>
  <c r="N115" i="7"/>
  <c r="L114" i="7"/>
  <c r="M63" i="7"/>
  <c r="N62" i="7"/>
  <c r="M62" i="7"/>
  <c r="M59" i="7"/>
  <c r="L108" i="7"/>
  <c r="K105" i="7"/>
  <c r="N97" i="7"/>
  <c r="L95" i="7"/>
  <c r="L94" i="7"/>
  <c r="L93" i="7"/>
  <c r="N90" i="7"/>
  <c r="P90" i="7" s="1"/>
  <c r="M90" i="7"/>
  <c r="N89" i="7"/>
  <c r="N88" i="7"/>
  <c r="M88" i="7"/>
  <c r="N134" i="7"/>
  <c r="N133" i="7"/>
  <c r="N130" i="7"/>
  <c r="M122" i="7"/>
  <c r="N118" i="7"/>
  <c r="P118" i="7" s="1"/>
  <c r="N117" i="7"/>
  <c r="L115" i="7"/>
  <c r="P114" i="7"/>
  <c r="P69" i="7"/>
  <c r="K84" i="7"/>
  <c r="K82" i="7"/>
  <c r="N79" i="7"/>
  <c r="N78" i="7"/>
  <c r="M76" i="7"/>
  <c r="L73" i="7"/>
  <c r="P73" i="7" s="1"/>
  <c r="K73" i="7"/>
  <c r="K72" i="7"/>
  <c r="K70" i="7"/>
  <c r="N67" i="7"/>
  <c r="N66" i="7"/>
  <c r="N64" i="7"/>
  <c r="P64" i="7" s="1"/>
  <c r="L62" i="7"/>
  <c r="K61" i="7"/>
  <c r="M60" i="7"/>
  <c r="L111" i="7"/>
  <c r="L109" i="7"/>
  <c r="N108" i="7"/>
  <c r="M108" i="7"/>
  <c r="K107" i="7"/>
  <c r="N106" i="7"/>
  <c r="M106" i="7"/>
  <c r="L104" i="7"/>
  <c r="M104" i="7"/>
  <c r="N101" i="7"/>
  <c r="N98" i="7"/>
  <c r="M98" i="7"/>
  <c r="L96" i="7"/>
  <c r="M96" i="7"/>
  <c r="N93" i="7"/>
  <c r="L92" i="7"/>
  <c r="K92" i="7"/>
  <c r="L88" i="7"/>
  <c r="K88" i="7"/>
  <c r="L85" i="7"/>
  <c r="M138" i="7"/>
  <c r="N137" i="7"/>
  <c r="K130" i="7"/>
  <c r="M129" i="7"/>
  <c r="N128" i="7"/>
  <c r="K128" i="7"/>
  <c r="N127" i="7"/>
  <c r="K125" i="7"/>
  <c r="L124" i="7"/>
  <c r="L123" i="7"/>
  <c r="N121" i="7"/>
  <c r="K114" i="7"/>
  <c r="N83" i="7"/>
  <c r="N82" i="7"/>
  <c r="N80" i="7"/>
  <c r="P80" i="7" s="1"/>
  <c r="L79" i="7"/>
  <c r="P79" i="7" s="1"/>
  <c r="K79" i="7"/>
  <c r="L78" i="7"/>
  <c r="K76" i="7"/>
  <c r="K74" i="7"/>
  <c r="N71" i="7"/>
  <c r="N70" i="7"/>
  <c r="N68" i="7"/>
  <c r="L67" i="7"/>
  <c r="K67" i="7"/>
  <c r="L66" i="7"/>
  <c r="M64" i="7"/>
  <c r="L61" i="7"/>
  <c r="P61" i="7" s="1"/>
  <c r="K60" i="7"/>
  <c r="N59" i="7"/>
  <c r="K58" i="7"/>
  <c r="O58" i="7" s="1"/>
  <c r="K108" i="7"/>
  <c r="O108" i="7" s="1"/>
  <c r="L105" i="7"/>
  <c r="K104" i="7"/>
  <c r="K103" i="7"/>
  <c r="K101" i="7"/>
  <c r="L99" i="7"/>
  <c r="P99" i="7" s="1"/>
  <c r="L97" i="7"/>
  <c r="K96" i="7"/>
  <c r="K95" i="7"/>
  <c r="K93" i="7"/>
  <c r="N91" i="7"/>
  <c r="K91" i="7"/>
  <c r="K89" i="7"/>
  <c r="N87" i="7"/>
  <c r="P87" i="7" s="1"/>
  <c r="K87" i="7"/>
  <c r="N138" i="7"/>
  <c r="P138" i="7" s="1"/>
  <c r="M135" i="7"/>
  <c r="K134" i="7"/>
  <c r="O134" i="7" s="1"/>
  <c r="N132" i="7"/>
  <c r="K132" i="7"/>
  <c r="N131" i="7"/>
  <c r="K129" i="7"/>
  <c r="L128" i="7"/>
  <c r="P128" i="7" s="1"/>
  <c r="L127" i="7"/>
  <c r="P127" i="7" s="1"/>
  <c r="M126" i="7"/>
  <c r="N125" i="7"/>
  <c r="N122" i="7"/>
  <c r="M119" i="7"/>
  <c r="K118" i="7"/>
  <c r="M117" i="7"/>
  <c r="N116" i="7"/>
  <c r="K116" i="7"/>
  <c r="M113" i="7"/>
  <c r="N112" i="7"/>
  <c r="K112" i="7"/>
  <c r="L83" i="7"/>
  <c r="P83" i="7" s="1"/>
  <c r="K83" i="7"/>
  <c r="O83" i="7" s="1"/>
  <c r="L82" i="7"/>
  <c r="M80" i="7"/>
  <c r="L77" i="7"/>
  <c r="P77" i="7" s="1"/>
  <c r="K77" i="7"/>
  <c r="O77" i="7" s="1"/>
  <c r="L71" i="7"/>
  <c r="K71" i="7"/>
  <c r="O71" i="7" s="1"/>
  <c r="L70" i="7"/>
  <c r="M68" i="7"/>
  <c r="L65" i="7"/>
  <c r="P65" i="7" s="1"/>
  <c r="K65" i="7"/>
  <c r="O65" i="7" s="1"/>
  <c r="K64" i="7"/>
  <c r="K62" i="7"/>
  <c r="L60" i="7"/>
  <c r="P60" i="7" s="1"/>
  <c r="L59" i="7"/>
  <c r="K59" i="7"/>
  <c r="K111" i="7"/>
  <c r="K109" i="7"/>
  <c r="L107" i="7"/>
  <c r="N103" i="7"/>
  <c r="L100" i="7"/>
  <c r="N95" i="7"/>
  <c r="P95" i="7" s="1"/>
  <c r="K85" i="7"/>
  <c r="K138" i="7"/>
  <c r="K136" i="7"/>
  <c r="L133" i="7"/>
  <c r="P133" i="7" s="1"/>
  <c r="K133" i="7"/>
  <c r="L132" i="7"/>
  <c r="L131" i="7"/>
  <c r="M130" i="7"/>
  <c r="K123" i="7"/>
  <c r="K122" i="7"/>
  <c r="K120" i="7"/>
  <c r="K119" i="7"/>
  <c r="L117" i="7"/>
  <c r="K117" i="7"/>
  <c r="L116" i="7"/>
  <c r="K115" i="7"/>
  <c r="L113" i="7"/>
  <c r="K113" i="7"/>
  <c r="L112" i="7"/>
  <c r="O137" i="7"/>
  <c r="M127" i="7"/>
  <c r="M123" i="7"/>
  <c r="M136" i="7"/>
  <c r="K135" i="7"/>
  <c r="M132" i="7"/>
  <c r="K131" i="7"/>
  <c r="M128" i="7"/>
  <c r="M124" i="7"/>
  <c r="M120" i="7"/>
  <c r="M116" i="7"/>
  <c r="M112" i="7"/>
  <c r="P94" i="7"/>
  <c r="P86" i="7"/>
  <c r="L110" i="7"/>
  <c r="P110" i="7" s="1"/>
  <c r="L106" i="7"/>
  <c r="M111" i="7"/>
  <c r="K110" i="7"/>
  <c r="M107" i="7"/>
  <c r="O107" i="7" s="1"/>
  <c r="K106" i="7"/>
  <c r="M103" i="7"/>
  <c r="K102" i="7"/>
  <c r="M99" i="7"/>
  <c r="K98" i="7"/>
  <c r="M95" i="7"/>
  <c r="K94" i="7"/>
  <c r="O94" i="7" s="1"/>
  <c r="M91" i="7"/>
  <c r="K90" i="7"/>
  <c r="M87" i="7"/>
  <c r="O87" i="7" s="1"/>
  <c r="K86" i="7"/>
  <c r="N111" i="7"/>
  <c r="N107" i="7"/>
  <c r="N104" i="7"/>
  <c r="N100" i="7"/>
  <c r="N96" i="7"/>
  <c r="P96" i="7" s="1"/>
  <c r="M109" i="7"/>
  <c r="O109" i="7" s="1"/>
  <c r="M105" i="7"/>
  <c r="O105" i="7" s="1"/>
  <c r="M101" i="7"/>
  <c r="M97" i="7"/>
  <c r="O97" i="7" s="1"/>
  <c r="M93" i="7"/>
  <c r="M89" i="7"/>
  <c r="O81" i="7"/>
  <c r="O63" i="7"/>
  <c r="P72" i="7"/>
  <c r="M74" i="7"/>
  <c r="N76" i="7"/>
  <c r="M61" i="7"/>
  <c r="M82" i="7"/>
  <c r="O82" i="7" s="1"/>
  <c r="M70" i="7"/>
  <c r="M78" i="7"/>
  <c r="O78" i="7" s="1"/>
  <c r="M66" i="7"/>
  <c r="C220" i="7"/>
  <c r="D220" i="7"/>
  <c r="E220" i="7"/>
  <c r="F220" i="7"/>
  <c r="G220" i="7"/>
  <c r="H220" i="7"/>
  <c r="I220" i="7"/>
  <c r="J220" i="7"/>
  <c r="C221" i="7"/>
  <c r="D221" i="7"/>
  <c r="E221" i="7"/>
  <c r="F221" i="7"/>
  <c r="G221" i="7"/>
  <c r="H221" i="7"/>
  <c r="I221" i="7"/>
  <c r="J221" i="7"/>
  <c r="C222" i="7"/>
  <c r="D222" i="7"/>
  <c r="E222" i="7"/>
  <c r="F222" i="7"/>
  <c r="G222" i="7"/>
  <c r="H222" i="7"/>
  <c r="I222" i="7"/>
  <c r="J222" i="7"/>
  <c r="C223" i="7"/>
  <c r="D223" i="7"/>
  <c r="E223" i="7"/>
  <c r="F223" i="7"/>
  <c r="G223" i="7"/>
  <c r="H223" i="7"/>
  <c r="I223" i="7"/>
  <c r="J223" i="7"/>
  <c r="C224" i="7"/>
  <c r="D224" i="7"/>
  <c r="E224" i="7"/>
  <c r="F224" i="7"/>
  <c r="G224" i="7"/>
  <c r="H224" i="7"/>
  <c r="I224" i="7"/>
  <c r="J224" i="7"/>
  <c r="C225" i="7"/>
  <c r="D225" i="7"/>
  <c r="E225" i="7"/>
  <c r="F225" i="7"/>
  <c r="G225" i="7"/>
  <c r="H225" i="7"/>
  <c r="I225" i="7"/>
  <c r="J225" i="7"/>
  <c r="C226" i="7"/>
  <c r="D226" i="7"/>
  <c r="E226" i="7"/>
  <c r="F226" i="7"/>
  <c r="G226" i="7"/>
  <c r="H226" i="7"/>
  <c r="I226" i="7"/>
  <c r="J226" i="7"/>
  <c r="C227" i="7"/>
  <c r="D227" i="7"/>
  <c r="E227" i="7"/>
  <c r="F227" i="7"/>
  <c r="G227" i="7"/>
  <c r="H227" i="7"/>
  <c r="I227" i="7"/>
  <c r="J227" i="7"/>
  <c r="C228" i="7"/>
  <c r="D228" i="7"/>
  <c r="E228" i="7"/>
  <c r="F228" i="7"/>
  <c r="G228" i="7"/>
  <c r="H228" i="7"/>
  <c r="I228" i="7"/>
  <c r="J228" i="7"/>
  <c r="C229" i="7"/>
  <c r="D229" i="7"/>
  <c r="E229" i="7"/>
  <c r="F229" i="7"/>
  <c r="G229" i="7"/>
  <c r="H229" i="7"/>
  <c r="I229" i="7"/>
  <c r="J229" i="7"/>
  <c r="C230" i="7"/>
  <c r="D230" i="7"/>
  <c r="E230" i="7"/>
  <c r="F230" i="7"/>
  <c r="G230" i="7"/>
  <c r="H230" i="7"/>
  <c r="I230" i="7"/>
  <c r="J230" i="7"/>
  <c r="C231" i="7"/>
  <c r="D231" i="7"/>
  <c r="E231" i="7"/>
  <c r="F231" i="7"/>
  <c r="G231" i="7"/>
  <c r="H231" i="7"/>
  <c r="I231" i="7"/>
  <c r="J231" i="7"/>
  <c r="C232" i="7"/>
  <c r="D232" i="7"/>
  <c r="E232" i="7"/>
  <c r="F232" i="7"/>
  <c r="G232" i="7"/>
  <c r="H232" i="7"/>
  <c r="I232" i="7"/>
  <c r="J232" i="7"/>
  <c r="C233" i="7"/>
  <c r="D233" i="7"/>
  <c r="E233" i="7"/>
  <c r="F233" i="7"/>
  <c r="G233" i="7"/>
  <c r="H233" i="7"/>
  <c r="I233" i="7"/>
  <c r="J233" i="7"/>
  <c r="C234" i="7"/>
  <c r="D234" i="7"/>
  <c r="E234" i="7"/>
  <c r="F234" i="7"/>
  <c r="G234" i="7"/>
  <c r="H234" i="7"/>
  <c r="I234" i="7"/>
  <c r="J234" i="7"/>
  <c r="C235" i="7"/>
  <c r="D235" i="7"/>
  <c r="E235" i="7"/>
  <c r="F235" i="7"/>
  <c r="G235" i="7"/>
  <c r="H235" i="7"/>
  <c r="I235" i="7"/>
  <c r="J235" i="7"/>
  <c r="C236" i="7"/>
  <c r="D236" i="7"/>
  <c r="E236" i="7"/>
  <c r="F236" i="7"/>
  <c r="G236" i="7"/>
  <c r="H236" i="7"/>
  <c r="I236" i="7"/>
  <c r="J236" i="7"/>
  <c r="C237" i="7"/>
  <c r="D237" i="7"/>
  <c r="E237" i="7"/>
  <c r="F237" i="7"/>
  <c r="G237" i="7"/>
  <c r="H237" i="7"/>
  <c r="I237" i="7"/>
  <c r="J237" i="7"/>
  <c r="C238" i="7"/>
  <c r="D238" i="7"/>
  <c r="E238" i="7"/>
  <c r="F238" i="7"/>
  <c r="G238" i="7"/>
  <c r="H238" i="7"/>
  <c r="I238" i="7"/>
  <c r="J238" i="7"/>
  <c r="C239" i="7"/>
  <c r="D239" i="7"/>
  <c r="E239" i="7"/>
  <c r="F239" i="7"/>
  <c r="G239" i="7"/>
  <c r="H239" i="7"/>
  <c r="I239" i="7"/>
  <c r="J239" i="7"/>
  <c r="C240" i="7"/>
  <c r="D240" i="7"/>
  <c r="E240" i="7"/>
  <c r="F240" i="7"/>
  <c r="G240" i="7"/>
  <c r="H240" i="7"/>
  <c r="I240" i="7"/>
  <c r="J240" i="7"/>
  <c r="C241" i="7"/>
  <c r="D241" i="7"/>
  <c r="E241" i="7"/>
  <c r="F241" i="7"/>
  <c r="G241" i="7"/>
  <c r="H241" i="7"/>
  <c r="I241" i="7"/>
  <c r="J241" i="7"/>
  <c r="C242" i="7"/>
  <c r="D242" i="7"/>
  <c r="E242" i="7"/>
  <c r="F242" i="7"/>
  <c r="G242" i="7"/>
  <c r="H242" i="7"/>
  <c r="I242" i="7"/>
  <c r="J242" i="7"/>
  <c r="C243" i="7"/>
  <c r="D243" i="7"/>
  <c r="E243" i="7"/>
  <c r="F243" i="7"/>
  <c r="G243" i="7"/>
  <c r="H243" i="7"/>
  <c r="I243" i="7"/>
  <c r="J243" i="7"/>
  <c r="C244" i="7"/>
  <c r="D244" i="7"/>
  <c r="E244" i="7"/>
  <c r="F244" i="7"/>
  <c r="G244" i="7"/>
  <c r="H244" i="7"/>
  <c r="I244" i="7"/>
  <c r="J244" i="7"/>
  <c r="C245" i="7"/>
  <c r="D245" i="7"/>
  <c r="E245" i="7"/>
  <c r="F245" i="7"/>
  <c r="G245" i="7"/>
  <c r="H245" i="7"/>
  <c r="I245" i="7"/>
  <c r="J245" i="7"/>
  <c r="C246" i="7"/>
  <c r="D246" i="7"/>
  <c r="E246" i="7"/>
  <c r="F246" i="7"/>
  <c r="G246" i="7"/>
  <c r="H246" i="7"/>
  <c r="I246" i="7"/>
  <c r="J246" i="7"/>
  <c r="C193" i="7"/>
  <c r="D193" i="7"/>
  <c r="E193" i="7"/>
  <c r="F193" i="7"/>
  <c r="G193" i="7"/>
  <c r="H193" i="7"/>
  <c r="I193" i="7"/>
  <c r="J193" i="7"/>
  <c r="C194" i="7"/>
  <c r="D194" i="7"/>
  <c r="E194" i="7"/>
  <c r="F194" i="7"/>
  <c r="G194" i="7"/>
  <c r="H194" i="7"/>
  <c r="I194" i="7"/>
  <c r="J194" i="7"/>
  <c r="C195" i="7"/>
  <c r="D195" i="7"/>
  <c r="E195" i="7"/>
  <c r="F195" i="7"/>
  <c r="G195" i="7"/>
  <c r="H195" i="7"/>
  <c r="I195" i="7"/>
  <c r="J195" i="7"/>
  <c r="C196" i="7"/>
  <c r="D196" i="7"/>
  <c r="E196" i="7"/>
  <c r="F196" i="7"/>
  <c r="G196" i="7"/>
  <c r="H196" i="7"/>
  <c r="I196" i="7"/>
  <c r="J196" i="7"/>
  <c r="C197" i="7"/>
  <c r="D197" i="7"/>
  <c r="E197" i="7"/>
  <c r="F197" i="7"/>
  <c r="G197" i="7"/>
  <c r="H197" i="7"/>
  <c r="I197" i="7"/>
  <c r="J197" i="7"/>
  <c r="C198" i="7"/>
  <c r="D198" i="7"/>
  <c r="E198" i="7"/>
  <c r="F198" i="7"/>
  <c r="G198" i="7"/>
  <c r="H198" i="7"/>
  <c r="I198" i="7"/>
  <c r="J198" i="7"/>
  <c r="C199" i="7"/>
  <c r="D199" i="7"/>
  <c r="E199" i="7"/>
  <c r="F199" i="7"/>
  <c r="G199" i="7"/>
  <c r="H199" i="7"/>
  <c r="I199" i="7"/>
  <c r="J199" i="7"/>
  <c r="C200" i="7"/>
  <c r="D200" i="7"/>
  <c r="E200" i="7"/>
  <c r="F200" i="7"/>
  <c r="G200" i="7"/>
  <c r="H200" i="7"/>
  <c r="I200" i="7"/>
  <c r="J200" i="7"/>
  <c r="C201" i="7"/>
  <c r="D201" i="7"/>
  <c r="E201" i="7"/>
  <c r="F201" i="7"/>
  <c r="G201" i="7"/>
  <c r="H201" i="7"/>
  <c r="I201" i="7"/>
  <c r="J201" i="7"/>
  <c r="C202" i="7"/>
  <c r="D202" i="7"/>
  <c r="E202" i="7"/>
  <c r="F202" i="7"/>
  <c r="G202" i="7"/>
  <c r="H202" i="7"/>
  <c r="I202" i="7"/>
  <c r="J202" i="7"/>
  <c r="C203" i="7"/>
  <c r="D203" i="7"/>
  <c r="E203" i="7"/>
  <c r="F203" i="7"/>
  <c r="G203" i="7"/>
  <c r="H203" i="7"/>
  <c r="I203" i="7"/>
  <c r="J203" i="7"/>
  <c r="C204" i="7"/>
  <c r="D204" i="7"/>
  <c r="E204" i="7"/>
  <c r="F204" i="7"/>
  <c r="G204" i="7"/>
  <c r="H204" i="7"/>
  <c r="I204" i="7"/>
  <c r="J204" i="7"/>
  <c r="C205" i="7"/>
  <c r="D205" i="7"/>
  <c r="E205" i="7"/>
  <c r="F205" i="7"/>
  <c r="G205" i="7"/>
  <c r="H205" i="7"/>
  <c r="I205" i="7"/>
  <c r="J205" i="7"/>
  <c r="C206" i="7"/>
  <c r="D206" i="7"/>
  <c r="E206" i="7"/>
  <c r="F206" i="7"/>
  <c r="G206" i="7"/>
  <c r="H206" i="7"/>
  <c r="I206" i="7"/>
  <c r="J206" i="7"/>
  <c r="C207" i="7"/>
  <c r="D207" i="7"/>
  <c r="E207" i="7"/>
  <c r="F207" i="7"/>
  <c r="G207" i="7"/>
  <c r="H207" i="7"/>
  <c r="I207" i="7"/>
  <c r="J207" i="7"/>
  <c r="C208" i="7"/>
  <c r="D208" i="7"/>
  <c r="E208" i="7"/>
  <c r="F208" i="7"/>
  <c r="G208" i="7"/>
  <c r="H208" i="7"/>
  <c r="I208" i="7"/>
  <c r="J208" i="7"/>
  <c r="C209" i="7"/>
  <c r="D209" i="7"/>
  <c r="E209" i="7"/>
  <c r="F209" i="7"/>
  <c r="G209" i="7"/>
  <c r="H209" i="7"/>
  <c r="I209" i="7"/>
  <c r="J209" i="7"/>
  <c r="C210" i="7"/>
  <c r="D210" i="7"/>
  <c r="E210" i="7"/>
  <c r="F210" i="7"/>
  <c r="G210" i="7"/>
  <c r="H210" i="7"/>
  <c r="I210" i="7"/>
  <c r="J210" i="7"/>
  <c r="C211" i="7"/>
  <c r="D211" i="7"/>
  <c r="E211" i="7"/>
  <c r="F211" i="7"/>
  <c r="G211" i="7"/>
  <c r="H211" i="7"/>
  <c r="I211" i="7"/>
  <c r="J211" i="7"/>
  <c r="C212" i="7"/>
  <c r="D212" i="7"/>
  <c r="E212" i="7"/>
  <c r="F212" i="7"/>
  <c r="G212" i="7"/>
  <c r="H212" i="7"/>
  <c r="I212" i="7"/>
  <c r="J212" i="7"/>
  <c r="C213" i="7"/>
  <c r="D213" i="7"/>
  <c r="E213" i="7"/>
  <c r="F213" i="7"/>
  <c r="G213" i="7"/>
  <c r="H213" i="7"/>
  <c r="I213" i="7"/>
  <c r="J213" i="7"/>
  <c r="C214" i="7"/>
  <c r="D214" i="7"/>
  <c r="E214" i="7"/>
  <c r="F214" i="7"/>
  <c r="G214" i="7"/>
  <c r="H214" i="7"/>
  <c r="I214" i="7"/>
  <c r="J214" i="7"/>
  <c r="C215" i="7"/>
  <c r="D215" i="7"/>
  <c r="E215" i="7"/>
  <c r="F215" i="7"/>
  <c r="G215" i="7"/>
  <c r="H215" i="7"/>
  <c r="I215" i="7"/>
  <c r="J215" i="7"/>
  <c r="C216" i="7"/>
  <c r="D216" i="7"/>
  <c r="E216" i="7"/>
  <c r="F216" i="7"/>
  <c r="G216" i="7"/>
  <c r="H216" i="7"/>
  <c r="I216" i="7"/>
  <c r="J216" i="7"/>
  <c r="C217" i="7"/>
  <c r="D217" i="7"/>
  <c r="E217" i="7"/>
  <c r="F217" i="7"/>
  <c r="G217" i="7"/>
  <c r="H217" i="7"/>
  <c r="I217" i="7"/>
  <c r="J217" i="7"/>
  <c r="C218" i="7"/>
  <c r="D218" i="7"/>
  <c r="E218" i="7"/>
  <c r="F218" i="7"/>
  <c r="G218" i="7"/>
  <c r="H218" i="7"/>
  <c r="I218" i="7"/>
  <c r="J218" i="7"/>
  <c r="C219" i="7"/>
  <c r="D219" i="7"/>
  <c r="E219" i="7"/>
  <c r="F219" i="7"/>
  <c r="G219" i="7"/>
  <c r="H219" i="7"/>
  <c r="I219" i="7"/>
  <c r="J219" i="7"/>
  <c r="O74" i="7" l="1"/>
  <c r="O115" i="7"/>
  <c r="P78" i="7"/>
  <c r="P136" i="7"/>
  <c r="P84" i="7"/>
  <c r="O138" i="7"/>
  <c r="O59" i="7"/>
  <c r="O66" i="7"/>
  <c r="O90" i="7"/>
  <c r="O110" i="7"/>
  <c r="O127" i="7"/>
  <c r="P131" i="7"/>
  <c r="O125" i="7"/>
  <c r="P85" i="7"/>
  <c r="P105" i="7"/>
  <c r="O124" i="7"/>
  <c r="P103" i="7"/>
  <c r="O93" i="7"/>
  <c r="O133" i="7"/>
  <c r="P97" i="7"/>
  <c r="P92" i="7"/>
  <c r="O113" i="7"/>
  <c r="O122" i="7"/>
  <c r="O98" i="7"/>
  <c r="P101" i="7"/>
  <c r="O84" i="7"/>
  <c r="P68" i="7"/>
  <c r="P129" i="7"/>
  <c r="O72" i="7"/>
  <c r="P137" i="7"/>
  <c r="P120" i="7"/>
  <c r="O69" i="7"/>
  <c r="P74" i="7"/>
  <c r="O67" i="7"/>
  <c r="P132" i="7"/>
  <c r="O96" i="7"/>
  <c r="P108" i="7"/>
  <c r="P117" i="7"/>
  <c r="O80" i="7"/>
  <c r="O116" i="7"/>
  <c r="O123" i="7"/>
  <c r="O92" i="7"/>
  <c r="P106" i="7"/>
  <c r="O76" i="7"/>
  <c r="P121" i="7"/>
  <c r="O86" i="7"/>
  <c r="P124" i="7"/>
  <c r="O75" i="7"/>
  <c r="P75" i="7"/>
  <c r="P62" i="7"/>
  <c r="P89" i="7"/>
  <c r="P59" i="7"/>
  <c r="P82" i="7"/>
  <c r="P71" i="7"/>
  <c r="O104" i="7"/>
  <c r="P112" i="7"/>
  <c r="O100" i="7"/>
  <c r="O132" i="7"/>
  <c r="O91" i="7"/>
  <c r="O130" i="7"/>
  <c r="O70" i="7"/>
  <c r="O102" i="7"/>
  <c r="O117" i="7"/>
  <c r="O64" i="7"/>
  <c r="O88" i="7"/>
  <c r="P98" i="7"/>
  <c r="P76" i="7"/>
  <c r="O128" i="7"/>
  <c r="O68" i="7"/>
  <c r="O118" i="7"/>
  <c r="O114" i="7"/>
  <c r="O73" i="7"/>
  <c r="O131" i="7"/>
  <c r="P70" i="7"/>
  <c r="P93" i="7"/>
  <c r="P113" i="7"/>
  <c r="P122" i="7"/>
  <c r="P91" i="7"/>
  <c r="P115" i="7"/>
  <c r="P58" i="7"/>
  <c r="P107" i="7"/>
  <c r="P125" i="7"/>
  <c r="O79" i="7"/>
  <c r="P111" i="7"/>
  <c r="O99" i="7"/>
  <c r="O112" i="7"/>
  <c r="P116" i="7"/>
  <c r="O62" i="7"/>
  <c r="O126" i="7"/>
  <c r="N215" i="7"/>
  <c r="N214" i="7"/>
  <c r="N195" i="7"/>
  <c r="N194" i="7"/>
  <c r="O106" i="7"/>
  <c r="O85" i="7"/>
  <c r="P123" i="7"/>
  <c r="P88" i="7"/>
  <c r="P109" i="7"/>
  <c r="P130" i="7"/>
  <c r="M229" i="7"/>
  <c r="L226" i="7"/>
  <c r="P67" i="7"/>
  <c r="O129" i="7"/>
  <c r="P66" i="7"/>
  <c r="P134" i="7"/>
  <c r="N246" i="7"/>
  <c r="N245" i="7"/>
  <c r="N244" i="7"/>
  <c r="N243" i="7"/>
  <c r="N242" i="7"/>
  <c r="N238" i="7"/>
  <c r="L215" i="7"/>
  <c r="L194" i="7"/>
  <c r="O120" i="7"/>
  <c r="O61" i="7"/>
  <c r="O101" i="7"/>
  <c r="P100" i="7"/>
  <c r="O135" i="7"/>
  <c r="M216" i="7"/>
  <c r="M199" i="7"/>
  <c r="O89" i="7"/>
  <c r="P104" i="7"/>
  <c r="O95" i="7"/>
  <c r="O103" i="7"/>
  <c r="O111" i="7"/>
  <c r="O136" i="7"/>
  <c r="O119" i="7"/>
  <c r="O60" i="7"/>
  <c r="L221" i="7"/>
  <c r="L238" i="7"/>
  <c r="P238" i="7" s="1"/>
  <c r="L234" i="7"/>
  <c r="M194" i="7"/>
  <c r="L237" i="7"/>
  <c r="L233" i="7"/>
  <c r="L229" i="7"/>
  <c r="L202" i="7"/>
  <c r="K194" i="7"/>
  <c r="M235" i="7"/>
  <c r="M234" i="7"/>
  <c r="M231" i="7"/>
  <c r="M230" i="7"/>
  <c r="M226" i="7"/>
  <c r="K241" i="7"/>
  <c r="N225" i="7"/>
  <c r="N224" i="7"/>
  <c r="N223" i="7"/>
  <c r="N222" i="7"/>
  <c r="K239" i="7"/>
  <c r="N211" i="7"/>
  <c r="N207" i="7"/>
  <c r="N203" i="7"/>
  <c r="L241" i="7"/>
  <c r="K236" i="7"/>
  <c r="L214" i="7"/>
  <c r="L208" i="7"/>
  <c r="L207" i="7"/>
  <c r="L203" i="7"/>
  <c r="L225" i="7"/>
  <c r="L224" i="7"/>
  <c r="L223" i="7"/>
  <c r="L222" i="7"/>
  <c r="K230" i="7"/>
  <c r="M211" i="7"/>
  <c r="M208" i="7"/>
  <c r="M207" i="7"/>
  <c r="M204" i="7"/>
  <c r="L246" i="7"/>
  <c r="L245" i="7"/>
  <c r="L243" i="7"/>
  <c r="L242" i="7"/>
  <c r="K229" i="7"/>
  <c r="K227" i="7"/>
  <c r="L230" i="7"/>
  <c r="N226" i="7"/>
  <c r="M223" i="7"/>
  <c r="M246" i="7"/>
  <c r="M243" i="7"/>
  <c r="M239" i="7"/>
  <c r="N234" i="7"/>
  <c r="P234" i="7" s="1"/>
  <c r="N233" i="7"/>
  <c r="P233" i="7" s="1"/>
  <c r="N232" i="7"/>
  <c r="N231" i="7"/>
  <c r="N230" i="7"/>
  <c r="K221" i="7"/>
  <c r="L244" i="7"/>
  <c r="K238" i="7"/>
  <c r="L232" i="7"/>
  <c r="N240" i="7"/>
  <c r="K237" i="7"/>
  <c r="L239" i="7"/>
  <c r="N229" i="7"/>
  <c r="P229" i="7" s="1"/>
  <c r="K245" i="7"/>
  <c r="K243" i="7"/>
  <c r="O243" i="7" s="1"/>
  <c r="M242" i="7"/>
  <c r="K234" i="7"/>
  <c r="O234" i="7" s="1"/>
  <c r="M233" i="7"/>
  <c r="L228" i="7"/>
  <c r="L227" i="7"/>
  <c r="K223" i="7"/>
  <c r="M222" i="7"/>
  <c r="M237" i="7"/>
  <c r="L231" i="7"/>
  <c r="N239" i="7"/>
  <c r="K226" i="7"/>
  <c r="O226" i="7" s="1"/>
  <c r="K246" i="7"/>
  <c r="L240" i="7"/>
  <c r="K232" i="7"/>
  <c r="N228" i="7"/>
  <c r="K225" i="7"/>
  <c r="K240" i="7"/>
  <c r="N237" i="7"/>
  <c r="N236" i="7"/>
  <c r="N235" i="7"/>
  <c r="K233" i="7"/>
  <c r="K231" i="7"/>
  <c r="K224" i="7"/>
  <c r="K244" i="7"/>
  <c r="N241" i="7"/>
  <c r="K235" i="7"/>
  <c r="M225" i="7"/>
  <c r="N221" i="7"/>
  <c r="M245" i="7"/>
  <c r="N227" i="7"/>
  <c r="K242" i="7"/>
  <c r="M241" i="7"/>
  <c r="L236" i="7"/>
  <c r="L235" i="7"/>
  <c r="K228" i="7"/>
  <c r="M227" i="7"/>
  <c r="K222" i="7"/>
  <c r="M221" i="7"/>
  <c r="M238" i="7"/>
  <c r="M220" i="7"/>
  <c r="L220" i="7"/>
  <c r="K220" i="7"/>
  <c r="N220" i="7"/>
  <c r="K213" i="7"/>
  <c r="N201" i="7"/>
  <c r="L197" i="7"/>
  <c r="N217" i="7"/>
  <c r="N216" i="7"/>
  <c r="L211" i="7"/>
  <c r="L210" i="7"/>
  <c r="M214" i="7"/>
  <c r="N199" i="7"/>
  <c r="N196" i="7"/>
  <c r="L198" i="7"/>
  <c r="L218" i="7"/>
  <c r="L209" i="7"/>
  <c r="L195" i="7"/>
  <c r="P195" i="7" s="1"/>
  <c r="K215" i="7"/>
  <c r="K212" i="7"/>
  <c r="N200" i="7"/>
  <c r="N197" i="7"/>
  <c r="L199" i="7"/>
  <c r="N219" i="7"/>
  <c r="L219" i="7"/>
  <c r="N210" i="7"/>
  <c r="N206" i="7"/>
  <c r="K203" i="7"/>
  <c r="M202" i="7"/>
  <c r="K201" i="7"/>
  <c r="K200" i="7"/>
  <c r="M198" i="7"/>
  <c r="L206" i="7"/>
  <c r="K214" i="7"/>
  <c r="M218" i="7"/>
  <c r="L212" i="7"/>
  <c r="N218" i="7"/>
  <c r="M212" i="7"/>
  <c r="N209" i="7"/>
  <c r="N208" i="7"/>
  <c r="K206" i="7"/>
  <c r="M203" i="7"/>
  <c r="K195" i="7"/>
  <c r="M200" i="7"/>
  <c r="K193" i="7"/>
  <c r="L216" i="7"/>
  <c r="N205" i="7"/>
  <c r="N204" i="7"/>
  <c r="K202" i="7"/>
  <c r="L196" i="7"/>
  <c r="M219" i="7"/>
  <c r="K211" i="7"/>
  <c r="M210" i="7"/>
  <c r="K209" i="7"/>
  <c r="K208" i="7"/>
  <c r="L205" i="7"/>
  <c r="L204" i="7"/>
  <c r="N202" i="7"/>
  <c r="K199" i="7"/>
  <c r="N213" i="7"/>
  <c r="K197" i="7"/>
  <c r="N193" i="7"/>
  <c r="L217" i="7"/>
  <c r="N212" i="7"/>
  <c r="K210" i="7"/>
  <c r="K219" i="7"/>
  <c r="O219" i="7" s="1"/>
  <c r="K217" i="7"/>
  <c r="K216" i="7"/>
  <c r="O216" i="7" s="1"/>
  <c r="L213" i="7"/>
  <c r="K198" i="7"/>
  <c r="K196" i="7"/>
  <c r="L193" i="7"/>
  <c r="K218" i="7"/>
  <c r="M215" i="7"/>
  <c r="K207" i="7"/>
  <c r="M206" i="7"/>
  <c r="K205" i="7"/>
  <c r="K204" i="7"/>
  <c r="O204" i="7" s="1"/>
  <c r="L201" i="7"/>
  <c r="L200" i="7"/>
  <c r="N198" i="7"/>
  <c r="M196" i="7"/>
  <c r="M195" i="7"/>
  <c r="M240" i="7"/>
  <c r="M244" i="7"/>
  <c r="M236" i="7"/>
  <c r="M232" i="7"/>
  <c r="M228" i="7"/>
  <c r="M224" i="7"/>
  <c r="M217" i="7"/>
  <c r="M213" i="7"/>
  <c r="M209" i="7"/>
  <c r="M205" i="7"/>
  <c r="M201" i="7"/>
  <c r="M197" i="7"/>
  <c r="M193" i="7"/>
  <c r="P215" i="7" l="1"/>
  <c r="O235" i="7"/>
  <c r="P243" i="7"/>
  <c r="P194" i="7"/>
  <c r="O242" i="7"/>
  <c r="P246" i="7"/>
  <c r="O209" i="7"/>
  <c r="P219" i="7"/>
  <c r="P196" i="7"/>
  <c r="O222" i="7"/>
  <c r="O245" i="7"/>
  <c r="P218" i="7"/>
  <c r="P226" i="7"/>
  <c r="O236" i="7"/>
  <c r="O199" i="7"/>
  <c r="P235" i="7"/>
  <c r="O198" i="7"/>
  <c r="O200" i="7"/>
  <c r="P202" i="7"/>
  <c r="P207" i="7"/>
  <c r="O194" i="7"/>
  <c r="P244" i="7"/>
  <c r="O210" i="7"/>
  <c r="P208" i="7"/>
  <c r="P214" i="7"/>
  <c r="P209" i="7"/>
  <c r="O229" i="7"/>
  <c r="P231" i="7"/>
  <c r="P242" i="7"/>
  <c r="P221" i="7"/>
  <c r="P245" i="7"/>
  <c r="O205" i="7"/>
  <c r="O231" i="7"/>
  <c r="O214" i="7"/>
  <c r="O246" i="7"/>
  <c r="P228" i="7"/>
  <c r="P203" i="7"/>
  <c r="P211" i="7"/>
  <c r="P224" i="7"/>
  <c r="O207" i="7"/>
  <c r="P204" i="7"/>
  <c r="P200" i="7"/>
  <c r="O202" i="7"/>
  <c r="O217" i="7"/>
  <c r="O196" i="7"/>
  <c r="P217" i="7"/>
  <c r="P206" i="7"/>
  <c r="O215" i="7"/>
  <c r="O233" i="7"/>
  <c r="P240" i="7"/>
  <c r="P227" i="7"/>
  <c r="P225" i="7"/>
  <c r="O227" i="7"/>
  <c r="O239" i="7"/>
  <c r="O206" i="7"/>
  <c r="P241" i="7"/>
  <c r="P237" i="7"/>
  <c r="P232" i="7"/>
  <c r="P222" i="7"/>
  <c r="P199" i="7"/>
  <c r="O230" i="7"/>
  <c r="P223" i="7"/>
  <c r="O221" i="7"/>
  <c r="O237" i="7"/>
  <c r="O240" i="7"/>
  <c r="O208" i="7"/>
  <c r="O195" i="7"/>
  <c r="P220" i="7"/>
  <c r="P201" i="7"/>
  <c r="O201" i="7"/>
  <c r="O220" i="7"/>
  <c r="O225" i="7"/>
  <c r="O223" i="7"/>
  <c r="P239" i="7"/>
  <c r="O224" i="7"/>
  <c r="O211" i="7"/>
  <c r="P216" i="7"/>
  <c r="P236" i="7"/>
  <c r="P197" i="7"/>
  <c r="O241" i="7"/>
  <c r="P230" i="7"/>
  <c r="O228" i="7"/>
  <c r="O232" i="7"/>
  <c r="O238" i="7"/>
  <c r="O244" i="7"/>
  <c r="P198" i="7"/>
  <c r="O212" i="7"/>
  <c r="P205" i="7"/>
  <c r="P212" i="7"/>
  <c r="O213" i="7"/>
  <c r="P213" i="7"/>
  <c r="O203" i="7"/>
  <c r="P210" i="7"/>
  <c r="O197" i="7"/>
  <c r="O218" i="7"/>
  <c r="P193" i="7"/>
  <c r="O193" i="7"/>
  <c r="S66" i="5" l="1"/>
  <c r="R66" i="5"/>
  <c r="S57" i="5"/>
  <c r="R57" i="5"/>
  <c r="S48" i="5"/>
  <c r="R48" i="5"/>
  <c r="C10" i="5"/>
  <c r="C11" i="5"/>
  <c r="U6" i="14" l="1"/>
  <c r="U7" i="14"/>
  <c r="U8" i="14"/>
  <c r="U9" i="14"/>
  <c r="U10" i="14"/>
  <c r="U5" i="14"/>
  <c r="V7" i="14" l="1"/>
  <c r="AB26" i="5"/>
  <c r="AC26" i="5" s="1"/>
  <c r="AD26" i="5" s="1"/>
  <c r="V5" i="14"/>
  <c r="U11" i="14"/>
  <c r="AB24" i="5"/>
  <c r="V10" i="14"/>
  <c r="W10" i="14" s="1"/>
  <c r="AB29" i="5"/>
  <c r="AC29" i="5" s="1"/>
  <c r="AD29" i="5" s="1"/>
  <c r="V9" i="14"/>
  <c r="W9" i="14" s="1"/>
  <c r="AB28" i="5"/>
  <c r="AC28" i="5" s="1"/>
  <c r="AD28" i="5" s="1"/>
  <c r="V8" i="14"/>
  <c r="AB27" i="5"/>
  <c r="AC27" i="5" s="1"/>
  <c r="AD27" i="5" s="1"/>
  <c r="V6" i="14"/>
  <c r="AB25" i="5"/>
  <c r="AC25" i="5" s="1"/>
  <c r="AD25" i="5" s="1"/>
  <c r="W5" i="14"/>
  <c r="C5" i="7"/>
  <c r="D5" i="7"/>
  <c r="E5" i="7"/>
  <c r="F5" i="7"/>
  <c r="G5" i="7"/>
  <c r="H5" i="7"/>
  <c r="I5" i="7"/>
  <c r="J5" i="7"/>
  <c r="C6" i="7"/>
  <c r="D6" i="7"/>
  <c r="E6" i="7"/>
  <c r="F6" i="7"/>
  <c r="G6" i="7"/>
  <c r="H6" i="7"/>
  <c r="I6" i="7"/>
  <c r="J6" i="7"/>
  <c r="C7" i="7"/>
  <c r="D7" i="7"/>
  <c r="E7" i="7"/>
  <c r="F7" i="7"/>
  <c r="G7" i="7"/>
  <c r="H7" i="7"/>
  <c r="I7" i="7"/>
  <c r="J7" i="7"/>
  <c r="C8" i="7"/>
  <c r="D8" i="7"/>
  <c r="E8" i="7"/>
  <c r="F8" i="7"/>
  <c r="G8" i="7"/>
  <c r="H8" i="7"/>
  <c r="I8" i="7"/>
  <c r="J8" i="7"/>
  <c r="C9" i="7"/>
  <c r="D9" i="7"/>
  <c r="E9" i="7"/>
  <c r="F9" i="7"/>
  <c r="G9" i="7"/>
  <c r="H9" i="7"/>
  <c r="I9" i="7"/>
  <c r="J9" i="7"/>
  <c r="C10" i="7"/>
  <c r="D10" i="7"/>
  <c r="E10" i="7"/>
  <c r="F10" i="7"/>
  <c r="G10" i="7"/>
  <c r="H10" i="7"/>
  <c r="I10" i="7"/>
  <c r="J10" i="7"/>
  <c r="C11" i="7"/>
  <c r="D11" i="7"/>
  <c r="E11" i="7"/>
  <c r="F11" i="7"/>
  <c r="G11" i="7"/>
  <c r="H11" i="7"/>
  <c r="I11" i="7"/>
  <c r="J11" i="7"/>
  <c r="C12" i="7"/>
  <c r="D12" i="7"/>
  <c r="E12" i="7"/>
  <c r="F12" i="7"/>
  <c r="G12" i="7"/>
  <c r="H12" i="7"/>
  <c r="I12" i="7"/>
  <c r="J12" i="7"/>
  <c r="C13" i="7"/>
  <c r="D13" i="7"/>
  <c r="E13" i="7"/>
  <c r="F13" i="7"/>
  <c r="G13" i="7"/>
  <c r="H13" i="7"/>
  <c r="I13" i="7"/>
  <c r="J13" i="7"/>
  <c r="C14" i="7"/>
  <c r="D14" i="7"/>
  <c r="E14" i="7"/>
  <c r="F14" i="7"/>
  <c r="G14" i="7"/>
  <c r="H14" i="7"/>
  <c r="I14" i="7"/>
  <c r="J14" i="7"/>
  <c r="C15" i="7"/>
  <c r="D15" i="7"/>
  <c r="E15" i="7"/>
  <c r="F15" i="7"/>
  <c r="G15" i="7"/>
  <c r="H15" i="7"/>
  <c r="I15" i="7"/>
  <c r="J15" i="7"/>
  <c r="C16" i="7"/>
  <c r="D16" i="7"/>
  <c r="E16" i="7"/>
  <c r="F16" i="7"/>
  <c r="G16" i="7"/>
  <c r="H16" i="7"/>
  <c r="I16" i="7"/>
  <c r="J16" i="7"/>
  <c r="C17" i="7"/>
  <c r="D17" i="7"/>
  <c r="E17" i="7"/>
  <c r="F17" i="7"/>
  <c r="G17" i="7"/>
  <c r="H17" i="7"/>
  <c r="I17" i="7"/>
  <c r="J17" i="7"/>
  <c r="C18" i="7"/>
  <c r="D18" i="7"/>
  <c r="E18" i="7"/>
  <c r="F18" i="7"/>
  <c r="G18" i="7"/>
  <c r="H18" i="7"/>
  <c r="I18" i="7"/>
  <c r="J18" i="7"/>
  <c r="C19" i="7"/>
  <c r="D19" i="7"/>
  <c r="E19" i="7"/>
  <c r="F19" i="7"/>
  <c r="G19" i="7"/>
  <c r="H19" i="7"/>
  <c r="I19" i="7"/>
  <c r="J19" i="7"/>
  <c r="C20" i="7"/>
  <c r="D20" i="7"/>
  <c r="E20" i="7"/>
  <c r="F20" i="7"/>
  <c r="G20" i="7"/>
  <c r="H20" i="7"/>
  <c r="I20" i="7"/>
  <c r="J20" i="7"/>
  <c r="C21" i="7"/>
  <c r="D21" i="7"/>
  <c r="E21" i="7"/>
  <c r="F21" i="7"/>
  <c r="G21" i="7"/>
  <c r="H21" i="7"/>
  <c r="I21" i="7"/>
  <c r="J21" i="7"/>
  <c r="C22" i="7"/>
  <c r="D22" i="7"/>
  <c r="E22" i="7"/>
  <c r="F22" i="7"/>
  <c r="G22" i="7"/>
  <c r="H22" i="7"/>
  <c r="I22" i="7"/>
  <c r="J22" i="7"/>
  <c r="C23" i="7"/>
  <c r="D23" i="7"/>
  <c r="E23" i="7"/>
  <c r="F23" i="7"/>
  <c r="G23" i="7"/>
  <c r="H23" i="7"/>
  <c r="I23" i="7"/>
  <c r="J23" i="7"/>
  <c r="C24" i="7"/>
  <c r="D24" i="7"/>
  <c r="E24" i="7"/>
  <c r="F24" i="7"/>
  <c r="G24" i="7"/>
  <c r="H24" i="7"/>
  <c r="I24" i="7"/>
  <c r="J24" i="7"/>
  <c r="C25" i="7"/>
  <c r="D25" i="7"/>
  <c r="E25" i="7"/>
  <c r="F25" i="7"/>
  <c r="G25" i="7"/>
  <c r="H25" i="7"/>
  <c r="I25" i="7"/>
  <c r="J25" i="7"/>
  <c r="C26" i="7"/>
  <c r="D26" i="7"/>
  <c r="E26" i="7"/>
  <c r="F26" i="7"/>
  <c r="G26" i="7"/>
  <c r="H26" i="7"/>
  <c r="I26" i="7"/>
  <c r="J26" i="7"/>
  <c r="C27" i="7"/>
  <c r="D27" i="7"/>
  <c r="E27" i="7"/>
  <c r="F27" i="7"/>
  <c r="G27" i="7"/>
  <c r="H27" i="7"/>
  <c r="I27" i="7"/>
  <c r="J27" i="7"/>
  <c r="C28" i="7"/>
  <c r="D28" i="7"/>
  <c r="E28" i="7"/>
  <c r="F28" i="7"/>
  <c r="G28" i="7"/>
  <c r="H28" i="7"/>
  <c r="I28" i="7"/>
  <c r="J28" i="7"/>
  <c r="C29" i="7"/>
  <c r="D29" i="7"/>
  <c r="E29" i="7"/>
  <c r="F29" i="7"/>
  <c r="G29" i="7"/>
  <c r="H29" i="7"/>
  <c r="I29" i="7"/>
  <c r="J29" i="7"/>
  <c r="C30" i="7"/>
  <c r="D30" i="7"/>
  <c r="E30" i="7"/>
  <c r="F30" i="7"/>
  <c r="G30" i="7"/>
  <c r="H30" i="7"/>
  <c r="I30" i="7"/>
  <c r="J30" i="7"/>
  <c r="C31" i="7"/>
  <c r="D31" i="7"/>
  <c r="E31" i="7"/>
  <c r="F31" i="7"/>
  <c r="G31" i="7"/>
  <c r="H31" i="7"/>
  <c r="I31" i="7"/>
  <c r="J31" i="7"/>
  <c r="C32" i="7"/>
  <c r="D32" i="7"/>
  <c r="E32" i="7"/>
  <c r="F32" i="7"/>
  <c r="G32" i="7"/>
  <c r="H32" i="7"/>
  <c r="I32" i="7"/>
  <c r="J32" i="7"/>
  <c r="C33" i="7"/>
  <c r="D33" i="7"/>
  <c r="E33" i="7"/>
  <c r="F33" i="7"/>
  <c r="G33" i="7"/>
  <c r="H33" i="7"/>
  <c r="I33" i="7"/>
  <c r="J33" i="7"/>
  <c r="C34" i="7"/>
  <c r="D34" i="7"/>
  <c r="E34" i="7"/>
  <c r="F34" i="7"/>
  <c r="G34" i="7"/>
  <c r="H34" i="7"/>
  <c r="I34" i="7"/>
  <c r="J34" i="7"/>
  <c r="C35" i="7"/>
  <c r="D35" i="7"/>
  <c r="E35" i="7"/>
  <c r="F35" i="7"/>
  <c r="G35" i="7"/>
  <c r="H35" i="7"/>
  <c r="I35" i="7"/>
  <c r="J35" i="7"/>
  <c r="C36" i="7"/>
  <c r="D36" i="7"/>
  <c r="E36" i="7"/>
  <c r="F36" i="7"/>
  <c r="G36" i="7"/>
  <c r="H36" i="7"/>
  <c r="I36" i="7"/>
  <c r="J36" i="7"/>
  <c r="C37" i="7"/>
  <c r="D37" i="7"/>
  <c r="E37" i="7"/>
  <c r="F37" i="7"/>
  <c r="G37" i="7"/>
  <c r="H37" i="7"/>
  <c r="I37" i="7"/>
  <c r="J37" i="7"/>
  <c r="C38" i="7"/>
  <c r="D38" i="7"/>
  <c r="E38" i="7"/>
  <c r="F38" i="7"/>
  <c r="G38" i="7"/>
  <c r="H38" i="7"/>
  <c r="I38" i="7"/>
  <c r="J38" i="7"/>
  <c r="C39" i="7"/>
  <c r="D39" i="7"/>
  <c r="E39" i="7"/>
  <c r="F39" i="7"/>
  <c r="G39" i="7"/>
  <c r="H39" i="7"/>
  <c r="I39" i="7"/>
  <c r="J39" i="7"/>
  <c r="C40" i="7"/>
  <c r="D40" i="7"/>
  <c r="E40" i="7"/>
  <c r="F40" i="7"/>
  <c r="G40" i="7"/>
  <c r="H40" i="7"/>
  <c r="I40" i="7"/>
  <c r="J40" i="7"/>
  <c r="C41" i="7"/>
  <c r="D41" i="7"/>
  <c r="E41" i="7"/>
  <c r="F41" i="7"/>
  <c r="G41" i="7"/>
  <c r="H41" i="7"/>
  <c r="I41" i="7"/>
  <c r="J41" i="7"/>
  <c r="C42" i="7"/>
  <c r="D42" i="7"/>
  <c r="E42" i="7"/>
  <c r="F42" i="7"/>
  <c r="G42" i="7"/>
  <c r="H42" i="7"/>
  <c r="I42" i="7"/>
  <c r="J42" i="7"/>
  <c r="C43" i="7"/>
  <c r="D43" i="7"/>
  <c r="E43" i="7"/>
  <c r="F43" i="7"/>
  <c r="G43" i="7"/>
  <c r="H43" i="7"/>
  <c r="I43" i="7"/>
  <c r="J43" i="7"/>
  <c r="C44" i="7"/>
  <c r="D44" i="7"/>
  <c r="E44" i="7"/>
  <c r="F44" i="7"/>
  <c r="G44" i="7"/>
  <c r="H44" i="7"/>
  <c r="I44" i="7"/>
  <c r="J44" i="7"/>
  <c r="C45" i="7"/>
  <c r="D45" i="7"/>
  <c r="E45" i="7"/>
  <c r="F45" i="7"/>
  <c r="G45" i="7"/>
  <c r="H45" i="7"/>
  <c r="I45" i="7"/>
  <c r="J45" i="7"/>
  <c r="C46" i="7"/>
  <c r="D46" i="7"/>
  <c r="E46" i="7"/>
  <c r="F46" i="7"/>
  <c r="G46" i="7"/>
  <c r="H46" i="7"/>
  <c r="I46" i="7"/>
  <c r="J46" i="7"/>
  <c r="C47" i="7"/>
  <c r="D47" i="7"/>
  <c r="E47" i="7"/>
  <c r="F47" i="7"/>
  <c r="G47" i="7"/>
  <c r="H47" i="7"/>
  <c r="I47" i="7"/>
  <c r="J47" i="7"/>
  <c r="C48" i="7"/>
  <c r="D48" i="7"/>
  <c r="E48" i="7"/>
  <c r="F48" i="7"/>
  <c r="G48" i="7"/>
  <c r="H48" i="7"/>
  <c r="I48" i="7"/>
  <c r="J48" i="7"/>
  <c r="C49" i="7"/>
  <c r="D49" i="7"/>
  <c r="E49" i="7"/>
  <c r="F49" i="7"/>
  <c r="G49" i="7"/>
  <c r="H49" i="7"/>
  <c r="I49" i="7"/>
  <c r="J49" i="7"/>
  <c r="C50" i="7"/>
  <c r="D50" i="7"/>
  <c r="E50" i="7"/>
  <c r="F50" i="7"/>
  <c r="G50" i="7"/>
  <c r="H50" i="7"/>
  <c r="I50" i="7"/>
  <c r="J50" i="7"/>
  <c r="C51" i="7"/>
  <c r="D51" i="7"/>
  <c r="E51" i="7"/>
  <c r="F51" i="7"/>
  <c r="G51" i="7"/>
  <c r="H51" i="7"/>
  <c r="I51" i="7"/>
  <c r="J51" i="7"/>
  <c r="C52" i="7"/>
  <c r="D52" i="7"/>
  <c r="E52" i="7"/>
  <c r="F52" i="7"/>
  <c r="G52" i="7"/>
  <c r="H52" i="7"/>
  <c r="I52" i="7"/>
  <c r="J52" i="7"/>
  <c r="C53" i="7"/>
  <c r="D53" i="7"/>
  <c r="E53" i="7"/>
  <c r="F53" i="7"/>
  <c r="G53" i="7"/>
  <c r="H53" i="7"/>
  <c r="I53" i="7"/>
  <c r="J53" i="7"/>
  <c r="C54" i="7"/>
  <c r="D54" i="7"/>
  <c r="E54" i="7"/>
  <c r="F54" i="7"/>
  <c r="G54" i="7"/>
  <c r="H54" i="7"/>
  <c r="I54" i="7"/>
  <c r="J54" i="7"/>
  <c r="C55" i="7"/>
  <c r="D55" i="7"/>
  <c r="E55" i="7"/>
  <c r="F55" i="7"/>
  <c r="G55" i="7"/>
  <c r="H55" i="7"/>
  <c r="I55" i="7"/>
  <c r="J55" i="7"/>
  <c r="C56" i="7"/>
  <c r="D56" i="7"/>
  <c r="E56" i="7"/>
  <c r="F56" i="7"/>
  <c r="G56" i="7"/>
  <c r="H56" i="7"/>
  <c r="I56" i="7"/>
  <c r="J56" i="7"/>
  <c r="C57" i="7"/>
  <c r="D57" i="7"/>
  <c r="E57" i="7"/>
  <c r="F57" i="7"/>
  <c r="G57" i="7"/>
  <c r="H57" i="7"/>
  <c r="I57" i="7"/>
  <c r="J57" i="7"/>
  <c r="C139" i="7"/>
  <c r="D139" i="7"/>
  <c r="E139" i="7"/>
  <c r="F139" i="7"/>
  <c r="G139" i="7"/>
  <c r="H139" i="7"/>
  <c r="I139" i="7"/>
  <c r="J139" i="7"/>
  <c r="C140" i="7"/>
  <c r="D140" i="7"/>
  <c r="E140" i="7"/>
  <c r="F140" i="7"/>
  <c r="G140" i="7"/>
  <c r="H140" i="7"/>
  <c r="I140" i="7"/>
  <c r="J140" i="7"/>
  <c r="C141" i="7"/>
  <c r="D141" i="7"/>
  <c r="E141" i="7"/>
  <c r="F141" i="7"/>
  <c r="G141" i="7"/>
  <c r="H141" i="7"/>
  <c r="I141" i="7"/>
  <c r="J141" i="7"/>
  <c r="C142" i="7"/>
  <c r="D142" i="7"/>
  <c r="E142" i="7"/>
  <c r="F142" i="7"/>
  <c r="G142" i="7"/>
  <c r="H142" i="7"/>
  <c r="I142" i="7"/>
  <c r="J142" i="7"/>
  <c r="C143" i="7"/>
  <c r="D143" i="7"/>
  <c r="E143" i="7"/>
  <c r="F143" i="7"/>
  <c r="G143" i="7"/>
  <c r="H143" i="7"/>
  <c r="I143" i="7"/>
  <c r="J143" i="7"/>
  <c r="C144" i="7"/>
  <c r="D144" i="7"/>
  <c r="E144" i="7"/>
  <c r="F144" i="7"/>
  <c r="G144" i="7"/>
  <c r="H144" i="7"/>
  <c r="I144" i="7"/>
  <c r="J144" i="7"/>
  <c r="C145" i="7"/>
  <c r="D145" i="7"/>
  <c r="E145" i="7"/>
  <c r="F145" i="7"/>
  <c r="G145" i="7"/>
  <c r="H145" i="7"/>
  <c r="I145" i="7"/>
  <c r="J145" i="7"/>
  <c r="C146" i="7"/>
  <c r="D146" i="7"/>
  <c r="E146" i="7"/>
  <c r="F146" i="7"/>
  <c r="G146" i="7"/>
  <c r="H146" i="7"/>
  <c r="I146" i="7"/>
  <c r="J146" i="7"/>
  <c r="C147" i="7"/>
  <c r="D147" i="7"/>
  <c r="E147" i="7"/>
  <c r="F147" i="7"/>
  <c r="G147" i="7"/>
  <c r="H147" i="7"/>
  <c r="I147" i="7"/>
  <c r="J147" i="7"/>
  <c r="C148" i="7"/>
  <c r="D148" i="7"/>
  <c r="E148" i="7"/>
  <c r="F148" i="7"/>
  <c r="G148" i="7"/>
  <c r="H148" i="7"/>
  <c r="I148" i="7"/>
  <c r="J148" i="7"/>
  <c r="C149" i="7"/>
  <c r="D149" i="7"/>
  <c r="E149" i="7"/>
  <c r="F149" i="7"/>
  <c r="G149" i="7"/>
  <c r="H149" i="7"/>
  <c r="I149" i="7"/>
  <c r="J149" i="7"/>
  <c r="C150" i="7"/>
  <c r="D150" i="7"/>
  <c r="E150" i="7"/>
  <c r="F150" i="7"/>
  <c r="G150" i="7"/>
  <c r="H150" i="7"/>
  <c r="I150" i="7"/>
  <c r="J150" i="7"/>
  <c r="C151" i="7"/>
  <c r="D151" i="7"/>
  <c r="E151" i="7"/>
  <c r="F151" i="7"/>
  <c r="G151" i="7"/>
  <c r="H151" i="7"/>
  <c r="I151" i="7"/>
  <c r="J151" i="7"/>
  <c r="C152" i="7"/>
  <c r="D152" i="7"/>
  <c r="E152" i="7"/>
  <c r="F152" i="7"/>
  <c r="G152" i="7"/>
  <c r="H152" i="7"/>
  <c r="I152" i="7"/>
  <c r="J152" i="7"/>
  <c r="C153" i="7"/>
  <c r="D153" i="7"/>
  <c r="E153" i="7"/>
  <c r="F153" i="7"/>
  <c r="G153" i="7"/>
  <c r="H153" i="7"/>
  <c r="I153" i="7"/>
  <c r="J153" i="7"/>
  <c r="C154" i="7"/>
  <c r="D154" i="7"/>
  <c r="E154" i="7"/>
  <c r="F154" i="7"/>
  <c r="G154" i="7"/>
  <c r="H154" i="7"/>
  <c r="I154" i="7"/>
  <c r="J154" i="7"/>
  <c r="C155" i="7"/>
  <c r="D155" i="7"/>
  <c r="E155" i="7"/>
  <c r="F155" i="7"/>
  <c r="G155" i="7"/>
  <c r="H155" i="7"/>
  <c r="I155" i="7"/>
  <c r="J155" i="7"/>
  <c r="C156" i="7"/>
  <c r="D156" i="7"/>
  <c r="E156" i="7"/>
  <c r="F156" i="7"/>
  <c r="G156" i="7"/>
  <c r="H156" i="7"/>
  <c r="I156" i="7"/>
  <c r="J156" i="7"/>
  <c r="C157" i="7"/>
  <c r="D157" i="7"/>
  <c r="E157" i="7"/>
  <c r="F157" i="7"/>
  <c r="G157" i="7"/>
  <c r="H157" i="7"/>
  <c r="I157" i="7"/>
  <c r="J157" i="7"/>
  <c r="C158" i="7"/>
  <c r="D158" i="7"/>
  <c r="E158" i="7"/>
  <c r="F158" i="7"/>
  <c r="G158" i="7"/>
  <c r="H158" i="7"/>
  <c r="I158" i="7"/>
  <c r="J158" i="7"/>
  <c r="C159" i="7"/>
  <c r="D159" i="7"/>
  <c r="E159" i="7"/>
  <c r="F159" i="7"/>
  <c r="G159" i="7"/>
  <c r="H159" i="7"/>
  <c r="I159" i="7"/>
  <c r="J159" i="7"/>
  <c r="C160" i="7"/>
  <c r="D160" i="7"/>
  <c r="E160" i="7"/>
  <c r="F160" i="7"/>
  <c r="G160" i="7"/>
  <c r="H160" i="7"/>
  <c r="I160" i="7"/>
  <c r="J160" i="7"/>
  <c r="C161" i="7"/>
  <c r="D161" i="7"/>
  <c r="E161" i="7"/>
  <c r="F161" i="7"/>
  <c r="G161" i="7"/>
  <c r="H161" i="7"/>
  <c r="I161" i="7"/>
  <c r="J161" i="7"/>
  <c r="C162" i="7"/>
  <c r="D162" i="7"/>
  <c r="E162" i="7"/>
  <c r="F162" i="7"/>
  <c r="G162" i="7"/>
  <c r="H162" i="7"/>
  <c r="I162" i="7"/>
  <c r="J162" i="7"/>
  <c r="C163" i="7"/>
  <c r="D163" i="7"/>
  <c r="E163" i="7"/>
  <c r="F163" i="7"/>
  <c r="G163" i="7"/>
  <c r="H163" i="7"/>
  <c r="I163" i="7"/>
  <c r="J163" i="7"/>
  <c r="C164" i="7"/>
  <c r="D164" i="7"/>
  <c r="E164" i="7"/>
  <c r="F164" i="7"/>
  <c r="G164" i="7"/>
  <c r="H164" i="7"/>
  <c r="I164" i="7"/>
  <c r="J164" i="7"/>
  <c r="C165" i="7"/>
  <c r="D165" i="7"/>
  <c r="E165" i="7"/>
  <c r="F165" i="7"/>
  <c r="G165" i="7"/>
  <c r="H165" i="7"/>
  <c r="I165" i="7"/>
  <c r="J165" i="7"/>
  <c r="C166" i="7"/>
  <c r="D166" i="7"/>
  <c r="E166" i="7"/>
  <c r="F166" i="7"/>
  <c r="G166" i="7"/>
  <c r="H166" i="7"/>
  <c r="I166" i="7"/>
  <c r="J166" i="7"/>
  <c r="C167" i="7"/>
  <c r="D167" i="7"/>
  <c r="E167" i="7"/>
  <c r="F167" i="7"/>
  <c r="G167" i="7"/>
  <c r="H167" i="7"/>
  <c r="I167" i="7"/>
  <c r="J167" i="7"/>
  <c r="C168" i="7"/>
  <c r="D168" i="7"/>
  <c r="E168" i="7"/>
  <c r="F168" i="7"/>
  <c r="G168" i="7"/>
  <c r="H168" i="7"/>
  <c r="I168" i="7"/>
  <c r="J168" i="7"/>
  <c r="C169" i="7"/>
  <c r="D169" i="7"/>
  <c r="E169" i="7"/>
  <c r="F169" i="7"/>
  <c r="G169" i="7"/>
  <c r="H169" i="7"/>
  <c r="I169" i="7"/>
  <c r="J169" i="7"/>
  <c r="C170" i="7"/>
  <c r="D170" i="7"/>
  <c r="E170" i="7"/>
  <c r="F170" i="7"/>
  <c r="G170" i="7"/>
  <c r="H170" i="7"/>
  <c r="I170" i="7"/>
  <c r="J170" i="7"/>
  <c r="C171" i="7"/>
  <c r="D171" i="7"/>
  <c r="E171" i="7"/>
  <c r="F171" i="7"/>
  <c r="G171" i="7"/>
  <c r="H171" i="7"/>
  <c r="I171" i="7"/>
  <c r="J171" i="7"/>
  <c r="C172" i="7"/>
  <c r="D172" i="7"/>
  <c r="E172" i="7"/>
  <c r="F172" i="7"/>
  <c r="G172" i="7"/>
  <c r="H172" i="7"/>
  <c r="I172" i="7"/>
  <c r="J172" i="7"/>
  <c r="C173" i="7"/>
  <c r="D173" i="7"/>
  <c r="E173" i="7"/>
  <c r="F173" i="7"/>
  <c r="G173" i="7"/>
  <c r="H173" i="7"/>
  <c r="I173" i="7"/>
  <c r="J173" i="7"/>
  <c r="C174" i="7"/>
  <c r="D174" i="7"/>
  <c r="E174" i="7"/>
  <c r="F174" i="7"/>
  <c r="G174" i="7"/>
  <c r="H174" i="7"/>
  <c r="I174" i="7"/>
  <c r="J174" i="7"/>
  <c r="C175" i="7"/>
  <c r="D175" i="7"/>
  <c r="E175" i="7"/>
  <c r="F175" i="7"/>
  <c r="G175" i="7"/>
  <c r="H175" i="7"/>
  <c r="I175" i="7"/>
  <c r="J175" i="7"/>
  <c r="C176" i="7"/>
  <c r="D176" i="7"/>
  <c r="E176" i="7"/>
  <c r="F176" i="7"/>
  <c r="G176" i="7"/>
  <c r="H176" i="7"/>
  <c r="I176" i="7"/>
  <c r="J176" i="7"/>
  <c r="C177" i="7"/>
  <c r="D177" i="7"/>
  <c r="E177" i="7"/>
  <c r="F177" i="7"/>
  <c r="G177" i="7"/>
  <c r="H177" i="7"/>
  <c r="I177" i="7"/>
  <c r="J177" i="7"/>
  <c r="C178" i="7"/>
  <c r="D178" i="7"/>
  <c r="E178" i="7"/>
  <c r="F178" i="7"/>
  <c r="G178" i="7"/>
  <c r="H178" i="7"/>
  <c r="I178" i="7"/>
  <c r="J178" i="7"/>
  <c r="C179" i="7"/>
  <c r="D179" i="7"/>
  <c r="E179" i="7"/>
  <c r="F179" i="7"/>
  <c r="G179" i="7"/>
  <c r="H179" i="7"/>
  <c r="I179" i="7"/>
  <c r="J179" i="7"/>
  <c r="C180" i="7"/>
  <c r="D180" i="7"/>
  <c r="E180" i="7"/>
  <c r="F180" i="7"/>
  <c r="G180" i="7"/>
  <c r="H180" i="7"/>
  <c r="I180" i="7"/>
  <c r="J180" i="7"/>
  <c r="C181" i="7"/>
  <c r="D181" i="7"/>
  <c r="E181" i="7"/>
  <c r="F181" i="7"/>
  <c r="G181" i="7"/>
  <c r="H181" i="7"/>
  <c r="I181" i="7"/>
  <c r="J181" i="7"/>
  <c r="C182" i="7"/>
  <c r="D182" i="7"/>
  <c r="E182" i="7"/>
  <c r="F182" i="7"/>
  <c r="G182" i="7"/>
  <c r="H182" i="7"/>
  <c r="I182" i="7"/>
  <c r="J182" i="7"/>
  <c r="C183" i="7"/>
  <c r="D183" i="7"/>
  <c r="E183" i="7"/>
  <c r="F183" i="7"/>
  <c r="G183" i="7"/>
  <c r="H183" i="7"/>
  <c r="I183" i="7"/>
  <c r="J183" i="7"/>
  <c r="C184" i="7"/>
  <c r="D184" i="7"/>
  <c r="E184" i="7"/>
  <c r="F184" i="7"/>
  <c r="G184" i="7"/>
  <c r="H184" i="7"/>
  <c r="I184" i="7"/>
  <c r="J184" i="7"/>
  <c r="C185" i="7"/>
  <c r="D185" i="7"/>
  <c r="E185" i="7"/>
  <c r="F185" i="7"/>
  <c r="G185" i="7"/>
  <c r="H185" i="7"/>
  <c r="I185" i="7"/>
  <c r="J185" i="7"/>
  <c r="C186" i="7"/>
  <c r="D186" i="7"/>
  <c r="E186" i="7"/>
  <c r="F186" i="7"/>
  <c r="G186" i="7"/>
  <c r="H186" i="7"/>
  <c r="I186" i="7"/>
  <c r="J186" i="7"/>
  <c r="C187" i="7"/>
  <c r="D187" i="7"/>
  <c r="E187" i="7"/>
  <c r="F187" i="7"/>
  <c r="G187" i="7"/>
  <c r="H187" i="7"/>
  <c r="I187" i="7"/>
  <c r="J187" i="7"/>
  <c r="C188" i="7"/>
  <c r="D188" i="7"/>
  <c r="E188" i="7"/>
  <c r="F188" i="7"/>
  <c r="G188" i="7"/>
  <c r="H188" i="7"/>
  <c r="I188" i="7"/>
  <c r="J188" i="7"/>
  <c r="C189" i="7"/>
  <c r="D189" i="7"/>
  <c r="E189" i="7"/>
  <c r="F189" i="7"/>
  <c r="G189" i="7"/>
  <c r="H189" i="7"/>
  <c r="I189" i="7"/>
  <c r="J189" i="7"/>
  <c r="C190" i="7"/>
  <c r="D190" i="7"/>
  <c r="E190" i="7"/>
  <c r="F190" i="7"/>
  <c r="G190" i="7"/>
  <c r="H190" i="7"/>
  <c r="I190" i="7"/>
  <c r="J190" i="7"/>
  <c r="C191" i="7"/>
  <c r="D191" i="7"/>
  <c r="E191" i="7"/>
  <c r="F191" i="7"/>
  <c r="G191" i="7"/>
  <c r="H191" i="7"/>
  <c r="I191" i="7"/>
  <c r="J191" i="7"/>
  <c r="C192" i="7"/>
  <c r="D192" i="7"/>
  <c r="E192" i="7"/>
  <c r="F192" i="7"/>
  <c r="G192" i="7"/>
  <c r="H192" i="7"/>
  <c r="I192" i="7"/>
  <c r="J192" i="7"/>
  <c r="E4" i="7"/>
  <c r="F4" i="7"/>
  <c r="G4" i="7"/>
  <c r="H4" i="7"/>
  <c r="I4" i="7"/>
  <c r="J4" i="7"/>
  <c r="D4" i="7"/>
  <c r="C4" i="7"/>
  <c r="AC24" i="5" l="1"/>
  <c r="AB30" i="5"/>
  <c r="V11" i="14"/>
  <c r="H247" i="7"/>
  <c r="G247" i="7"/>
  <c r="J247" i="7"/>
  <c r="F247" i="7"/>
  <c r="E247" i="7"/>
  <c r="C247" i="7"/>
  <c r="D247" i="7"/>
  <c r="I247" i="7"/>
  <c r="L10" i="10"/>
  <c r="AD24" i="5" l="1"/>
  <c r="AC30" i="5"/>
  <c r="AD30" i="5" s="1"/>
  <c r="N174" i="7" l="1"/>
  <c r="M174" i="7"/>
  <c r="L174" i="7"/>
  <c r="K174" i="7"/>
  <c r="N173" i="7"/>
  <c r="M173" i="7"/>
  <c r="L173" i="7"/>
  <c r="K173" i="7"/>
  <c r="N172" i="7"/>
  <c r="M172" i="7"/>
  <c r="L172" i="7"/>
  <c r="K172" i="7"/>
  <c r="N171" i="7"/>
  <c r="M171" i="7"/>
  <c r="L171" i="7"/>
  <c r="K171" i="7"/>
  <c r="N170" i="7"/>
  <c r="M170" i="7"/>
  <c r="L170" i="7"/>
  <c r="K170" i="7"/>
  <c r="N169" i="7"/>
  <c r="M169" i="7"/>
  <c r="L169" i="7"/>
  <c r="K169" i="7"/>
  <c r="N168" i="7"/>
  <c r="M168" i="7"/>
  <c r="L168" i="7"/>
  <c r="K168" i="7"/>
  <c r="N167" i="7"/>
  <c r="M167" i="7"/>
  <c r="L167" i="7"/>
  <c r="K167" i="7"/>
  <c r="N166" i="7"/>
  <c r="M166" i="7"/>
  <c r="L166" i="7"/>
  <c r="K166" i="7"/>
  <c r="P169" i="7" l="1"/>
  <c r="P173" i="7"/>
  <c r="O169" i="7"/>
  <c r="P166" i="7"/>
  <c r="O166" i="7"/>
  <c r="O173" i="7"/>
  <c r="O170" i="7"/>
  <c r="P170" i="7"/>
  <c r="O168" i="7"/>
  <c r="P168" i="7"/>
  <c r="O167" i="7"/>
  <c r="O172" i="7"/>
  <c r="O174" i="7"/>
  <c r="P167" i="7"/>
  <c r="P172" i="7"/>
  <c r="P174" i="7"/>
  <c r="O171" i="7"/>
  <c r="P171" i="7"/>
  <c r="C66" i="5" l="1"/>
  <c r="F66" i="5" s="1"/>
  <c r="C57" i="5"/>
  <c r="F57" i="5" s="1"/>
  <c r="C48" i="5"/>
  <c r="F48" i="5" s="1"/>
  <c r="C39" i="5"/>
  <c r="C30" i="5"/>
  <c r="F30" i="5" s="1"/>
  <c r="C10" i="13" l="1"/>
  <c r="R11" i="5" l="1"/>
  <c r="R10" i="5"/>
  <c r="K9" i="14" l="1"/>
  <c r="L9" i="14" s="1"/>
  <c r="K10" i="14"/>
  <c r="L10" i="14" s="1"/>
  <c r="N11" i="14"/>
  <c r="D11" i="14"/>
  <c r="E11" i="14"/>
  <c r="C11" i="14"/>
  <c r="G11" i="14" s="1"/>
  <c r="E9" i="13" l="1"/>
  <c r="T38" i="5"/>
  <c r="E8" i="13"/>
  <c r="T37" i="5"/>
  <c r="P38" i="5" l="1"/>
  <c r="U38" i="5"/>
  <c r="V38" i="5" s="1"/>
  <c r="W38" i="5" s="1"/>
  <c r="P37" i="5"/>
  <c r="U37" i="5"/>
  <c r="V37" i="5" s="1"/>
  <c r="W37" i="5" s="1"/>
  <c r="Y11" i="14" l="1"/>
  <c r="X38" i="5"/>
  <c r="Q37" i="5"/>
  <c r="X37" i="5"/>
  <c r="Q38" i="5"/>
  <c r="W8" i="14"/>
  <c r="W7" i="14"/>
  <c r="W6" i="14"/>
  <c r="K8" i="14"/>
  <c r="L8" i="14" s="1"/>
  <c r="K7" i="14"/>
  <c r="L7" i="14" s="1"/>
  <c r="K6" i="14"/>
  <c r="L6" i="14" s="1"/>
  <c r="M11" i="14"/>
  <c r="O11" i="14" l="1"/>
  <c r="K11" i="14"/>
  <c r="L11" i="14" s="1"/>
  <c r="P11" i="14" l="1"/>
  <c r="Q11" i="14" s="1"/>
  <c r="L5" i="14"/>
  <c r="W11" i="14"/>
  <c r="A1" i="5" l="1"/>
  <c r="A1" i="14" s="1"/>
  <c r="D4" i="5" l="1"/>
  <c r="S4" i="5"/>
  <c r="Q4" i="5"/>
  <c r="R4" i="5"/>
  <c r="P4" i="5"/>
  <c r="A1" i="10" l="1"/>
  <c r="A1" i="11" s="1"/>
  <c r="B9" i="13" l="1"/>
  <c r="B8" i="13"/>
  <c r="C7" i="5" l="1"/>
  <c r="C9" i="5"/>
  <c r="C12" i="5" l="1"/>
  <c r="T36" i="5"/>
  <c r="T34" i="5"/>
  <c r="T33" i="5"/>
  <c r="E7" i="13" l="1"/>
  <c r="U34" i="5"/>
  <c r="V34" i="5" s="1"/>
  <c r="W34" i="5" s="1"/>
  <c r="P34" i="5"/>
  <c r="E6" i="13"/>
  <c r="T35" i="5"/>
  <c r="U33" i="5"/>
  <c r="V33" i="5" s="1"/>
  <c r="P33" i="5"/>
  <c r="E5" i="13"/>
  <c r="P36" i="5"/>
  <c r="U36" i="5"/>
  <c r="B6" i="13"/>
  <c r="B4" i="13"/>
  <c r="A1" i="13"/>
  <c r="B7" i="13"/>
  <c r="B5" i="13"/>
  <c r="D10" i="13"/>
  <c r="E4" i="13"/>
  <c r="W33" i="5" l="1"/>
  <c r="V36" i="5"/>
  <c r="W36" i="5" s="1"/>
  <c r="X36" i="5" s="1"/>
  <c r="T39" i="5"/>
  <c r="X33" i="5"/>
  <c r="X34" i="5"/>
  <c r="E10" i="13"/>
  <c r="Q36" i="5"/>
  <c r="Q33" i="5"/>
  <c r="P35" i="5"/>
  <c r="P39" i="5" s="1"/>
  <c r="U35" i="5"/>
  <c r="V35" i="5" s="1"/>
  <c r="Q34" i="5"/>
  <c r="W35" i="5" l="1"/>
  <c r="V39" i="5"/>
  <c r="W39" i="5" s="1"/>
  <c r="U39" i="5"/>
  <c r="Q35" i="5"/>
  <c r="Q39" i="5" s="1"/>
  <c r="F16" i="10"/>
  <c r="F7" i="10" l="1"/>
  <c r="F8" i="10"/>
  <c r="F6" i="10"/>
  <c r="F9" i="10"/>
  <c r="F5" i="10"/>
  <c r="F4" i="10"/>
  <c r="X35" i="5"/>
  <c r="X39" i="5"/>
  <c r="H17" i="10"/>
  <c r="E17" i="10"/>
  <c r="E16" i="10" s="1"/>
  <c r="E5" i="10" s="1"/>
  <c r="E39" i="5"/>
  <c r="D17" i="10" l="1"/>
  <c r="I17" i="10"/>
  <c r="G17" i="10" s="1"/>
  <c r="E4" i="10" l="1"/>
  <c r="D4" i="10" s="1"/>
  <c r="E8" i="10"/>
  <c r="D8" i="10" s="1"/>
  <c r="E9" i="10"/>
  <c r="D9" i="10" s="1"/>
  <c r="E7" i="10"/>
  <c r="D7" i="10" s="1"/>
  <c r="D5" i="10"/>
  <c r="E6" i="10"/>
  <c r="D6" i="10" s="1"/>
  <c r="F39" i="5"/>
  <c r="A1" i="6" l="1"/>
  <c r="A1" i="7"/>
  <c r="A1" i="1"/>
  <c r="AH9" i="14" l="1"/>
  <c r="AI9" i="14" s="1"/>
  <c r="AJ9" i="14" s="1"/>
  <c r="AD9" i="14"/>
  <c r="AH10" i="14"/>
  <c r="AI10" i="14" s="1"/>
  <c r="AJ10" i="14" s="1"/>
  <c r="AD10" i="14"/>
  <c r="N192" i="7"/>
  <c r="M192" i="7"/>
  <c r="N191" i="7"/>
  <c r="M191" i="7"/>
  <c r="N190" i="7"/>
  <c r="M190" i="7"/>
  <c r="N189" i="7"/>
  <c r="M189" i="7"/>
  <c r="N188" i="7"/>
  <c r="M188" i="7"/>
  <c r="N187" i="7"/>
  <c r="M187" i="7"/>
  <c r="N186" i="7"/>
  <c r="M186" i="7"/>
  <c r="N185" i="7"/>
  <c r="M185" i="7"/>
  <c r="N184" i="7"/>
  <c r="M184" i="7"/>
  <c r="N183" i="7"/>
  <c r="M183" i="7"/>
  <c r="N182" i="7"/>
  <c r="M182" i="7"/>
  <c r="N181" i="7"/>
  <c r="M181" i="7"/>
  <c r="N180" i="7"/>
  <c r="M180" i="7"/>
  <c r="N179" i="7"/>
  <c r="M179" i="7"/>
  <c r="N178" i="7"/>
  <c r="M178" i="7"/>
  <c r="N177" i="7"/>
  <c r="M177" i="7"/>
  <c r="N176" i="7"/>
  <c r="M176" i="7"/>
  <c r="N175" i="7"/>
  <c r="M175" i="7"/>
  <c r="N165" i="7"/>
  <c r="M165" i="7"/>
  <c r="N164" i="7"/>
  <c r="M164" i="7"/>
  <c r="N163" i="7"/>
  <c r="M163" i="7"/>
  <c r="N162" i="7"/>
  <c r="M162" i="7"/>
  <c r="N161" i="7"/>
  <c r="M161" i="7"/>
  <c r="N160" i="7"/>
  <c r="M160" i="7"/>
  <c r="N159" i="7"/>
  <c r="M159" i="7"/>
  <c r="N158" i="7"/>
  <c r="M158" i="7"/>
  <c r="N157" i="7"/>
  <c r="M157" i="7"/>
  <c r="N156" i="7"/>
  <c r="M156" i="7"/>
  <c r="N155" i="7"/>
  <c r="M155" i="7"/>
  <c r="N154" i="7"/>
  <c r="M154" i="7"/>
  <c r="N153" i="7"/>
  <c r="M153" i="7"/>
  <c r="N152" i="7"/>
  <c r="M152" i="7"/>
  <c r="N151" i="7"/>
  <c r="M151" i="7"/>
  <c r="N150" i="7"/>
  <c r="M150" i="7"/>
  <c r="N149" i="7"/>
  <c r="M149" i="7"/>
  <c r="N148" i="7"/>
  <c r="M148" i="7"/>
  <c r="N147" i="7"/>
  <c r="M147" i="7"/>
  <c r="N146" i="7"/>
  <c r="M146" i="7"/>
  <c r="N145" i="7"/>
  <c r="M145" i="7"/>
  <c r="N144" i="7"/>
  <c r="M144" i="7"/>
  <c r="N143" i="7"/>
  <c r="M143" i="7"/>
  <c r="N142" i="7"/>
  <c r="M142" i="7"/>
  <c r="N141" i="7"/>
  <c r="M141" i="7"/>
  <c r="N140" i="7"/>
  <c r="M140" i="7"/>
  <c r="N139" i="7"/>
  <c r="M139" i="7"/>
  <c r="N57" i="7"/>
  <c r="M57" i="7"/>
  <c r="N56" i="7"/>
  <c r="M56" i="7"/>
  <c r="N55" i="7"/>
  <c r="M55" i="7"/>
  <c r="N54" i="7"/>
  <c r="M54" i="7"/>
  <c r="N53" i="7"/>
  <c r="M53" i="7"/>
  <c r="N52" i="7"/>
  <c r="M52" i="7"/>
  <c r="N51" i="7"/>
  <c r="M51" i="7"/>
  <c r="N50" i="7"/>
  <c r="M50" i="7"/>
  <c r="N49" i="7"/>
  <c r="M49" i="7"/>
  <c r="N48" i="7"/>
  <c r="M48" i="7"/>
  <c r="N47" i="7"/>
  <c r="M47" i="7"/>
  <c r="N46" i="7"/>
  <c r="M46" i="7"/>
  <c r="N45" i="7"/>
  <c r="M45" i="7"/>
  <c r="N44" i="7"/>
  <c r="M44" i="7"/>
  <c r="N43" i="7"/>
  <c r="M43" i="7"/>
  <c r="N42" i="7"/>
  <c r="M42" i="7"/>
  <c r="N41" i="7"/>
  <c r="M41" i="7"/>
  <c r="N40" i="7"/>
  <c r="M40" i="7"/>
  <c r="N39" i="7"/>
  <c r="M39" i="7"/>
  <c r="N38" i="7"/>
  <c r="M38" i="7"/>
  <c r="N37" i="7"/>
  <c r="M37" i="7"/>
  <c r="N36" i="7"/>
  <c r="M36" i="7"/>
  <c r="N35" i="7"/>
  <c r="M35" i="7"/>
  <c r="N34" i="7"/>
  <c r="M34" i="7"/>
  <c r="N33" i="7"/>
  <c r="M33" i="7"/>
  <c r="N32" i="7"/>
  <c r="M32" i="7"/>
  <c r="N31" i="7"/>
  <c r="M31" i="7"/>
  <c r="N30" i="7"/>
  <c r="M30" i="7"/>
  <c r="N29" i="7"/>
  <c r="M29" i="7"/>
  <c r="N28" i="7"/>
  <c r="M28" i="7"/>
  <c r="N27" i="7"/>
  <c r="M27" i="7"/>
  <c r="N26" i="7"/>
  <c r="M26" i="7"/>
  <c r="N25" i="7"/>
  <c r="M25" i="7"/>
  <c r="N24" i="7"/>
  <c r="M24" i="7"/>
  <c r="N23" i="7"/>
  <c r="M23" i="7"/>
  <c r="N22" i="7"/>
  <c r="M22" i="7"/>
  <c r="N21" i="7"/>
  <c r="M21" i="7"/>
  <c r="N20" i="7"/>
  <c r="M20" i="7"/>
  <c r="N19" i="7"/>
  <c r="M19" i="7"/>
  <c r="N18" i="7"/>
  <c r="M18" i="7"/>
  <c r="N17" i="7"/>
  <c r="M17" i="7"/>
  <c r="N16" i="7"/>
  <c r="M16" i="7"/>
  <c r="N15" i="7"/>
  <c r="M15" i="7"/>
  <c r="N14" i="7"/>
  <c r="M14" i="7"/>
  <c r="N13" i="7"/>
  <c r="M13" i="7"/>
  <c r="N12" i="7"/>
  <c r="M12" i="7"/>
  <c r="N11" i="7"/>
  <c r="M11" i="7"/>
  <c r="N10" i="7"/>
  <c r="M10" i="7"/>
  <c r="N9" i="7"/>
  <c r="M9" i="7"/>
  <c r="N8" i="7"/>
  <c r="M8" i="7"/>
  <c r="N7" i="7"/>
  <c r="M7" i="7"/>
  <c r="N6" i="7"/>
  <c r="M6" i="7"/>
  <c r="N5" i="7"/>
  <c r="M5" i="7"/>
  <c r="N4" i="7"/>
  <c r="M4" i="7"/>
  <c r="L192" i="7"/>
  <c r="K192" i="7"/>
  <c r="L191" i="7"/>
  <c r="K191" i="7"/>
  <c r="L190" i="7"/>
  <c r="K190" i="7"/>
  <c r="L189" i="7"/>
  <c r="K189" i="7"/>
  <c r="L188" i="7"/>
  <c r="K188" i="7"/>
  <c r="L187" i="7"/>
  <c r="K187" i="7"/>
  <c r="L186" i="7"/>
  <c r="K186" i="7"/>
  <c r="L185" i="7"/>
  <c r="K185" i="7"/>
  <c r="L184" i="7"/>
  <c r="K184" i="7"/>
  <c r="L183" i="7"/>
  <c r="K183" i="7"/>
  <c r="L182" i="7"/>
  <c r="K182" i="7"/>
  <c r="L181" i="7"/>
  <c r="K181" i="7"/>
  <c r="L180" i="7"/>
  <c r="K180" i="7"/>
  <c r="L179" i="7"/>
  <c r="K179" i="7"/>
  <c r="L178" i="7"/>
  <c r="K178" i="7"/>
  <c r="L177" i="7"/>
  <c r="K177" i="7"/>
  <c r="L176" i="7"/>
  <c r="K176" i="7"/>
  <c r="L175" i="7"/>
  <c r="K175" i="7"/>
  <c r="L165" i="7"/>
  <c r="K165" i="7"/>
  <c r="L164" i="7"/>
  <c r="K164" i="7"/>
  <c r="L163" i="7"/>
  <c r="K163" i="7"/>
  <c r="L162" i="7"/>
  <c r="K162" i="7"/>
  <c r="L161" i="7"/>
  <c r="K161" i="7"/>
  <c r="L160" i="7"/>
  <c r="K160" i="7"/>
  <c r="L159" i="7"/>
  <c r="K159" i="7"/>
  <c r="L158" i="7"/>
  <c r="K158" i="7"/>
  <c r="L157" i="7"/>
  <c r="K157" i="7"/>
  <c r="L156" i="7"/>
  <c r="K156" i="7"/>
  <c r="L155" i="7"/>
  <c r="K155" i="7"/>
  <c r="L154" i="7"/>
  <c r="K154" i="7"/>
  <c r="L153" i="7"/>
  <c r="K153" i="7"/>
  <c r="L152" i="7"/>
  <c r="K152" i="7"/>
  <c r="L151" i="7"/>
  <c r="K151" i="7"/>
  <c r="L150" i="7"/>
  <c r="K150" i="7"/>
  <c r="L149" i="7"/>
  <c r="K149" i="7"/>
  <c r="L148" i="7"/>
  <c r="K148" i="7"/>
  <c r="L147" i="7"/>
  <c r="K147" i="7"/>
  <c r="L146" i="7"/>
  <c r="K146" i="7"/>
  <c r="L145" i="7"/>
  <c r="K145" i="7"/>
  <c r="L144" i="7"/>
  <c r="K144" i="7"/>
  <c r="L143" i="7"/>
  <c r="K143" i="7"/>
  <c r="L142" i="7"/>
  <c r="K142" i="7"/>
  <c r="L141" i="7"/>
  <c r="K141" i="7"/>
  <c r="L140" i="7"/>
  <c r="K140" i="7"/>
  <c r="L139" i="7"/>
  <c r="K139" i="7"/>
  <c r="L57" i="7"/>
  <c r="K57" i="7"/>
  <c r="L56" i="7"/>
  <c r="K56" i="7"/>
  <c r="L55" i="7"/>
  <c r="K55" i="7"/>
  <c r="L54" i="7"/>
  <c r="K54" i="7"/>
  <c r="L53" i="7"/>
  <c r="K53" i="7"/>
  <c r="L52" i="7"/>
  <c r="K52" i="7"/>
  <c r="L51" i="7"/>
  <c r="K51" i="7"/>
  <c r="L50" i="7"/>
  <c r="K50" i="7"/>
  <c r="L49" i="7"/>
  <c r="K49" i="7"/>
  <c r="L48" i="7"/>
  <c r="K48" i="7"/>
  <c r="L47" i="7"/>
  <c r="K47" i="7"/>
  <c r="L46" i="7"/>
  <c r="K46" i="7"/>
  <c r="L45" i="7"/>
  <c r="K45" i="7"/>
  <c r="L44" i="7"/>
  <c r="K44" i="7"/>
  <c r="L43" i="7"/>
  <c r="K43" i="7"/>
  <c r="L42" i="7"/>
  <c r="K42" i="7"/>
  <c r="L41" i="7"/>
  <c r="K41" i="7"/>
  <c r="L40" i="7"/>
  <c r="K40" i="7"/>
  <c r="L39" i="7"/>
  <c r="K39" i="7"/>
  <c r="L38" i="7"/>
  <c r="K38" i="7"/>
  <c r="L37" i="7"/>
  <c r="K37" i="7"/>
  <c r="L36" i="7"/>
  <c r="K36" i="7"/>
  <c r="L35" i="7"/>
  <c r="K35" i="7"/>
  <c r="L34" i="7"/>
  <c r="K34" i="7"/>
  <c r="L33" i="7"/>
  <c r="K33" i="7"/>
  <c r="L32" i="7"/>
  <c r="K32" i="7"/>
  <c r="L31" i="7"/>
  <c r="K31" i="7"/>
  <c r="L30" i="7"/>
  <c r="K30" i="7"/>
  <c r="L29" i="7"/>
  <c r="K29" i="7"/>
  <c r="L28" i="7"/>
  <c r="K28" i="7"/>
  <c r="L27" i="7"/>
  <c r="K27" i="7"/>
  <c r="L26" i="7"/>
  <c r="K26" i="7"/>
  <c r="L25" i="7"/>
  <c r="K25" i="7"/>
  <c r="L24" i="7"/>
  <c r="K24" i="7"/>
  <c r="L23" i="7"/>
  <c r="K23" i="7"/>
  <c r="L22" i="7"/>
  <c r="K22" i="7"/>
  <c r="L21" i="7"/>
  <c r="K21" i="7"/>
  <c r="L20" i="7"/>
  <c r="K20" i="7"/>
  <c r="L19" i="7"/>
  <c r="K19" i="7"/>
  <c r="L18" i="7"/>
  <c r="K18" i="7"/>
  <c r="L17" i="7"/>
  <c r="K17" i="7"/>
  <c r="L16" i="7"/>
  <c r="K16" i="7"/>
  <c r="L15" i="7"/>
  <c r="K15" i="7"/>
  <c r="L14" i="7"/>
  <c r="K14" i="7"/>
  <c r="L13" i="7"/>
  <c r="K13" i="7"/>
  <c r="L12" i="7"/>
  <c r="K12" i="7"/>
  <c r="L11" i="7"/>
  <c r="K11" i="7"/>
  <c r="L10" i="7"/>
  <c r="K10" i="7"/>
  <c r="L9" i="7"/>
  <c r="K9" i="7"/>
  <c r="L8" i="7"/>
  <c r="K8" i="7"/>
  <c r="L7" i="7"/>
  <c r="K7" i="7"/>
  <c r="L6" i="7"/>
  <c r="K6" i="7"/>
  <c r="L5" i="7"/>
  <c r="K5" i="7"/>
  <c r="L4" i="7"/>
  <c r="K4" i="7"/>
  <c r="AD5" i="14" l="1"/>
  <c r="Z6" i="14"/>
  <c r="AA6" i="14" s="1"/>
  <c r="M247" i="7"/>
  <c r="N247" i="7"/>
  <c r="K247" i="7"/>
  <c r="L247" i="7"/>
  <c r="P32" i="7"/>
  <c r="P40" i="7"/>
  <c r="P44" i="7"/>
  <c r="P56" i="7"/>
  <c r="P141" i="7"/>
  <c r="P145" i="7"/>
  <c r="P149" i="7"/>
  <c r="P153" i="7"/>
  <c r="P157" i="7"/>
  <c r="P161" i="7"/>
  <c r="P165" i="7"/>
  <c r="P52" i="7"/>
  <c r="P36" i="7"/>
  <c r="P48" i="7"/>
  <c r="O44" i="7"/>
  <c r="O149" i="7"/>
  <c r="O36" i="7"/>
  <c r="O52" i="7"/>
  <c r="O145" i="7"/>
  <c r="O153" i="7"/>
  <c r="O32" i="7"/>
  <c r="O48" i="7"/>
  <c r="O141" i="7"/>
  <c r="O157" i="7"/>
  <c r="O40" i="7"/>
  <c r="O161" i="7"/>
  <c r="O56" i="7"/>
  <c r="O165" i="7"/>
  <c r="O10" i="7"/>
  <c r="O18" i="7"/>
  <c r="O30" i="7"/>
  <c r="O6" i="7"/>
  <c r="O14" i="7"/>
  <c r="O26" i="7"/>
  <c r="O22" i="7"/>
  <c r="O46" i="7"/>
  <c r="O34" i="7"/>
  <c r="O42" i="7"/>
  <c r="O50" i="7"/>
  <c r="O38" i="7"/>
  <c r="O54" i="7"/>
  <c r="P175" i="7"/>
  <c r="P183" i="7"/>
  <c r="P191" i="7"/>
  <c r="P179" i="7"/>
  <c r="P187" i="7"/>
  <c r="O147" i="7"/>
  <c r="O143" i="7"/>
  <c r="O155" i="7"/>
  <c r="O163" i="7"/>
  <c r="O151" i="7"/>
  <c r="O159" i="7"/>
  <c r="O8" i="7"/>
  <c r="O16" i="7"/>
  <c r="O24" i="7"/>
  <c r="P16" i="7"/>
  <c r="P28" i="7"/>
  <c r="O12" i="7"/>
  <c r="O20" i="7"/>
  <c r="O28" i="7"/>
  <c r="P8" i="7"/>
  <c r="P12" i="7"/>
  <c r="P20" i="7"/>
  <c r="P24" i="7"/>
  <c r="O175" i="7"/>
  <c r="O179" i="7"/>
  <c r="O183" i="7"/>
  <c r="O187" i="7"/>
  <c r="O191" i="7"/>
  <c r="P10" i="7"/>
  <c r="P18" i="7"/>
  <c r="P26" i="7"/>
  <c r="P34" i="7"/>
  <c r="P46" i="7"/>
  <c r="O177" i="7"/>
  <c r="O181" i="7"/>
  <c r="O185" i="7"/>
  <c r="O189" i="7"/>
  <c r="P6" i="7"/>
  <c r="P14" i="7"/>
  <c r="P22" i="7"/>
  <c r="P30" i="7"/>
  <c r="P38" i="7"/>
  <c r="P42" i="7"/>
  <c r="P50" i="7"/>
  <c r="P54" i="7"/>
  <c r="P143" i="7"/>
  <c r="P147" i="7"/>
  <c r="P151" i="7"/>
  <c r="P155" i="7"/>
  <c r="P159" i="7"/>
  <c r="P163" i="7"/>
  <c r="P177" i="7"/>
  <c r="P181" i="7"/>
  <c r="P185" i="7"/>
  <c r="P189" i="7"/>
  <c r="AD8" i="14"/>
  <c r="AE8" i="14" s="1"/>
  <c r="AF8" i="14" s="1"/>
  <c r="AH8" i="14"/>
  <c r="AI8" i="14" s="1"/>
  <c r="AJ8" i="14" s="1"/>
  <c r="AE10" i="14"/>
  <c r="AF10" i="14" s="1"/>
  <c r="Z10" i="14"/>
  <c r="AA10" i="14" s="1"/>
  <c r="AB10" i="14" s="1"/>
  <c r="Z9" i="14"/>
  <c r="AA9" i="14" s="1"/>
  <c r="AB9" i="14" s="1"/>
  <c r="AE9" i="14"/>
  <c r="AF9" i="14" s="1"/>
  <c r="O139" i="7"/>
  <c r="AD7" i="14"/>
  <c r="P139" i="7"/>
  <c r="AH7" i="14"/>
  <c r="AI7" i="14" s="1"/>
  <c r="AJ7" i="14" s="1"/>
  <c r="AH5" i="14"/>
  <c r="AI5" i="14" s="1"/>
  <c r="AJ5" i="14" s="1"/>
  <c r="O7" i="7"/>
  <c r="O11" i="7"/>
  <c r="O15" i="7"/>
  <c r="O19" i="7"/>
  <c r="O23" i="7"/>
  <c r="O27" i="7"/>
  <c r="O31" i="7"/>
  <c r="O35" i="7"/>
  <c r="O39" i="7"/>
  <c r="O43" i="7"/>
  <c r="O47" i="7"/>
  <c r="O51" i="7"/>
  <c r="O55" i="7"/>
  <c r="O140" i="7"/>
  <c r="O144" i="7"/>
  <c r="O148" i="7"/>
  <c r="O152" i="7"/>
  <c r="O156" i="7"/>
  <c r="O160" i="7"/>
  <c r="O164" i="7"/>
  <c r="O176" i="7"/>
  <c r="O180" i="7"/>
  <c r="O184" i="7"/>
  <c r="O188" i="7"/>
  <c r="O192" i="7"/>
  <c r="P7" i="7"/>
  <c r="P11" i="7"/>
  <c r="P15" i="7"/>
  <c r="P19" i="7"/>
  <c r="P23" i="7"/>
  <c r="P27" i="7"/>
  <c r="P31" i="7"/>
  <c r="P35" i="7"/>
  <c r="P39" i="7"/>
  <c r="P43" i="7"/>
  <c r="P47" i="7"/>
  <c r="P51" i="7"/>
  <c r="P55" i="7"/>
  <c r="P140" i="7"/>
  <c r="P144" i="7"/>
  <c r="P148" i="7"/>
  <c r="P152" i="7"/>
  <c r="P156" i="7"/>
  <c r="P160" i="7"/>
  <c r="P164" i="7"/>
  <c r="P176" i="7"/>
  <c r="P180" i="7"/>
  <c r="P184" i="7"/>
  <c r="P188" i="7"/>
  <c r="P192" i="7"/>
  <c r="O5" i="7"/>
  <c r="O9" i="7"/>
  <c r="O13" i="7"/>
  <c r="O17" i="7"/>
  <c r="O21" i="7"/>
  <c r="O25" i="7"/>
  <c r="O29" i="7"/>
  <c r="O33" i="7"/>
  <c r="O37" i="7"/>
  <c r="O41" i="7"/>
  <c r="O45" i="7"/>
  <c r="O49" i="7"/>
  <c r="O53" i="7"/>
  <c r="O57" i="7"/>
  <c r="O142" i="7"/>
  <c r="O146" i="7"/>
  <c r="O150" i="7"/>
  <c r="O154" i="7"/>
  <c r="O158" i="7"/>
  <c r="O162" i="7"/>
  <c r="O178" i="7"/>
  <c r="O182" i="7"/>
  <c r="O186" i="7"/>
  <c r="O190" i="7"/>
  <c r="P5" i="7"/>
  <c r="P9" i="7"/>
  <c r="P13" i="7"/>
  <c r="P17" i="7"/>
  <c r="P21" i="7"/>
  <c r="P25" i="7"/>
  <c r="P29" i="7"/>
  <c r="P33" i="7"/>
  <c r="P37" i="7"/>
  <c r="P41" i="7"/>
  <c r="P45" i="7"/>
  <c r="P49" i="7"/>
  <c r="P53" i="7"/>
  <c r="P57" i="7"/>
  <c r="P142" i="7"/>
  <c r="P146" i="7"/>
  <c r="P150" i="7"/>
  <c r="P154" i="7"/>
  <c r="P158" i="7"/>
  <c r="P162" i="7"/>
  <c r="P178" i="7"/>
  <c r="P182" i="7"/>
  <c r="P186" i="7"/>
  <c r="P190" i="7"/>
  <c r="P4" i="7"/>
  <c r="O4" i="7"/>
  <c r="AI6" i="14" l="1"/>
  <c r="AJ6" i="14" s="1"/>
  <c r="AD11" i="14"/>
  <c r="K249" i="7"/>
  <c r="O247" i="7"/>
  <c r="P247" i="7"/>
  <c r="Z8" i="14"/>
  <c r="AA8" i="14" s="1"/>
  <c r="AB8" i="14" s="1"/>
  <c r="AE5" i="14"/>
  <c r="Z5" i="14"/>
  <c r="AE7" i="14"/>
  <c r="AF7" i="14" s="1"/>
  <c r="Z7" i="14"/>
  <c r="AA7" i="14" s="1"/>
  <c r="AB7" i="14" s="1"/>
  <c r="AB6" i="14"/>
  <c r="AE6" i="14"/>
  <c r="AI11" i="14" l="1"/>
  <c r="AF6" i="14"/>
  <c r="AE11" i="14"/>
  <c r="AF11" i="14" s="1"/>
  <c r="AA5" i="14"/>
  <c r="AB5" i="14" s="1"/>
  <c r="Z11" i="14"/>
  <c r="AJ11" i="14"/>
  <c r="AF5" i="14"/>
  <c r="B17" i="6"/>
  <c r="C51" i="1" l="1"/>
  <c r="C35" i="1"/>
  <c r="C19" i="1"/>
  <c r="C27" i="1"/>
  <c r="C11" i="1"/>
  <c r="C44" i="1"/>
  <c r="C52" i="1"/>
  <c r="C20" i="1"/>
  <c r="C28" i="1"/>
  <c r="C12" i="1"/>
  <c r="C25" i="1"/>
  <c r="C45" i="1"/>
  <c r="C53" i="1"/>
  <c r="C13" i="1"/>
  <c r="C26" i="1"/>
  <c r="C54" i="1"/>
  <c r="C38" i="1"/>
  <c r="C22" i="1"/>
  <c r="C6" i="1"/>
  <c r="C14" i="1"/>
  <c r="C10" i="1"/>
  <c r="C31" i="1"/>
  <c r="C39" i="1"/>
  <c r="C7" i="1"/>
  <c r="C15" i="1"/>
  <c r="C49" i="1"/>
  <c r="C32" i="1"/>
  <c r="C24" i="1"/>
  <c r="C8" i="1"/>
  <c r="C9" i="1"/>
  <c r="C43" i="1"/>
  <c r="AA11" i="14"/>
  <c r="AB11" i="14" s="1"/>
  <c r="C30" i="1"/>
  <c r="C17" i="1"/>
  <c r="C4" i="1"/>
  <c r="C42" i="1" l="1"/>
  <c r="C55" i="1"/>
  <c r="C16" i="1"/>
  <c r="C29" i="1"/>
  <c r="C82" i="1" l="1"/>
  <c r="C84" i="1" l="1"/>
  <c r="J82" i="1"/>
  <c r="C83" i="1"/>
  <c r="AB15" i="5"/>
  <c r="J16" i="1"/>
  <c r="J29" i="1"/>
  <c r="J42" i="1"/>
  <c r="J55" i="1"/>
  <c r="AB20" i="5"/>
  <c r="AC20" i="5" s="1"/>
  <c r="AD20" i="5" s="1"/>
  <c r="AB18" i="5"/>
  <c r="AC18" i="5" s="1"/>
  <c r="AD18" i="5" s="1"/>
  <c r="AB19" i="5"/>
  <c r="AC19" i="5" s="1"/>
  <c r="AD19" i="5" s="1"/>
  <c r="AB17" i="5"/>
  <c r="AC17" i="5" s="1"/>
  <c r="AD17" i="5" s="1"/>
  <c r="AB16" i="5"/>
  <c r="AC16" i="5" s="1"/>
  <c r="AD16" i="5" s="1"/>
  <c r="J81" i="1"/>
  <c r="AC15" i="5" l="1"/>
  <c r="AD15" i="5" s="1"/>
  <c r="AB21" i="5"/>
  <c r="R9" i="5" l="1"/>
  <c r="R8" i="5"/>
  <c r="R7" i="5"/>
  <c r="K10" i="10" l="1"/>
  <c r="S9" i="5" l="1"/>
  <c r="S11" i="5"/>
  <c r="S8" i="5"/>
  <c r="S10" i="5"/>
  <c r="S21" i="5"/>
  <c r="S7" i="5"/>
  <c r="S30" i="5" l="1"/>
  <c r="S6" i="5"/>
  <c r="S12" i="5" s="1"/>
  <c r="R30" i="5"/>
  <c r="D21" i="5" l="1"/>
  <c r="G16" i="10" l="1"/>
  <c r="I16" i="10" s="1"/>
  <c r="I5" i="10" l="1"/>
  <c r="I6" i="10"/>
  <c r="I9" i="10"/>
  <c r="I4" i="10"/>
  <c r="I7" i="10"/>
  <c r="I8" i="10"/>
  <c r="H16" i="10"/>
  <c r="H4" i="10" l="1"/>
  <c r="G4" i="10" s="1"/>
  <c r="C4" i="10" s="1"/>
  <c r="H9" i="10"/>
  <c r="G9" i="10" s="1"/>
  <c r="H7" i="10"/>
  <c r="G7" i="10" s="1"/>
  <c r="C7" i="10" s="1"/>
  <c r="T27" i="5" s="1"/>
  <c r="H5" i="10"/>
  <c r="G5" i="10" s="1"/>
  <c r="C5" i="10" s="1"/>
  <c r="H8" i="10"/>
  <c r="G8" i="10" s="1"/>
  <c r="H6" i="10"/>
  <c r="G6" i="10" s="1"/>
  <c r="C6" i="10" s="1"/>
  <c r="F10" i="10"/>
  <c r="I10" i="10"/>
  <c r="E10" i="10"/>
  <c r="C8" i="10" l="1"/>
  <c r="C9" i="10"/>
  <c r="T26" i="5"/>
  <c r="D10" i="10"/>
  <c r="U27" i="5"/>
  <c r="V27" i="5" s="1"/>
  <c r="W27" i="5" s="1"/>
  <c r="P27" i="5"/>
  <c r="H10" i="10"/>
  <c r="T25" i="5"/>
  <c r="P26" i="5" l="1"/>
  <c r="X27" i="5"/>
  <c r="U26" i="5"/>
  <c r="V26" i="5" s="1"/>
  <c r="W26" i="5" s="1"/>
  <c r="T29" i="5"/>
  <c r="T28" i="5"/>
  <c r="U25" i="5"/>
  <c r="V25" i="5" s="1"/>
  <c r="W25" i="5" s="1"/>
  <c r="P25" i="5"/>
  <c r="Q27" i="5"/>
  <c r="G10" i="10"/>
  <c r="X25" i="5" l="1"/>
  <c r="U29" i="5"/>
  <c r="Q29" i="5" s="1"/>
  <c r="Q26" i="5"/>
  <c r="X26" i="5"/>
  <c r="U28" i="5"/>
  <c r="V28" i="5" s="1"/>
  <c r="W28" i="5" s="1"/>
  <c r="P28" i="5"/>
  <c r="D8" i="5"/>
  <c r="E8" i="5" s="1"/>
  <c r="F8" i="5" s="1"/>
  <c r="P29" i="5"/>
  <c r="Q25" i="5"/>
  <c r="T24" i="5"/>
  <c r="C10" i="10"/>
  <c r="D9" i="5"/>
  <c r="E9" i="5" s="1"/>
  <c r="F9" i="5" s="1"/>
  <c r="L17" i="10" l="1"/>
  <c r="C15" i="10"/>
  <c r="P24" i="5"/>
  <c r="V29" i="5"/>
  <c r="W29" i="5" s="1"/>
  <c r="X29" i="5" s="1"/>
  <c r="X28" i="5"/>
  <c r="Q28" i="5"/>
  <c r="C13" i="10"/>
  <c r="D10" i="5"/>
  <c r="E10" i="5" s="1"/>
  <c r="F10" i="5" s="1"/>
  <c r="D11" i="5"/>
  <c r="E11" i="5" s="1"/>
  <c r="F11" i="5" s="1"/>
  <c r="D7" i="5"/>
  <c r="E7" i="5" s="1"/>
  <c r="F7" i="5" s="1"/>
  <c r="T30" i="5"/>
  <c r="U24" i="5"/>
  <c r="V24" i="5" s="1"/>
  <c r="V30" i="5" l="1"/>
  <c r="W30" i="5" s="1"/>
  <c r="W24" i="5"/>
  <c r="Q24" i="5"/>
  <c r="U30" i="5"/>
  <c r="P30" i="5"/>
  <c r="X24" i="5" l="1"/>
  <c r="X30" i="5"/>
  <c r="Q30" i="5"/>
  <c r="D12" i="5" l="1"/>
  <c r="E6" i="5"/>
  <c r="E12" i="5" s="1"/>
  <c r="F6" i="5" l="1"/>
  <c r="F12" i="5"/>
  <c r="R6" i="5"/>
  <c r="R12" i="5" s="1"/>
  <c r="R21" i="5"/>
  <c r="C85" i="1" l="1"/>
  <c r="P21" i="5" s="1"/>
  <c r="P16" i="5" s="1"/>
  <c r="P19" i="5" l="1"/>
  <c r="P10" i="5" s="1"/>
  <c r="P18" i="5"/>
  <c r="T18" i="5" s="1"/>
  <c r="T9" i="5" s="1"/>
  <c r="P20" i="5"/>
  <c r="P11" i="5" s="1"/>
  <c r="P15" i="5"/>
  <c r="T15" i="5" s="1"/>
  <c r="Q21" i="5"/>
  <c r="P17" i="5"/>
  <c r="P8" i="5" s="1"/>
  <c r="T19" i="5"/>
  <c r="T20" i="5" l="1"/>
  <c r="P9" i="5"/>
  <c r="P7" i="5"/>
  <c r="T16" i="5"/>
  <c r="T17" i="5"/>
  <c r="Q15" i="5"/>
  <c r="Q18" i="5"/>
  <c r="Q19" i="5"/>
  <c r="Q16" i="5"/>
  <c r="Q20" i="5"/>
  <c r="Q17" i="5"/>
  <c r="P6" i="5"/>
  <c r="P12" i="5" s="1"/>
  <c r="T11" i="5"/>
  <c r="T10" i="5"/>
  <c r="T7" i="5" l="1"/>
  <c r="T21" i="5"/>
  <c r="T8" i="5"/>
  <c r="U16" i="5"/>
  <c r="V16" i="5" s="1"/>
  <c r="W16" i="5" s="1"/>
  <c r="Q7" i="5"/>
  <c r="U19" i="5"/>
  <c r="V19" i="5" s="1"/>
  <c r="W19" i="5" s="1"/>
  <c r="X19" i="5" s="1"/>
  <c r="Q10" i="5"/>
  <c r="U18" i="5"/>
  <c r="V18" i="5" s="1"/>
  <c r="W18" i="5" s="1"/>
  <c r="Q9" i="5"/>
  <c r="T6" i="5"/>
  <c r="U15" i="5"/>
  <c r="V15" i="5" s="1"/>
  <c r="Q6" i="5"/>
  <c r="U20" i="5"/>
  <c r="V20" i="5" s="1"/>
  <c r="W20" i="5" s="1"/>
  <c r="Q11" i="5"/>
  <c r="U17" i="5"/>
  <c r="V17" i="5" s="1"/>
  <c r="W17" i="5" s="1"/>
  <c r="Q8" i="5"/>
  <c r="V21" i="5" l="1"/>
  <c r="W21" i="5" s="1"/>
  <c r="W15" i="5"/>
  <c r="X15" i="5" s="1"/>
  <c r="U8" i="5"/>
  <c r="X17" i="5"/>
  <c r="U9" i="5"/>
  <c r="X18" i="5"/>
  <c r="T12" i="5"/>
  <c r="U11" i="5"/>
  <c r="X20" i="5"/>
  <c r="U10" i="5"/>
  <c r="Q12" i="5"/>
  <c r="U21" i="5"/>
  <c r="U6" i="5"/>
  <c r="V6" i="5" s="1"/>
  <c r="W6" i="5" s="1"/>
  <c r="U7" i="5"/>
  <c r="V7" i="5" s="1"/>
  <c r="W7" i="5" s="1"/>
  <c r="X16" i="5"/>
  <c r="X6" i="5" l="1"/>
  <c r="V10" i="5"/>
  <c r="W10" i="5" s="1"/>
  <c r="X10" i="5" s="1"/>
  <c r="V11" i="5"/>
  <c r="W11" i="5" s="1"/>
  <c r="X11" i="5" s="1"/>
  <c r="X7" i="5"/>
  <c r="V9" i="5"/>
  <c r="W9" i="5" s="1"/>
  <c r="X9" i="5" s="1"/>
  <c r="V8" i="5"/>
  <c r="W8" i="5" s="1"/>
  <c r="X8" i="5" s="1"/>
  <c r="U12" i="5"/>
  <c r="X21" i="5"/>
  <c r="V12" i="5" l="1"/>
  <c r="W12" i="5" s="1"/>
  <c r="X12" i="5" s="1"/>
</calcChain>
</file>

<file path=xl/sharedStrings.xml><?xml version="1.0" encoding="utf-8"?>
<sst xmlns="http://schemas.openxmlformats.org/spreadsheetml/2006/main" count="1550" uniqueCount="296">
  <si>
    <t>Institution</t>
  </si>
  <si>
    <t>003634</t>
  </si>
  <si>
    <t>009225</t>
  </si>
  <si>
    <t>009932</t>
  </si>
  <si>
    <t>033965</t>
  </si>
  <si>
    <t>Total</t>
  </si>
  <si>
    <t>FICE</t>
  </si>
  <si>
    <t>TSTC-Harlingen</t>
  </si>
  <si>
    <t>TSTC-West Texas</t>
  </si>
  <si>
    <t>TSTC-Marshall</t>
  </si>
  <si>
    <t>TSTC-Waco</t>
  </si>
  <si>
    <t>Groups</t>
  </si>
  <si>
    <t>1. GA-15: Graduates earning an Associates Degree with more than 15 hours at a Texas State Technical College System Institution.</t>
  </si>
  <si>
    <t>2. GA-9: Graduates earning an Associates Degree with between 9 and 15 hours at a Texas State Technical College System Institution.</t>
  </si>
  <si>
    <t>Fund</t>
  </si>
  <si>
    <t>Rate</t>
  </si>
  <si>
    <t>Academic</t>
  </si>
  <si>
    <t xml:space="preserve">Academic Critical </t>
  </si>
  <si>
    <t>Academic Developmental Education Critical</t>
  </si>
  <si>
    <t>Academic Developmental Education</t>
  </si>
  <si>
    <t>Technical</t>
  </si>
  <si>
    <t>Technical Critical</t>
  </si>
  <si>
    <t>Technical Continuing Education</t>
  </si>
  <si>
    <t>Technical Continuing Education Critical</t>
  </si>
  <si>
    <t>Academic - Critical</t>
  </si>
  <si>
    <t>Technical - Critical</t>
  </si>
  <si>
    <t>Academic - Total</t>
  </si>
  <si>
    <t>Technical - Total</t>
  </si>
  <si>
    <t>Percent of Sector Value Add</t>
  </si>
  <si>
    <t>Allocation Summary</t>
  </si>
  <si>
    <t>Value Add Calculation</t>
  </si>
  <si>
    <t>Calculation Constants</t>
  </si>
  <si>
    <t>Difference</t>
  </si>
  <si>
    <t>Percent Change</t>
  </si>
  <si>
    <t>Educational and General Space Support (Infrastructure)</t>
  </si>
  <si>
    <t>Small Institution Supplement</t>
  </si>
  <si>
    <t>Total General Revenue Dedicated</t>
  </si>
  <si>
    <t>General Revenue Dedicated - Texas Public Education Grants</t>
  </si>
  <si>
    <t>General Revenue Dedicated - Staff Group Insurance Premiums</t>
  </si>
  <si>
    <t>O&amp;M 
Funding</t>
  </si>
  <si>
    <t>Utility 
Funding</t>
  </si>
  <si>
    <t>Utility Rate Adjustment</t>
  </si>
  <si>
    <t>Adjusted Utility Square Feet</t>
  </si>
  <si>
    <t>Total Universities</t>
  </si>
  <si>
    <t>Total TSTC and Lamar</t>
  </si>
  <si>
    <t>Small Institution Set-Aside</t>
  </si>
  <si>
    <t>Not included in table above</t>
  </si>
  <si>
    <t>Rates</t>
  </si>
  <si>
    <t>Average Rate</t>
  </si>
  <si>
    <r>
      <t>Percentages</t>
    </r>
    <r>
      <rPr>
        <b/>
        <vertAlign val="superscript"/>
        <sz val="11"/>
        <rFont val="Tahoma"/>
        <family val="2"/>
      </rPr>
      <t>2</t>
    </r>
  </si>
  <si>
    <t>Electricity</t>
  </si>
  <si>
    <t>Natural Gas</t>
  </si>
  <si>
    <t>Water</t>
  </si>
  <si>
    <t>Thermal Energy</t>
  </si>
  <si>
    <t>Debt Service</t>
  </si>
  <si>
    <t>All Other Cost</t>
  </si>
  <si>
    <t>Total 
Cost</t>
  </si>
  <si>
    <t>Total Non-Utility Cost</t>
  </si>
  <si>
    <t>KWH</t>
  </si>
  <si>
    <t>Cost</t>
  </si>
  <si>
    <t>Weighted Rate</t>
  </si>
  <si>
    <t>MCF</t>
  </si>
  <si>
    <t>1000 
Gallon
Units</t>
  </si>
  <si>
    <t>BTUs 
(MM)</t>
  </si>
  <si>
    <t>Weight</t>
  </si>
  <si>
    <t>Biennial Funding</t>
  </si>
  <si>
    <t>Annual Funding</t>
  </si>
  <si>
    <t>Total Formula Funding</t>
  </si>
  <si>
    <t>1. Groups are defined on the constants sheet of this workbook.</t>
  </si>
  <si>
    <t>3. GC-15: Students earning a Certificate with more than 15 hours at a Texas State Technical College System Institution.</t>
  </si>
  <si>
    <t>4. GC-9: Students earning an Certificate with between 9 and 15 hours at a Texas State Technical College System Institution.</t>
  </si>
  <si>
    <t>7. T-15: Students transferring who enrolled in a four-year institution the following fall after leaving a Texas State Technical College System Institution with more than 15 hours.</t>
  </si>
  <si>
    <t>8. T-9: Students transferring who enrolled in a four-year institution the following fall after leaving a Texas State Technical College System Institution with between 9 and 15 hours.</t>
  </si>
  <si>
    <t>9. L-15: Students not graduating, transferring, or enrolling in a Texas State Technical College Institution during the next two years after leaving after earning more than 15 hours.</t>
  </si>
  <si>
    <t>10. L-9: Students not graduating, transferring, or enrolling in a Texas State Technical College Institution during the next two years after leaving after earning between 9 and 15 hours.</t>
  </si>
  <si>
    <t>11. UG-15: Students with a baccalaureate degree enrolling in a Texas State Technical College Institution and earning more than 15 hours.</t>
  </si>
  <si>
    <t>12. UG-9: Students with a baccalaureate degree enrolling in a Texas State Technical College Institution and earning between 9 and 15 hours.</t>
  </si>
  <si>
    <t>5. Inflation indices defined by the U.S. Department of Labor's Bureau of Labor Statistics Consumer Price Index - All Urban Consumers – U.S. City Average – All Items Price Index. The historical table can be found at: ftp://ftp.bls.gov/pub/special.requests/cpi/cpiai.txt</t>
  </si>
  <si>
    <t>2. Value Add = Cohort Students X Percent State Funded X 5 X (1 + Indirect Economic Multiplier) X State Effective Tax Rate X Five-Year Average Salary Less Base Wage</t>
  </si>
  <si>
    <t>Year 1</t>
  </si>
  <si>
    <t>Year 2</t>
  </si>
  <si>
    <t>Total Funding</t>
  </si>
  <si>
    <t>3. The Year X Average Salary is the average salary of all students in the category who attended the institution. Year 1 represents the first year of wages after leaving the TSTCS. For example, if the target period included 2008 and 2009, the average would include 2009 wages for students who left in 2008 and 2010 wages for students who left in 2009. The wages are Unemployment Insurance (UI) wages collected by the Texas Workforce Commission and inflation adjusted to the current year using the CPI-U. They exclude wages for students who were reported attending fewer than 9 semester credit hours in the TSTCS on the CBM001 reports, reenrolled in the TSTCS with 24 months after leaving, graduated from TSTCS within 24 month after the target period, attended for Dual Credit only, or worked less than three quarters any year within five years of graduating.</t>
  </si>
  <si>
    <t>Comparison - SCH and Headcount</t>
  </si>
  <si>
    <t>Semester Credit Hours (State Funded)</t>
  </si>
  <si>
    <t>Headcount</t>
  </si>
  <si>
    <t>Predicted Square Feet</t>
  </si>
  <si>
    <t>PCT CHG</t>
  </si>
  <si>
    <t>TOTAL</t>
  </si>
  <si>
    <t>4. Count of former TSTCS students enrolled in the base years, but not enrolled in the following two years. Source: Unduplicated student enrollment as reported on the Student Report (CBM001) submitted to the THECB for the semesters included in the target period and categorized by the groups on the constants sheet of this workbook.</t>
  </si>
  <si>
    <t>TSTC-Fort Bend</t>
  </si>
  <si>
    <t>TSTC-North Texas</t>
  </si>
  <si>
    <t>Percent of Biennium Return Value</t>
  </si>
  <si>
    <t>For informational purposes only. Does not link to the Allocation worksheet.</t>
  </si>
  <si>
    <t>Educational and General Space Support</t>
  </si>
  <si>
    <t>100% Value Added X 2</t>
  </si>
  <si>
    <t>Ratio of Utility to Total OMP</t>
  </si>
  <si>
    <t>Seq</t>
  </si>
  <si>
    <t>Contact Hours</t>
  </si>
  <si>
    <t>Acad-004</t>
  </si>
  <si>
    <t>Critical-A</t>
  </si>
  <si>
    <t>Critical-D</t>
  </si>
  <si>
    <t>Dev-004</t>
  </si>
  <si>
    <t>Tech-004</t>
  </si>
  <si>
    <t>Critical-T</t>
  </si>
  <si>
    <t>Tech-CE</t>
  </si>
  <si>
    <t>Critical-CE</t>
  </si>
  <si>
    <t>01</t>
  </si>
  <si>
    <t xml:space="preserve">AGRICULTURE </t>
  </si>
  <si>
    <t>02</t>
  </si>
  <si>
    <t xml:space="preserve">ARCHITECTURE AND PRECISION PRODUCTION TRADES </t>
  </si>
  <si>
    <t>03</t>
  </si>
  <si>
    <t xml:space="preserve">BIOLOGY, PHYSICAL SCIENCES, &amp; SCIENCE TECH </t>
  </si>
  <si>
    <t>04</t>
  </si>
  <si>
    <t xml:space="preserve">BUSINESS MANAGEMENT, MARKETING &amp; ADMIN SERVICES </t>
  </si>
  <si>
    <t>05</t>
  </si>
  <si>
    <t xml:space="preserve">CAREER PILOT </t>
  </si>
  <si>
    <t>06</t>
  </si>
  <si>
    <t xml:space="preserve">COMMUNICATIONS </t>
  </si>
  <si>
    <t>07</t>
  </si>
  <si>
    <t xml:space="preserve">COMPUTER AND INFORMATION SCIENCES </t>
  </si>
  <si>
    <t>08</t>
  </si>
  <si>
    <t xml:space="preserve">CONSTRUCTION TRADES </t>
  </si>
  <si>
    <t>09</t>
  </si>
  <si>
    <t xml:space="preserve">CONSUMER AND HOMEMAKING EDUCATION </t>
  </si>
  <si>
    <t>10</t>
  </si>
  <si>
    <t xml:space="preserve">ENGINEERING </t>
  </si>
  <si>
    <t>11</t>
  </si>
  <si>
    <t xml:space="preserve">ENGINEERING RELATED </t>
  </si>
  <si>
    <t>12</t>
  </si>
  <si>
    <t xml:space="preserve">ENG LANG, LIT, PHILOSOPHY, HUMANITIES, INTERDISCIP </t>
  </si>
  <si>
    <t>13</t>
  </si>
  <si>
    <t xml:space="preserve">FOREIGN LANGUAGES </t>
  </si>
  <si>
    <t>14</t>
  </si>
  <si>
    <t xml:space="preserve">HEALTH OCCUPATIONS-DENTAL ASST, MED LAB, ADN </t>
  </si>
  <si>
    <t>15</t>
  </si>
  <si>
    <t xml:space="preserve">HEALTH OCCUPATIONS-DENTAL HYGIENE </t>
  </si>
  <si>
    <t>16</t>
  </si>
  <si>
    <t xml:space="preserve">HEALTH OCCUPATIONS-OTHER </t>
  </si>
  <si>
    <t>17</t>
  </si>
  <si>
    <t xml:space="preserve">HEALTH OCCUPATIONS-RESPIRATORY THERAPY </t>
  </si>
  <si>
    <t>18</t>
  </si>
  <si>
    <t xml:space="preserve">HEALTH OCCUPATIONS-VOCATIONAL NURSING </t>
  </si>
  <si>
    <t>19</t>
  </si>
  <si>
    <t xml:space="preserve">MATHEMATICS </t>
  </si>
  <si>
    <t>20</t>
  </si>
  <si>
    <t xml:space="preserve">MECHANICS AND REPAIRERS-AUTOMOTIVE </t>
  </si>
  <si>
    <t>21</t>
  </si>
  <si>
    <t xml:space="preserve">MECHANICS &amp; REPAIRERS-DIESEL, AVIATION, TRANS WRKR </t>
  </si>
  <si>
    <t>22</t>
  </si>
  <si>
    <t xml:space="preserve">MECHANICS AND REPAIRERS-ELECTRONICS </t>
  </si>
  <si>
    <t>23</t>
  </si>
  <si>
    <t xml:space="preserve">PHYSICAL EDUCATION AND FITNESS </t>
  </si>
  <si>
    <t>24</t>
  </si>
  <si>
    <t xml:space="preserve">PROTECTIVE SERVICES AND PUBLIC ADMINISTRATION </t>
  </si>
  <si>
    <t>25</t>
  </si>
  <si>
    <t xml:space="preserve">PSYCHOLOGY, SOCIAL SERVICES, AND HISTORY </t>
  </si>
  <si>
    <t>26</t>
  </si>
  <si>
    <t xml:space="preserve">VISUAL AND PERFORMING ARTS </t>
  </si>
  <si>
    <t>27</t>
  </si>
  <si>
    <t xml:space="preserve">UNABLE TO IDENTIFY </t>
  </si>
  <si>
    <t>28</t>
  </si>
  <si>
    <t xml:space="preserve">TOTAL CONTACT HOURS </t>
  </si>
  <si>
    <t>109932</t>
  </si>
  <si>
    <t>209932</t>
  </si>
  <si>
    <t>309932</t>
  </si>
  <si>
    <t>5. OSA-15: Students earning an Occupational Skills Award (formerly known as the Marketable Skills Award) more than 15 hours at a Texas State Technical College System Institution.</t>
  </si>
  <si>
    <t>6. OSA-9: Students earning an Occupational Skills Award (formerly known as the Marketable Skills Award) with between 9 and hours at a Texas State Technical College System Institution.</t>
  </si>
  <si>
    <t>Total Contact Hours</t>
  </si>
  <si>
    <t>State Funded (GR only)</t>
  </si>
  <si>
    <t>AnnualState Funded</t>
  </si>
  <si>
    <t>3089013</t>
  </si>
  <si>
    <t>3089014</t>
  </si>
  <si>
    <t>3089015</t>
  </si>
  <si>
    <t>203634</t>
  </si>
  <si>
    <t>3089005</t>
  </si>
  <si>
    <t>3089007</t>
  </si>
  <si>
    <t>3089008</t>
  </si>
  <si>
    <t>133965</t>
  </si>
  <si>
    <t>3089010</t>
  </si>
  <si>
    <t>3089011</t>
  </si>
  <si>
    <t>3089012</t>
  </si>
  <si>
    <t>Error Free Base Year Contact Hours - Total</t>
  </si>
  <si>
    <t>Error Free Base Year Contact Hours - Academic</t>
  </si>
  <si>
    <t>Error Free Base Year Contact Hours - Technical</t>
  </si>
  <si>
    <t>Fall 2018</t>
  </si>
  <si>
    <t>2020-2021 Biennium</t>
  </si>
  <si>
    <r>
      <t>TSTC-North Texas</t>
    </r>
    <r>
      <rPr>
        <vertAlign val="superscript"/>
        <sz val="11"/>
        <color indexed="8"/>
        <rFont val="Tahoma"/>
        <family val="2"/>
      </rPr>
      <t>2</t>
    </r>
  </si>
  <si>
    <r>
      <t>Predicted
Square Feet</t>
    </r>
    <r>
      <rPr>
        <b/>
        <vertAlign val="superscript"/>
        <sz val="11"/>
        <rFont val="Tahoma"/>
        <family val="2"/>
      </rPr>
      <t>1</t>
    </r>
    <r>
      <rPr>
        <b/>
        <sz val="11"/>
        <color theme="0"/>
        <rFont val="Tahoma"/>
        <family val="2"/>
      </rPr>
      <t xml:space="preserve"> </t>
    </r>
  </si>
  <si>
    <r>
      <t xml:space="preserve">1.  The annual base wage is the product of the current minimum wage and 2080. The wage represents a person working full-time (40 hours per week for 52 weeks or 2080 hours) at a minimum wage. Since wages were inflation-adjusted to the current year, the methodology uses the current year's minimum wage. The minimum wage for 2016 was $7.25 per hour yielding an Annual Base Wage of $7.25 times 2080 or $15,080 for the 2018-2019 biennium calculation. The $7.25 minimum wage is published in the United States Department of Labor Wage and Hour Division (WHD) History of Federal Minimum Wage Rates Under the Fair Labor Standards Act, 1938 – 2009 </t>
    </r>
    <r>
      <rPr>
        <u/>
        <sz val="11"/>
        <color theme="3"/>
        <rFont val="Tahoma"/>
        <family val="2"/>
      </rPr>
      <t>http://www.dol.gov/whd/minwage/chart.htm</t>
    </r>
  </si>
  <si>
    <r>
      <t xml:space="preserve">2. The working group assumed an economic multiplier of 1.5 for this model to account for the additional economic impacts beyond the incremental salary earned by the students. In making this assumption, they reviewed the U.S. Department of Commerce Bureau of Economic Analysis study conducted in June 2011 titled Estimating the Local Economic Impacts of University Activity Using a Bill of Goods Approach </t>
    </r>
    <r>
      <rPr>
        <u/>
        <sz val="11"/>
        <color theme="3"/>
        <rFont val="Tahoma"/>
        <family val="2"/>
      </rPr>
      <t>http://www.bea.gov/papers/pdf/Estimating_the_Local_Economic_Impacts _of_University_Activity_Using_a_Bill_of_Goods_Approach.pdf</t>
    </r>
    <r>
      <rPr>
        <sz val="11"/>
        <rFont val="Tahoma"/>
        <family val="2"/>
      </rPr>
      <t>. While the scope of the study is the economic impacts of an educational institution’s spending on a region, the working group accepted the work and employed the economic multiplier for Texas from Table C of the document. With additional resources, the working group would have preferably determined a more specific economic multiplier for the dollars earned and spent by TSTCS students.</t>
    </r>
  </si>
  <si>
    <r>
      <t>3. The Texas Comptroller of Public Account’s response to HB 1935, 81st Texas Legislature, Regular Session, Section 403.359 dated October 11, 2010 states the effective tax rate for the State is 7.7 percent. The working group, defined in the background of this document, agreed to round the rate down for simplicity.</t>
    </r>
    <r>
      <rPr>
        <u/>
        <sz val="11"/>
        <color theme="3"/>
        <rFont val="Tahoma"/>
        <family val="2"/>
      </rPr>
      <t xml:space="preserve"> http://www.window.state.tx.us/specialrpt/hefs/96-1431.pdf</t>
    </r>
  </si>
  <si>
    <r>
      <t>Annual Base Wage = 52 Weeks X 40 Hours X Minimum Wage ($7.25 per hour)</t>
    </r>
    <r>
      <rPr>
        <vertAlign val="superscript"/>
        <sz val="11"/>
        <rFont val="Tahoma"/>
        <family val="2"/>
      </rPr>
      <t>1</t>
    </r>
  </si>
  <si>
    <r>
      <t>Indirect Economic Multiplier</t>
    </r>
    <r>
      <rPr>
        <vertAlign val="superscript"/>
        <sz val="11"/>
        <rFont val="Tahoma"/>
        <family val="2"/>
      </rPr>
      <t>2</t>
    </r>
  </si>
  <si>
    <r>
      <t>State Effective Tax Rate</t>
    </r>
    <r>
      <rPr>
        <vertAlign val="superscript"/>
        <sz val="11"/>
        <rFont val="Tahoma"/>
        <family val="2"/>
      </rPr>
      <t>3</t>
    </r>
  </si>
  <si>
    <r>
      <t>Percent State Funded</t>
    </r>
    <r>
      <rPr>
        <vertAlign val="superscript"/>
        <sz val="11"/>
        <rFont val="Tahoma"/>
        <family val="2"/>
      </rPr>
      <t>4</t>
    </r>
  </si>
  <si>
    <t>4. The Return Value is designed to be split equally between TSTCS and the State. Note: for the 2020-2021 biennium, the reccomendation for TSTC is at 35 percent of the equal split of the total returned value formula and the state is at 65 percent of the total returned value.</t>
  </si>
  <si>
    <r>
      <t>Group</t>
    </r>
    <r>
      <rPr>
        <b/>
        <vertAlign val="superscript"/>
        <sz val="10"/>
        <rFont val="Tahoma"/>
        <family val="2"/>
      </rPr>
      <t>1</t>
    </r>
  </si>
  <si>
    <r>
      <t>Year 1 Average Salary</t>
    </r>
    <r>
      <rPr>
        <b/>
        <vertAlign val="superscript"/>
        <sz val="10"/>
        <rFont val="Tahoma"/>
        <family val="2"/>
      </rPr>
      <t>3</t>
    </r>
  </si>
  <si>
    <r>
      <t>Year 2 Average Salary</t>
    </r>
    <r>
      <rPr>
        <b/>
        <vertAlign val="superscript"/>
        <sz val="10"/>
        <rFont val="Tahoma"/>
        <family val="2"/>
      </rPr>
      <t>3</t>
    </r>
  </si>
  <si>
    <r>
      <t>Year 3 Average Salary</t>
    </r>
    <r>
      <rPr>
        <b/>
        <vertAlign val="superscript"/>
        <sz val="10"/>
        <rFont val="Tahoma"/>
        <family val="2"/>
      </rPr>
      <t>3</t>
    </r>
  </si>
  <si>
    <r>
      <t>Year 4 Average Salary</t>
    </r>
    <r>
      <rPr>
        <b/>
        <vertAlign val="superscript"/>
        <sz val="10"/>
        <rFont val="Tahoma"/>
        <family val="2"/>
      </rPr>
      <t>3</t>
    </r>
  </si>
  <si>
    <r>
      <t>Year 5 Average Salary</t>
    </r>
    <r>
      <rPr>
        <b/>
        <vertAlign val="superscript"/>
        <sz val="10"/>
        <rFont val="Tahoma"/>
        <family val="2"/>
      </rPr>
      <t>3</t>
    </r>
  </si>
  <si>
    <r>
      <t>Biennium Student Cohort  Student Count</t>
    </r>
    <r>
      <rPr>
        <b/>
        <vertAlign val="superscript"/>
        <sz val="10"/>
        <rFont val="Tahoma"/>
        <family val="2"/>
      </rPr>
      <t>4, 6</t>
    </r>
  </si>
  <si>
    <t>6. Small cell count values masked. * Denotes Personal Identity Protected (PIP) Information.</t>
  </si>
  <si>
    <t>7. Wage data for the fourth quarter of 2018 were not available at the time of these calculations (2/26/2019). The first, second, and third quarters of 2018 wage data were available and the fourth quarter was approximated with the average of these three quarters to estimate the 5th year of the TSTC 2013 cohort.</t>
  </si>
  <si>
    <t>All Funds Difference</t>
  </si>
  <si>
    <t>Totals allocated by the Formula</t>
  </si>
  <si>
    <t>Metrics</t>
  </si>
  <si>
    <t>Formula Funding Head Count By Institution</t>
  </si>
  <si>
    <t>Formula Funding Predicted Space</t>
  </si>
  <si>
    <t>Rate Adjustment</t>
  </si>
  <si>
    <r>
      <t>Legislative Adjustment</t>
    </r>
    <r>
      <rPr>
        <vertAlign val="superscript"/>
        <sz val="11"/>
        <color rgb="FF000000"/>
        <rFont val="Tahoma"/>
        <family val="2"/>
      </rPr>
      <t>3</t>
    </r>
  </si>
  <si>
    <t>General Revenue - 2022</t>
  </si>
  <si>
    <t>General Revenue Dedicated - 2022</t>
  </si>
  <si>
    <t>General Revenue - 2023</t>
  </si>
  <si>
    <t>General Revenue Dedicated - 2023</t>
  </si>
  <si>
    <t>Total All Funds Formula 2022-2023</t>
  </si>
  <si>
    <t>*</t>
  </si>
  <si>
    <r>
      <t>100% Value Added for FY 2014 &amp; FY 2015 Cohorts</t>
    </r>
    <r>
      <rPr>
        <b/>
        <vertAlign val="superscript"/>
        <sz val="10"/>
        <rFont val="Tahoma"/>
        <family val="2"/>
      </rPr>
      <t>2</t>
    </r>
  </si>
  <si>
    <t>Source: TSTC FY 14-15 Cohort Data.</t>
  </si>
  <si>
    <t>Fall 2019</t>
  </si>
  <si>
    <t>Fall 2020</t>
  </si>
  <si>
    <t>Difference Fall 2020 Less Fall 2018</t>
  </si>
  <si>
    <t>Fall 2020 (Certified)</t>
  </si>
  <si>
    <t>2022-2023 Biennium</t>
  </si>
  <si>
    <t>Funded Credit Contact Hours for Base Year 2021 for TSTC Institutions by Institution by Fund -- Run 1 Mar 2021 at 9:04   -- Sum_I 2020 to Spring 2021</t>
  </si>
  <si>
    <t xml:space="preserve">Hours by Fund for 109932 - TSTC in ABILENE               </t>
  </si>
  <si>
    <t xml:space="preserve">Hours by Fund for 209932 - TSTC in BRECKENRIDGE          </t>
  </si>
  <si>
    <t xml:space="preserve">Hours by Fund for 309932 - TSTC in BROWNWOOD             </t>
  </si>
  <si>
    <t xml:space="preserve">Hours by Fund for 203634 - TSTC in FORT BEND             </t>
  </si>
  <si>
    <t xml:space="preserve">Hours by Fund for 009225 - TSTC in HARLINGEN             </t>
  </si>
  <si>
    <t xml:space="preserve">Hours by Fund for 033965 - TSTC in MARSHALL              </t>
  </si>
  <si>
    <t xml:space="preserve">Hours by Fund for 133965 - TSTC in NORTH TEXAS           </t>
  </si>
  <si>
    <t xml:space="preserve">Hours by Fund for 003634 - TSTC in WACO                  </t>
  </si>
  <si>
    <t xml:space="preserve">Hours by Fund for 009932 - TSTC in WEST TEXAS            </t>
  </si>
  <si>
    <t>Source:  Texas Higher Education Coordinating Board - 1 Mar 2021</t>
  </si>
  <si>
    <t>Generated from \SASserver\FormFund\BY 2021\XM20-018c\JProcPre21.sas - JMacro21.sas</t>
  </si>
  <si>
    <t>Source: SCH – CBM004; Headcount – CBM001; FTSE – CBM004 (see Footnote 1)</t>
  </si>
  <si>
    <r>
      <rPr>
        <vertAlign val="superscript"/>
        <sz val="10"/>
        <rFont val="Tahoma"/>
        <family val="2"/>
      </rPr>
      <t>1</t>
    </r>
    <r>
      <rPr>
        <sz val="10"/>
        <rFont val="Tahoma"/>
        <family val="2"/>
      </rPr>
      <t>Fall 2018 and 2019 FTSE are actual data. 2020 data are derived from a calculation based on 15 semester hours.</t>
    </r>
  </si>
  <si>
    <r>
      <rPr>
        <vertAlign val="superscript"/>
        <sz val="10"/>
        <rFont val="Tahoma"/>
        <family val="2"/>
      </rPr>
      <t>2</t>
    </r>
    <r>
      <rPr>
        <sz val="10"/>
        <rFont val="Tahoma"/>
        <family val="2"/>
      </rPr>
      <t xml:space="preserve"> TSTC-West Texas includes Abilene, Breckendridge, and Brownwood campus data. </t>
    </r>
  </si>
  <si>
    <r>
      <t>FTSE Count</t>
    </r>
    <r>
      <rPr>
        <b/>
        <vertAlign val="superscript"/>
        <sz val="11"/>
        <rFont val="Tahoma"/>
        <family val="2"/>
      </rPr>
      <t>1</t>
    </r>
  </si>
  <si>
    <r>
      <t>TSTC-West Tx</t>
    </r>
    <r>
      <rPr>
        <vertAlign val="superscript"/>
        <sz val="11"/>
        <rFont val="Tahoma"/>
        <family val="2"/>
      </rPr>
      <t>2</t>
    </r>
  </si>
  <si>
    <t>Fall 2020Headcounts
 (Certified)</t>
  </si>
  <si>
    <r>
      <t>Utilities Expenditures FY 2020</t>
    </r>
    <r>
      <rPr>
        <b/>
        <vertAlign val="superscript"/>
        <sz val="11"/>
        <rFont val="Tahoma"/>
        <family val="2"/>
      </rPr>
      <t>1</t>
    </r>
  </si>
  <si>
    <r>
      <t>Waste Water</t>
    </r>
    <r>
      <rPr>
        <b/>
        <vertAlign val="superscript"/>
        <sz val="11"/>
        <color theme="0"/>
        <rFont val="Tahoma"/>
        <family val="2"/>
      </rPr>
      <t>3</t>
    </r>
  </si>
  <si>
    <r>
      <rPr>
        <vertAlign val="superscript"/>
        <sz val="11"/>
        <rFont val="Tahoma"/>
        <family val="2"/>
      </rPr>
      <t>1</t>
    </r>
    <r>
      <rPr>
        <sz val="11"/>
        <rFont val="Tahoma"/>
        <family val="2"/>
      </rPr>
      <t>Source: Sources and Uses Survey, FY 2020</t>
    </r>
  </si>
  <si>
    <t xml:space="preserve">1. Fall 2020 Space Projection Model, Published Feb 2021. </t>
  </si>
  <si>
    <t>2. Sources and Uses Fiscal Year 2020 Utility Study.</t>
  </si>
  <si>
    <t>CBM004 certified contact hours for Fall, Summer I, II 2020 and error free Spring 2021 and CBM00C certified 1st, 3rd, and 4th quarter of 2020 and error free 2nd quarter 2021.</t>
  </si>
  <si>
    <t>UT-Arlington</t>
  </si>
  <si>
    <t>UT-Austin</t>
  </si>
  <si>
    <t>UT-Dallas</t>
  </si>
  <si>
    <t>UT-El Paso</t>
  </si>
  <si>
    <t>UT-Rio Grande Valley</t>
  </si>
  <si>
    <t>UT-Permian Basin</t>
  </si>
  <si>
    <t>UT-San Antonio</t>
  </si>
  <si>
    <t>UT-Tyler</t>
  </si>
  <si>
    <t>TAMU</t>
  </si>
  <si>
    <t>TAMU-Galveston</t>
  </si>
  <si>
    <t>Prairie View</t>
  </si>
  <si>
    <t>Tarleton</t>
  </si>
  <si>
    <t>TAMU-Central</t>
  </si>
  <si>
    <t>TAMU-CC</t>
  </si>
  <si>
    <t>TAMU-Kingsville</t>
  </si>
  <si>
    <t>TAMU-San Antonio</t>
  </si>
  <si>
    <t>TAMI</t>
  </si>
  <si>
    <t>WTAMU</t>
  </si>
  <si>
    <t>TAMU-Commerce</t>
  </si>
  <si>
    <t>TAMU-Texarkana</t>
  </si>
  <si>
    <t>UH</t>
  </si>
  <si>
    <t>UH-Clear Lake</t>
  </si>
  <si>
    <t>UH-Downtown</t>
  </si>
  <si>
    <t>UH-Victoria</t>
  </si>
  <si>
    <t>Midwestern</t>
  </si>
  <si>
    <t>UNT</t>
  </si>
  <si>
    <t>UNT-Dallas</t>
  </si>
  <si>
    <t>SFA</t>
  </si>
  <si>
    <t>TSU</t>
  </si>
  <si>
    <t>TTU</t>
  </si>
  <si>
    <t>Angelo</t>
  </si>
  <si>
    <t>TWU</t>
  </si>
  <si>
    <t>Lamar</t>
  </si>
  <si>
    <t>Sam Houston</t>
  </si>
  <si>
    <t>TXST</t>
  </si>
  <si>
    <t>Sul Ross</t>
  </si>
  <si>
    <t>Sul Ross-Rio Grande</t>
  </si>
  <si>
    <t>TSTC-West Tx</t>
  </si>
  <si>
    <t>Lamar-IOT</t>
  </si>
  <si>
    <t>Lamar-Orange</t>
  </si>
  <si>
    <t>Lamar-Port Arthur</t>
  </si>
  <si>
    <t>Note: Institutions with a headcount of less than 10,000 receive an annual Small Institution Supplement, which varies by sector. Per the General Appropriations Act, institutions can receive the following maximum biennial amount: General Academic Institutions receive up to $2,633,133, Texas State Technical Colleges receive up to $1,316,566, and Lamar State Colleges receive up to $2,633,133. Institutions with a headcount of less than 5,000 receive the maximum and institutions with a headcount of less than 10,000 and more than 5,000 receive a portion of the supplement equal to the inverse percentage of the range. [(1-(5,000 - Head Count)/(10,000 - 5,000)) X Small Institution Supplement].</t>
  </si>
  <si>
    <r>
      <t>GAA</t>
    </r>
    <r>
      <rPr>
        <b/>
        <vertAlign val="superscript"/>
        <sz val="11"/>
        <rFont val="Tahoma"/>
        <family val="2"/>
      </rPr>
      <t>1</t>
    </r>
  </si>
  <si>
    <t xml:space="preserve">3. Legislative Adjustment applies to Fort Bend and North Texas campuses that were allocated $304,392 and $189,264 in General Revenue-Dedicated funds in the Educational and General Space Support strategies, respectively, above the amounts driven by the rate. This is due to the institutions not receiving instructional and administrative formula funding and an associated strategy for that line item in FY22-23. </t>
  </si>
  <si>
    <t xml:space="preserve">Instruction and Administration (GRD Excluded from Formula Funding Amounts) </t>
  </si>
  <si>
    <r>
      <rPr>
        <vertAlign val="superscript"/>
        <sz val="11"/>
        <color theme="1"/>
        <rFont val="Tahoma"/>
        <family val="2"/>
      </rPr>
      <t>1</t>
    </r>
    <r>
      <rPr>
        <sz val="11"/>
        <color theme="1"/>
        <rFont val="Tahoma"/>
        <family val="2"/>
      </rPr>
      <t>Actual 2022-2023 GAA Appropriations listed in Columns D and H through N include amounts from Article IX, Section 17.47.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</si>
</sst>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5" formatCode="&quot;$&quot;#,##0_);\(&quot;$&quot;#,##0\)"/>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_)"/>
    <numFmt numFmtId="166" formatCode="&quot;$&quot;#,##0.00"/>
    <numFmt numFmtId="167" formatCode="&quot;$&quot;#,##0"/>
    <numFmt numFmtId="168" formatCode="0.0%"/>
    <numFmt numFmtId="169" formatCode="000000"/>
    <numFmt numFmtId="170" formatCode="##,###,##0"/>
    <numFmt numFmtId="171" formatCode="00"/>
    <numFmt numFmtId="172" formatCode="&quot;$&quot;#,##0.000_);\(&quot;$&quot;#,##0.000\)"/>
    <numFmt numFmtId="173" formatCode="&quot;$&quot;#,##0.000000_);\(&quot;$&quot;#,##0.000000\)"/>
    <numFmt numFmtId="174" formatCode="_(* #,##0.0000000_);_(* \(#,##0.0000000\);_(* &quot;-&quot;??_);_(@_)"/>
    <numFmt numFmtId="175" formatCode="#,##0.000_);\(#,##0.000\)"/>
    <numFmt numFmtId="176" formatCode="_(&quot;$&quot;* #,##0_);_(&quot;$&quot;* \(#,##0\);_(&quot;$&quot;* &quot;-&quot;??_);_(@_)"/>
    <numFmt numFmtId="177" formatCode="0.0000%"/>
    <numFmt numFmtId="178" formatCode="#,##0.0%_);\(#,##0.0%\)"/>
    <numFmt numFmtId="179" formatCode="#,##0.0%;[Black]\(#,##0.0%\)"/>
  </numFmts>
  <fonts count="39" x14ac:knownFonts="1">
    <font>
      <sz val="11"/>
      <color theme="1"/>
      <name val="Calibri"/>
      <family val="2"/>
      <scheme val="minor"/>
    </font>
    <font>
      <sz val="10"/>
      <color theme="1"/>
      <name val="Tahoma"/>
      <family val="2"/>
    </font>
    <font>
      <sz val="10"/>
      <color theme="1"/>
      <name val="Tahoma"/>
      <family val="2"/>
    </font>
    <font>
      <sz val="10"/>
      <color theme="1"/>
      <name val="Tahoma"/>
      <family val="2"/>
    </font>
    <font>
      <sz val="11"/>
      <color theme="1"/>
      <name val="Calibri"/>
      <family val="2"/>
      <scheme val="minor"/>
    </font>
    <font>
      <sz val="10"/>
      <name val="MS Sans Serif"/>
      <family val="2"/>
    </font>
    <font>
      <b/>
      <sz val="10"/>
      <color theme="1"/>
      <name val="Tahoma"/>
      <family val="2"/>
    </font>
    <font>
      <sz val="11"/>
      <name val="Calibri"/>
      <family val="2"/>
      <scheme val="minor"/>
    </font>
    <font>
      <sz val="10"/>
      <name val="Arial"/>
      <family val="2"/>
    </font>
    <font>
      <sz val="12"/>
      <name val="Arial"/>
      <family val="2"/>
    </font>
    <font>
      <sz val="11"/>
      <color indexed="8"/>
      <name val="Calibri"/>
      <family val="2"/>
    </font>
    <font>
      <b/>
      <sz val="11"/>
      <color theme="1"/>
      <name val="Calibri"/>
      <family val="2"/>
      <scheme val="minor"/>
    </font>
    <font>
      <b/>
      <sz val="11"/>
      <name val="Tahoma"/>
      <family val="2"/>
    </font>
    <font>
      <sz val="11"/>
      <name val="Tahoma"/>
      <family val="2"/>
    </font>
    <font>
      <sz val="11"/>
      <color indexed="8"/>
      <name val="Tahoma"/>
      <family val="2"/>
    </font>
    <font>
      <b/>
      <sz val="11"/>
      <color indexed="8"/>
      <name val="Tahoma"/>
      <family val="2"/>
    </font>
    <font>
      <b/>
      <sz val="11"/>
      <color theme="0"/>
      <name val="Tahoma"/>
      <family val="2"/>
    </font>
    <font>
      <sz val="11"/>
      <color indexed="12"/>
      <name val="Tahoma"/>
      <family val="2"/>
    </font>
    <font>
      <sz val="11"/>
      <color rgb="FFFF0000"/>
      <name val="Tahoma"/>
      <family val="2"/>
    </font>
    <font>
      <b/>
      <vertAlign val="superscript"/>
      <sz val="11"/>
      <name val="Tahoma"/>
      <family val="2"/>
    </font>
    <font>
      <sz val="11"/>
      <color indexed="10"/>
      <name val="Tahoma"/>
      <family val="2"/>
    </font>
    <font>
      <sz val="11"/>
      <color theme="1"/>
      <name val="Tahoma"/>
      <family val="2"/>
    </font>
    <font>
      <sz val="10"/>
      <name val="System"/>
      <family val="2"/>
    </font>
    <font>
      <sz val="10"/>
      <name val="Tahoma"/>
      <family val="2"/>
    </font>
    <font>
      <sz val="11"/>
      <color rgb="FFFFFF00"/>
      <name val="Tahoma"/>
      <family val="2"/>
    </font>
    <font>
      <b/>
      <sz val="11"/>
      <color theme="1"/>
      <name val="Calibri"/>
      <family val="2"/>
    </font>
    <font>
      <vertAlign val="superscript"/>
      <sz val="11"/>
      <name val="Tahoma"/>
      <family val="2"/>
    </font>
    <font>
      <vertAlign val="superscript"/>
      <sz val="11"/>
      <color indexed="8"/>
      <name val="Tahoma"/>
      <family val="2"/>
    </font>
    <font>
      <b/>
      <sz val="11"/>
      <color theme="1"/>
      <name val="Tahoma"/>
      <family val="2"/>
    </font>
    <font>
      <u/>
      <sz val="11"/>
      <color theme="3"/>
      <name val="Tahoma"/>
      <family val="2"/>
    </font>
    <font>
      <b/>
      <sz val="10"/>
      <name val="Tahoma"/>
      <family val="2"/>
    </font>
    <font>
      <b/>
      <vertAlign val="superscript"/>
      <sz val="10"/>
      <name val="Tahoma"/>
      <family val="2"/>
    </font>
    <font>
      <sz val="11"/>
      <color theme="0"/>
      <name val="Tahoma"/>
      <family val="2"/>
    </font>
    <font>
      <vertAlign val="superscript"/>
      <sz val="11"/>
      <color rgb="FF000000"/>
      <name val="Tahoma"/>
      <family val="2"/>
    </font>
    <font>
      <b/>
      <sz val="10"/>
      <color rgb="FF000000"/>
      <name val="Tahoma"/>
      <family val="2"/>
    </font>
    <font>
      <vertAlign val="superscript"/>
      <sz val="10"/>
      <name val="Tahoma"/>
      <family val="2"/>
    </font>
    <font>
      <b/>
      <vertAlign val="superscript"/>
      <sz val="11"/>
      <color theme="0"/>
      <name val="Tahoma"/>
      <family val="2"/>
    </font>
    <font>
      <sz val="8"/>
      <name val="Calibri"/>
      <family val="2"/>
      <scheme val="minor"/>
    </font>
    <font>
      <vertAlign val="superscript"/>
      <sz val="11"/>
      <color theme="1"/>
      <name val="Tahoma"/>
      <family val="2"/>
    </font>
  </fonts>
  <fills count="12">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rgb="FF92D050"/>
        <bgColor indexed="64"/>
      </patternFill>
    </fill>
    <fill>
      <patternFill patternType="solid">
        <fgColor theme="3"/>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s>
  <cellStyleXfs count="54">
    <xf numFmtId="0" fontId="0" fillId="0" borderId="0"/>
    <xf numFmtId="43" fontId="4" fillId="0" borderId="0" applyFont="0" applyFill="0" applyBorder="0" applyAlignment="0" applyProtection="0"/>
    <xf numFmtId="9" fontId="4" fillId="0" borderId="0" applyFont="0" applyFill="0" applyBorder="0" applyAlignment="0" applyProtection="0"/>
    <xf numFmtId="0" fontId="5" fillId="0" borderId="0"/>
    <xf numFmtId="44" fontId="4" fillId="0" borderId="0" applyFont="0" applyFill="0" applyBorder="0" applyAlignment="0" applyProtection="0"/>
    <xf numFmtId="0" fontId="4" fillId="0" borderId="0"/>
    <xf numFmtId="43" fontId="4"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4" fillId="0" borderId="0" applyFont="0" applyFill="0" applyBorder="0" applyAlignment="0" applyProtection="0"/>
    <xf numFmtId="0" fontId="5" fillId="0" borderId="0"/>
    <xf numFmtId="0" fontId="9" fillId="0" borderId="0"/>
    <xf numFmtId="0" fontId="4" fillId="0" borderId="0"/>
    <xf numFmtId="0" fontId="4" fillId="0" borderId="0"/>
    <xf numFmtId="0" fontId="4" fillId="0" borderId="0"/>
    <xf numFmtId="0" fontId="8" fillId="0" borderId="0"/>
    <xf numFmtId="9" fontId="8"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0" fontId="9" fillId="0" borderId="0"/>
    <xf numFmtId="0" fontId="9" fillId="0" borderId="0"/>
    <xf numFmtId="44" fontId="8" fillId="0" borderId="0" applyFont="0" applyFill="0" applyBorder="0" applyAlignment="0" applyProtection="0"/>
    <xf numFmtId="0" fontId="9"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5" fillId="0" borderId="0" applyFont="0" applyFill="0" applyBorder="0" applyAlignment="0" applyProtection="0"/>
    <xf numFmtId="3" fontId="8" fillId="0" borderId="0"/>
    <xf numFmtId="3" fontId="8" fillId="0" borderId="0"/>
    <xf numFmtId="44" fontId="8" fillId="0" borderId="0" applyFont="0" applyFill="0" applyBorder="0" applyAlignment="0" applyProtection="0"/>
    <xf numFmtId="44" fontId="5" fillId="0" borderId="0" applyFont="0" applyFill="0" applyBorder="0" applyAlignment="0" applyProtection="0"/>
    <xf numFmtId="44" fontId="21" fillId="0" borderId="0" applyFont="0" applyFill="0" applyBorder="0" applyAlignment="0" applyProtection="0"/>
    <xf numFmtId="44" fontId="22" fillId="0" borderId="0" applyFont="0" applyFill="0" applyBorder="0" applyAlignment="0" applyProtection="0"/>
    <xf numFmtId="0" fontId="8" fillId="0" borderId="0"/>
    <xf numFmtId="0" fontId="8" fillId="0" borderId="0"/>
    <xf numFmtId="0" fontId="22"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1" fillId="0" borderId="0"/>
    <xf numFmtId="0" fontId="8" fillId="0" borderId="0"/>
    <xf numFmtId="0" fontId="5" fillId="0" borderId="0"/>
    <xf numFmtId="0" fontId="21" fillId="0" borderId="0"/>
    <xf numFmtId="9" fontId="5" fillId="0" borderId="0" applyFont="0" applyFill="0" applyBorder="0" applyAlignment="0" applyProtection="0"/>
    <xf numFmtId="9" fontId="22" fillId="0" borderId="0" applyFont="0" applyFill="0" applyBorder="0" applyAlignment="0" applyProtection="0"/>
  </cellStyleXfs>
  <cellXfs count="404">
    <xf numFmtId="0" fontId="0" fillId="0" borderId="0" xfId="0"/>
    <xf numFmtId="0" fontId="3" fillId="0" borderId="0" xfId="0" applyFont="1"/>
    <xf numFmtId="167" fontId="3" fillId="0" borderId="0" xfId="0" applyNumberFormat="1" applyFont="1"/>
    <xf numFmtId="0" fontId="3" fillId="0" borderId="1" xfId="0" applyFont="1" applyBorder="1"/>
    <xf numFmtId="0" fontId="3" fillId="0" borderId="1" xfId="0" applyFont="1" applyBorder="1" applyAlignment="1">
      <alignment horizontal="center"/>
    </xf>
    <xf numFmtId="167" fontId="3" fillId="2" borderId="1" xfId="1" applyNumberFormat="1" applyFont="1" applyFill="1" applyBorder="1"/>
    <xf numFmtId="3" fontId="3" fillId="2" borderId="1" xfId="1" applyNumberFormat="1" applyFont="1" applyFill="1" applyBorder="1"/>
    <xf numFmtId="167" fontId="6" fillId="0" borderId="0" xfId="0" applyNumberFormat="1" applyFont="1"/>
    <xf numFmtId="169" fontId="6" fillId="0" borderId="0" xfId="5" applyNumberFormat="1" applyFont="1"/>
    <xf numFmtId="0" fontId="2" fillId="0" borderId="0" xfId="5" applyFont="1"/>
    <xf numFmtId="170" fontId="2" fillId="0" borderId="0" xfId="5" applyNumberFormat="1" applyFont="1" applyAlignment="1">
      <alignment horizontal="right"/>
    </xf>
    <xf numFmtId="169" fontId="2" fillId="0" borderId="1" xfId="5" applyNumberFormat="1" applyFont="1" applyBorder="1"/>
    <xf numFmtId="171" fontId="2" fillId="0" borderId="1" xfId="5" applyNumberFormat="1" applyFont="1" applyBorder="1"/>
    <xf numFmtId="170" fontId="2" fillId="0" borderId="1" xfId="5" applyNumberFormat="1" applyFont="1" applyBorder="1" applyAlignment="1">
      <alignment horizontal="right"/>
    </xf>
    <xf numFmtId="169" fontId="2" fillId="0" borderId="0" xfId="5" applyNumberFormat="1" applyFont="1"/>
    <xf numFmtId="171" fontId="2" fillId="0" borderId="0" xfId="5" applyNumberFormat="1" applyFont="1"/>
    <xf numFmtId="0" fontId="6" fillId="0" borderId="0" xfId="0" applyFont="1"/>
    <xf numFmtId="0" fontId="12" fillId="0" borderId="0" xfId="20" applyFont="1" applyBorder="1" applyProtection="1"/>
    <xf numFmtId="0" fontId="13" fillId="0" borderId="0" xfId="20" applyFont="1" applyBorder="1" applyProtection="1"/>
    <xf numFmtId="0" fontId="14" fillId="0" borderId="0" xfId="20" applyFont="1" applyBorder="1" applyProtection="1"/>
    <xf numFmtId="0" fontId="15" fillId="0" borderId="0" xfId="20" applyFont="1" applyFill="1" applyBorder="1" applyAlignment="1" applyProtection="1">
      <alignment horizontal="center"/>
    </xf>
    <xf numFmtId="0" fontId="14" fillId="0" borderId="0" xfId="20" applyFont="1" applyFill="1" applyBorder="1" applyProtection="1"/>
    <xf numFmtId="0" fontId="13" fillId="0" borderId="0" xfId="20" applyFont="1" applyBorder="1" applyAlignment="1" applyProtection="1">
      <alignment horizontal="center" wrapText="1"/>
    </xf>
    <xf numFmtId="169" fontId="13" fillId="0" borderId="15" xfId="21" applyNumberFormat="1" applyFont="1" applyFill="1" applyBorder="1" applyAlignment="1" applyProtection="1">
      <alignment horizontal="right" indent="1" shrinkToFit="1"/>
    </xf>
    <xf numFmtId="0" fontId="14" fillId="0" borderId="16" xfId="20" applyFont="1" applyFill="1" applyBorder="1" applyAlignment="1" applyProtection="1">
      <alignment horizontal="left" wrapText="1"/>
    </xf>
    <xf numFmtId="164" fontId="13" fillId="0" borderId="0" xfId="9" applyNumberFormat="1" applyFont="1" applyBorder="1" applyProtection="1"/>
    <xf numFmtId="169" fontId="13" fillId="0" borderId="20" xfId="21" applyNumberFormat="1" applyFont="1" applyFill="1" applyBorder="1" applyAlignment="1" applyProtection="1">
      <alignment horizontal="right" indent="1" shrinkToFit="1"/>
    </xf>
    <xf numFmtId="0" fontId="14" fillId="0" borderId="21" xfId="20" applyFont="1" applyFill="1" applyBorder="1" applyAlignment="1" applyProtection="1">
      <alignment horizontal="left" wrapText="1"/>
    </xf>
    <xf numFmtId="37" fontId="14" fillId="0" borderId="24" xfId="20" applyNumberFormat="1" applyFont="1" applyFill="1" applyBorder="1" applyProtection="1"/>
    <xf numFmtId="164" fontId="14" fillId="0" borderId="1" xfId="9" applyNumberFormat="1" applyFont="1" applyFill="1" applyBorder="1" applyProtection="1"/>
    <xf numFmtId="0" fontId="13" fillId="0" borderId="0" xfId="20" applyFont="1" applyFill="1" applyBorder="1" applyProtection="1"/>
    <xf numFmtId="169" fontId="13" fillId="0" borderId="25" xfId="21" applyNumberFormat="1" applyFont="1" applyFill="1" applyBorder="1" applyAlignment="1" applyProtection="1">
      <alignment horizontal="right" indent="1" shrinkToFit="1"/>
    </xf>
    <xf numFmtId="37" fontId="14" fillId="0" borderId="28" xfId="20" applyNumberFormat="1" applyFont="1" applyFill="1" applyBorder="1" applyProtection="1"/>
    <xf numFmtId="0" fontId="14" fillId="0" borderId="0" xfId="20" applyFont="1" applyFill="1" applyBorder="1" applyAlignment="1" applyProtection="1">
      <alignment horizontal="right"/>
    </xf>
    <xf numFmtId="5" fontId="14" fillId="0" borderId="0" xfId="20" applyNumberFormat="1" applyFont="1" applyFill="1" applyBorder="1" applyProtection="1"/>
    <xf numFmtId="10" fontId="17" fillId="0" borderId="0" xfId="20" applyNumberFormat="1" applyFont="1" applyFill="1" applyBorder="1" applyProtection="1"/>
    <xf numFmtId="164" fontId="14" fillId="0" borderId="0" xfId="9" applyNumberFormat="1" applyFont="1" applyFill="1" applyBorder="1" applyProtection="1"/>
    <xf numFmtId="37" fontId="14" fillId="0" borderId="18" xfId="20" applyNumberFormat="1" applyFont="1" applyFill="1" applyBorder="1" applyProtection="1"/>
    <xf numFmtId="164" fontId="14" fillId="0" borderId="19" xfId="9" applyNumberFormat="1" applyFont="1" applyFill="1" applyBorder="1" applyProtection="1"/>
    <xf numFmtId="0" fontId="14" fillId="0" borderId="26" xfId="20" applyFont="1" applyFill="1" applyBorder="1" applyAlignment="1" applyProtection="1">
      <alignment horizontal="left" wrapText="1"/>
    </xf>
    <xf numFmtId="164" fontId="13" fillId="0" borderId="0" xfId="20" applyNumberFormat="1" applyFont="1" applyFill="1" applyBorder="1" applyProtection="1"/>
    <xf numFmtId="5" fontId="14" fillId="0" borderId="0" xfId="20" applyNumberFormat="1" applyFont="1" applyFill="1" applyBorder="1" applyAlignment="1" applyProtection="1">
      <alignment horizontal="right"/>
    </xf>
    <xf numFmtId="10" fontId="18" fillId="0" borderId="0" xfId="17" applyNumberFormat="1" applyFont="1" applyFill="1" applyBorder="1" applyProtection="1"/>
    <xf numFmtId="172" fontId="14" fillId="0" borderId="0" xfId="20" applyNumberFormat="1" applyFont="1" applyFill="1" applyBorder="1" applyProtection="1"/>
    <xf numFmtId="0" fontId="13" fillId="0" borderId="14" xfId="21" quotePrefix="1" applyFont="1" applyFill="1" applyBorder="1" applyAlignment="1">
      <alignment horizontal="left"/>
    </xf>
    <xf numFmtId="0" fontId="13" fillId="0" borderId="14" xfId="21" applyFont="1" applyFill="1" applyBorder="1" applyAlignment="1"/>
    <xf numFmtId="0" fontId="13" fillId="0" borderId="12" xfId="21" applyFont="1" applyFill="1" applyBorder="1" applyAlignment="1"/>
    <xf numFmtId="5" fontId="13" fillId="0" borderId="0" xfId="9" applyNumberFormat="1" applyFont="1" applyBorder="1" applyProtection="1"/>
    <xf numFmtId="0" fontId="12" fillId="0" borderId="15" xfId="20" applyFont="1" applyBorder="1" applyProtection="1"/>
    <xf numFmtId="173" fontId="14" fillId="0" borderId="19" xfId="20" applyNumberFormat="1" applyFont="1" applyFill="1" applyBorder="1" applyProtection="1">
      <protection locked="0"/>
    </xf>
    <xf numFmtId="173" fontId="14" fillId="4" borderId="19" xfId="20" applyNumberFormat="1" applyFont="1" applyFill="1" applyBorder="1" applyProtection="1">
      <protection locked="0"/>
    </xf>
    <xf numFmtId="174" fontId="13" fillId="0" borderId="18" xfId="20" quotePrefix="1" applyNumberFormat="1" applyFont="1" applyBorder="1" applyAlignment="1" applyProtection="1">
      <alignment horizontal="center"/>
    </xf>
    <xf numFmtId="7" fontId="13" fillId="0" borderId="0" xfId="20" applyNumberFormat="1" applyFont="1" applyBorder="1" applyProtection="1"/>
    <xf numFmtId="0" fontId="12" fillId="0" borderId="25" xfId="20" applyFont="1" applyBorder="1" applyProtection="1"/>
    <xf numFmtId="0" fontId="13" fillId="0" borderId="0" xfId="20" applyFont="1" applyBorder="1" applyAlignment="1" applyProtection="1"/>
    <xf numFmtId="164" fontId="13" fillId="0" borderId="0" xfId="9" applyNumberFormat="1" applyFont="1" applyBorder="1" applyAlignment="1" applyProtection="1"/>
    <xf numFmtId="0" fontId="13" fillId="0" borderId="0" xfId="23" applyFont="1"/>
    <xf numFmtId="0" fontId="12" fillId="0" borderId="0" xfId="20" applyFont="1" applyBorder="1" applyAlignment="1" applyProtection="1"/>
    <xf numFmtId="0" fontId="13" fillId="0" borderId="0" xfId="20" applyFont="1"/>
    <xf numFmtId="9" fontId="14" fillId="0" borderId="17" xfId="17" applyFont="1" applyFill="1" applyBorder="1" applyProtection="1"/>
    <xf numFmtId="9" fontId="14" fillId="0" borderId="22" xfId="17" applyFont="1" applyFill="1" applyBorder="1" applyProtection="1"/>
    <xf numFmtId="9" fontId="14" fillId="0" borderId="28" xfId="17" applyFont="1" applyFill="1" applyBorder="1" applyProtection="1"/>
    <xf numFmtId="9" fontId="14" fillId="0" borderId="0" xfId="17" applyFont="1" applyFill="1" applyBorder="1" applyProtection="1"/>
    <xf numFmtId="9" fontId="14" fillId="0" borderId="27" xfId="17" applyFont="1" applyFill="1" applyBorder="1" applyProtection="1"/>
    <xf numFmtId="168" fontId="14" fillId="0" borderId="0" xfId="17" applyNumberFormat="1" applyFont="1" applyFill="1" applyBorder="1" applyProtection="1"/>
    <xf numFmtId="9" fontId="13" fillId="0" borderId="0" xfId="17" applyFont="1"/>
    <xf numFmtId="0" fontId="12" fillId="0" borderId="0" xfId="26" applyFont="1" applyBorder="1"/>
    <xf numFmtId="0" fontId="13" fillId="0" borderId="0" xfId="26" applyFont="1"/>
    <xf numFmtId="0" fontId="13" fillId="0" borderId="0" xfId="26" applyFont="1" applyBorder="1"/>
    <xf numFmtId="164" fontId="13" fillId="0" borderId="0" xfId="24" applyNumberFormat="1" applyFont="1"/>
    <xf numFmtId="164" fontId="13" fillId="0" borderId="0" xfId="26" applyNumberFormat="1" applyFont="1"/>
    <xf numFmtId="0" fontId="12" fillId="0" borderId="0" xfId="26" applyFont="1" applyAlignment="1">
      <alignment horizontal="right"/>
    </xf>
    <xf numFmtId="164" fontId="12" fillId="0" borderId="0" xfId="26" applyNumberFormat="1" applyFont="1"/>
    <xf numFmtId="164" fontId="14" fillId="0" borderId="0" xfId="20" applyNumberFormat="1" applyFont="1" applyFill="1" applyBorder="1" applyProtection="1"/>
    <xf numFmtId="43" fontId="14" fillId="0" borderId="0" xfId="1" applyFont="1" applyFill="1" applyBorder="1" applyProtection="1"/>
    <xf numFmtId="164" fontId="13" fillId="0" borderId="0" xfId="17" applyNumberFormat="1" applyFont="1" applyBorder="1" applyProtection="1"/>
    <xf numFmtId="164" fontId="13" fillId="3" borderId="13" xfId="16" applyNumberFormat="1" applyFont="1" applyFill="1" applyBorder="1"/>
    <xf numFmtId="10" fontId="14" fillId="0" borderId="30" xfId="20" applyNumberFormat="1" applyFont="1" applyFill="1" applyBorder="1" applyProtection="1"/>
    <xf numFmtId="10" fontId="13" fillId="0" borderId="30" xfId="20" applyNumberFormat="1" applyFont="1" applyBorder="1" applyProtection="1"/>
    <xf numFmtId="37" fontId="14" fillId="2" borderId="31" xfId="20" applyNumberFormat="1" applyFont="1" applyFill="1" applyBorder="1" applyProtection="1"/>
    <xf numFmtId="37" fontId="14" fillId="2" borderId="23" xfId="20" applyNumberFormat="1" applyFont="1" applyFill="1" applyBorder="1" applyProtection="1"/>
    <xf numFmtId="38" fontId="14" fillId="3" borderId="17" xfId="20" applyNumberFormat="1" applyFont="1" applyFill="1" applyBorder="1" applyProtection="1">
      <protection locked="0"/>
    </xf>
    <xf numFmtId="38" fontId="14" fillId="3" borderId="22" xfId="20" applyNumberFormat="1" applyFont="1" applyFill="1" applyBorder="1" applyProtection="1">
      <protection locked="0"/>
    </xf>
    <xf numFmtId="164" fontId="13" fillId="3" borderId="1" xfId="24" applyNumberFormat="1" applyFont="1" applyFill="1" applyBorder="1" applyProtection="1"/>
    <xf numFmtId="0" fontId="13" fillId="0" borderId="0" xfId="20" applyFont="1" applyAlignment="1">
      <alignment wrapText="1"/>
    </xf>
    <xf numFmtId="0" fontId="14" fillId="0" borderId="48" xfId="20" applyFont="1" applyBorder="1" applyProtection="1"/>
    <xf numFmtId="0" fontId="13" fillId="0" borderId="36" xfId="20" applyFont="1" applyBorder="1" applyProtection="1"/>
    <xf numFmtId="0" fontId="14" fillId="0" borderId="49" xfId="20" applyFont="1" applyBorder="1" applyProtection="1"/>
    <xf numFmtId="5" fontId="14" fillId="0" borderId="41" xfId="20" applyNumberFormat="1" applyFont="1" applyFill="1" applyBorder="1" applyProtection="1"/>
    <xf numFmtId="44" fontId="13" fillId="0" borderId="28" xfId="4" applyFont="1" applyBorder="1" applyProtection="1"/>
    <xf numFmtId="0" fontId="12" fillId="0" borderId="0" xfId="21" applyFont="1"/>
    <xf numFmtId="0" fontId="13" fillId="0" borderId="0" xfId="21" applyFont="1"/>
    <xf numFmtId="37" fontId="13" fillId="0" borderId="3" xfId="21" applyNumberFormat="1" applyFont="1" applyFill="1" applyBorder="1" applyProtection="1"/>
    <xf numFmtId="169" fontId="14" fillId="0" borderId="20" xfId="21" applyNumberFormat="1" applyFont="1" applyBorder="1" applyProtection="1"/>
    <xf numFmtId="0" fontId="13" fillId="0" borderId="2" xfId="21" applyFont="1" applyBorder="1"/>
    <xf numFmtId="0" fontId="14" fillId="0" borderId="25" xfId="21" applyFont="1" applyBorder="1"/>
    <xf numFmtId="0" fontId="12" fillId="0" borderId="29" xfId="21" applyFont="1" applyBorder="1" applyAlignment="1">
      <alignment horizontal="right"/>
    </xf>
    <xf numFmtId="37" fontId="15" fillId="0" borderId="34" xfId="21" applyNumberFormat="1" applyFont="1" applyBorder="1" applyProtection="1"/>
    <xf numFmtId="37" fontId="15" fillId="0" borderId="30" xfId="21" applyNumberFormat="1" applyFont="1" applyBorder="1" applyProtection="1"/>
    <xf numFmtId="0" fontId="14" fillId="0" borderId="0" xfId="21" applyFont="1"/>
    <xf numFmtId="37" fontId="13" fillId="4" borderId="3" xfId="21" applyNumberFormat="1" applyFont="1" applyFill="1" applyBorder="1" applyProtection="1"/>
    <xf numFmtId="37" fontId="13" fillId="4" borderId="37" xfId="21" applyNumberFormat="1" applyFont="1" applyFill="1" applyBorder="1" applyProtection="1"/>
    <xf numFmtId="37" fontId="15" fillId="0" borderId="25" xfId="21" applyNumberFormat="1" applyFont="1" applyBorder="1" applyProtection="1"/>
    <xf numFmtId="0" fontId="13" fillId="0" borderId="0" xfId="21" quotePrefix="1" applyFont="1" applyFill="1" applyAlignment="1">
      <alignment horizontal="left"/>
    </xf>
    <xf numFmtId="38" fontId="13" fillId="0" borderId="0" xfId="21" applyNumberFormat="1" applyFont="1"/>
    <xf numFmtId="0" fontId="13" fillId="0" borderId="0" xfId="21" quotePrefix="1" applyFont="1"/>
    <xf numFmtId="0" fontId="1" fillId="0" borderId="0" xfId="0" applyFont="1"/>
    <xf numFmtId="169" fontId="14" fillId="0" borderId="50" xfId="21" applyNumberFormat="1" applyFont="1" applyBorder="1" applyProtection="1"/>
    <xf numFmtId="0" fontId="13" fillId="0" borderId="4" xfId="21" applyFont="1" applyBorder="1"/>
    <xf numFmtId="37" fontId="13" fillId="4" borderId="7" xfId="21" applyNumberFormat="1" applyFont="1" applyFill="1" applyBorder="1" applyProtection="1"/>
    <xf numFmtId="0" fontId="14" fillId="0" borderId="1" xfId="26" applyFont="1" applyBorder="1" applyAlignment="1">
      <alignment wrapText="1"/>
    </xf>
    <xf numFmtId="164" fontId="13" fillId="0" borderId="1" xfId="24" applyNumberFormat="1" applyFont="1" applyFill="1" applyBorder="1"/>
    <xf numFmtId="0" fontId="14" fillId="0" borderId="51" xfId="26" applyFont="1" applyBorder="1" applyAlignment="1">
      <alignment wrapText="1"/>
    </xf>
    <xf numFmtId="49" fontId="3" fillId="0" borderId="1" xfId="0" applyNumberFormat="1" applyFont="1" applyBorder="1"/>
    <xf numFmtId="0" fontId="3" fillId="0" borderId="0" xfId="0" applyFont="1" applyFill="1"/>
    <xf numFmtId="3" fontId="0" fillId="0" borderId="0" xfId="0" applyNumberFormat="1"/>
    <xf numFmtId="167" fontId="1" fillId="0" borderId="0" xfId="0" applyNumberFormat="1" applyFont="1"/>
    <xf numFmtId="166" fontId="3" fillId="0" borderId="0" xfId="0" applyNumberFormat="1" applyFont="1"/>
    <xf numFmtId="166" fontId="6" fillId="0" borderId="0" xfId="0" applyNumberFormat="1" applyFont="1"/>
    <xf numFmtId="3" fontId="3" fillId="2" borderId="51" xfId="1" applyNumberFormat="1" applyFont="1" applyFill="1" applyBorder="1"/>
    <xf numFmtId="169" fontId="1" fillId="6" borderId="0" xfId="5" applyNumberFormat="1" applyFont="1" applyFill="1"/>
    <xf numFmtId="171" fontId="2" fillId="6" borderId="0" xfId="5" applyNumberFormat="1" applyFont="1" applyFill="1"/>
    <xf numFmtId="170" fontId="2" fillId="6" borderId="0" xfId="5" applyNumberFormat="1" applyFont="1" applyFill="1" applyAlignment="1">
      <alignment horizontal="right"/>
    </xf>
    <xf numFmtId="0" fontId="3" fillId="0" borderId="51" xfId="0" applyFont="1" applyBorder="1" applyAlignment="1">
      <alignment horizontal="center"/>
    </xf>
    <xf numFmtId="0" fontId="3" fillId="2" borderId="1" xfId="0" applyFont="1" applyFill="1" applyBorder="1" applyAlignment="1">
      <alignment horizontal="right"/>
    </xf>
    <xf numFmtId="0" fontId="3" fillId="2" borderId="51" xfId="0" applyFont="1" applyFill="1" applyBorder="1" applyAlignment="1">
      <alignment horizontal="right"/>
    </xf>
    <xf numFmtId="9" fontId="1" fillId="0" borderId="1" xfId="2" applyFont="1" applyFill="1" applyBorder="1"/>
    <xf numFmtId="3" fontId="14" fillId="5" borderId="37" xfId="20" applyNumberFormat="1" applyFont="1" applyFill="1" applyBorder="1" applyProtection="1">
      <protection locked="0"/>
    </xf>
    <xf numFmtId="37" fontId="14" fillId="5" borderId="19" xfId="20" applyNumberFormat="1" applyFont="1" applyFill="1" applyBorder="1" applyProtection="1">
      <protection locked="0"/>
    </xf>
    <xf numFmtId="37" fontId="14" fillId="5" borderId="8" xfId="20" applyNumberFormat="1" applyFont="1" applyFill="1" applyBorder="1" applyProtection="1">
      <protection locked="0"/>
    </xf>
    <xf numFmtId="3" fontId="14" fillId="5" borderId="25" xfId="20" applyNumberFormat="1" applyFont="1" applyFill="1" applyBorder="1" applyProtection="1">
      <protection locked="0"/>
    </xf>
    <xf numFmtId="37" fontId="14" fillId="5" borderId="30" xfId="20" applyNumberFormat="1" applyFont="1" applyFill="1" applyBorder="1" applyProtection="1">
      <protection locked="0"/>
    </xf>
    <xf numFmtId="37" fontId="14" fillId="5" borderId="25" xfId="20" applyNumberFormat="1" applyFont="1" applyFill="1" applyBorder="1" applyProtection="1">
      <protection locked="0"/>
    </xf>
    <xf numFmtId="0" fontId="13" fillId="0" borderId="0" xfId="20" quotePrefix="1" applyFont="1" applyFill="1" applyBorder="1" applyAlignment="1" applyProtection="1">
      <alignment horizontal="left"/>
    </xf>
    <xf numFmtId="0" fontId="24" fillId="0" borderId="0" xfId="20" applyFont="1" applyFill="1" applyBorder="1" applyAlignment="1" applyProtection="1"/>
    <xf numFmtId="164" fontId="1" fillId="2" borderId="1" xfId="7" applyNumberFormat="1" applyFont="1" applyFill="1" applyBorder="1" applyAlignment="1">
      <alignment horizontal="right"/>
    </xf>
    <xf numFmtId="169" fontId="7" fillId="0" borderId="0" xfId="5" applyNumberFormat="1" applyFont="1"/>
    <xf numFmtId="49" fontId="25" fillId="0" borderId="0" xfId="0" applyNumberFormat="1" applyFont="1"/>
    <xf numFmtId="3" fontId="0" fillId="0" borderId="0" xfId="0" applyNumberFormat="1" applyAlignment="1">
      <alignment horizontal="right"/>
    </xf>
    <xf numFmtId="49" fontId="0" fillId="0" borderId="0" xfId="0" applyNumberFormat="1"/>
    <xf numFmtId="0" fontId="1" fillId="2" borderId="1" xfId="0" applyFont="1" applyFill="1" applyBorder="1" applyAlignment="1">
      <alignment horizontal="right"/>
    </xf>
    <xf numFmtId="176" fontId="1" fillId="7" borderId="1" xfId="4" applyNumberFormat="1" applyFont="1" applyFill="1" applyBorder="1"/>
    <xf numFmtId="164" fontId="14" fillId="0" borderId="0" xfId="9" applyNumberFormat="1" applyFont="1" applyFill="1" applyBorder="1" applyAlignment="1" applyProtection="1">
      <alignment horizontal="right"/>
    </xf>
    <xf numFmtId="10" fontId="3" fillId="0" borderId="0" xfId="0" applyNumberFormat="1" applyFont="1" applyFill="1"/>
    <xf numFmtId="9" fontId="3" fillId="0" borderId="0" xfId="2" applyFont="1" applyFill="1"/>
    <xf numFmtId="169" fontId="1" fillId="0" borderId="0" xfId="5" applyNumberFormat="1" applyFont="1"/>
    <xf numFmtId="170" fontId="1" fillId="0" borderId="0" xfId="5" applyNumberFormat="1" applyFont="1" applyAlignment="1">
      <alignment horizontal="right"/>
    </xf>
    <xf numFmtId="0" fontId="1" fillId="0" borderId="0" xfId="0" applyFont="1" applyFill="1"/>
    <xf numFmtId="37" fontId="13" fillId="0" borderId="19" xfId="21" applyNumberFormat="1" applyFont="1" applyBorder="1" applyProtection="1"/>
    <xf numFmtId="178" fontId="13" fillId="0" borderId="16" xfId="21" applyNumberFormat="1" applyFont="1" applyBorder="1" applyProtection="1"/>
    <xf numFmtId="37" fontId="13" fillId="0" borderId="1" xfId="21" applyNumberFormat="1" applyFont="1" applyBorder="1" applyProtection="1"/>
    <xf numFmtId="178" fontId="13" fillId="0" borderId="21" xfId="21" applyNumberFormat="1" applyFont="1" applyBorder="1" applyProtection="1"/>
    <xf numFmtId="178" fontId="12" fillId="0" borderId="26" xfId="21" applyNumberFormat="1" applyFont="1" applyBorder="1" applyProtection="1"/>
    <xf numFmtId="37" fontId="13" fillId="4" borderId="20" xfId="21" applyNumberFormat="1" applyFont="1" applyFill="1" applyBorder="1" applyProtection="1"/>
    <xf numFmtId="37" fontId="13" fillId="4" borderId="50" xfId="21" applyNumberFormat="1" applyFont="1" applyFill="1" applyBorder="1" applyProtection="1"/>
    <xf numFmtId="37" fontId="13" fillId="0" borderId="15" xfId="21" applyNumberFormat="1" applyFont="1" applyFill="1" applyBorder="1" applyProtection="1"/>
    <xf numFmtId="37" fontId="13" fillId="0" borderId="20" xfId="21" applyNumberFormat="1" applyFont="1" applyFill="1" applyBorder="1" applyProtection="1"/>
    <xf numFmtId="37" fontId="13" fillId="0" borderId="50" xfId="21" applyNumberFormat="1" applyFont="1" applyFill="1" applyBorder="1" applyProtection="1"/>
    <xf numFmtId="164" fontId="14" fillId="0" borderId="18" xfId="9" applyNumberFormat="1" applyFont="1" applyFill="1" applyBorder="1" applyAlignment="1" applyProtection="1">
      <alignment horizontal="left" wrapText="1"/>
    </xf>
    <xf numFmtId="164" fontId="14" fillId="0" borderId="24" xfId="9" applyNumberFormat="1" applyFont="1" applyFill="1" applyBorder="1" applyAlignment="1" applyProtection="1">
      <alignment horizontal="left" wrapText="1"/>
    </xf>
    <xf numFmtId="164" fontId="14" fillId="0" borderId="28" xfId="9" applyNumberFormat="1" applyFont="1" applyFill="1" applyBorder="1" applyAlignment="1" applyProtection="1">
      <alignment horizontal="left" wrapText="1"/>
    </xf>
    <xf numFmtId="0" fontId="12" fillId="10" borderId="13" xfId="21" applyFont="1" applyFill="1" applyBorder="1" applyAlignment="1">
      <alignment horizontal="center" wrapText="1"/>
    </xf>
    <xf numFmtId="37" fontId="14" fillId="2" borderId="16" xfId="20" applyNumberFormat="1" applyFont="1" applyFill="1" applyBorder="1" applyProtection="1"/>
    <xf numFmtId="37" fontId="14" fillId="2" borderId="21" xfId="20" applyNumberFormat="1" applyFont="1" applyFill="1" applyBorder="1" applyProtection="1"/>
    <xf numFmtId="37" fontId="14" fillId="2" borderId="20" xfId="20" applyNumberFormat="1" applyFont="1" applyFill="1" applyBorder="1" applyProtection="1"/>
    <xf numFmtId="37" fontId="14" fillId="2" borderId="25" xfId="20" applyNumberFormat="1" applyFont="1" applyFill="1" applyBorder="1" applyProtection="1"/>
    <xf numFmtId="37" fontId="14" fillId="2" borderId="26" xfId="20" applyNumberFormat="1" applyFont="1" applyFill="1" applyBorder="1" applyProtection="1"/>
    <xf numFmtId="0" fontId="12" fillId="10" borderId="11" xfId="21" applyFont="1" applyFill="1" applyBorder="1" applyAlignment="1">
      <alignment horizontal="center" wrapText="1"/>
    </xf>
    <xf numFmtId="37" fontId="14" fillId="0" borderId="38" xfId="20" applyNumberFormat="1" applyFont="1" applyFill="1" applyBorder="1" applyProtection="1"/>
    <xf numFmtId="37" fontId="14" fillId="0" borderId="10" xfId="20" applyNumberFormat="1" applyFont="1" applyFill="1" applyBorder="1" applyProtection="1"/>
    <xf numFmtId="37" fontId="14" fillId="0" borderId="53" xfId="20" applyNumberFormat="1" applyFont="1" applyFill="1" applyBorder="1" applyProtection="1"/>
    <xf numFmtId="0" fontId="12" fillId="10" borderId="12" xfId="20" applyFont="1" applyFill="1" applyBorder="1" applyAlignment="1" applyProtection="1">
      <alignment horizontal="center" wrapText="1"/>
    </xf>
    <xf numFmtId="10" fontId="17" fillId="0" borderId="15" xfId="20" applyNumberFormat="1" applyFont="1" applyFill="1" applyBorder="1" applyProtection="1"/>
    <xf numFmtId="10" fontId="17" fillId="0" borderId="20" xfId="20" applyNumberFormat="1" applyFont="1" applyFill="1" applyBorder="1" applyProtection="1"/>
    <xf numFmtId="38" fontId="14" fillId="3" borderId="21" xfId="20" applyNumberFormat="1" applyFont="1" applyFill="1" applyBorder="1" applyProtection="1">
      <protection locked="0"/>
    </xf>
    <xf numFmtId="10" fontId="17" fillId="0" borderId="25" xfId="20" applyNumberFormat="1" applyFont="1" applyFill="1" applyBorder="1" applyProtection="1"/>
    <xf numFmtId="164" fontId="14" fillId="0" borderId="30" xfId="9" applyNumberFormat="1" applyFont="1" applyFill="1" applyBorder="1" applyProtection="1"/>
    <xf numFmtId="38" fontId="14" fillId="3" borderId="26" xfId="20" applyNumberFormat="1" applyFont="1" applyFill="1" applyBorder="1" applyProtection="1">
      <protection locked="0"/>
    </xf>
    <xf numFmtId="169" fontId="23" fillId="10" borderId="1" xfId="5" applyNumberFormat="1" applyFont="1" applyFill="1" applyBorder="1" applyAlignment="1">
      <alignment horizontal="center"/>
    </xf>
    <xf numFmtId="171" fontId="23" fillId="10" borderId="1" xfId="5" applyNumberFormat="1" applyFont="1" applyFill="1" applyBorder="1" applyAlignment="1">
      <alignment horizontal="center"/>
    </xf>
    <xf numFmtId="170" fontId="23" fillId="10" borderId="1" xfId="5" applyNumberFormat="1" applyFont="1" applyFill="1" applyBorder="1" applyAlignment="1">
      <alignment horizontal="center" wrapText="1"/>
    </xf>
    <xf numFmtId="0" fontId="12" fillId="10" borderId="14" xfId="26" applyFont="1" applyFill="1" applyBorder="1" applyAlignment="1">
      <alignment horizontal="center" wrapText="1"/>
    </xf>
    <xf numFmtId="0" fontId="12" fillId="10" borderId="12" xfId="26" applyFont="1" applyFill="1" applyBorder="1" applyAlignment="1">
      <alignment horizontal="center" wrapText="1"/>
    </xf>
    <xf numFmtId="169" fontId="13" fillId="0" borderId="15" xfId="21" applyNumberFormat="1" applyFont="1" applyFill="1" applyBorder="1" applyAlignment="1" applyProtection="1">
      <alignment shrinkToFit="1"/>
    </xf>
    <xf numFmtId="0" fontId="14" fillId="0" borderId="19" xfId="26" applyFont="1" applyBorder="1" applyAlignment="1">
      <alignment wrapText="1"/>
    </xf>
    <xf numFmtId="164" fontId="13" fillId="3" borderId="19" xfId="24" applyNumberFormat="1" applyFont="1" applyFill="1" applyBorder="1" applyProtection="1"/>
    <xf numFmtId="164" fontId="13" fillId="0" borderId="19" xfId="24" applyNumberFormat="1" applyFont="1" applyFill="1" applyBorder="1"/>
    <xf numFmtId="164" fontId="13" fillId="0" borderId="16" xfId="24" applyNumberFormat="1" applyFont="1" applyFill="1" applyBorder="1"/>
    <xf numFmtId="169" fontId="13" fillId="0" borderId="20" xfId="21" applyNumberFormat="1" applyFont="1" applyFill="1" applyBorder="1" applyAlignment="1" applyProtection="1">
      <alignment shrinkToFit="1"/>
    </xf>
    <xf numFmtId="164" fontId="13" fillId="0" borderId="21" xfId="24" applyNumberFormat="1" applyFont="1" applyFill="1" applyBorder="1"/>
    <xf numFmtId="169" fontId="13" fillId="0" borderId="25" xfId="21" applyNumberFormat="1" applyFont="1" applyFill="1" applyBorder="1" applyAlignment="1" applyProtection="1">
      <alignment shrinkToFit="1"/>
    </xf>
    <xf numFmtId="0" fontId="14" fillId="0" borderId="30" xfId="26" applyFont="1" applyBorder="1" applyAlignment="1">
      <alignment wrapText="1"/>
    </xf>
    <xf numFmtId="164" fontId="13" fillId="3" borderId="30" xfId="24" applyNumberFormat="1" applyFont="1" applyFill="1" applyBorder="1" applyProtection="1"/>
    <xf numFmtId="164" fontId="13" fillId="0" borderId="30" xfId="24" applyNumberFormat="1" applyFont="1" applyFill="1" applyBorder="1"/>
    <xf numFmtId="164" fontId="13" fillId="0" borderId="26" xfId="24" applyNumberFormat="1" applyFont="1" applyFill="1" applyBorder="1"/>
    <xf numFmtId="43" fontId="13" fillId="0" borderId="0" xfId="1" applyFont="1"/>
    <xf numFmtId="0" fontId="13" fillId="10" borderId="14" xfId="26" applyFont="1" applyFill="1" applyBorder="1" applyAlignment="1">
      <alignment horizontal="center" wrapText="1"/>
    </xf>
    <xf numFmtId="0" fontId="28" fillId="0" borderId="0" xfId="0" applyFont="1"/>
    <xf numFmtId="0" fontId="21" fillId="0" borderId="0" xfId="0" applyFont="1"/>
    <xf numFmtId="3" fontId="21" fillId="0" borderId="0" xfId="0" applyNumberFormat="1" applyFont="1"/>
    <xf numFmtId="0" fontId="21" fillId="0" borderId="1" xfId="0" applyFont="1" applyBorder="1"/>
    <xf numFmtId="43" fontId="21" fillId="0" borderId="0" xfId="1" applyFont="1"/>
    <xf numFmtId="43" fontId="21" fillId="0" borderId="0" xfId="0" applyNumberFormat="1" applyFont="1"/>
    <xf numFmtId="177" fontId="21" fillId="0" borderId="0" xfId="0" applyNumberFormat="1" applyFont="1"/>
    <xf numFmtId="0" fontId="30" fillId="10" borderId="1" xfId="0" applyFont="1" applyFill="1" applyBorder="1" applyAlignment="1">
      <alignment horizontal="center"/>
    </xf>
    <xf numFmtId="167" fontId="30" fillId="10" borderId="1" xfId="0" applyNumberFormat="1" applyFont="1" applyFill="1" applyBorder="1" applyAlignment="1">
      <alignment horizontal="center" wrapText="1"/>
    </xf>
    <xf numFmtId="167" fontId="30" fillId="10" borderId="1" xfId="1" applyNumberFormat="1" applyFont="1" applyFill="1" applyBorder="1" applyAlignment="1">
      <alignment horizontal="center" wrapText="1"/>
    </xf>
    <xf numFmtId="0" fontId="30" fillId="10" borderId="1" xfId="0" applyFont="1" applyFill="1" applyBorder="1" applyAlignment="1">
      <alignment horizontal="center" wrapText="1"/>
    </xf>
    <xf numFmtId="0" fontId="3" fillId="0" borderId="51" xfId="0" applyFont="1" applyBorder="1"/>
    <xf numFmtId="9" fontId="1" fillId="0" borderId="51" xfId="2" applyFont="1" applyFill="1" applyBorder="1"/>
    <xf numFmtId="0" fontId="1" fillId="7" borderId="1" xfId="0" applyFont="1" applyFill="1" applyBorder="1"/>
    <xf numFmtId="49" fontId="3" fillId="0" borderId="51" xfId="0" applyNumberFormat="1" applyFont="1" applyBorder="1"/>
    <xf numFmtId="167" fontId="21" fillId="0" borderId="0" xfId="0" applyNumberFormat="1" applyFont="1"/>
    <xf numFmtId="42" fontId="1" fillId="0" borderId="1" xfId="0" applyNumberFormat="1" applyFont="1" applyBorder="1"/>
    <xf numFmtId="0" fontId="1" fillId="7" borderId="1" xfId="0" applyFont="1" applyFill="1" applyBorder="1" applyAlignment="1">
      <alignment horizontal="center"/>
    </xf>
    <xf numFmtId="3" fontId="1" fillId="7" borderId="1" xfId="1" applyNumberFormat="1" applyFont="1" applyFill="1" applyBorder="1"/>
    <xf numFmtId="0" fontId="1" fillId="7" borderId="1" xfId="0" applyFont="1" applyFill="1" applyBorder="1" applyAlignment="1">
      <alignment horizontal="right"/>
    </xf>
    <xf numFmtId="168" fontId="1" fillId="7" borderId="1" xfId="2" applyNumberFormat="1" applyFont="1" applyFill="1" applyBorder="1"/>
    <xf numFmtId="0" fontId="1" fillId="6" borderId="1" xfId="0" applyFont="1" applyFill="1" applyBorder="1"/>
    <xf numFmtId="0" fontId="1" fillId="6" borderId="1" xfId="0" applyFont="1" applyFill="1" applyBorder="1" applyAlignment="1">
      <alignment horizontal="center"/>
    </xf>
    <xf numFmtId="176" fontId="1" fillId="6" borderId="1" xfId="4" applyNumberFormat="1" applyFont="1" applyFill="1" applyBorder="1"/>
    <xf numFmtId="3" fontId="1" fillId="6" borderId="1" xfId="1" applyNumberFormat="1" applyFont="1" applyFill="1" applyBorder="1"/>
    <xf numFmtId="0" fontId="1" fillId="6" borderId="1" xfId="0" applyFont="1" applyFill="1" applyBorder="1" applyAlignment="1">
      <alignment horizontal="right"/>
    </xf>
    <xf numFmtId="168" fontId="1" fillId="6" borderId="1" xfId="2" applyNumberFormat="1" applyFont="1" applyFill="1" applyBorder="1"/>
    <xf numFmtId="168" fontId="21" fillId="0" borderId="1" xfId="0" applyNumberFormat="1" applyFont="1" applyBorder="1"/>
    <xf numFmtId="168" fontId="21" fillId="0" borderId="1" xfId="2" applyNumberFormat="1" applyFont="1" applyBorder="1"/>
    <xf numFmtId="42" fontId="21" fillId="0" borderId="1" xfId="0" applyNumberFormat="1" applyFont="1" applyBorder="1"/>
    <xf numFmtId="169" fontId="28" fillId="0" borderId="0" xfId="5" applyNumberFormat="1" applyFont="1"/>
    <xf numFmtId="0" fontId="32" fillId="0" borderId="0" xfId="0" applyFont="1"/>
    <xf numFmtId="165" fontId="14" fillId="0" borderId="1" xfId="0" applyNumberFormat="1" applyFont="1" applyFill="1" applyBorder="1" applyAlignment="1" applyProtection="1">
      <alignment horizontal="left"/>
    </xf>
    <xf numFmtId="164" fontId="21" fillId="0" borderId="0" xfId="1" applyNumberFormat="1" applyFont="1"/>
    <xf numFmtId="167" fontId="21" fillId="9" borderId="1" xfId="0" applyNumberFormat="1" applyFont="1" applyFill="1" applyBorder="1"/>
    <xf numFmtId="0" fontId="21" fillId="0" borderId="0" xfId="0" applyFont="1" applyFill="1"/>
    <xf numFmtId="164" fontId="14" fillId="0" borderId="1" xfId="1" applyNumberFormat="1" applyFont="1" applyFill="1" applyBorder="1" applyProtection="1"/>
    <xf numFmtId="164" fontId="21" fillId="0" borderId="1" xfId="0" applyNumberFormat="1" applyFont="1" applyBorder="1"/>
    <xf numFmtId="168" fontId="21" fillId="0" borderId="0" xfId="2" applyNumberFormat="1" applyFont="1"/>
    <xf numFmtId="49" fontId="14" fillId="0" borderId="1" xfId="0" applyNumberFormat="1" applyFont="1" applyFill="1" applyBorder="1" applyAlignment="1" applyProtection="1">
      <alignment horizontal="left"/>
    </xf>
    <xf numFmtId="164" fontId="21" fillId="0" borderId="0" xfId="0" applyNumberFormat="1" applyFont="1"/>
    <xf numFmtId="164" fontId="14" fillId="0" borderId="4" xfId="1" applyNumberFormat="1" applyFont="1" applyFill="1" applyBorder="1" applyProtection="1"/>
    <xf numFmtId="164" fontId="14" fillId="0" borderId="7" xfId="1" applyNumberFormat="1" applyFont="1" applyFill="1" applyBorder="1" applyProtection="1"/>
    <xf numFmtId="164" fontId="14" fillId="0" borderId="6" xfId="1" applyNumberFormat="1" applyFont="1" applyFill="1" applyBorder="1" applyProtection="1"/>
    <xf numFmtId="164" fontId="14" fillId="0" borderId="46" xfId="1" applyNumberFormat="1" applyFont="1" applyFill="1" applyBorder="1" applyProtection="1"/>
    <xf numFmtId="164" fontId="21" fillId="0" borderId="5" xfId="0" applyNumberFormat="1" applyFont="1" applyBorder="1"/>
    <xf numFmtId="164" fontId="21" fillId="0" borderId="8" xfId="0" applyNumberFormat="1" applyFont="1" applyBorder="1"/>
    <xf numFmtId="164" fontId="21" fillId="0" borderId="47" xfId="0" applyNumberFormat="1" applyFont="1" applyBorder="1"/>
    <xf numFmtId="10" fontId="21" fillId="0" borderId="0" xfId="2" applyNumberFormat="1" applyFont="1"/>
    <xf numFmtId="10" fontId="21" fillId="0" borderId="0" xfId="0" applyNumberFormat="1" applyFont="1"/>
    <xf numFmtId="165" fontId="14" fillId="0" borderId="9" xfId="0" applyNumberFormat="1" applyFont="1" applyFill="1" applyBorder="1" applyAlignment="1" applyProtection="1">
      <alignment horizontal="left"/>
    </xf>
    <xf numFmtId="0" fontId="12" fillId="10" borderId="1" xfId="26" applyFont="1" applyFill="1" applyBorder="1" applyAlignment="1">
      <alignment horizontal="center" wrapText="1"/>
    </xf>
    <xf numFmtId="176" fontId="21" fillId="0" borderId="1" xfId="4" applyNumberFormat="1" applyFont="1" applyFill="1" applyBorder="1"/>
    <xf numFmtId="179" fontId="21" fillId="0" borderId="1" xfId="2" applyNumberFormat="1" applyFont="1" applyBorder="1"/>
    <xf numFmtId="0" fontId="21" fillId="0" borderId="0" xfId="0" applyFont="1" applyAlignment="1"/>
    <xf numFmtId="167" fontId="21" fillId="0" borderId="1" xfId="0" applyNumberFormat="1" applyFont="1" applyFill="1" applyBorder="1"/>
    <xf numFmtId="164" fontId="21" fillId="0" borderId="0" xfId="1" applyNumberFormat="1" applyFont="1" applyFill="1"/>
    <xf numFmtId="164" fontId="14" fillId="0" borderId="33" xfId="1" applyNumberFormat="1" applyFont="1" applyFill="1" applyBorder="1" applyProtection="1"/>
    <xf numFmtId="164" fontId="14" fillId="0" borderId="0" xfId="1" applyNumberFormat="1" applyFont="1" applyFill="1" applyBorder="1" applyProtection="1"/>
    <xf numFmtId="167" fontId="21" fillId="9" borderId="2" xfId="0" applyNumberFormat="1" applyFont="1" applyFill="1" applyBorder="1"/>
    <xf numFmtId="164" fontId="21" fillId="0" borderId="2" xfId="0" applyNumberFormat="1" applyFont="1" applyBorder="1"/>
    <xf numFmtId="167" fontId="21" fillId="9" borderId="9" xfId="0" applyNumberFormat="1" applyFont="1" applyFill="1" applyBorder="1"/>
    <xf numFmtId="167" fontId="21" fillId="9" borderId="5" xfId="0" applyNumberFormat="1" applyFont="1" applyFill="1" applyBorder="1"/>
    <xf numFmtId="3" fontId="14" fillId="8" borderId="37" xfId="20" applyNumberFormat="1" applyFont="1" applyFill="1" applyBorder="1" applyProtection="1">
      <protection locked="0"/>
    </xf>
    <xf numFmtId="37" fontId="14" fillId="8" borderId="19" xfId="20" applyNumberFormat="1" applyFont="1" applyFill="1" applyBorder="1" applyProtection="1">
      <protection locked="0"/>
    </xf>
    <xf numFmtId="37" fontId="14" fillId="8" borderId="37" xfId="20" applyNumberFormat="1" applyFont="1" applyFill="1" applyBorder="1" applyProtection="1">
      <protection locked="0"/>
    </xf>
    <xf numFmtId="37" fontId="14" fillId="8" borderId="15" xfId="20" applyNumberFormat="1" applyFont="1" applyFill="1" applyBorder="1" applyProtection="1">
      <protection locked="0"/>
    </xf>
    <xf numFmtId="37" fontId="14" fillId="8" borderId="8" xfId="20" applyNumberFormat="1" applyFont="1" applyFill="1" applyBorder="1" applyProtection="1">
      <protection locked="0"/>
    </xf>
    <xf numFmtId="176" fontId="13" fillId="0" borderId="0" xfId="20" applyNumberFormat="1" applyFont="1" applyBorder="1" applyProtection="1"/>
    <xf numFmtId="7" fontId="14" fillId="0" borderId="19" xfId="20" applyNumberFormat="1" applyFont="1" applyFill="1" applyBorder="1" applyProtection="1">
      <protection locked="0"/>
    </xf>
    <xf numFmtId="176" fontId="14" fillId="0" borderId="0" xfId="20" applyNumberFormat="1" applyFont="1" applyFill="1" applyBorder="1" applyProtection="1"/>
    <xf numFmtId="37" fontId="13" fillId="0" borderId="8" xfId="21" applyNumberFormat="1" applyFont="1" applyFill="1" applyBorder="1" applyProtection="1"/>
    <xf numFmtId="3" fontId="0" fillId="0" borderId="0" xfId="0" applyNumberFormat="1" applyFill="1"/>
    <xf numFmtId="0" fontId="12" fillId="10" borderId="1" xfId="26" applyFont="1" applyFill="1" applyBorder="1" applyAlignment="1">
      <alignment horizontal="center" wrapText="1"/>
    </xf>
    <xf numFmtId="176" fontId="21" fillId="0" borderId="0" xfId="0" applyNumberFormat="1" applyFont="1"/>
    <xf numFmtId="42" fontId="21" fillId="9" borderId="1" xfId="0" applyNumberFormat="1" applyFont="1" applyFill="1" applyBorder="1"/>
    <xf numFmtId="176" fontId="1" fillId="2" borderId="1" xfId="4" applyNumberFormat="1" applyFont="1" applyFill="1" applyBorder="1"/>
    <xf numFmtId="164" fontId="1" fillId="2" borderId="1" xfId="1" applyNumberFormat="1" applyFont="1" applyFill="1" applyBorder="1" applyAlignment="1">
      <alignment horizontal="right"/>
    </xf>
    <xf numFmtId="42" fontId="1" fillId="2" borderId="1" xfId="1" applyNumberFormat="1" applyFont="1" applyFill="1" applyBorder="1"/>
    <xf numFmtId="3" fontId="1" fillId="2" borderId="1" xfId="0" applyNumberFormat="1" applyFont="1" applyFill="1" applyBorder="1" applyAlignment="1">
      <alignment horizontal="right"/>
    </xf>
    <xf numFmtId="0" fontId="30" fillId="10" borderId="51" xfId="21" applyFont="1" applyFill="1" applyBorder="1" applyAlignment="1">
      <alignment horizontal="center" wrapText="1"/>
    </xf>
    <xf numFmtId="0" fontId="30" fillId="10" borderId="50" xfId="21" applyFont="1" applyFill="1" applyBorder="1" applyAlignment="1">
      <alignment horizontal="center"/>
    </xf>
    <xf numFmtId="0" fontId="30" fillId="10" borderId="51" xfId="21" applyFont="1" applyFill="1" applyBorder="1" applyAlignment="1">
      <alignment horizontal="center"/>
    </xf>
    <xf numFmtId="0" fontId="30" fillId="10" borderId="52" xfId="21" applyFont="1" applyFill="1" applyBorder="1" applyAlignment="1">
      <alignment horizontal="center"/>
    </xf>
    <xf numFmtId="0" fontId="30" fillId="10" borderId="25" xfId="21" applyFont="1" applyFill="1" applyBorder="1" applyAlignment="1">
      <alignment horizontal="center"/>
    </xf>
    <xf numFmtId="0" fontId="30" fillId="10" borderId="30" xfId="21" applyFont="1" applyFill="1" applyBorder="1" applyAlignment="1">
      <alignment horizontal="center" wrapText="1"/>
    </xf>
    <xf numFmtId="0" fontId="30" fillId="10" borderId="26" xfId="21" applyFont="1" applyFill="1" applyBorder="1" applyAlignment="1">
      <alignment horizontal="center"/>
    </xf>
    <xf numFmtId="0" fontId="30" fillId="10" borderId="30" xfId="21" applyFont="1" applyFill="1" applyBorder="1" applyAlignment="1">
      <alignment horizontal="center"/>
    </xf>
    <xf numFmtId="0" fontId="23" fillId="0" borderId="0" xfId="21" applyFont="1"/>
    <xf numFmtId="0" fontId="30" fillId="10" borderId="25" xfId="21" applyFont="1" applyFill="1" applyBorder="1" applyAlignment="1">
      <alignment horizontal="center" wrapText="1"/>
    </xf>
    <xf numFmtId="37" fontId="14" fillId="0" borderId="19" xfId="21" applyNumberFormat="1" applyFont="1" applyBorder="1"/>
    <xf numFmtId="37" fontId="14" fillId="0" borderId="1" xfId="21" applyNumberFormat="1" applyFont="1" applyBorder="1"/>
    <xf numFmtId="37" fontId="13" fillId="0" borderId="8" xfId="21" applyNumberFormat="1" applyFont="1" applyBorder="1"/>
    <xf numFmtId="164" fontId="13" fillId="0" borderId="1" xfId="24" applyNumberFormat="1" applyFont="1" applyFill="1" applyBorder="1" applyProtection="1"/>
    <xf numFmtId="37" fontId="13" fillId="0" borderId="3" xfId="21" applyNumberFormat="1" applyFont="1" applyBorder="1"/>
    <xf numFmtId="37" fontId="13" fillId="0" borderId="7" xfId="21" applyNumberFormat="1" applyFont="1" applyBorder="1"/>
    <xf numFmtId="164" fontId="13" fillId="0" borderId="30" xfId="24" applyNumberFormat="1" applyFont="1" applyFill="1" applyBorder="1" applyProtection="1"/>
    <xf numFmtId="37" fontId="13" fillId="0" borderId="19" xfId="21" applyNumberFormat="1" applyFont="1" applyFill="1" applyBorder="1" applyProtection="1"/>
    <xf numFmtId="178" fontId="13" fillId="0" borderId="16" xfId="21" applyNumberFormat="1" applyFont="1" applyFill="1" applyBorder="1" applyProtection="1"/>
    <xf numFmtId="37" fontId="13" fillId="0" borderId="1" xfId="21" applyNumberFormat="1" applyFont="1" applyFill="1" applyBorder="1" applyProtection="1"/>
    <xf numFmtId="178" fontId="13" fillId="0" borderId="21" xfId="21" applyNumberFormat="1" applyFont="1" applyFill="1" applyBorder="1" applyProtection="1"/>
    <xf numFmtId="0" fontId="1" fillId="0" borderId="0" xfId="0" applyFont="1" applyAlignment="1">
      <alignment horizontal="right"/>
    </xf>
    <xf numFmtId="49" fontId="1" fillId="0" borderId="0" xfId="0" applyNumberFormat="1" applyFont="1"/>
    <xf numFmtId="49" fontId="34" fillId="0" borderId="0" xfId="0" applyNumberFormat="1" applyFont="1"/>
    <xf numFmtId="0" fontId="0" fillId="0" borderId="0" xfId="0" applyAlignment="1">
      <alignment horizontal="right"/>
    </xf>
    <xf numFmtId="3" fontId="1" fillId="0" borderId="0" xfId="0" applyNumberFormat="1" applyFont="1" applyAlignment="1">
      <alignment horizontal="right"/>
    </xf>
    <xf numFmtId="169" fontId="13" fillId="0" borderId="15" xfId="21" applyNumberFormat="1" applyFont="1" applyBorder="1" applyAlignment="1">
      <alignment horizontal="right" indent="1" shrinkToFit="1"/>
    </xf>
    <xf numFmtId="0" fontId="14" fillId="0" borderId="16" xfId="20" applyFont="1" applyBorder="1" applyAlignment="1">
      <alignment horizontal="left" wrapText="1"/>
    </xf>
    <xf numFmtId="37" fontId="14" fillId="0" borderId="17" xfId="20" applyNumberFormat="1" applyFont="1" applyBorder="1"/>
    <xf numFmtId="169" fontId="13" fillId="0" borderId="20" xfId="21" applyNumberFormat="1" applyFont="1" applyBorder="1" applyAlignment="1">
      <alignment horizontal="right" indent="1" shrinkToFit="1"/>
    </xf>
    <xf numFmtId="0" fontId="14" fillId="0" borderId="21" xfId="20" applyFont="1" applyBorder="1" applyAlignment="1">
      <alignment horizontal="left" wrapText="1"/>
    </xf>
    <xf numFmtId="37" fontId="14" fillId="0" borderId="22" xfId="20" applyNumberFormat="1" applyFont="1" applyBorder="1"/>
    <xf numFmtId="0" fontId="12" fillId="0" borderId="0" xfId="20" applyFont="1"/>
    <xf numFmtId="0" fontId="16" fillId="11" borderId="34" xfId="20" applyFont="1" applyFill="1" applyBorder="1" applyAlignment="1" applyProtection="1">
      <alignment horizontal="center" wrapText="1"/>
      <protection locked="0"/>
    </xf>
    <xf numFmtId="5" fontId="16" fillId="11" borderId="30" xfId="20" applyNumberFormat="1" applyFont="1" applyFill="1" applyBorder="1" applyAlignment="1" applyProtection="1">
      <alignment horizontal="center" wrapText="1"/>
      <protection locked="0"/>
    </xf>
    <xf numFmtId="0" fontId="16" fillId="11" borderId="30" xfId="20" applyFont="1" applyFill="1" applyBorder="1" applyAlignment="1">
      <alignment horizontal="center" wrapText="1"/>
    </xf>
    <xf numFmtId="0" fontId="16" fillId="11" borderId="26" xfId="20" applyFont="1" applyFill="1" applyBorder="1" applyAlignment="1">
      <alignment horizontal="center" wrapText="1"/>
    </xf>
    <xf numFmtId="0" fontId="16" fillId="11" borderId="25" xfId="20" applyFont="1" applyFill="1" applyBorder="1" applyAlignment="1" applyProtection="1">
      <alignment horizontal="center" wrapText="1"/>
      <protection locked="0"/>
    </xf>
    <xf numFmtId="5" fontId="16" fillId="11" borderId="25" xfId="20" applyNumberFormat="1" applyFont="1" applyFill="1" applyBorder="1" applyAlignment="1" applyProtection="1">
      <alignment horizontal="center" wrapText="1"/>
      <protection locked="0"/>
    </xf>
    <xf numFmtId="169" fontId="13" fillId="0" borderId="43" xfId="21" applyNumberFormat="1" applyFont="1" applyBorder="1" applyAlignment="1">
      <alignment horizontal="right" indent="1" shrinkToFit="1"/>
    </xf>
    <xf numFmtId="0" fontId="14" fillId="0" borderId="44" xfId="20" applyFont="1" applyBorder="1" applyAlignment="1">
      <alignment horizontal="left" wrapText="1"/>
    </xf>
    <xf numFmtId="172" fontId="14" fillId="0" borderId="9" xfId="20" applyNumberFormat="1" applyFont="1" applyBorder="1"/>
    <xf numFmtId="10" fontId="17" fillId="0" borderId="44" xfId="20" applyNumberFormat="1" applyFont="1" applyBorder="1"/>
    <xf numFmtId="7" fontId="14" fillId="0" borderId="9" xfId="20" applyNumberFormat="1" applyFont="1" applyBorder="1"/>
    <xf numFmtId="168" fontId="20" fillId="0" borderId="44" xfId="20" applyNumberFormat="1" applyFont="1" applyBorder="1"/>
    <xf numFmtId="168" fontId="20" fillId="0" borderId="16" xfId="20" applyNumberFormat="1" applyFont="1" applyBorder="1"/>
    <xf numFmtId="10" fontId="17" fillId="0" borderId="45" xfId="20" applyNumberFormat="1" applyFont="1" applyBorder="1"/>
    <xf numFmtId="5" fontId="14" fillId="0" borderId="17" xfId="20" applyNumberFormat="1" applyFont="1" applyBorder="1"/>
    <xf numFmtId="175" fontId="14" fillId="0" borderId="1" xfId="20" applyNumberFormat="1" applyFont="1" applyBorder="1"/>
    <xf numFmtId="10" fontId="17" fillId="0" borderId="21" xfId="20" applyNumberFormat="1" applyFont="1" applyBorder="1"/>
    <xf numFmtId="39" fontId="14" fillId="0" borderId="1" xfId="20" applyNumberFormat="1" applyFont="1" applyBorder="1"/>
    <xf numFmtId="168" fontId="20" fillId="0" borderId="21" xfId="20" applyNumberFormat="1" applyFont="1" applyBorder="1"/>
    <xf numFmtId="10" fontId="17" fillId="0" borderId="24" xfId="20" applyNumberFormat="1" applyFont="1" applyBorder="1"/>
    <xf numFmtId="169" fontId="13" fillId="0" borderId="25" xfId="21" applyNumberFormat="1" applyFont="1" applyBorder="1" applyAlignment="1">
      <alignment horizontal="right" indent="1" shrinkToFit="1"/>
    </xf>
    <xf numFmtId="0" fontId="14" fillId="0" borderId="26" xfId="20" applyFont="1" applyBorder="1" applyAlignment="1">
      <alignment horizontal="left" wrapText="1"/>
    </xf>
    <xf numFmtId="175" fontId="14" fillId="0" borderId="30" xfId="20" applyNumberFormat="1" applyFont="1" applyBorder="1"/>
    <xf numFmtId="10" fontId="17" fillId="0" borderId="26" xfId="20" applyNumberFormat="1" applyFont="1" applyBorder="1"/>
    <xf numFmtId="39" fontId="14" fillId="0" borderId="30" xfId="20" applyNumberFormat="1" applyFont="1" applyBorder="1"/>
    <xf numFmtId="168" fontId="20" fillId="0" borderId="26" xfId="20" applyNumberFormat="1" applyFont="1" applyBorder="1"/>
    <xf numFmtId="10" fontId="17" fillId="0" borderId="28" xfId="20" applyNumberFormat="1" applyFont="1" applyBorder="1"/>
    <xf numFmtId="37" fontId="14" fillId="0" borderId="28" xfId="20" applyNumberFormat="1" applyFont="1" applyBorder="1"/>
    <xf numFmtId="37" fontId="14" fillId="8" borderId="28" xfId="20" applyNumberFormat="1" applyFont="1" applyFill="1" applyBorder="1"/>
    <xf numFmtId="0" fontId="15" fillId="0" borderId="0" xfId="20" applyFont="1" applyAlignment="1">
      <alignment horizontal="right"/>
    </xf>
    <xf numFmtId="3" fontId="14" fillId="0" borderId="0" xfId="20" applyNumberFormat="1" applyFont="1"/>
    <xf numFmtId="37" fontId="14" fillId="0" borderId="0" xfId="20" applyNumberFormat="1" applyFont="1"/>
    <xf numFmtId="175" fontId="14" fillId="0" borderId="0" xfId="20" applyNumberFormat="1" applyFont="1"/>
    <xf numFmtId="10" fontId="17" fillId="0" borderId="0" xfId="20" applyNumberFormat="1" applyFont="1"/>
    <xf numFmtId="39" fontId="14" fillId="0" borderId="0" xfId="20" applyNumberFormat="1" applyFont="1"/>
    <xf numFmtId="168" fontId="20" fillId="0" borderId="0" xfId="20" applyNumberFormat="1" applyFont="1"/>
    <xf numFmtId="175" fontId="14" fillId="0" borderId="19" xfId="20" applyNumberFormat="1" applyFont="1" applyBorder="1"/>
    <xf numFmtId="10" fontId="17" fillId="0" borderId="16" xfId="20" applyNumberFormat="1" applyFont="1" applyBorder="1"/>
    <xf numFmtId="39" fontId="14" fillId="0" borderId="19" xfId="20" applyNumberFormat="1" applyFont="1" applyBorder="1"/>
    <xf numFmtId="10" fontId="17" fillId="0" borderId="18" xfId="20" applyNumberFormat="1" applyFont="1" applyBorder="1"/>
    <xf numFmtId="37" fontId="14" fillId="8" borderId="17" xfId="20" applyNumberFormat="1" applyFont="1" applyFill="1" applyBorder="1"/>
    <xf numFmtId="37" fontId="14" fillId="0" borderId="27" xfId="20" applyNumberFormat="1" applyFont="1" applyBorder="1"/>
    <xf numFmtId="37" fontId="14" fillId="0" borderId="0" xfId="20" applyNumberFormat="1" applyFont="1" applyProtection="1">
      <protection locked="0"/>
    </xf>
    <xf numFmtId="5" fontId="14" fillId="0" borderId="0" xfId="20" applyNumberFormat="1" applyFont="1"/>
    <xf numFmtId="0" fontId="15" fillId="0" borderId="0" xfId="20" applyFont="1" applyAlignment="1">
      <alignment horizontal="right" wrapText="1"/>
    </xf>
    <xf numFmtId="7" fontId="14" fillId="0" borderId="0" xfId="20" applyNumberFormat="1" applyFont="1"/>
    <xf numFmtId="0" fontId="13" fillId="0" borderId="0" xfId="0" quotePrefix="1" applyFont="1" applyAlignment="1">
      <alignment horizontal="left"/>
    </xf>
    <xf numFmtId="10" fontId="14" fillId="0" borderId="0" xfId="17" applyNumberFormat="1" applyFont="1" applyFill="1" applyBorder="1" applyProtection="1"/>
    <xf numFmtId="5" fontId="13" fillId="0" borderId="0" xfId="20" applyNumberFormat="1" applyFont="1" applyBorder="1" applyProtection="1"/>
    <xf numFmtId="0" fontId="12" fillId="10" borderId="2" xfId="26" applyFont="1" applyFill="1" applyBorder="1" applyAlignment="1">
      <alignment horizontal="center" wrapText="1"/>
    </xf>
    <xf numFmtId="0" fontId="12" fillId="10" borderId="10" xfId="26" applyFont="1" applyFill="1" applyBorder="1" applyAlignment="1">
      <alignment horizontal="center" wrapText="1"/>
    </xf>
    <xf numFmtId="0" fontId="12" fillId="10" borderId="3" xfId="26" applyFont="1" applyFill="1" applyBorder="1" applyAlignment="1">
      <alignment horizontal="center" wrapText="1"/>
    </xf>
    <xf numFmtId="0" fontId="12" fillId="10" borderId="1" xfId="26" applyFont="1" applyFill="1" applyBorder="1" applyAlignment="1">
      <alignment horizontal="center" wrapText="1"/>
    </xf>
    <xf numFmtId="0" fontId="21" fillId="0" borderId="0" xfId="0" applyFont="1" applyAlignment="1">
      <alignment horizontal="center"/>
    </xf>
    <xf numFmtId="0" fontId="21" fillId="0" borderId="1" xfId="0" applyFont="1" applyBorder="1" applyAlignment="1">
      <alignment horizontal="left" vertical="top" wrapText="1"/>
    </xf>
    <xf numFmtId="0" fontId="13" fillId="10" borderId="14" xfId="26" applyFont="1" applyFill="1" applyBorder="1" applyAlignment="1">
      <alignment horizontal="center" wrapText="1"/>
    </xf>
    <xf numFmtId="0" fontId="13" fillId="0" borderId="0" xfId="0" applyFont="1" applyFill="1" applyBorder="1" applyAlignment="1">
      <alignment horizontal="left" vertical="top" wrapText="1"/>
    </xf>
    <xf numFmtId="0" fontId="21" fillId="0" borderId="0" xfId="0" applyFont="1" applyAlignment="1">
      <alignment horizontal="left" wrapText="1"/>
    </xf>
    <xf numFmtId="0" fontId="21" fillId="0" borderId="0" xfId="0" applyFont="1" applyAlignment="1">
      <alignment horizontal="left" vertical="top" wrapText="1"/>
    </xf>
    <xf numFmtId="0" fontId="6" fillId="0" borderId="0" xfId="0" applyFont="1" applyAlignment="1">
      <alignment wrapText="1"/>
    </xf>
    <xf numFmtId="0" fontId="11" fillId="0" borderId="0" xfId="0" applyFont="1" applyAlignment="1">
      <alignment wrapText="1"/>
    </xf>
    <xf numFmtId="0" fontId="0" fillId="0" borderId="0" xfId="0" applyAlignment="1">
      <alignment wrapText="1"/>
    </xf>
    <xf numFmtId="0" fontId="28" fillId="0" borderId="0" xfId="0" applyFont="1" applyAlignment="1">
      <alignment horizontal="left" wrapText="1"/>
    </xf>
    <xf numFmtId="0" fontId="12" fillId="10" borderId="11" xfId="26" applyFont="1" applyFill="1" applyBorder="1" applyAlignment="1">
      <alignment horizontal="center"/>
    </xf>
    <xf numFmtId="0" fontId="12" fillId="10" borderId="14" xfId="26" applyFont="1" applyFill="1" applyBorder="1" applyAlignment="1">
      <alignment horizontal="center"/>
    </xf>
    <xf numFmtId="0" fontId="13" fillId="0" borderId="0" xfId="26" applyFont="1" applyAlignment="1">
      <alignment horizontal="left" vertical="top" wrapText="1"/>
    </xf>
    <xf numFmtId="0" fontId="12" fillId="10" borderId="11" xfId="21" applyFont="1" applyFill="1" applyBorder="1" applyAlignment="1">
      <alignment horizontal="center" wrapText="1"/>
    </xf>
    <xf numFmtId="0" fontId="12" fillId="10" borderId="12" xfId="21" applyFont="1" applyFill="1" applyBorder="1" applyAlignment="1">
      <alignment horizontal="center" wrapText="1"/>
    </xf>
    <xf numFmtId="0" fontId="13" fillId="0" borderId="0" xfId="20" applyFont="1" applyBorder="1" applyAlignment="1" applyProtection="1">
      <alignment wrapText="1"/>
    </xf>
    <xf numFmtId="5" fontId="16" fillId="11" borderId="39" xfId="20" applyNumberFormat="1" applyFont="1" applyFill="1" applyBorder="1" applyAlignment="1">
      <alignment horizontal="center" wrapText="1"/>
    </xf>
    <xf numFmtId="5" fontId="16" fillId="11" borderId="42" xfId="20" applyNumberFormat="1" applyFont="1" applyFill="1" applyBorder="1" applyAlignment="1">
      <alignment horizontal="center" wrapText="1"/>
    </xf>
    <xf numFmtId="0" fontId="16" fillId="11" borderId="35" xfId="20" applyFont="1" applyFill="1" applyBorder="1" applyAlignment="1">
      <alignment horizontal="center" wrapText="1"/>
    </xf>
    <xf numFmtId="0" fontId="16" fillId="11" borderId="36" xfId="20" applyFont="1" applyFill="1" applyBorder="1" applyAlignment="1">
      <alignment horizontal="center" wrapText="1"/>
    </xf>
    <xf numFmtId="0" fontId="16" fillId="11" borderId="40" xfId="20" applyFont="1" applyFill="1" applyBorder="1" applyAlignment="1">
      <alignment horizontal="center" wrapText="1"/>
    </xf>
    <xf numFmtId="0" fontId="16" fillId="11" borderId="41" xfId="20" applyFont="1" applyFill="1" applyBorder="1" applyAlignment="1">
      <alignment horizontal="center" wrapText="1"/>
    </xf>
    <xf numFmtId="0" fontId="16" fillId="11" borderId="31" xfId="20" applyFont="1" applyFill="1" applyBorder="1" applyAlignment="1">
      <alignment horizontal="center" wrapText="1"/>
    </xf>
    <xf numFmtId="0" fontId="16" fillId="11" borderId="38" xfId="20" applyFont="1" applyFill="1" applyBorder="1" applyAlignment="1">
      <alignment horizontal="center" wrapText="1"/>
    </xf>
    <xf numFmtId="0" fontId="16" fillId="11" borderId="17" xfId="20" applyFont="1" applyFill="1" applyBorder="1" applyAlignment="1">
      <alignment horizontal="center" wrapText="1"/>
    </xf>
    <xf numFmtId="5" fontId="16" fillId="11" borderId="31" xfId="20" applyNumberFormat="1" applyFont="1" applyFill="1" applyBorder="1" applyAlignment="1" applyProtection="1">
      <alignment horizontal="center" wrapText="1"/>
      <protection locked="0"/>
    </xf>
    <xf numFmtId="5" fontId="16" fillId="11" borderId="17" xfId="20" applyNumberFormat="1" applyFont="1" applyFill="1" applyBorder="1" applyAlignment="1" applyProtection="1">
      <alignment horizontal="center" wrapText="1"/>
      <protection locked="0"/>
    </xf>
    <xf numFmtId="5" fontId="16" fillId="11" borderId="11" xfId="20" applyNumberFormat="1" applyFont="1" applyFill="1" applyBorder="1" applyAlignment="1" applyProtection="1">
      <alignment horizontal="center" wrapText="1"/>
      <protection locked="0"/>
    </xf>
    <xf numFmtId="5" fontId="16" fillId="11" borderId="12" xfId="20" applyNumberFormat="1" applyFont="1" applyFill="1" applyBorder="1" applyAlignment="1" applyProtection="1">
      <alignment horizontal="center" wrapText="1"/>
      <protection locked="0"/>
    </xf>
    <xf numFmtId="0" fontId="16" fillId="11" borderId="39" xfId="20" applyFont="1" applyFill="1" applyBorder="1" applyAlignment="1">
      <alignment horizontal="center" wrapText="1"/>
    </xf>
    <xf numFmtId="0" fontId="16" fillId="11" borderId="42" xfId="20" applyFont="1" applyFill="1" applyBorder="1" applyAlignment="1">
      <alignment horizontal="center" wrapText="1"/>
    </xf>
    <xf numFmtId="0" fontId="23" fillId="0" borderId="0" xfId="21" applyFont="1" applyAlignment="1">
      <alignment wrapText="1"/>
    </xf>
    <xf numFmtId="0" fontId="12" fillId="10" borderId="15" xfId="21" applyFont="1" applyFill="1" applyBorder="1" applyAlignment="1">
      <alignment horizontal="center"/>
    </xf>
    <xf numFmtId="0" fontId="12" fillId="10" borderId="19" xfId="21" applyFont="1" applyFill="1" applyBorder="1" applyAlignment="1">
      <alignment horizontal="center"/>
    </xf>
    <xf numFmtId="0" fontId="12" fillId="10" borderId="16" xfId="21" applyFont="1" applyFill="1" applyBorder="1" applyAlignment="1">
      <alignment horizontal="center"/>
    </xf>
    <xf numFmtId="0" fontId="12" fillId="10" borderId="50" xfId="21" applyFont="1" applyFill="1" applyBorder="1" applyAlignment="1">
      <alignment horizontal="center"/>
    </xf>
    <xf numFmtId="0" fontId="12" fillId="10" borderId="32" xfId="21" applyFont="1" applyFill="1" applyBorder="1" applyAlignment="1">
      <alignment horizontal="center"/>
    </xf>
    <xf numFmtId="0" fontId="12" fillId="10" borderId="4" xfId="21" applyFont="1" applyFill="1" applyBorder="1" applyAlignment="1">
      <alignment horizontal="center"/>
    </xf>
    <xf numFmtId="49" fontId="1" fillId="0" borderId="0" xfId="0" applyNumberFormat="1" applyFont="1"/>
    <xf numFmtId="49" fontId="6" fillId="0" borderId="0" xfId="0" applyNumberFormat="1" applyFont="1"/>
    <xf numFmtId="0" fontId="1" fillId="0" borderId="0" xfId="0" applyFont="1"/>
  </cellXfs>
  <cellStyles count="54">
    <cellStyle name="Comma" xfId="1" builtinId="3"/>
    <cellStyle name="Comma 2" xfId="7" xr:uid="{00000000-0005-0000-0000-000001000000}"/>
    <cellStyle name="Comma 2 2" xfId="27" xr:uid="{00000000-0005-0000-0000-000002000000}"/>
    <cellStyle name="Comma 3" xfId="8" xr:uid="{00000000-0005-0000-0000-000003000000}"/>
    <cellStyle name="Comma 3 2" xfId="24" xr:uid="{00000000-0005-0000-0000-000004000000}"/>
    <cellStyle name="Comma 4" xfId="9" xr:uid="{00000000-0005-0000-0000-000005000000}"/>
    <cellStyle name="Comma 5" xfId="10" xr:uid="{00000000-0005-0000-0000-000006000000}"/>
    <cellStyle name="Comma 6" xfId="6" xr:uid="{00000000-0005-0000-0000-000007000000}"/>
    <cellStyle name="Comma0" xfId="28" xr:uid="{00000000-0005-0000-0000-000008000000}"/>
    <cellStyle name="Comma0 2" xfId="29" xr:uid="{00000000-0005-0000-0000-000009000000}"/>
    <cellStyle name="Currency" xfId="4" builtinId="4"/>
    <cellStyle name="Currency 2" xfId="22" xr:uid="{00000000-0005-0000-0000-00000B000000}"/>
    <cellStyle name="Currency 2 2" xfId="30" xr:uid="{00000000-0005-0000-0000-00000C000000}"/>
    <cellStyle name="Currency 3" xfId="31" xr:uid="{00000000-0005-0000-0000-00000D000000}"/>
    <cellStyle name="Currency 3 2" xfId="32" xr:uid="{00000000-0005-0000-0000-00000E000000}"/>
    <cellStyle name="Currency 4" xfId="33" xr:uid="{00000000-0005-0000-0000-00000F000000}"/>
    <cellStyle name="Normal" xfId="0" builtinId="0"/>
    <cellStyle name="Normal 10" xfId="34" xr:uid="{00000000-0005-0000-0000-000011000000}"/>
    <cellStyle name="Normal 10 2" xfId="35" xr:uid="{00000000-0005-0000-0000-000012000000}"/>
    <cellStyle name="Normal 11" xfId="36" xr:uid="{00000000-0005-0000-0000-000013000000}"/>
    <cellStyle name="Normal 12" xfId="37" xr:uid="{00000000-0005-0000-0000-000014000000}"/>
    <cellStyle name="Normal 2" xfId="3" xr:uid="{00000000-0005-0000-0000-000015000000}"/>
    <cellStyle name="Normal 2 10" xfId="38" xr:uid="{00000000-0005-0000-0000-000016000000}"/>
    <cellStyle name="Normal 2 11" xfId="39" xr:uid="{00000000-0005-0000-0000-000017000000}"/>
    <cellStyle name="Normal 2 12" xfId="40" xr:uid="{00000000-0005-0000-0000-000018000000}"/>
    <cellStyle name="Normal 2 13" xfId="41" xr:uid="{00000000-0005-0000-0000-000019000000}"/>
    <cellStyle name="Normal 2 2" xfId="11" xr:uid="{00000000-0005-0000-0000-00001A000000}"/>
    <cellStyle name="Normal 2 3" xfId="26" xr:uid="{00000000-0005-0000-0000-00001B000000}"/>
    <cellStyle name="Normal 2 4" xfId="42" xr:uid="{00000000-0005-0000-0000-00001C000000}"/>
    <cellStyle name="Normal 2 5" xfId="43" xr:uid="{00000000-0005-0000-0000-00001D000000}"/>
    <cellStyle name="Normal 2 6" xfId="44" xr:uid="{00000000-0005-0000-0000-00001E000000}"/>
    <cellStyle name="Normal 2 7" xfId="45" xr:uid="{00000000-0005-0000-0000-00001F000000}"/>
    <cellStyle name="Normal 2 8" xfId="46" xr:uid="{00000000-0005-0000-0000-000020000000}"/>
    <cellStyle name="Normal 2 9" xfId="47" xr:uid="{00000000-0005-0000-0000-000021000000}"/>
    <cellStyle name="Normal 3" xfId="12" xr:uid="{00000000-0005-0000-0000-000022000000}"/>
    <cellStyle name="Normal 3 2" xfId="48" xr:uid="{00000000-0005-0000-0000-000023000000}"/>
    <cellStyle name="Normal 3 3" xfId="49" xr:uid="{00000000-0005-0000-0000-000024000000}"/>
    <cellStyle name="Normal 4" xfId="13" xr:uid="{00000000-0005-0000-0000-000025000000}"/>
    <cellStyle name="Normal 4 2" xfId="50" xr:uid="{00000000-0005-0000-0000-000026000000}"/>
    <cellStyle name="Normal 5" xfId="14" xr:uid="{00000000-0005-0000-0000-000027000000}"/>
    <cellStyle name="Normal 5 2" xfId="20" xr:uid="{00000000-0005-0000-0000-000028000000}"/>
    <cellStyle name="Normal 6" xfId="15" xr:uid="{00000000-0005-0000-0000-000029000000}"/>
    <cellStyle name="Normal 7" xfId="5" xr:uid="{00000000-0005-0000-0000-00002A000000}"/>
    <cellStyle name="Normal 8" xfId="16" xr:uid="{00000000-0005-0000-0000-00002B000000}"/>
    <cellStyle name="Normal 9" xfId="51" xr:uid="{00000000-0005-0000-0000-00002C000000}"/>
    <cellStyle name="Normal_AttchGrework" xfId="23" xr:uid="{00000000-0005-0000-0000-00002D000000}"/>
    <cellStyle name="Normal_IONov04final113004Jefffinalnovassample" xfId="21" xr:uid="{00000000-0005-0000-0000-00002E000000}"/>
    <cellStyle name="Percent" xfId="2" builtinId="5"/>
    <cellStyle name="Percent 2" xfId="17" xr:uid="{00000000-0005-0000-0000-000030000000}"/>
    <cellStyle name="Percent 2 2" xfId="52" xr:uid="{00000000-0005-0000-0000-000031000000}"/>
    <cellStyle name="Percent 3" xfId="18" xr:uid="{00000000-0005-0000-0000-000032000000}"/>
    <cellStyle name="Percent 3 2" xfId="25" xr:uid="{00000000-0005-0000-0000-000033000000}"/>
    <cellStyle name="Percent 4" xfId="19" xr:uid="{00000000-0005-0000-0000-000034000000}"/>
    <cellStyle name="Percent 5" xfId="53" xr:uid="{00000000-0005-0000-0000-000035000000}"/>
  </cellStyles>
  <dxfs count="63">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FF0000"/>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thecb.state.tx.us/APP/PA/Resource/FinanceFiles/Appropriations/2016-2017/GAI/Formula%20Funding%20Recommendation/LBB%20Initial/GAI%20Formulas%20Model%20-%20Static%20Rat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Jim%20Brunjes\Local%20Settings\Temporary%20Internet%20Files\OLK15\InfraFormulaProoftoApprop0809cho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Funding Levels"/>
      <sheetName val="OBF"/>
      <sheetName val="Operations Support"/>
      <sheetName val="Cost Study"/>
      <sheetName val="Space Support"/>
      <sheetName val="Utilities"/>
      <sheetName val="TAMUG"/>
      <sheetName val="SIS"/>
      <sheetName val="Comparison"/>
      <sheetName val="Law VM Tuition"/>
      <sheetName val="Growth"/>
      <sheetName val="CPI"/>
    </sheetNames>
    <sheetDataSet>
      <sheetData sheetId="0"/>
      <sheetData sheetId="1"/>
      <sheetData sheetId="2"/>
      <sheetData sheetId="3"/>
      <sheetData sheetId="4"/>
      <sheetData sheetId="5">
        <row r="3">
          <cell r="A3" t="str">
            <v>Institution</v>
          </cell>
          <cell r="C3" t="str">
            <v>Total</v>
          </cell>
          <cell r="D3">
            <v>2016</v>
          </cell>
          <cell r="E3" t="str">
            <v>O&amp;M 
Funding</v>
          </cell>
          <cell r="F3" t="str">
            <v>Utility 
Funding</v>
          </cell>
          <cell r="G3">
            <v>2017</v>
          </cell>
          <cell r="H3" t="str">
            <v>O&amp;M 
Funding</v>
          </cell>
          <cell r="I3" t="str">
            <v>Utility 
Funding</v>
          </cell>
          <cell r="J3" t="str">
            <v>Utility Rate Adjustment</v>
          </cell>
          <cell r="K3" t="str">
            <v>Adjusted Utility Square Feet</v>
          </cell>
          <cell r="L3" t="str">
            <v>Predicted
Square Feet1</v>
          </cell>
        </row>
        <row r="4">
          <cell r="B4" t="str">
            <v>UT-Arlington</v>
          </cell>
          <cell r="C4">
            <v>32189032.887848631</v>
          </cell>
          <cell r="D4">
            <v>16094516.443924315</v>
          </cell>
          <cell r="E4">
            <v>9112780.8812198155</v>
          </cell>
          <cell r="F4">
            <v>6981735.5627045007</v>
          </cell>
          <cell r="G4">
            <v>16094516.443924315</v>
          </cell>
          <cell r="H4">
            <v>9112780.8812198155</v>
          </cell>
          <cell r="I4">
            <v>6981735.5627045007</v>
          </cell>
          <cell r="J4">
            <v>0.97252394000000009</v>
          </cell>
          <cell r="K4">
            <v>2777889.322644888</v>
          </cell>
        </row>
        <row r="5">
          <cell r="B5" t="str">
            <v>UT-Austin</v>
          </cell>
          <cell r="C5">
            <v>121615830.4533951</v>
          </cell>
          <cell r="D5">
            <v>60807915.226697549</v>
          </cell>
          <cell r="E5">
            <v>33143399.821286004</v>
          </cell>
          <cell r="F5">
            <v>27664515.405411545</v>
          </cell>
          <cell r="G5">
            <v>60807915.226697549</v>
          </cell>
          <cell r="H5">
            <v>33143399.821286004</v>
          </cell>
          <cell r="I5">
            <v>27664515.405411545</v>
          </cell>
          <cell r="J5">
            <v>1.0595314300000001</v>
          </cell>
          <cell r="K5">
            <v>11007143.033510841</v>
          </cell>
        </row>
        <row r="6">
          <cell r="B6" t="str">
            <v>UT-Dallas</v>
          </cell>
          <cell r="C6">
            <v>27880773.31594548</v>
          </cell>
          <cell r="D6">
            <v>13940386.65797274</v>
          </cell>
          <cell r="E6">
            <v>8016756.4241530141</v>
          </cell>
          <cell r="F6">
            <v>5923630.2338197259</v>
          </cell>
          <cell r="G6">
            <v>13940386.65797274</v>
          </cell>
          <cell r="H6">
            <v>8016756.4241530141</v>
          </cell>
          <cell r="I6">
            <v>5923630.2338197259</v>
          </cell>
          <cell r="J6">
            <v>0.93794438000000002</v>
          </cell>
          <cell r="K6">
            <v>2356890.9234726219</v>
          </cell>
        </row>
        <row r="7">
          <cell r="B7" t="str">
            <v>UT-El Paso</v>
          </cell>
          <cell r="C7">
            <v>25773630.543590367</v>
          </cell>
          <cell r="D7">
            <v>12886815.271795183</v>
          </cell>
          <cell r="E7">
            <v>7296225.2442437643</v>
          </cell>
          <cell r="F7">
            <v>5590590.02755142</v>
          </cell>
          <cell r="G7">
            <v>12886815.271795183</v>
          </cell>
          <cell r="H7">
            <v>7296225.2442437643</v>
          </cell>
          <cell r="I7">
            <v>5590590.02755142</v>
          </cell>
          <cell r="J7">
            <v>0.97262906999999987</v>
          </cell>
          <cell r="K7">
            <v>2224381.0590277123</v>
          </cell>
        </row>
        <row r="8">
          <cell r="B8" t="str">
            <v>UT-Rio Grande Valley</v>
          </cell>
          <cell r="C8">
            <v>26311667.22591982</v>
          </cell>
          <cell r="D8">
            <v>13155833.61295991</v>
          </cell>
          <cell r="E8">
            <v>7598657.0608571833</v>
          </cell>
          <cell r="F8">
            <v>5557176.5521027278</v>
          </cell>
          <cell r="G8">
            <v>13155833.61295991</v>
          </cell>
          <cell r="H8">
            <v>7598657.0608571833</v>
          </cell>
          <cell r="I8">
            <v>5557176.5521027278</v>
          </cell>
          <cell r="J8">
            <v>0.92833597999999995</v>
          </cell>
          <cell r="K8">
            <v>2211086.5227554985</v>
          </cell>
        </row>
        <row r="9">
          <cell r="B9" t="str">
            <v>UT-Permian Basin</v>
          </cell>
          <cell r="C9">
            <v>4063758.3313738899</v>
          </cell>
          <cell r="D9">
            <v>2031879.165686945</v>
          </cell>
          <cell r="E9">
            <v>1122787.4664510982</v>
          </cell>
          <cell r="F9">
            <v>909091.69923584664</v>
          </cell>
          <cell r="G9">
            <v>2031879.165686945</v>
          </cell>
          <cell r="H9">
            <v>1122787.4664510982</v>
          </cell>
          <cell r="I9">
            <v>909091.69923584664</v>
          </cell>
          <cell r="J9">
            <v>1.0277748099999999</v>
          </cell>
          <cell r="K9">
            <v>361708.93353544804</v>
          </cell>
        </row>
        <row r="10">
          <cell r="B10" t="str">
            <v>UT-San Antonio</v>
          </cell>
          <cell r="C10">
            <v>30240342.455374703</v>
          </cell>
          <cell r="D10">
            <v>15120171.227687351</v>
          </cell>
          <cell r="E10">
            <v>8559283.3467544261</v>
          </cell>
          <cell r="F10">
            <v>6560887.8809329243</v>
          </cell>
          <cell r="G10">
            <v>15120171.227687351</v>
          </cell>
          <cell r="H10">
            <v>8559283.3467544261</v>
          </cell>
          <cell r="I10">
            <v>6560887.8809329243</v>
          </cell>
          <cell r="J10">
            <v>0.97300045999999996</v>
          </cell>
          <cell r="K10">
            <v>2610442.6654128204</v>
          </cell>
        </row>
        <row r="11">
          <cell r="B11" t="str">
            <v>UT-Tyler</v>
          </cell>
          <cell r="C11">
            <v>6524499.7252807422</v>
          </cell>
          <cell r="D11">
            <v>3262249.8626403711</v>
          </cell>
          <cell r="E11">
            <v>1948605.8563659047</v>
          </cell>
          <cell r="F11">
            <v>1313644.0062744664</v>
          </cell>
          <cell r="G11">
            <v>3262249.8626403711</v>
          </cell>
          <cell r="H11">
            <v>1948605.8563659047</v>
          </cell>
          <cell r="I11">
            <v>1313644.0062744664</v>
          </cell>
          <cell r="J11">
            <v>0.85573937999999994</v>
          </cell>
          <cell r="K11">
            <v>522671.99552495335</v>
          </cell>
        </row>
        <row r="12">
          <cell r="B12" t="str">
            <v>TAMU</v>
          </cell>
          <cell r="C12">
            <v>78497723.029020399</v>
          </cell>
          <cell r="D12">
            <v>39248861.514510199</v>
          </cell>
          <cell r="E12">
            <v>21849898.200775482</v>
          </cell>
          <cell r="F12">
            <v>17398963.313734714</v>
          </cell>
          <cell r="G12">
            <v>39248861.514510199</v>
          </cell>
          <cell r="H12">
            <v>21849898.200775482</v>
          </cell>
          <cell r="I12">
            <v>17398963.313734714</v>
          </cell>
          <cell r="J12">
            <v>1.01079198</v>
          </cell>
          <cell r="K12">
            <v>6922690.494394972</v>
          </cell>
        </row>
        <row r="13">
          <cell r="B13" t="str">
            <v>TAMU-Galveston</v>
          </cell>
          <cell r="C13">
            <v>5007070.0629913909</v>
          </cell>
          <cell r="D13">
            <v>2503535.0314956955</v>
          </cell>
          <cell r="E13">
            <v>875160.28268534562</v>
          </cell>
          <cell r="F13">
            <v>742544.75683415786</v>
          </cell>
          <cell r="G13">
            <v>2503535.0314956955</v>
          </cell>
          <cell r="H13">
            <v>875160.28268534562</v>
          </cell>
          <cell r="I13">
            <v>742544.75683415786</v>
          </cell>
          <cell r="J13">
            <v>1.0770177700000001</v>
          </cell>
          <cell r="K13">
            <v>295443.32251915382</v>
          </cell>
        </row>
        <row r="14">
          <cell r="B14" t="str">
            <v>Prairie View</v>
          </cell>
          <cell r="C14">
            <v>10179502.325443253</v>
          </cell>
          <cell r="D14">
            <v>5089751.1627216265</v>
          </cell>
          <cell r="E14">
            <v>2860046.8741871463</v>
          </cell>
          <cell r="F14">
            <v>2229704.2885344797</v>
          </cell>
          <cell r="G14">
            <v>5089751.1627216265</v>
          </cell>
          <cell r="H14">
            <v>2860046.8741871463</v>
          </cell>
          <cell r="I14">
            <v>2229704.2885344797</v>
          </cell>
          <cell r="J14">
            <v>0.98960515999999998</v>
          </cell>
          <cell r="K14">
            <v>887153.58525783801</v>
          </cell>
        </row>
        <row r="15">
          <cell r="B15" t="str">
            <v>Tarleton</v>
          </cell>
          <cell r="C15">
            <v>10828974.321786251</v>
          </cell>
          <cell r="D15">
            <v>5414487.1608931255</v>
          </cell>
          <cell r="E15">
            <v>2890254.9683841295</v>
          </cell>
          <cell r="F15">
            <v>2524232.1925089965</v>
          </cell>
          <cell r="G15">
            <v>5414487.1608931255</v>
          </cell>
          <cell r="H15">
            <v>2890254.9683841295</v>
          </cell>
          <cell r="I15">
            <v>2524232.1925089965</v>
          </cell>
          <cell r="J15">
            <v>1.1086155800000002</v>
          </cell>
          <cell r="K15">
            <v>1004340.1948513497</v>
          </cell>
        </row>
        <row r="16">
          <cell r="B16" t="str">
            <v>TAMU-Central</v>
          </cell>
          <cell r="C16">
            <v>1809410.4383139098</v>
          </cell>
          <cell r="D16">
            <v>904705.2191569549</v>
          </cell>
          <cell r="E16">
            <v>515610.25981593697</v>
          </cell>
          <cell r="F16">
            <v>389094.95934101794</v>
          </cell>
          <cell r="G16">
            <v>904705.2191569549</v>
          </cell>
          <cell r="H16">
            <v>515610.25981593697</v>
          </cell>
          <cell r="I16">
            <v>389094.95934101794</v>
          </cell>
          <cell r="J16">
            <v>0.95790377999999998</v>
          </cell>
          <cell r="K16">
            <v>154812.90050889135</v>
          </cell>
        </row>
        <row r="17">
          <cell r="B17" t="str">
            <v>TAMU-CC</v>
          </cell>
          <cell r="C17">
            <v>12811627.371851642</v>
          </cell>
          <cell r="D17">
            <v>6405813.6859258208</v>
          </cell>
          <cell r="E17">
            <v>3167141.9849786474</v>
          </cell>
          <cell r="F17">
            <v>3238671.7009471739</v>
          </cell>
          <cell r="G17">
            <v>6405813.6859258208</v>
          </cell>
          <cell r="H17">
            <v>3167141.9849786474</v>
          </cell>
          <cell r="I17">
            <v>3238671.7009471739</v>
          </cell>
          <cell r="J17">
            <v>1.29803746</v>
          </cell>
          <cell r="K17">
            <v>1288601.0157234154</v>
          </cell>
        </row>
        <row r="18">
          <cell r="B18" t="str">
            <v>TAMU-Kingsville</v>
          </cell>
          <cell r="C18">
            <v>10232809.359514235</v>
          </cell>
          <cell r="D18">
            <v>5116404.6797571173</v>
          </cell>
          <cell r="E18">
            <v>2608722.0551822805</v>
          </cell>
          <cell r="F18">
            <v>2507682.6245748368</v>
          </cell>
          <cell r="G18">
            <v>5116404.6797571173</v>
          </cell>
          <cell r="H18">
            <v>2608722.0551822805</v>
          </cell>
          <cell r="I18">
            <v>2507682.6245748368</v>
          </cell>
          <cell r="J18">
            <v>1.22020442</v>
          </cell>
          <cell r="K18">
            <v>997755.46134980186</v>
          </cell>
        </row>
        <row r="19">
          <cell r="B19" t="str">
            <v>TAMU-San Antonio</v>
          </cell>
          <cell r="C19">
            <v>3305334.4429958495</v>
          </cell>
          <cell r="D19">
            <v>1652667.2214979248</v>
          </cell>
          <cell r="E19">
            <v>888379.53509347572</v>
          </cell>
          <cell r="F19">
            <v>764287.68640444905</v>
          </cell>
          <cell r="G19">
            <v>1652667.2214979248</v>
          </cell>
          <cell r="H19">
            <v>888379.53509347572</v>
          </cell>
          <cell r="I19">
            <v>764287.68640444905</v>
          </cell>
          <cell r="J19">
            <v>1.09205912</v>
          </cell>
          <cell r="K19">
            <v>304094.38805348566</v>
          </cell>
        </row>
        <row r="20">
          <cell r="B20" t="str">
            <v>TAMI</v>
          </cell>
          <cell r="C20">
            <v>7046292.4926325902</v>
          </cell>
          <cell r="D20">
            <v>3523146.2463162951</v>
          </cell>
          <cell r="E20">
            <v>1812580.5763305491</v>
          </cell>
          <cell r="F20">
            <v>1710565.669985746</v>
          </cell>
          <cell r="G20">
            <v>3523146.2463162951</v>
          </cell>
          <cell r="H20">
            <v>1812580.5763305491</v>
          </cell>
          <cell r="I20">
            <v>1710565.669985746</v>
          </cell>
          <cell r="J20">
            <v>1.1979267499999999</v>
          </cell>
          <cell r="K20">
            <v>680598.98110715928</v>
          </cell>
        </row>
        <row r="21">
          <cell r="B21" t="str">
            <v>WTAMU</v>
          </cell>
          <cell r="C21">
            <v>7875968.5668654721</v>
          </cell>
          <cell r="D21">
            <v>3937984.2834327361</v>
          </cell>
          <cell r="E21">
            <v>2342777.1105147903</v>
          </cell>
          <cell r="F21">
            <v>1595207.1729179455</v>
          </cell>
          <cell r="G21">
            <v>3937984.2834327361</v>
          </cell>
          <cell r="H21">
            <v>2342777.1105147903</v>
          </cell>
          <cell r="I21">
            <v>1595207.1729179455</v>
          </cell>
          <cell r="J21">
            <v>0.86431879</v>
          </cell>
          <cell r="K21">
            <v>634700.20215700509</v>
          </cell>
        </row>
        <row r="22">
          <cell r="B22" t="str">
            <v>TAMU-Commerce</v>
          </cell>
          <cell r="C22">
            <v>9909412.8830160759</v>
          </cell>
          <cell r="D22">
            <v>4954706.441508038</v>
          </cell>
          <cell r="E22">
            <v>2603452.6601869115</v>
          </cell>
          <cell r="F22">
            <v>2351253.781321126</v>
          </cell>
          <cell r="G22">
            <v>4954706.441508038</v>
          </cell>
          <cell r="H22">
            <v>2603452.6601869115</v>
          </cell>
          <cell r="I22">
            <v>2351253.781321126</v>
          </cell>
          <cell r="J22">
            <v>1.1464039000000001</v>
          </cell>
          <cell r="K22">
            <v>935515.63437190268</v>
          </cell>
        </row>
        <row r="23">
          <cell r="B23" t="str">
            <v>TAMU-Texarkana</v>
          </cell>
          <cell r="C23">
            <v>1947034.0446542916</v>
          </cell>
          <cell r="D23">
            <v>973517.02232714579</v>
          </cell>
          <cell r="E23">
            <v>495120.1702831302</v>
          </cell>
          <cell r="F23">
            <v>478396.8520440156</v>
          </cell>
          <cell r="G23">
            <v>973517.02232714579</v>
          </cell>
          <cell r="H23">
            <v>495120.1702831302</v>
          </cell>
          <cell r="I23">
            <v>478396.8520440156</v>
          </cell>
          <cell r="J23">
            <v>1.22649428</v>
          </cell>
          <cell r="K23">
            <v>190344.29123597612</v>
          </cell>
        </row>
        <row r="24">
          <cell r="B24" t="str">
            <v>UH</v>
          </cell>
          <cell r="C24">
            <v>52921433.432793438</v>
          </cell>
          <cell r="D24">
            <v>26460716.716396719</v>
          </cell>
          <cell r="E24">
            <v>14313504.602903623</v>
          </cell>
          <cell r="F24">
            <v>12147212.113493096</v>
          </cell>
          <cell r="G24">
            <v>26460716.716396719</v>
          </cell>
          <cell r="H24">
            <v>14313504.602903623</v>
          </cell>
          <cell r="I24">
            <v>12147212.113493096</v>
          </cell>
          <cell r="J24">
            <v>1.07725487</v>
          </cell>
          <cell r="K24">
            <v>4833126.4521430712</v>
          </cell>
        </row>
        <row r="25">
          <cell r="B25" t="str">
            <v>UH-Clear Lake</v>
          </cell>
          <cell r="C25">
            <v>7159298.822325306</v>
          </cell>
          <cell r="D25">
            <v>3579649.411162653</v>
          </cell>
          <cell r="E25">
            <v>1906898.5221086894</v>
          </cell>
          <cell r="F25">
            <v>1672750.8890539638</v>
          </cell>
          <cell r="G25">
            <v>3579649.411162653</v>
          </cell>
          <cell r="H25">
            <v>1906898.5221086894</v>
          </cell>
          <cell r="I25">
            <v>1672750.8890539638</v>
          </cell>
          <cell r="J25">
            <v>1.1135033299999999</v>
          </cell>
          <cell r="K25">
            <v>665553.25569331076</v>
          </cell>
        </row>
        <row r="26">
          <cell r="B26" t="str">
            <v>UH-Downtown</v>
          </cell>
          <cell r="C26">
            <v>11126223.147660449</v>
          </cell>
          <cell r="D26">
            <v>5563111.5738302246</v>
          </cell>
          <cell r="E26">
            <v>2865891.2440505447</v>
          </cell>
          <cell r="F26">
            <v>2697220.3297796799</v>
          </cell>
          <cell r="G26">
            <v>5563111.5738302246</v>
          </cell>
          <cell r="H26">
            <v>2865891.2440505447</v>
          </cell>
          <cell r="I26">
            <v>2697220.3297796799</v>
          </cell>
          <cell r="J26">
            <v>1.19466063</v>
          </cell>
          <cell r="K26">
            <v>1073168.6251395792</v>
          </cell>
        </row>
        <row r="27">
          <cell r="B27" t="str">
            <v>UH-Victoria</v>
          </cell>
          <cell r="C27">
            <v>3701315.4129659403</v>
          </cell>
          <cell r="D27">
            <v>1850657.7064829702</v>
          </cell>
          <cell r="E27">
            <v>939819.14462210773</v>
          </cell>
          <cell r="F27">
            <v>910838.5618608623</v>
          </cell>
          <cell r="G27">
            <v>1850657.7064829702</v>
          </cell>
          <cell r="H27">
            <v>939819.14462210773</v>
          </cell>
          <cell r="I27">
            <v>910838.5618608623</v>
          </cell>
          <cell r="J27">
            <v>1.2302261500000002</v>
          </cell>
          <cell r="K27">
            <v>362403.97433018684</v>
          </cell>
        </row>
        <row r="28">
          <cell r="B28" t="str">
            <v>Midwestern</v>
          </cell>
          <cell r="C28">
            <v>5435182.3720542621</v>
          </cell>
          <cell r="D28">
            <v>2717591.186027131</v>
          </cell>
          <cell r="E28">
            <v>1585251.9585806977</v>
          </cell>
          <cell r="F28">
            <v>1132339.2274464332</v>
          </cell>
          <cell r="G28">
            <v>2717591.186027131</v>
          </cell>
          <cell r="H28">
            <v>1585251.9585806977</v>
          </cell>
          <cell r="I28">
            <v>1132339.2274464332</v>
          </cell>
          <cell r="J28">
            <v>0.90670516000000001</v>
          </cell>
          <cell r="K28">
            <v>450534.54420965444</v>
          </cell>
        </row>
        <row r="29">
          <cell r="B29" t="str">
            <v>UNT</v>
          </cell>
          <cell r="C29">
            <v>38598228.860730231</v>
          </cell>
          <cell r="D29">
            <v>19299114.430365115</v>
          </cell>
          <cell r="E29">
            <v>10338256.670715524</v>
          </cell>
          <cell r="F29">
            <v>8960857.7596495897</v>
          </cell>
          <cell r="G29">
            <v>19299114.430365115</v>
          </cell>
          <cell r="H29">
            <v>10338256.670715524</v>
          </cell>
          <cell r="I29">
            <v>8960857.7596495897</v>
          </cell>
          <cell r="J29">
            <v>1.10024678</v>
          </cell>
          <cell r="K29">
            <v>3565341.4353361325</v>
          </cell>
        </row>
        <row r="30">
          <cell r="B30" t="str">
            <v>UNT-Dallas</v>
          </cell>
          <cell r="C30">
            <v>1674992.9297706268</v>
          </cell>
          <cell r="D30">
            <v>837496.46488531341</v>
          </cell>
          <cell r="E30">
            <v>453153.29501204082</v>
          </cell>
          <cell r="F30">
            <v>384343.16987327259</v>
          </cell>
          <cell r="G30">
            <v>837496.46488531341</v>
          </cell>
          <cell r="H30">
            <v>453153.29501204082</v>
          </cell>
          <cell r="I30">
            <v>384343.16987327259</v>
          </cell>
          <cell r="J30">
            <v>1.0766185500000001</v>
          </cell>
          <cell r="K30">
            <v>152922.26098131906</v>
          </cell>
        </row>
        <row r="31">
          <cell r="B31" t="str">
            <v>UNT-Dallas Law</v>
          </cell>
          <cell r="C31">
            <v>377995.26415438607</v>
          </cell>
          <cell r="D31">
            <v>188997.63207719303</v>
          </cell>
          <cell r="E31">
            <v>102262.99849155972</v>
          </cell>
          <cell r="F31">
            <v>86734.633585633317</v>
          </cell>
          <cell r="G31">
            <v>188997.63207719303</v>
          </cell>
          <cell r="H31">
            <v>102262.99849155972</v>
          </cell>
          <cell r="I31">
            <v>86734.633585633317</v>
          </cell>
          <cell r="J31">
            <v>1.0766185500000001</v>
          </cell>
          <cell r="K31">
            <v>34509.931001700003</v>
          </cell>
        </row>
        <row r="32">
          <cell r="B32" t="str">
            <v>SFA</v>
          </cell>
          <cell r="C32">
            <v>13499405.975770019</v>
          </cell>
          <cell r="D32">
            <v>6749702.9878850095</v>
          </cell>
          <cell r="E32">
            <v>3686886.2079721699</v>
          </cell>
          <cell r="F32">
            <v>3062816.7799128392</v>
          </cell>
          <cell r="G32">
            <v>6749702.9878850095</v>
          </cell>
          <cell r="H32">
            <v>3686886.2079721699</v>
          </cell>
          <cell r="I32">
            <v>3062816.7799128392</v>
          </cell>
          <cell r="J32">
            <v>1.0545061499999999</v>
          </cell>
          <cell r="K32">
            <v>1218631.9509989694</v>
          </cell>
        </row>
        <row r="33">
          <cell r="B33" t="str">
            <v>TSU</v>
          </cell>
          <cell r="C33">
            <v>12099076.984802665</v>
          </cell>
          <cell r="D33">
            <v>6049538.4924013326</v>
          </cell>
          <cell r="E33">
            <v>3450490.7306426726</v>
          </cell>
          <cell r="F33">
            <v>2599047.76175866</v>
          </cell>
          <cell r="G33">
            <v>6049538.4924013326</v>
          </cell>
          <cell r="H33">
            <v>3450490.7306426726</v>
          </cell>
          <cell r="I33">
            <v>2599047.76175866</v>
          </cell>
          <cell r="J33">
            <v>0.95613943000000001</v>
          </cell>
          <cell r="K33">
            <v>1034107.7747202344</v>
          </cell>
        </row>
        <row r="34">
          <cell r="B34" t="str">
            <v>TTU</v>
          </cell>
          <cell r="C34">
            <v>46188499.149300545</v>
          </cell>
          <cell r="D34">
            <v>23094249.574650273</v>
          </cell>
          <cell r="E34">
            <v>12977922.550856706</v>
          </cell>
          <cell r="F34">
            <v>10116327.023793569</v>
          </cell>
          <cell r="G34">
            <v>23094249.574650273</v>
          </cell>
          <cell r="H34">
            <v>12977922.550856706</v>
          </cell>
          <cell r="I34">
            <v>10116327.023793569</v>
          </cell>
          <cell r="J34">
            <v>0.98947657000000011</v>
          </cell>
          <cell r="K34">
            <v>4025078.9465440973</v>
          </cell>
        </row>
        <row r="35">
          <cell r="B35" t="str">
            <v>Angelo</v>
          </cell>
          <cell r="C35">
            <v>8307963.0496619418</v>
          </cell>
          <cell r="D35">
            <v>4153981.5248309709</v>
          </cell>
          <cell r="E35">
            <v>1910333.4486489042</v>
          </cell>
          <cell r="F35">
            <v>2243648.0761820669</v>
          </cell>
          <cell r="G35">
            <v>4153981.5248309709</v>
          </cell>
          <cell r="H35">
            <v>1910333.4486489042</v>
          </cell>
          <cell r="I35">
            <v>2243648.0761820669</v>
          </cell>
          <cell r="J35">
            <v>1.4908480800000001</v>
          </cell>
          <cell r="K35">
            <v>892701.53225118655</v>
          </cell>
        </row>
        <row r="36">
          <cell r="B36" t="str">
            <v>TWU</v>
          </cell>
          <cell r="C36">
            <v>13898709.616052683</v>
          </cell>
          <cell r="D36">
            <v>6949354.8080263417</v>
          </cell>
          <cell r="E36">
            <v>3836894.2667227378</v>
          </cell>
          <cell r="F36">
            <v>3112460.5413036039</v>
          </cell>
          <cell r="G36">
            <v>6949354.8080263417</v>
          </cell>
          <cell r="H36">
            <v>3836894.2667227378</v>
          </cell>
          <cell r="I36">
            <v>3112460.5413036039</v>
          </cell>
          <cell r="J36">
            <v>1.02970271</v>
          </cell>
          <cell r="K36">
            <v>1238384.1850194049</v>
          </cell>
        </row>
        <row r="37">
          <cell r="B37" t="str">
            <v>Lamar</v>
          </cell>
          <cell r="C37">
            <v>10965262.844015075</v>
          </cell>
          <cell r="D37">
            <v>5482631.4220075374</v>
          </cell>
          <cell r="E37">
            <v>3302202.858957144</v>
          </cell>
          <cell r="F37">
            <v>2180428.5630503935</v>
          </cell>
          <cell r="G37">
            <v>5482631.4220075374</v>
          </cell>
          <cell r="H37">
            <v>3302202.858957144</v>
          </cell>
          <cell r="I37">
            <v>2180428.5630503935</v>
          </cell>
          <cell r="J37">
            <v>0.83815810000000002</v>
          </cell>
          <cell r="K37">
            <v>867547.78517296631</v>
          </cell>
        </row>
        <row r="38">
          <cell r="B38" t="str">
            <v>Sam Houston</v>
          </cell>
          <cell r="C38">
            <v>16635518.53645847</v>
          </cell>
          <cell r="D38">
            <v>8317759.268229235</v>
          </cell>
          <cell r="E38">
            <v>4987627.0833855933</v>
          </cell>
          <cell r="F38">
            <v>3330132.1848436422</v>
          </cell>
          <cell r="G38">
            <v>8317759.268229235</v>
          </cell>
          <cell r="H38">
            <v>4987627.0833855933</v>
          </cell>
          <cell r="I38">
            <v>3330132.1848436422</v>
          </cell>
          <cell r="J38">
            <v>0.84753048999999991</v>
          </cell>
          <cell r="K38">
            <v>1324991.265594397</v>
          </cell>
        </row>
        <row r="39">
          <cell r="B39" t="str">
            <v>TXST</v>
          </cell>
          <cell r="C39">
            <v>35980440.473365113</v>
          </cell>
          <cell r="D39">
            <v>17990220.236682557</v>
          </cell>
          <cell r="E39">
            <v>9837467.0054089092</v>
          </cell>
          <cell r="F39">
            <v>8152753.2312736474</v>
          </cell>
          <cell r="G39">
            <v>17990220.236682557</v>
          </cell>
          <cell r="H39">
            <v>9837467.0054089092</v>
          </cell>
          <cell r="I39">
            <v>8152753.2312736474</v>
          </cell>
          <cell r="J39">
            <v>1.0519832899999999</v>
          </cell>
          <cell r="K39">
            <v>3243813.224936978</v>
          </cell>
        </row>
        <row r="40">
          <cell r="B40" t="str">
            <v>Sul Ross</v>
          </cell>
          <cell r="C40">
            <v>2935012.9106936958</v>
          </cell>
          <cell r="D40">
            <v>1467506.4553468479</v>
          </cell>
          <cell r="E40">
            <v>723525.75404515292</v>
          </cell>
          <cell r="F40">
            <v>743980.70130169496</v>
          </cell>
          <cell r="G40">
            <v>1467506.4553468479</v>
          </cell>
          <cell r="H40">
            <v>723525.75404515292</v>
          </cell>
          <cell r="I40">
            <v>743980.70130169496</v>
          </cell>
          <cell r="J40">
            <v>1.3052554300000001</v>
          </cell>
          <cell r="K40">
            <v>296014.65535874036</v>
          </cell>
        </row>
        <row r="41">
          <cell r="B41" t="str">
            <v>Sul Ross-Rio Grande</v>
          </cell>
          <cell r="C41">
            <v>383594.86516886752</v>
          </cell>
          <cell r="D41">
            <v>191797.43258443376</v>
          </cell>
          <cell r="E41">
            <v>191797.43258443376</v>
          </cell>
          <cell r="F41">
            <v>0</v>
          </cell>
          <cell r="G41">
            <v>191797.43258443376</v>
          </cell>
          <cell r="H41">
            <v>191797.43258443376</v>
          </cell>
          <cell r="I41">
            <v>0</v>
          </cell>
          <cell r="J41">
            <v>0</v>
          </cell>
          <cell r="K41">
            <v>0</v>
          </cell>
        </row>
        <row r="42">
          <cell r="B42" t="str">
            <v>TAMU-CVM</v>
          </cell>
          <cell r="C42">
            <v>8548393.5804274678</v>
          </cell>
          <cell r="D42">
            <v>4274196.7902137339</v>
          </cell>
          <cell r="E42">
            <v>4274196.7902137339</v>
          </cell>
          <cell r="G42">
            <v>4274196.7902137339</v>
          </cell>
          <cell r="H42">
            <v>4274196.7902137339</v>
          </cell>
        </row>
        <row r="43">
          <cell r="B43" t="str">
            <v>Total Universities</v>
          </cell>
          <cell r="C43">
            <v>724487242.50598502</v>
          </cell>
          <cell r="D43">
            <v>362243621.25299251</v>
          </cell>
          <cell r="E43">
            <v>201392023.34567195</v>
          </cell>
          <cell r="F43">
            <v>159965767.91534448</v>
          </cell>
          <cell r="G43">
            <v>362243621.25299251</v>
          </cell>
          <cell r="H43">
            <v>201392023.34567195</v>
          </cell>
          <cell r="I43">
            <v>159965767.91534448</v>
          </cell>
          <cell r="K43">
            <v>63647096.726847671</v>
          </cell>
        </row>
        <row r="44">
          <cell r="B44" t="str">
            <v>TSTC-Harlingen</v>
          </cell>
          <cell r="C44">
            <v>5205508.1367185637</v>
          </cell>
          <cell r="D44">
            <v>2602754.0683592819</v>
          </cell>
          <cell r="E44">
            <v>1346518.9869783798</v>
          </cell>
          <cell r="F44">
            <v>1256235.0813809023</v>
          </cell>
          <cell r="G44">
            <v>2602754.0683592819</v>
          </cell>
          <cell r="H44">
            <v>1346518.9869783798</v>
          </cell>
          <cell r="I44">
            <v>1256235.0813809023</v>
          </cell>
          <cell r="J44">
            <v>1.1842578399999999</v>
          </cell>
          <cell r="K44">
            <v>499830.16227961361</v>
          </cell>
        </row>
        <row r="45">
          <cell r="B45" t="str">
            <v>TSTC-West Tx</v>
          </cell>
          <cell r="C45">
            <v>1554435.5951416034</v>
          </cell>
          <cell r="D45">
            <v>777217.79757080169</v>
          </cell>
          <cell r="E45">
            <v>385067.09688622382</v>
          </cell>
          <cell r="F45">
            <v>392150.70068457787</v>
          </cell>
          <cell r="G45">
            <v>777217.79757080169</v>
          </cell>
          <cell r="H45">
            <v>385067.09688622382</v>
          </cell>
          <cell r="I45">
            <v>392150.70068457787</v>
          </cell>
          <cell r="J45">
            <v>1.2927198499999999</v>
          </cell>
          <cell r="K45">
            <v>156028.71728894589</v>
          </cell>
        </row>
        <row r="46">
          <cell r="B46" t="str">
            <v>TSTC-Marshall</v>
          </cell>
          <cell r="C46">
            <v>807945.37088800792</v>
          </cell>
          <cell r="D46">
            <v>403972.68544400396</v>
          </cell>
          <cell r="E46">
            <v>238411.01041858998</v>
          </cell>
          <cell r="F46">
            <v>165561.67502541398</v>
          </cell>
          <cell r="G46">
            <v>403972.68544400396</v>
          </cell>
          <cell r="H46">
            <v>238411.01041858998</v>
          </cell>
          <cell r="I46">
            <v>165561.67502541398</v>
          </cell>
          <cell r="J46">
            <v>0.88149801000000005</v>
          </cell>
          <cell r="K46">
            <v>65873.593343908477</v>
          </cell>
        </row>
        <row r="47">
          <cell r="B47" t="str">
            <v>TSTC-Waco</v>
          </cell>
          <cell r="C47">
            <v>5558448.2953811521</v>
          </cell>
          <cell r="D47">
            <v>2779224.147690576</v>
          </cell>
          <cell r="E47">
            <v>1532667.599626512</v>
          </cell>
          <cell r="F47">
            <v>1246556.548064064</v>
          </cell>
          <cell r="G47">
            <v>2779224.147690576</v>
          </cell>
          <cell r="H47">
            <v>1532667.599626512</v>
          </cell>
          <cell r="I47">
            <v>1246556.548064064</v>
          </cell>
          <cell r="J47">
            <v>1.0324091399999999</v>
          </cell>
          <cell r="K47">
            <v>495979.27246600785</v>
          </cell>
        </row>
        <row r="48">
          <cell r="B48" t="str">
            <v>Lamar-IOT</v>
          </cell>
          <cell r="C48">
            <v>2075280.3167350604</v>
          </cell>
          <cell r="D48">
            <v>1037640.1583675302</v>
          </cell>
          <cell r="E48">
            <v>662227.01861559425</v>
          </cell>
          <cell r="F48">
            <v>375413.13975193596</v>
          </cell>
          <cell r="G48">
            <v>1037640.1583675302</v>
          </cell>
          <cell r="H48">
            <v>662227.01861559425</v>
          </cell>
          <cell r="I48">
            <v>375413.13975193596</v>
          </cell>
          <cell r="J48">
            <v>0.71959876</v>
          </cell>
          <cell r="K48">
            <v>149369.18523071747</v>
          </cell>
        </row>
        <row r="49">
          <cell r="B49" t="str">
            <v>Lamar-Orange</v>
          </cell>
          <cell r="C49">
            <v>1795980.6903001633</v>
          </cell>
          <cell r="D49">
            <v>897990.34515008167</v>
          </cell>
          <cell r="E49">
            <v>524801.2112271263</v>
          </cell>
          <cell r="F49">
            <v>373189.13392295543</v>
          </cell>
          <cell r="G49">
            <v>897990.34515008167</v>
          </cell>
          <cell r="H49">
            <v>524801.2112271263</v>
          </cell>
          <cell r="I49">
            <v>373189.13392295543</v>
          </cell>
          <cell r="J49">
            <v>0.90265541999999999</v>
          </cell>
          <cell r="K49">
            <v>148484.29894558984</v>
          </cell>
        </row>
        <row r="50">
          <cell r="B50" t="str">
            <v>Lamar-Port Arthur</v>
          </cell>
          <cell r="C50">
            <v>2382138.1612448008</v>
          </cell>
          <cell r="D50">
            <v>1191069.0806224004</v>
          </cell>
          <cell r="E50">
            <v>661833.92076245742</v>
          </cell>
          <cell r="F50">
            <v>529235.15985994297</v>
          </cell>
          <cell r="G50">
            <v>1191069.0806224004</v>
          </cell>
          <cell r="H50">
            <v>661833.92076245742</v>
          </cell>
          <cell r="I50">
            <v>529235.15985994297</v>
          </cell>
          <cell r="J50">
            <v>1.01505015</v>
          </cell>
          <cell r="K50">
            <v>210571.81076816726</v>
          </cell>
        </row>
        <row r="51">
          <cell r="B51" t="str">
            <v>Total TSTC and Lamar</v>
          </cell>
          <cell r="C51">
            <v>19379736.566409353</v>
          </cell>
          <cell r="D51">
            <v>9689868.2832046766</v>
          </cell>
          <cell r="E51">
            <v>5351526.8445148841</v>
          </cell>
          <cell r="F51">
            <v>4338341.4386897925</v>
          </cell>
          <cell r="G51">
            <v>9689868.2832046766</v>
          </cell>
          <cell r="H51">
            <v>5351526.8445148841</v>
          </cell>
          <cell r="I51">
            <v>4338341.4386897925</v>
          </cell>
          <cell r="K51">
            <v>1726137.0403229503</v>
          </cell>
        </row>
        <row r="52">
          <cell r="B52" t="str">
            <v>Formula Total</v>
          </cell>
          <cell r="C52">
            <v>743866979.07239437</v>
          </cell>
          <cell r="D52">
            <v>371933489.53619719</v>
          </cell>
          <cell r="E52">
            <v>206743550.19018683</v>
          </cell>
          <cell r="F52">
            <v>164304109.35403427</v>
          </cell>
          <cell r="G52">
            <v>371933489.53619719</v>
          </cell>
          <cell r="H52">
            <v>206743550.19018683</v>
          </cell>
          <cell r="I52">
            <v>164304109.35403427</v>
          </cell>
          <cell r="K52">
            <v>65373233.767170623</v>
          </cell>
        </row>
        <row r="53">
          <cell r="B53" t="str">
            <v>Small Institution Set-Aside</v>
          </cell>
          <cell r="C53">
            <v>25591350</v>
          </cell>
          <cell r="D53" t="str">
            <v>Not included in table above</v>
          </cell>
        </row>
        <row r="54">
          <cell r="B54" t="str">
            <v>TAMUG Set-Aside</v>
          </cell>
          <cell r="C54">
            <v>1771659.9839523837</v>
          </cell>
          <cell r="D54" t="str">
            <v>Added to TAMUG's annual funding amounts above.</v>
          </cell>
        </row>
        <row r="55">
          <cell r="B55" t="str">
            <v>Total</v>
          </cell>
          <cell r="C55">
            <v>769458329.07239437</v>
          </cell>
        </row>
        <row r="57">
          <cell r="C57">
            <v>769458329.07239437</v>
          </cell>
          <cell r="D57" t="str">
            <v>FY 2016-2017 Funding</v>
          </cell>
        </row>
        <row r="58">
          <cell r="C58" t="str">
            <v>Rates</v>
          </cell>
          <cell r="D58">
            <v>5.7036588896851841</v>
          </cell>
          <cell r="E58">
            <v>3.1903350125276009</v>
          </cell>
          <cell r="F58">
            <v>2.5133238771575828</v>
          </cell>
          <cell r="G58">
            <v>5.7036588896851841</v>
          </cell>
          <cell r="H58">
            <v>3.1903350125276009</v>
          </cell>
          <cell r="I58">
            <v>2.5133238771575828</v>
          </cell>
        </row>
        <row r="59">
          <cell r="C59" t="str">
            <v>Percentages2</v>
          </cell>
          <cell r="D59">
            <v>1</v>
          </cell>
          <cell r="E59">
            <v>0.55934884505403737</v>
          </cell>
          <cell r="F59">
            <v>0.44065115494596258</v>
          </cell>
          <cell r="G59">
            <v>1</v>
          </cell>
          <cell r="H59">
            <v>0.44065115494596258</v>
          </cell>
          <cell r="I59">
            <v>0.55934884505403737</v>
          </cell>
        </row>
        <row r="60">
          <cell r="C60" t="str">
            <v>HRI Rate3</v>
          </cell>
          <cell r="D60">
            <v>7.9846009101610003</v>
          </cell>
          <cell r="G60">
            <v>7.9846009101610003</v>
          </cell>
        </row>
        <row r="67">
          <cell r="C67" t="str">
            <v>FY 2016 - FY 2017 Total</v>
          </cell>
          <cell r="D67" t="str">
            <v>FY 2016</v>
          </cell>
          <cell r="E67" t="str">
            <v>O&amp;M 
Funding</v>
          </cell>
          <cell r="F67" t="str">
            <v>Utility 
Funding</v>
          </cell>
          <cell r="G67" t="str">
            <v>FY 2017</v>
          </cell>
          <cell r="H67" t="str">
            <v>O&amp;M 
Funding</v>
          </cell>
          <cell r="I67" t="str">
            <v>Utility 
Funding</v>
          </cell>
          <cell r="J67" t="str">
            <v>Utility Rate Adjustment</v>
          </cell>
          <cell r="K67" t="str">
            <v>Adjusted Utility Square Feet</v>
          </cell>
        </row>
        <row r="68">
          <cell r="B68" t="str">
            <v>Texas Engineering Experiment Station (TEES)</v>
          </cell>
          <cell r="C68">
            <v>11329264.243748818</v>
          </cell>
          <cell r="D68">
            <v>5664632.1218744088</v>
          </cell>
          <cell r="E68">
            <v>3153508.928202684</v>
          </cell>
          <cell r="F68">
            <v>2511123.1936717243</v>
          </cell>
          <cell r="G68">
            <v>5664632.1218744088</v>
          </cell>
          <cell r="H68">
            <v>3153508.928202684</v>
          </cell>
          <cell r="I68">
            <v>2511123.1936717243</v>
          </cell>
          <cell r="J68">
            <v>1.01079198</v>
          </cell>
          <cell r="K68">
            <v>999124.39319665101</v>
          </cell>
        </row>
        <row r="69">
          <cell r="B69" t="str">
            <v>Texas Engineering Extension Service (TEEX)</v>
          </cell>
          <cell r="C69">
            <v>3283546.322474977</v>
          </cell>
          <cell r="D69">
            <v>1641773.1612374885</v>
          </cell>
          <cell r="E69">
            <v>913977.50297909859</v>
          </cell>
          <cell r="F69">
            <v>727795.6582583898</v>
          </cell>
          <cell r="G69">
            <v>1641773.1612374885</v>
          </cell>
          <cell r="H69">
            <v>913977.50297909859</v>
          </cell>
          <cell r="I69">
            <v>727795.6582583898</v>
          </cell>
          <cell r="J69">
            <v>1.01079198</v>
          </cell>
          <cell r="K69">
            <v>289574.95883160218</v>
          </cell>
        </row>
        <row r="70">
          <cell r="B70" t="str">
            <v>Texas Transportation Institute (TTI)</v>
          </cell>
          <cell r="C70">
            <v>4681919.5251497645</v>
          </cell>
          <cell r="D70">
            <v>2340959.7625748822</v>
          </cell>
          <cell r="E70">
            <v>1303215.6992748135</v>
          </cell>
          <cell r="F70">
            <v>1037744.063300069</v>
          </cell>
          <cell r="G70">
            <v>2340959.7625748822</v>
          </cell>
          <cell r="H70">
            <v>1303215.6992748135</v>
          </cell>
          <cell r="I70">
            <v>1037744.063300069</v>
          </cell>
          <cell r="J70">
            <v>1.01079198</v>
          </cell>
          <cell r="K70">
            <v>412897.06938752945</v>
          </cell>
        </row>
        <row r="71">
          <cell r="B71" t="str">
            <v>Texas AgriLife Research (TALR)</v>
          </cell>
          <cell r="C71">
            <v>11411962.771783272</v>
          </cell>
          <cell r="D71">
            <v>5705981.3858916359</v>
          </cell>
          <cell r="E71">
            <v>3176528.1235268442</v>
          </cell>
          <cell r="F71">
            <v>2529453.2623647917</v>
          </cell>
          <cell r="G71">
            <v>5705981.3858916359</v>
          </cell>
          <cell r="H71">
            <v>3176528.1235268442</v>
          </cell>
          <cell r="I71">
            <v>2529453.2623647917</v>
          </cell>
          <cell r="J71">
            <v>1.01079198</v>
          </cell>
          <cell r="K71">
            <v>1006417.5514161949</v>
          </cell>
        </row>
        <row r="72">
          <cell r="B72" t="str">
            <v>Texas AgriLife Extension Service (TALX)</v>
          </cell>
          <cell r="C72">
            <v>1282316.9027730026</v>
          </cell>
          <cell r="D72">
            <v>641158.45138650131</v>
          </cell>
          <cell r="E72">
            <v>356933.84095186379</v>
          </cell>
          <cell r="F72">
            <v>284224.61043463758</v>
          </cell>
          <cell r="G72">
            <v>641158.45138650131</v>
          </cell>
          <cell r="H72">
            <v>356933.84095186379</v>
          </cell>
          <cell r="I72">
            <v>284224.61043463758</v>
          </cell>
          <cell r="J72">
            <v>1.01079198</v>
          </cell>
          <cell r="K72">
            <v>113087.1405065703</v>
          </cell>
        </row>
        <row r="73">
          <cell r="B73" t="str">
            <v>Texas Vet. Med. Diagnostic Lab. (TVMDL)4</v>
          </cell>
          <cell r="C73">
            <v>1110678.390219413</v>
          </cell>
          <cell r="D73">
            <v>555339.19510970649</v>
          </cell>
          <cell r="E73">
            <v>309158.13635923516</v>
          </cell>
          <cell r="F73">
            <v>246181.05875047136</v>
          </cell>
          <cell r="G73">
            <v>555339.19510970649</v>
          </cell>
          <cell r="H73">
            <v>309158.13635923516</v>
          </cell>
          <cell r="I73">
            <v>246181.05875047136</v>
          </cell>
          <cell r="J73">
            <v>1.01079198</v>
          </cell>
          <cell r="K73">
            <v>97950.391904479591</v>
          </cell>
        </row>
        <row r="74">
          <cell r="B74" t="str">
            <v>Texas Forest Service (TFS)</v>
          </cell>
          <cell r="C74">
            <v>240335.79438837903</v>
          </cell>
          <cell r="D74">
            <v>120167.89719418951</v>
          </cell>
          <cell r="E74">
            <v>66897.642871082935</v>
          </cell>
          <cell r="F74">
            <v>53270.254323106579</v>
          </cell>
          <cell r="G74">
            <v>120167.89719418951</v>
          </cell>
          <cell r="H74">
            <v>66897.642871082935</v>
          </cell>
          <cell r="I74">
            <v>53270.254323106579</v>
          </cell>
          <cell r="J74">
            <v>1.01079198</v>
          </cell>
          <cell r="K74">
            <v>21195.141146453443</v>
          </cell>
        </row>
        <row r="75">
          <cell r="B75" t="str">
            <v>Total</v>
          </cell>
          <cell r="C75">
            <v>33340023.950537629</v>
          </cell>
          <cell r="D75">
            <v>16670011.975268815</v>
          </cell>
          <cell r="E75">
            <v>9280219.8741656244</v>
          </cell>
          <cell r="F75">
            <v>7389792.1011031894</v>
          </cell>
          <cell r="G75">
            <v>16670011.975268815</v>
          </cell>
          <cell r="H75">
            <v>9280219.8741656244</v>
          </cell>
          <cell r="I75">
            <v>7389792.1011031894</v>
          </cell>
          <cell r="K75">
            <v>2940246.6463894811</v>
          </cell>
        </row>
      </sheetData>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buttons"/>
      <sheetName val="Responses"/>
      <sheetName val="UtilAdj"/>
      <sheetName val="Sumry"/>
      <sheetName val="A&amp;MAgenciesOutsideBrazosCounty"/>
      <sheetName val="BaseRateCalculation"/>
    </sheetNames>
    <sheetDataSet>
      <sheetData sheetId="0"/>
      <sheetData sheetId="1"/>
      <sheetData sheetId="2">
        <row r="2">
          <cell r="A2">
            <v>4</v>
          </cell>
          <cell r="B2" t="str">
            <v>Decimals in Rounding</v>
          </cell>
        </row>
        <row r="3">
          <cell r="A3">
            <v>8</v>
          </cell>
          <cell r="B3" t="str">
            <v>Decimals in Rounding</v>
          </cell>
        </row>
        <row r="4">
          <cell r="A4">
            <v>8</v>
          </cell>
          <cell r="B4" t="str">
            <v>Decimals in Rounding</v>
          </cell>
        </row>
        <row r="5">
          <cell r="A5">
            <v>8</v>
          </cell>
          <cell r="B5" t="str">
            <v>Decimals in Rounding</v>
          </cell>
        </row>
        <row r="6">
          <cell r="A6">
            <v>0</v>
          </cell>
          <cell r="B6" t="str">
            <v>Decimals in Rounding</v>
          </cell>
        </row>
        <row r="8">
          <cell r="B8" t="str">
            <v>Statewide O&amp;M Rate</v>
          </cell>
          <cell r="D8">
            <v>2.7065557330000001</v>
          </cell>
          <cell r="E8">
            <v>0.43740000000000001</v>
          </cell>
        </row>
        <row r="9">
          <cell r="B9" t="str">
            <v>Statewide Utility Rate</v>
          </cell>
          <cell r="D9">
            <v>3.4812717310000001</v>
          </cell>
          <cell r="E9">
            <v>0.56259999999999999</v>
          </cell>
        </row>
        <row r="10">
          <cell r="B10" t="str">
            <v>Statewide Infrastructure Rate</v>
          </cell>
          <cell r="D10">
            <v>6.1878274639999997</v>
          </cell>
          <cell r="E10">
            <v>1</v>
          </cell>
        </row>
        <row r="11">
          <cell r="B11" t="str">
            <v>Appropriated Rates</v>
          </cell>
        </row>
        <row r="12">
          <cell r="D12" t="str">
            <v xml:space="preserve"> </v>
          </cell>
        </row>
        <row r="13">
          <cell r="B13" t="str">
            <v>Biennium 2008-2009  Methodology</v>
          </cell>
          <cell r="C13" t="str">
            <v>Statewide Total</v>
          </cell>
          <cell r="D13" t="str">
            <v>UT at Arlington</v>
          </cell>
          <cell r="E13" t="str">
            <v>UT at Austin</v>
          </cell>
          <cell r="F13" t="str">
            <v>UT at Dallas</v>
          </cell>
          <cell r="G13" t="str">
            <v>UT at El Paso</v>
          </cell>
          <cell r="H13" t="str">
            <v>UT - Pan American</v>
          </cell>
          <cell r="I13" t="str">
            <v>UT at Brownsville</v>
          </cell>
          <cell r="J13" t="str">
            <v>UT of the Permian Basin</v>
          </cell>
          <cell r="K13" t="str">
            <v>UT at San Antonio</v>
          </cell>
          <cell r="L13" t="str">
            <v>UT at Tyler</v>
          </cell>
          <cell r="M13" t="str">
            <v>TAMU</v>
          </cell>
          <cell r="N13" t="str">
            <v>TAMU Galveston</v>
          </cell>
          <cell r="O13" t="str">
            <v>Prairie View A&amp;M Univ</v>
          </cell>
          <cell r="P13" t="str">
            <v>Tarleton State Univ</v>
          </cell>
          <cell r="Q13" t="str">
            <v>TAMU  Commerce</v>
          </cell>
          <cell r="R13" t="str">
            <v>TAMU Corpus Christi</v>
          </cell>
          <cell r="S13" t="str">
            <v>TAMU Kingsville</v>
          </cell>
          <cell r="T13" t="str">
            <v>Texas A&amp;M International Univ</v>
          </cell>
          <cell r="U13" t="str">
            <v>TAMU Texarkana</v>
          </cell>
          <cell r="V13" t="str">
            <v>West Texas A&amp;M Univ</v>
          </cell>
          <cell r="W13" t="str">
            <v>U of Houston</v>
          </cell>
          <cell r="X13" t="str">
            <v>U of Houston - Clear Lake</v>
          </cell>
          <cell r="Y13" t="str">
            <v>U of Houston - Downtown</v>
          </cell>
          <cell r="Z13" t="str">
            <v>U of Houston - Victoria</v>
          </cell>
          <cell r="AA13" t="str">
            <v>Midwestern State Univ</v>
          </cell>
          <cell r="AB13" t="str">
            <v>Univ of North Texas</v>
          </cell>
          <cell r="AC13" t="str">
            <v>Stephen F. Austin State Univ</v>
          </cell>
          <cell r="AD13" t="str">
            <v>Texas Southern Univ</v>
          </cell>
          <cell r="AE13" t="str">
            <v>Texas Tech Univ</v>
          </cell>
          <cell r="AF13" t="str">
            <v>Texas Woman's Univ</v>
          </cell>
          <cell r="AG13" t="str">
            <v>Angelo State Univ</v>
          </cell>
          <cell r="AH13" t="str">
            <v>Lamar Univ</v>
          </cell>
          <cell r="AI13" t="str">
            <v>Sam Houston State Univ</v>
          </cell>
          <cell r="AJ13" t="str">
            <v>Texas State - San Marcos</v>
          </cell>
          <cell r="AK13" t="str">
            <v>Sul Ross State  -Alpine &amp; RGC</v>
          </cell>
          <cell r="AL13" t="str">
            <v>Statewide University Totals</v>
          </cell>
          <cell r="AN13" t="str">
            <v>Min</v>
          </cell>
          <cell r="AO13" t="str">
            <v>Median</v>
          </cell>
          <cell r="AP13" t="str">
            <v>Max</v>
          </cell>
          <cell r="AQ13" t="str">
            <v>TSTC - Harlingen</v>
          </cell>
          <cell r="AR13" t="str">
            <v>TSTC - West Texas</v>
          </cell>
          <cell r="AS13" t="str">
            <v>TSTC - Waco</v>
          </cell>
          <cell r="AT13" t="str">
            <v>TSTC - Marshall</v>
          </cell>
          <cell r="AU13" t="str">
            <v>Lamar - Orange</v>
          </cell>
          <cell r="AV13" t="str">
            <v>Lamar - Port Arthur</v>
          </cell>
          <cell r="AW13" t="str">
            <v>Lamar Institute of Technology</v>
          </cell>
          <cell r="AX13" t="str">
            <v>Total - TSTC &amp; Lamar</v>
          </cell>
          <cell r="AY13" t="str">
            <v>Statewide Total</v>
          </cell>
          <cell r="AZ13" t="str">
            <v>Units per actual E&amp;G SF</v>
          </cell>
        </row>
        <row r="14">
          <cell r="A14" t="str">
            <v>Electricity</v>
          </cell>
        </row>
        <row r="15">
          <cell r="B15" t="str">
            <v>KWH</v>
          </cell>
        </row>
        <row r="16">
          <cell r="B16" t="str">
            <v>Cost</v>
          </cell>
        </row>
        <row r="17">
          <cell r="B17" t="str">
            <v>Cost/KWH</v>
          </cell>
        </row>
        <row r="18">
          <cell r="B18" t="str">
            <v>% of Institutional Total</v>
          </cell>
        </row>
        <row r="19">
          <cell r="B19" t="str">
            <v>Institutional Rate/State Rate * %</v>
          </cell>
        </row>
        <row r="20">
          <cell r="A20" t="str">
            <v>Natural Gas</v>
          </cell>
        </row>
        <row r="21">
          <cell r="B21" t="str">
            <v>MCF</v>
          </cell>
        </row>
        <row r="22">
          <cell r="B22" t="str">
            <v>Cost</v>
          </cell>
        </row>
        <row r="23">
          <cell r="B23" t="str">
            <v>Cost / MCF</v>
          </cell>
        </row>
        <row r="24">
          <cell r="B24" t="str">
            <v>% of Institutional Total</v>
          </cell>
        </row>
        <row r="25">
          <cell r="B25" t="str">
            <v>Institutional Rate/State Rate * %</v>
          </cell>
        </row>
        <row r="26">
          <cell r="A26" t="str">
            <v>Water</v>
          </cell>
        </row>
        <row r="27">
          <cell r="B27" t="str">
            <v>1000 gal.</v>
          </cell>
        </row>
        <row r="28">
          <cell r="B28" t="str">
            <v>Cost</v>
          </cell>
        </row>
        <row r="29">
          <cell r="B29" t="str">
            <v>Cost / 1000 gal.</v>
          </cell>
        </row>
        <row r="30">
          <cell r="B30" t="str">
            <v>% of Institutional Total</v>
          </cell>
        </row>
        <row r="31">
          <cell r="B31" t="str">
            <v>Institutional Rate/State Rate * %</v>
          </cell>
        </row>
        <row r="32">
          <cell r="A32" t="str">
            <v>Waste Water</v>
          </cell>
        </row>
        <row r="33">
          <cell r="B33" t="str">
            <v>1000 gal.</v>
          </cell>
        </row>
        <row r="34">
          <cell r="B34" t="str">
            <v>Cost</v>
          </cell>
        </row>
        <row r="35">
          <cell r="B35" t="str">
            <v>Cost / 1000 gal.</v>
          </cell>
        </row>
        <row r="36">
          <cell r="B36" t="str">
            <v>% of Institutional Total</v>
          </cell>
        </row>
        <row r="37">
          <cell r="B37" t="str">
            <v>Institutional Rate/State Rate * %</v>
          </cell>
        </row>
        <row r="38">
          <cell r="A38" t="str">
            <v>Thermal Energy</v>
          </cell>
        </row>
        <row r="39">
          <cell r="B39" t="str">
            <v>BTUs (Millions)</v>
          </cell>
        </row>
        <row r="40">
          <cell r="B40" t="str">
            <v>Cost</v>
          </cell>
        </row>
        <row r="41">
          <cell r="B41" t="str">
            <v>Cost / MMBTU</v>
          </cell>
        </row>
        <row r="42">
          <cell r="B42" t="str">
            <v>% of Institutional Total</v>
          </cell>
        </row>
        <row r="43">
          <cell r="B43" t="str">
            <v>Institutional Rate/State Rate * %</v>
          </cell>
        </row>
        <row r="45">
          <cell r="A45" t="str">
            <v>Debt Service</v>
          </cell>
        </row>
        <row r="46">
          <cell r="B46" t="str">
            <v>% of Institutional Total</v>
          </cell>
        </row>
        <row r="48">
          <cell r="A48" t="str">
            <v>All Other Cost</v>
          </cell>
        </row>
        <row r="49">
          <cell r="B49" t="str">
            <v>% of Institutional Total</v>
          </cell>
        </row>
        <row r="51">
          <cell r="A51" t="str">
            <v>Total Units (check figure)</v>
          </cell>
        </row>
        <row r="52">
          <cell r="A52" t="str">
            <v>Total Reported Utility Cost</v>
          </cell>
        </row>
        <row r="53">
          <cell r="B53" t="str">
            <v>Total Institutional %</v>
          </cell>
        </row>
        <row r="54">
          <cell r="B54" t="str">
            <v>Adjusted Institutional Rate</v>
          </cell>
        </row>
        <row r="56">
          <cell r="B56" t="str">
            <v>Space Projection Model (Predicted) (Fall 2006 unless otherwise noted)</v>
          </cell>
        </row>
        <row r="57">
          <cell r="B57" t="str">
            <v>Actual Space (Fall 2006 Unless Otherwise Noted)</v>
          </cell>
        </row>
        <row r="58">
          <cell r="B58" t="str">
            <v>(Surplus)/ Deficit</v>
          </cell>
        </row>
        <row r="60">
          <cell r="B60" t="str">
            <v>Statewide O&amp;M Rate</v>
          </cell>
        </row>
        <row r="61">
          <cell r="B61" t="str">
            <v>Statewide Utility Rate</v>
          </cell>
        </row>
        <row r="62">
          <cell r="B62" t="str">
            <v>Institutional Adjusted Utility Rate</v>
          </cell>
        </row>
        <row r="64">
          <cell r="B64" t="str">
            <v>O&amp;M Funding</v>
          </cell>
        </row>
        <row r="65">
          <cell r="B65" t="str">
            <v>Utility Funding</v>
          </cell>
        </row>
        <row r="66">
          <cell r="B66" t="str">
            <v>Total Funding</v>
          </cell>
        </row>
        <row r="68">
          <cell r="B68" t="str">
            <v>Utility Funding Over/(Under) Util.Cost</v>
          </cell>
        </row>
        <row r="70">
          <cell r="B70" t="str">
            <v>Note: Midwestern State Electricity Cost and Usage from reconstruction estimate caused by faulty main electric meter.</v>
          </cell>
        </row>
      </sheetData>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Right="0"/>
  </sheetPr>
  <dimension ref="A1:AD76"/>
  <sheetViews>
    <sheetView showGridLines="0" tabSelected="1" zoomScale="85" zoomScaleNormal="85" workbookViewId="0">
      <pane xSplit="2" ySplit="4" topLeftCell="C5" activePane="bottomRight" state="frozen"/>
      <selection activeCell="N2153" sqref="N2153"/>
      <selection pane="topRight" activeCell="N2153" sqref="N2153"/>
      <selection pane="bottomLeft" activeCell="N2153" sqref="N2153"/>
      <selection pane="bottomRight" activeCell="A3" sqref="A3:F3"/>
    </sheetView>
  </sheetViews>
  <sheetFormatPr defaultColWidth="9.140625" defaultRowHeight="14.25" outlineLevelRow="1" outlineLevelCol="1" x14ac:dyDescent="0.2"/>
  <cols>
    <col min="1" max="1" width="9.140625" style="198" customWidth="1"/>
    <col min="2" max="2" width="19" style="198" bestFit="1" customWidth="1"/>
    <col min="3" max="3" width="16" style="198" customWidth="1"/>
    <col min="4" max="4" width="15.85546875" style="198" customWidth="1"/>
    <col min="5" max="5" width="15.7109375" style="198" bestFit="1" customWidth="1"/>
    <col min="6" max="6" width="9.85546875" style="198" customWidth="1"/>
    <col min="7" max="7" width="2.42578125" style="198" customWidth="1"/>
    <col min="8" max="8" width="16.5703125" style="198" customWidth="1"/>
    <col min="9" max="9" width="15.7109375" style="198" customWidth="1"/>
    <col min="10" max="10" width="14.28515625" style="198" customWidth="1"/>
    <col min="11" max="11" width="17.28515625" style="198" customWidth="1"/>
    <col min="12" max="12" width="16.85546875" style="198" customWidth="1"/>
    <col min="13" max="13" width="16.7109375" style="198" customWidth="1"/>
    <col min="14" max="14" width="20" style="198" customWidth="1"/>
    <col min="15" max="15" width="2.42578125" style="198" customWidth="1"/>
    <col min="16" max="17" width="15" style="198" bestFit="1" customWidth="1" outlineLevel="1"/>
    <col min="18" max="18" width="14.5703125" style="198" bestFit="1" customWidth="1" outlineLevel="1"/>
    <col min="19" max="19" width="13.7109375" style="198" bestFit="1" customWidth="1" outlineLevel="1"/>
    <col min="20" max="21" width="15" style="198" bestFit="1" customWidth="1" outlineLevel="1"/>
    <col min="22" max="22" width="17.140625" style="198" customWidth="1" outlineLevel="1"/>
    <col min="23" max="23" width="15" style="198" bestFit="1" customWidth="1" outlineLevel="1"/>
    <col min="24" max="24" width="13.42578125" style="198" customWidth="1" outlineLevel="1"/>
    <col min="25" max="26" width="2" style="198" customWidth="1"/>
    <col min="27" max="27" width="16.28515625" style="198" customWidth="1"/>
    <col min="28" max="28" width="16.140625" style="198" bestFit="1" customWidth="1"/>
    <col min="29" max="29" width="15.28515625" style="198" bestFit="1" customWidth="1"/>
    <col min="30" max="30" width="18.28515625" style="198" bestFit="1" customWidth="1"/>
    <col min="31" max="16384" width="9.140625" style="198"/>
  </cols>
  <sheetData>
    <row r="1" spans="1:30" x14ac:dyDescent="0.2">
      <c r="A1" s="227" t="str">
        <f>"Technical Colleges Formula Funding Recommendation - "&amp;TEXT(F1,"@@@@")&amp;"-"&amp;TEXT(F1+1,"@@@@")</f>
        <v>Technical Colleges Formula Funding Recommendation - 2022-2023</v>
      </c>
      <c r="F1" s="228">
        <v>2022</v>
      </c>
    </row>
    <row r="2" spans="1:30" x14ac:dyDescent="0.2">
      <c r="A2" s="197" t="s">
        <v>29</v>
      </c>
    </row>
    <row r="3" spans="1:30" ht="14.25" customHeight="1" x14ac:dyDescent="0.2">
      <c r="A3" s="359" t="s">
        <v>292</v>
      </c>
      <c r="B3" s="360"/>
      <c r="C3" s="360"/>
      <c r="D3" s="360"/>
      <c r="E3" s="360"/>
      <c r="F3" s="361"/>
      <c r="H3" s="359" t="s">
        <v>292</v>
      </c>
      <c r="I3" s="360"/>
      <c r="J3" s="360"/>
      <c r="K3" s="360"/>
      <c r="L3" s="360"/>
      <c r="M3" s="360"/>
      <c r="N3" s="361"/>
      <c r="P3" s="359" t="s">
        <v>207</v>
      </c>
      <c r="Q3" s="360"/>
      <c r="R3" s="360"/>
      <c r="S3" s="360"/>
      <c r="T3" s="360"/>
      <c r="U3" s="360"/>
      <c r="V3" s="360"/>
      <c r="W3" s="360"/>
      <c r="X3" s="361"/>
      <c r="AA3" s="359" t="s">
        <v>208</v>
      </c>
      <c r="AB3" s="360"/>
      <c r="AC3" s="360"/>
      <c r="AD3" s="361"/>
    </row>
    <row r="4" spans="1:30" ht="57" x14ac:dyDescent="0.2">
      <c r="A4" s="248" t="s">
        <v>6</v>
      </c>
      <c r="B4" s="248" t="s">
        <v>0</v>
      </c>
      <c r="C4" s="248" t="str">
        <f>"All Funds Appropriation "&amp;TEXT(F1-2,"@@@@")&amp;"-"&amp;TEXT(F1-1,"@@@@")</f>
        <v>All Funds Appropriation 2020-2021</v>
      </c>
      <c r="D4" s="248" t="str">
        <f>"Formula Funding Appropriation "&amp;TEXT(F1,"@@@@")&amp;"-"&amp;TEXT(F1+1,"@@@@")</f>
        <v>Formula Funding Appropriation 2022-2023</v>
      </c>
      <c r="E4" s="248" t="s">
        <v>206</v>
      </c>
      <c r="F4" s="248" t="s">
        <v>33</v>
      </c>
      <c r="H4" s="248" t="str">
        <f>"All Funds Appropriation -"&amp;TEXT(F1,"@@@@")</f>
        <v>All Funds Appropriation -2022</v>
      </c>
      <c r="I4" s="270" t="s">
        <v>213</v>
      </c>
      <c r="J4" s="270" t="s">
        <v>214</v>
      </c>
      <c r="K4" s="248" t="str">
        <f>"All Funds Appropriation -"&amp;TEXT(F1+1,"@@@@")</f>
        <v>All Funds Appropriation -2023</v>
      </c>
      <c r="L4" s="270" t="s">
        <v>215</v>
      </c>
      <c r="M4" s="270" t="s">
        <v>216</v>
      </c>
      <c r="N4" s="248" t="str">
        <f>"Total All Funds Appropriation "&amp;TEXT(F1,"@@@@")&amp;"-"&amp;TEXT(F1+1,"@@@@")</f>
        <v>Total All Funds Appropriation 2022-2023</v>
      </c>
      <c r="P4" s="248" t="str">
        <f>"General Revenue - "&amp;TEXT(F1,"@@@@")</f>
        <v>General Revenue - 2022</v>
      </c>
      <c r="Q4" s="248" t="str">
        <f>"General Revenue - "&amp;TEXT(F1+1,"@@@@")</f>
        <v>General Revenue - 2023</v>
      </c>
      <c r="R4" s="248" t="str">
        <f>"General Revenue Dedicated - "&amp;TEXT(F1,"@@@@")</f>
        <v>General Revenue Dedicated - 2022</v>
      </c>
      <c r="S4" s="248" t="str">
        <f>"General Revenue Dedicated - "&amp;TEXT(F1+1,"@@@@")</f>
        <v>General Revenue Dedicated - 2023</v>
      </c>
      <c r="T4" s="248" t="str">
        <f>"All Funds Total - "&amp;TEXT(F1,"@@@@")</f>
        <v>All Funds Total - 2022</v>
      </c>
      <c r="U4" s="248" t="str">
        <f>"All Funds Total - "&amp;TEXT(F1+1,"@@@@")</f>
        <v>All Funds Total - 2023</v>
      </c>
      <c r="V4" s="270" t="s">
        <v>217</v>
      </c>
      <c r="W4" s="248" t="s">
        <v>32</v>
      </c>
      <c r="X4" s="248" t="s">
        <v>33</v>
      </c>
      <c r="AA4" s="248" t="str">
        <f>TEXT(F1-2,"@@@@")&amp;"-"&amp;TEXT(F1-1,"@@@@")</f>
        <v>2020-2021</v>
      </c>
      <c r="AB4" s="248" t="str">
        <f>TEXT(F1,"@@@@")&amp;"-"&amp;TEXT(F1+1,"@@@@")</f>
        <v>2022-2023</v>
      </c>
      <c r="AC4" s="248" t="s">
        <v>32</v>
      </c>
      <c r="AD4" s="248" t="s">
        <v>33</v>
      </c>
    </row>
    <row r="5" spans="1:30" ht="12.75" customHeight="1" x14ac:dyDescent="0.2">
      <c r="A5" s="362" t="s">
        <v>5</v>
      </c>
      <c r="B5" s="362"/>
      <c r="C5" s="362"/>
      <c r="D5" s="362"/>
      <c r="E5" s="362"/>
      <c r="F5" s="362"/>
      <c r="H5" s="362" t="s">
        <v>5</v>
      </c>
      <c r="I5" s="362"/>
      <c r="J5" s="362"/>
      <c r="K5" s="362"/>
      <c r="L5" s="362"/>
      <c r="M5" s="362"/>
      <c r="N5" s="362"/>
      <c r="P5" s="359" t="s">
        <v>67</v>
      </c>
      <c r="Q5" s="360"/>
      <c r="R5" s="360"/>
      <c r="S5" s="360"/>
      <c r="T5" s="360"/>
      <c r="U5" s="360"/>
      <c r="V5" s="360"/>
      <c r="W5" s="360"/>
      <c r="X5" s="361"/>
      <c r="AA5" s="202"/>
    </row>
    <row r="6" spans="1:30" outlineLevel="1" x14ac:dyDescent="0.2">
      <c r="A6" s="247" t="s">
        <v>2</v>
      </c>
      <c r="B6" s="247" t="s">
        <v>7</v>
      </c>
      <c r="C6" s="249">
        <f>C15+C24+C33</f>
        <v>50933678.991903313</v>
      </c>
      <c r="D6" s="249">
        <f>D15+D24+D33</f>
        <v>53469171.691987395</v>
      </c>
      <c r="E6" s="249">
        <f>D6-C6</f>
        <v>2535492.7000840828</v>
      </c>
      <c r="F6" s="250">
        <f>E6/C6</f>
        <v>4.9780278005975932E-2</v>
      </c>
      <c r="G6" s="230"/>
      <c r="H6" s="249">
        <f>H15+H24+H33</f>
        <v>26734585.845993698</v>
      </c>
      <c r="I6" s="249">
        <f t="shared" ref="I6:J6" si="0">I15+I24+I33</f>
        <v>26572827.703029241</v>
      </c>
      <c r="J6" s="249">
        <f t="shared" si="0"/>
        <v>161758.14296445699</v>
      </c>
      <c r="K6" s="249">
        <f t="shared" ref="K6:M6" si="1">K15+K24+K33</f>
        <v>26734585.845993698</v>
      </c>
      <c r="L6" s="249">
        <f t="shared" si="1"/>
        <v>26567347.403029241</v>
      </c>
      <c r="M6" s="249">
        <f t="shared" si="1"/>
        <v>167238.442964457</v>
      </c>
      <c r="N6" s="249">
        <f>H6+K6</f>
        <v>53469171.691987395</v>
      </c>
      <c r="O6" s="230"/>
      <c r="P6" s="249">
        <f>P15+P24+P33</f>
        <v>26575219.582588632</v>
      </c>
      <c r="Q6" s="249">
        <f t="shared" ref="P6:U11" si="2">Q15+Q24+Q33</f>
        <v>26569739.282588631</v>
      </c>
      <c r="R6" s="249">
        <f t="shared" si="2"/>
        <v>161758.14296445702</v>
      </c>
      <c r="S6" s="249">
        <f t="shared" si="2"/>
        <v>167238.442964457</v>
      </c>
      <c r="T6" s="249">
        <f t="shared" si="2"/>
        <v>26736977.725553088</v>
      </c>
      <c r="U6" s="249">
        <f t="shared" si="2"/>
        <v>26736977.725553088</v>
      </c>
      <c r="V6" s="249">
        <f>SUM(T6:U6)</f>
        <v>53473955.451106176</v>
      </c>
      <c r="W6" s="249">
        <f>N6-V6</f>
        <v>-4783.7591187804937</v>
      </c>
      <c r="X6" s="250">
        <f>W6/N6</f>
        <v>-8.9467612222191253E-5</v>
      </c>
      <c r="Y6" s="230"/>
      <c r="AA6" s="201"/>
      <c r="AB6" s="232"/>
      <c r="AC6" s="212"/>
    </row>
    <row r="7" spans="1:30" outlineLevel="1" x14ac:dyDescent="0.2">
      <c r="A7" s="229" t="s">
        <v>3</v>
      </c>
      <c r="B7" s="229" t="s">
        <v>8</v>
      </c>
      <c r="C7" s="249">
        <f t="shared" ref="C7:C11" si="3">C16+C25+C34</f>
        <v>19746546.156005561</v>
      </c>
      <c r="D7" s="249">
        <f t="shared" ref="D7:D11" si="4">D16+D25+D34</f>
        <v>26412476.466046393</v>
      </c>
      <c r="E7" s="249">
        <f t="shared" ref="E7:E11" si="5">D7-C7</f>
        <v>6665930.3100408316</v>
      </c>
      <c r="F7" s="250">
        <f t="shared" ref="F7:F11" si="6">E7/C7</f>
        <v>0.33757449314818566</v>
      </c>
      <c r="G7" s="230"/>
      <c r="H7" s="249">
        <f t="shared" ref="H7:K7" si="7">H16+H25+H34</f>
        <v>13206238.233023196</v>
      </c>
      <c r="I7" s="249">
        <f t="shared" ref="I7:J7" si="8">I16+I25+I34</f>
        <v>13155924.365647471</v>
      </c>
      <c r="J7" s="249">
        <f t="shared" si="8"/>
        <v>50313.867375726601</v>
      </c>
      <c r="K7" s="249">
        <f t="shared" si="7"/>
        <v>13206238.233023196</v>
      </c>
      <c r="L7" s="249">
        <f t="shared" ref="L7:M7" si="9">L16+L25+L34</f>
        <v>13154077.06564747</v>
      </c>
      <c r="M7" s="249">
        <f t="shared" si="9"/>
        <v>52161.167375726603</v>
      </c>
      <c r="N7" s="249">
        <f t="shared" ref="N7:N11" si="10">H7+K7</f>
        <v>26412476.466046393</v>
      </c>
      <c r="O7" s="230"/>
      <c r="P7" s="249">
        <f t="shared" si="2"/>
        <v>13157035.280375702</v>
      </c>
      <c r="Q7" s="249">
        <f t="shared" si="2"/>
        <v>13155187.980375702</v>
      </c>
      <c r="R7" s="249">
        <f t="shared" si="2"/>
        <v>50313.867375726608</v>
      </c>
      <c r="S7" s="249">
        <f t="shared" si="2"/>
        <v>52161.167375726603</v>
      </c>
      <c r="T7" s="249">
        <f t="shared" si="2"/>
        <v>13207349.147751428</v>
      </c>
      <c r="U7" s="249">
        <f t="shared" si="2"/>
        <v>13207349.147751428</v>
      </c>
      <c r="V7" s="249">
        <f t="shared" ref="V7:V11" si="11">SUM(T7:U7)</f>
        <v>26414698.295502856</v>
      </c>
      <c r="W7" s="249">
        <f t="shared" ref="W7:W12" si="12">N7-V7</f>
        <v>-2221.8294564634562</v>
      </c>
      <c r="X7" s="250">
        <f t="shared" ref="X7:X12" si="13">W7/N7</f>
        <v>-8.4120451912930201E-5</v>
      </c>
      <c r="Y7" s="230"/>
      <c r="AA7" s="235"/>
      <c r="AB7" s="232"/>
    </row>
    <row r="8" spans="1:30" outlineLevel="1" x14ac:dyDescent="0.2">
      <c r="A8" s="229" t="s">
        <v>4</v>
      </c>
      <c r="B8" s="229" t="s">
        <v>9</v>
      </c>
      <c r="C8" s="249">
        <f>C17+C26+C35</f>
        <v>11576341.310154883</v>
      </c>
      <c r="D8" s="249">
        <f t="shared" si="4"/>
        <v>13181482.372954641</v>
      </c>
      <c r="E8" s="249">
        <f t="shared" si="5"/>
        <v>1605141.0627997573</v>
      </c>
      <c r="F8" s="250">
        <f t="shared" si="6"/>
        <v>0.13865702641228378</v>
      </c>
      <c r="G8" s="230"/>
      <c r="H8" s="249">
        <f t="shared" ref="H8:K8" si="14">H17+H26+H35</f>
        <v>6590741.1864773203</v>
      </c>
      <c r="I8" s="249">
        <f t="shared" ref="I8:J8" si="15">I17+I26+I35</f>
        <v>6567023.887238048</v>
      </c>
      <c r="J8" s="249">
        <f t="shared" si="15"/>
        <v>23717.299239272001</v>
      </c>
      <c r="K8" s="249">
        <f t="shared" si="14"/>
        <v>6590741.1864773203</v>
      </c>
      <c r="L8" s="249">
        <f t="shared" ref="L8:M8" si="16">L17+L26+L35</f>
        <v>6566183.5872380482</v>
      </c>
      <c r="M8" s="249">
        <f t="shared" si="16"/>
        <v>24557.599239272</v>
      </c>
      <c r="N8" s="249">
        <f t="shared" si="10"/>
        <v>13181482.372954641</v>
      </c>
      <c r="O8" s="230"/>
      <c r="P8" s="249">
        <f t="shared" si="2"/>
        <v>6564734.7830386385</v>
      </c>
      <c r="Q8" s="249">
        <f t="shared" si="2"/>
        <v>6563894.4830386387</v>
      </c>
      <c r="R8" s="249">
        <f t="shared" si="2"/>
        <v>23717.299239272004</v>
      </c>
      <c r="S8" s="249">
        <f t="shared" si="2"/>
        <v>24557.599239272004</v>
      </c>
      <c r="T8" s="249">
        <f t="shared" si="2"/>
        <v>6588452.0822779108</v>
      </c>
      <c r="U8" s="249">
        <f t="shared" si="2"/>
        <v>6588452.0822779108</v>
      </c>
      <c r="V8" s="249">
        <f t="shared" si="11"/>
        <v>13176904.164555822</v>
      </c>
      <c r="W8" s="249">
        <f t="shared" si="12"/>
        <v>4578.2083988189697</v>
      </c>
      <c r="X8" s="250">
        <f t="shared" si="13"/>
        <v>3.4732120935141532E-4</v>
      </c>
      <c r="Y8" s="230"/>
      <c r="AB8" s="232"/>
    </row>
    <row r="9" spans="1:30" outlineLevel="1" x14ac:dyDescent="0.2">
      <c r="A9" s="229" t="s">
        <v>1</v>
      </c>
      <c r="B9" s="229" t="s">
        <v>10</v>
      </c>
      <c r="C9" s="249">
        <f t="shared" si="3"/>
        <v>67119753.541936249</v>
      </c>
      <c r="D9" s="249">
        <f t="shared" si="4"/>
        <v>66507085.469011396</v>
      </c>
      <c r="E9" s="249">
        <f t="shared" si="5"/>
        <v>-612668.07292485237</v>
      </c>
      <c r="F9" s="250">
        <f t="shared" si="6"/>
        <v>-9.1279845439548417E-3</v>
      </c>
      <c r="G9" s="230"/>
      <c r="H9" s="249">
        <f t="shared" ref="H9:K9" si="17">H18+H27+H36</f>
        <v>33253542.734505698</v>
      </c>
      <c r="I9" s="249">
        <f t="shared" ref="I9:J9" si="18">I18+I27+I36</f>
        <v>33076626.814203311</v>
      </c>
      <c r="J9" s="249">
        <f t="shared" si="18"/>
        <v>176915.920302385</v>
      </c>
      <c r="K9" s="249">
        <f t="shared" si="17"/>
        <v>33253542.734505698</v>
      </c>
      <c r="L9" s="249">
        <f t="shared" ref="L9:M9" si="19">L18+L27+L36</f>
        <v>33070445.914203312</v>
      </c>
      <c r="M9" s="249">
        <f t="shared" si="19"/>
        <v>183096.82030238499</v>
      </c>
      <c r="N9" s="249">
        <f t="shared" si="10"/>
        <v>66507085.469011396</v>
      </c>
      <c r="O9" s="230"/>
      <c r="P9" s="249">
        <f t="shared" si="2"/>
        <v>33075376.794248555</v>
      </c>
      <c r="Q9" s="249">
        <f t="shared" si="2"/>
        <v>33069195.894248556</v>
      </c>
      <c r="R9" s="249">
        <f t="shared" si="2"/>
        <v>176915.920302385</v>
      </c>
      <c r="S9" s="249">
        <f t="shared" si="2"/>
        <v>183096.82030238502</v>
      </c>
      <c r="T9" s="249">
        <f t="shared" si="2"/>
        <v>33252292.714550942</v>
      </c>
      <c r="U9" s="249">
        <f t="shared" si="2"/>
        <v>33252292.714550942</v>
      </c>
      <c r="V9" s="249">
        <f t="shared" si="11"/>
        <v>66504585.429101884</v>
      </c>
      <c r="W9" s="249">
        <f t="shared" si="12"/>
        <v>2500.0399095118046</v>
      </c>
      <c r="X9" s="250">
        <f t="shared" si="13"/>
        <v>3.7590579889065868E-5</v>
      </c>
      <c r="Y9" s="230"/>
      <c r="AB9" s="232"/>
    </row>
    <row r="10" spans="1:30" outlineLevel="1" x14ac:dyDescent="0.2">
      <c r="A10" s="236">
        <v>203634</v>
      </c>
      <c r="B10" s="229" t="s">
        <v>90</v>
      </c>
      <c r="C10" s="249">
        <f t="shared" si="3"/>
        <v>1966024</v>
      </c>
      <c r="D10" s="249">
        <f t="shared" si="4"/>
        <v>2399920</v>
      </c>
      <c r="E10" s="249">
        <f t="shared" si="5"/>
        <v>433896</v>
      </c>
      <c r="F10" s="250">
        <f t="shared" si="6"/>
        <v>0.22069720410330698</v>
      </c>
      <c r="G10" s="230"/>
      <c r="H10" s="249">
        <f t="shared" ref="H10:J10" si="20">H19+H28+H37</f>
        <v>1199960</v>
      </c>
      <c r="I10" s="249">
        <f t="shared" si="20"/>
        <v>1180797.8</v>
      </c>
      <c r="J10" s="249">
        <f t="shared" si="20"/>
        <v>19162.2</v>
      </c>
      <c r="K10" s="249">
        <f>K19+K28+K37</f>
        <v>1199960</v>
      </c>
      <c r="L10" s="249">
        <f t="shared" ref="L10:M10" si="21">L19+L28+L37</f>
        <v>1180137.8</v>
      </c>
      <c r="M10" s="249">
        <f t="shared" si="21"/>
        <v>19822.2</v>
      </c>
      <c r="N10" s="249">
        <f t="shared" si="10"/>
        <v>2399920</v>
      </c>
      <c r="O10" s="230"/>
      <c r="P10" s="249">
        <f t="shared" si="2"/>
        <v>1180798.857686613</v>
      </c>
      <c r="Q10" s="249">
        <f t="shared" si="2"/>
        <v>1180138.857686613</v>
      </c>
      <c r="R10" s="249">
        <f t="shared" si="2"/>
        <v>19162.2</v>
      </c>
      <c r="S10" s="249">
        <f t="shared" si="2"/>
        <v>19822.2</v>
      </c>
      <c r="T10" s="249">
        <f t="shared" si="2"/>
        <v>1199961.0576866129</v>
      </c>
      <c r="U10" s="249">
        <f t="shared" si="2"/>
        <v>1199961.0576866129</v>
      </c>
      <c r="V10" s="249">
        <f t="shared" si="11"/>
        <v>2399922.1153732259</v>
      </c>
      <c r="W10" s="249">
        <f t="shared" si="12"/>
        <v>-2.1153732258826494</v>
      </c>
      <c r="X10" s="250">
        <f t="shared" si="13"/>
        <v>-8.8143489194750215E-7</v>
      </c>
      <c r="Y10" s="230"/>
      <c r="AB10" s="232"/>
    </row>
    <row r="11" spans="1:30" outlineLevel="1" x14ac:dyDescent="0.2">
      <c r="A11" s="236">
        <v>133965</v>
      </c>
      <c r="B11" s="229" t="s">
        <v>91</v>
      </c>
      <c r="C11" s="249">
        <f t="shared" si="3"/>
        <v>1517232</v>
      </c>
      <c r="D11" s="249">
        <f t="shared" si="4"/>
        <v>1617470</v>
      </c>
      <c r="E11" s="249">
        <f t="shared" si="5"/>
        <v>100238</v>
      </c>
      <c r="F11" s="250">
        <f t="shared" si="6"/>
        <v>6.6066362955698274E-2</v>
      </c>
      <c r="G11" s="230"/>
      <c r="H11" s="249">
        <f t="shared" ref="H11:K11" si="22">H20+H29+H38</f>
        <v>808735</v>
      </c>
      <c r="I11" s="249">
        <f t="shared" ref="I11:J11" si="23">I20+I29+I38</f>
        <v>797692.4</v>
      </c>
      <c r="J11" s="249">
        <f t="shared" si="23"/>
        <v>11042.6</v>
      </c>
      <c r="K11" s="249">
        <f t="shared" si="22"/>
        <v>808735</v>
      </c>
      <c r="L11" s="249">
        <f t="shared" ref="L11:M11" si="24">L20+L29+L38</f>
        <v>797314.1</v>
      </c>
      <c r="M11" s="249">
        <f t="shared" si="24"/>
        <v>11420.9</v>
      </c>
      <c r="N11" s="249">
        <f t="shared" si="10"/>
        <v>1617470</v>
      </c>
      <c r="O11" s="230"/>
      <c r="P11" s="249">
        <f t="shared" si="2"/>
        <v>797692.74650576606</v>
      </c>
      <c r="Q11" s="249">
        <f t="shared" si="2"/>
        <v>797314.44650576613</v>
      </c>
      <c r="R11" s="249">
        <f t="shared" si="2"/>
        <v>11042.6</v>
      </c>
      <c r="S11" s="249">
        <f t="shared" si="2"/>
        <v>11420.900000000001</v>
      </c>
      <c r="T11" s="249">
        <f t="shared" si="2"/>
        <v>808735.34650576604</v>
      </c>
      <c r="U11" s="249">
        <f t="shared" si="2"/>
        <v>808735.34650576604</v>
      </c>
      <c r="V11" s="249">
        <f t="shared" si="11"/>
        <v>1617470.6930115321</v>
      </c>
      <c r="W11" s="249">
        <f t="shared" si="12"/>
        <v>-0.69301153207197785</v>
      </c>
      <c r="X11" s="250">
        <f t="shared" si="13"/>
        <v>-4.284540251577945E-7</v>
      </c>
      <c r="Y11" s="230"/>
      <c r="AB11" s="232"/>
    </row>
    <row r="12" spans="1:30" x14ac:dyDescent="0.2">
      <c r="A12" s="200"/>
      <c r="B12" s="229" t="s">
        <v>5</v>
      </c>
      <c r="C12" s="249">
        <f>SUM(C6:C11)</f>
        <v>152859576</v>
      </c>
      <c r="D12" s="249">
        <f>SUM(D6:D11)</f>
        <v>163587605.99999982</v>
      </c>
      <c r="E12" s="249">
        <f>SUM(E6:E11)</f>
        <v>10728029.999999819</v>
      </c>
      <c r="F12" s="250">
        <f>E12/C12</f>
        <v>7.01822566876662E-2</v>
      </c>
      <c r="G12" s="230"/>
      <c r="H12" s="249">
        <f>SUM(H6:H11)</f>
        <v>81793802.999999911</v>
      </c>
      <c r="I12" s="249">
        <f t="shared" ref="I12:J12" si="25">SUM(I6:I11)</f>
        <v>81350892.970118076</v>
      </c>
      <c r="J12" s="249">
        <f t="shared" si="25"/>
        <v>442910.02988184057</v>
      </c>
      <c r="K12" s="249">
        <f>SUM(K6:K11)</f>
        <v>81793802.999999911</v>
      </c>
      <c r="L12" s="249">
        <f t="shared" ref="L12:M12" si="26">SUM(L6:L11)</f>
        <v>81335505.870118067</v>
      </c>
      <c r="M12" s="249">
        <f t="shared" si="26"/>
        <v>458297.12988184061</v>
      </c>
      <c r="N12" s="249">
        <f>SUM(N6:N11)</f>
        <v>163587605.99999982</v>
      </c>
      <c r="O12" s="230"/>
      <c r="P12" s="249">
        <f>SUM(P6:P11)</f>
        <v>81350858.044443905</v>
      </c>
      <c r="Q12" s="249">
        <f>SUM(Q6:Q11)</f>
        <v>81335470.944443911</v>
      </c>
      <c r="R12" s="249">
        <f t="shared" ref="R12:U12" si="27">SUM(R6:R11)</f>
        <v>442910.02988184063</v>
      </c>
      <c r="S12" s="249">
        <f t="shared" si="27"/>
        <v>458297.12988184066</v>
      </c>
      <c r="T12" s="249">
        <f t="shared" si="27"/>
        <v>81793768.07432574</v>
      </c>
      <c r="U12" s="249">
        <f t="shared" si="27"/>
        <v>81793768.07432574</v>
      </c>
      <c r="V12" s="249">
        <f>SUM(V6:V11)</f>
        <v>163587536.14865148</v>
      </c>
      <c r="W12" s="249">
        <f t="shared" si="12"/>
        <v>69.851348340511322</v>
      </c>
      <c r="X12" s="250">
        <f t="shared" si="13"/>
        <v>4.2699658029417828E-7</v>
      </c>
      <c r="Y12" s="230"/>
      <c r="AB12" s="232"/>
    </row>
    <row r="13" spans="1:30" x14ac:dyDescent="0.2">
      <c r="AB13" s="232"/>
    </row>
    <row r="14" spans="1:30" ht="12.75" customHeight="1" x14ac:dyDescent="0.2">
      <c r="A14" s="362" t="s">
        <v>294</v>
      </c>
      <c r="B14" s="362"/>
      <c r="C14" s="362"/>
      <c r="D14" s="362"/>
      <c r="E14" s="362"/>
      <c r="F14" s="362"/>
      <c r="H14" s="362" t="s">
        <v>294</v>
      </c>
      <c r="I14" s="362"/>
      <c r="J14" s="362"/>
      <c r="K14" s="362"/>
      <c r="L14" s="362"/>
      <c r="M14" s="362"/>
      <c r="N14" s="362"/>
      <c r="P14" s="359" t="s">
        <v>294</v>
      </c>
      <c r="Q14" s="360"/>
      <c r="R14" s="360"/>
      <c r="S14" s="360"/>
      <c r="T14" s="360"/>
      <c r="U14" s="360"/>
      <c r="V14" s="360"/>
      <c r="W14" s="360"/>
      <c r="X14" s="361"/>
      <c r="Z14" s="232"/>
      <c r="AA14" s="359" t="s">
        <v>28</v>
      </c>
      <c r="AB14" s="360"/>
      <c r="AC14" s="360"/>
      <c r="AD14" s="361"/>
    </row>
    <row r="15" spans="1:30" outlineLevel="1" x14ac:dyDescent="0.2">
      <c r="A15" s="229" t="s">
        <v>2</v>
      </c>
      <c r="B15" s="229" t="s">
        <v>7</v>
      </c>
      <c r="C15" s="249">
        <v>45150650.991903313</v>
      </c>
      <c r="D15" s="249">
        <f>N15</f>
        <v>47426495.691987403</v>
      </c>
      <c r="E15" s="249">
        <f t="shared" ref="E15:E20" si="28">D15-C15</f>
        <v>2275844.7000840902</v>
      </c>
      <c r="F15" s="250">
        <f t="shared" ref="F15:F21" si="29">E15/C15</f>
        <v>5.0405578880628063E-2</v>
      </c>
      <c r="G15" s="230"/>
      <c r="H15" s="272">
        <f>SUM(I15:J15)</f>
        <v>23713247.845993701</v>
      </c>
      <c r="I15" s="272">
        <v>23713247.845993701</v>
      </c>
      <c r="J15" s="272">
        <v>0</v>
      </c>
      <c r="K15" s="272">
        <f>SUM(L15:M15)</f>
        <v>23713247.845993701</v>
      </c>
      <c r="L15" s="272">
        <v>23713247.845993701</v>
      </c>
      <c r="M15" s="272">
        <v>0</v>
      </c>
      <c r="N15" s="249">
        <f>H15+K15</f>
        <v>47426495.691987403</v>
      </c>
      <c r="O15" s="253"/>
      <c r="P15" s="249">
        <f t="shared" ref="P15:P20" si="30">$P$21*AB15</f>
        <v>23715560.872198429</v>
      </c>
      <c r="Q15" s="249">
        <f>$Q$21*AB15</f>
        <v>23715560.872198429</v>
      </c>
      <c r="R15" s="249"/>
      <c r="S15" s="249"/>
      <c r="T15" s="249">
        <f>P15+R15</f>
        <v>23715560.872198429</v>
      </c>
      <c r="U15" s="249">
        <f>Q15+S15</f>
        <v>23715560.872198429</v>
      </c>
      <c r="V15" s="249">
        <f t="shared" ref="V15:V20" si="31">SUM(T15:U15)</f>
        <v>47431121.744396858</v>
      </c>
      <c r="W15" s="249">
        <f t="shared" ref="W15:W21" si="32">N15-V15</f>
        <v>-4626.0524094551802</v>
      </c>
      <c r="X15" s="250">
        <f>W15/N15</f>
        <v>-9.7541518553240718E-5</v>
      </c>
      <c r="Y15" s="230"/>
      <c r="Z15" s="232"/>
      <c r="AA15" s="250">
        <v>0.34100000000000003</v>
      </c>
      <c r="AB15" s="250">
        <f>ROUND(SUMIFS('Value Add'!C:C,'Value Add'!A:A,A15)/'Value Add'!$C$82,4)</f>
        <v>0.3392</v>
      </c>
      <c r="AC15" s="250">
        <f>AB15-AA15</f>
        <v>-1.8000000000000238E-3</v>
      </c>
      <c r="AD15" s="250">
        <f>AC15/AA15</f>
        <v>-5.2785923753666383E-3</v>
      </c>
    </row>
    <row r="16" spans="1:30" outlineLevel="1" x14ac:dyDescent="0.2">
      <c r="A16" s="229" t="s">
        <v>3</v>
      </c>
      <c r="B16" s="229" t="s">
        <v>8</v>
      </c>
      <c r="C16" s="249">
        <v>16734896.156005559</v>
      </c>
      <c r="D16" s="249">
        <f t="shared" ref="D16:D20" si="33">N16</f>
        <v>22860238.4660464</v>
      </c>
      <c r="E16" s="249">
        <f t="shared" si="28"/>
        <v>6125342.3100408409</v>
      </c>
      <c r="F16" s="250">
        <f t="shared" si="29"/>
        <v>0.36602212842788828</v>
      </c>
      <c r="G16" s="230"/>
      <c r="H16" s="272">
        <f t="shared" ref="H16:H20" si="34">SUM(I16:J16)</f>
        <v>11430119.2330232</v>
      </c>
      <c r="I16" s="272">
        <v>11430119.2330232</v>
      </c>
      <c r="J16" s="272">
        <v>0</v>
      </c>
      <c r="K16" s="272">
        <f t="shared" ref="K16:K20" si="35">SUM(L16:M16)</f>
        <v>11430119.2330232</v>
      </c>
      <c r="L16" s="272">
        <v>11430119.2330232</v>
      </c>
      <c r="M16" s="272">
        <v>0</v>
      </c>
      <c r="N16" s="249">
        <f t="shared" ref="N16:N20" si="36">H16+K16</f>
        <v>22860238.4660464</v>
      </c>
      <c r="O16" s="253"/>
      <c r="P16" s="249">
        <f>$P$21*AB16</f>
        <v>11431291.870885741</v>
      </c>
      <c r="Q16" s="249">
        <f t="shared" ref="Q16:Q20" si="37">$Q$21*AB16</f>
        <v>11431291.870885741</v>
      </c>
      <c r="R16" s="249"/>
      <c r="S16" s="249"/>
      <c r="T16" s="249">
        <f>P16+R16</f>
        <v>11431291.870885741</v>
      </c>
      <c r="U16" s="249">
        <f>Q16+S16</f>
        <v>11431291.870885741</v>
      </c>
      <c r="V16" s="249">
        <f t="shared" si="31"/>
        <v>22862583.741771482</v>
      </c>
      <c r="W16" s="249">
        <f t="shared" si="32"/>
        <v>-2345.275725081563</v>
      </c>
      <c r="X16" s="250">
        <f t="shared" ref="X16:X21" si="38">W16/N16</f>
        <v>-1.0259191865233287E-4</v>
      </c>
      <c r="Y16" s="230"/>
      <c r="Z16" s="232"/>
      <c r="AA16" s="250">
        <v>0.13039999999999999</v>
      </c>
      <c r="AB16" s="250">
        <f>ROUND(SUMIFS('Value Add'!C:C,'Value Add'!A:A,A16)/'Value Add'!$C$82,4)</f>
        <v>0.16350000000000001</v>
      </c>
      <c r="AC16" s="250">
        <f t="shared" ref="AC16:AC20" si="39">AB16-AA16</f>
        <v>3.3100000000000018E-2</v>
      </c>
      <c r="AD16" s="250">
        <f t="shared" ref="AD16:AD18" si="40">AC16/AA16</f>
        <v>0.253834355828221</v>
      </c>
    </row>
    <row r="17" spans="1:30" outlineLevel="1" x14ac:dyDescent="0.2">
      <c r="A17" s="229" t="s">
        <v>4</v>
      </c>
      <c r="B17" s="229" t="s">
        <v>9</v>
      </c>
      <c r="C17" s="249">
        <v>9493401.3101548832</v>
      </c>
      <c r="D17" s="249">
        <f t="shared" si="33"/>
        <v>10631818.372954641</v>
      </c>
      <c r="E17" s="249">
        <f t="shared" si="28"/>
        <v>1138417.0627997573</v>
      </c>
      <c r="F17" s="250">
        <f t="shared" si="29"/>
        <v>0.11991666902167272</v>
      </c>
      <c r="G17" s="230"/>
      <c r="H17" s="272">
        <f t="shared" si="34"/>
        <v>5315909.1864773203</v>
      </c>
      <c r="I17" s="272">
        <v>5315909.1864773203</v>
      </c>
      <c r="J17" s="272">
        <v>0</v>
      </c>
      <c r="K17" s="272">
        <f t="shared" si="35"/>
        <v>5315909.1864773203</v>
      </c>
      <c r="L17" s="272">
        <v>5315909.1864773203</v>
      </c>
      <c r="M17" s="272">
        <v>0</v>
      </c>
      <c r="N17" s="249">
        <f t="shared" si="36"/>
        <v>10631818.372954641</v>
      </c>
      <c r="O17" s="253"/>
      <c r="P17" s="249">
        <f t="shared" si="30"/>
        <v>5313628.0256104972</v>
      </c>
      <c r="Q17" s="249">
        <f t="shared" si="37"/>
        <v>5313628.0256104972</v>
      </c>
      <c r="R17" s="249"/>
      <c r="S17" s="249"/>
      <c r="T17" s="249">
        <f t="shared" ref="T17:T18" si="41">P17+R17</f>
        <v>5313628.0256104972</v>
      </c>
      <c r="U17" s="249">
        <f>Q17+S17</f>
        <v>5313628.0256104972</v>
      </c>
      <c r="V17" s="249">
        <f t="shared" si="31"/>
        <v>10627256.051220994</v>
      </c>
      <c r="W17" s="249">
        <f t="shared" si="32"/>
        <v>4562.3217336460948</v>
      </c>
      <c r="X17" s="250">
        <f t="shared" si="38"/>
        <v>4.291196081050245E-4</v>
      </c>
      <c r="Y17" s="230"/>
      <c r="Z17" s="232"/>
      <c r="AA17" s="250">
        <v>7.2300000000000003E-2</v>
      </c>
      <c r="AB17" s="250">
        <f>ROUND(SUMIFS('Value Add'!C:C,'Value Add'!A:A,A17)/'Value Add'!$C$82,4)</f>
        <v>7.5999999999999998E-2</v>
      </c>
      <c r="AC17" s="250">
        <f t="shared" si="39"/>
        <v>3.699999999999995E-3</v>
      </c>
      <c r="AD17" s="250">
        <f t="shared" si="40"/>
        <v>5.1175656984785545E-2</v>
      </c>
    </row>
    <row r="18" spans="1:30" outlineLevel="1" x14ac:dyDescent="0.2">
      <c r="A18" s="229" t="s">
        <v>1</v>
      </c>
      <c r="B18" s="229" t="s">
        <v>10</v>
      </c>
      <c r="C18" s="249">
        <v>60869753.541936249</v>
      </c>
      <c r="D18" s="249">
        <f t="shared" si="33"/>
        <v>58913765.469011404</v>
      </c>
      <c r="E18" s="249">
        <f t="shared" si="28"/>
        <v>-1955988.0729248449</v>
      </c>
      <c r="F18" s="250">
        <f t="shared" si="29"/>
        <v>-3.213399035002279E-2</v>
      </c>
      <c r="G18" s="230"/>
      <c r="H18" s="272">
        <f t="shared" si="34"/>
        <v>29456882.734505702</v>
      </c>
      <c r="I18" s="272">
        <v>29456882.734505702</v>
      </c>
      <c r="J18" s="272">
        <v>0</v>
      </c>
      <c r="K18" s="272">
        <f t="shared" si="35"/>
        <v>29456882.734505702</v>
      </c>
      <c r="L18" s="272">
        <v>29456882.734505702</v>
      </c>
      <c r="M18" s="272">
        <v>0</v>
      </c>
      <c r="N18" s="249">
        <f t="shared" si="36"/>
        <v>58913765.469011404</v>
      </c>
      <c r="O18" s="253"/>
      <c r="P18" s="249">
        <f t="shared" si="30"/>
        <v>29455677.4630224</v>
      </c>
      <c r="Q18" s="249">
        <f t="shared" si="37"/>
        <v>29455677.4630224</v>
      </c>
      <c r="R18" s="249"/>
      <c r="S18" s="249"/>
      <c r="T18" s="249">
        <f t="shared" si="41"/>
        <v>29455677.4630224</v>
      </c>
      <c r="U18" s="249">
        <f>Q18+S18</f>
        <v>29455677.4630224</v>
      </c>
      <c r="V18" s="249">
        <f t="shared" si="31"/>
        <v>58911354.926044799</v>
      </c>
      <c r="W18" s="249">
        <f t="shared" si="32"/>
        <v>2410.5429666042328</v>
      </c>
      <c r="X18" s="250">
        <f t="shared" si="38"/>
        <v>4.0916464045608776E-5</v>
      </c>
      <c r="Y18" s="230"/>
      <c r="Z18" s="232"/>
      <c r="AA18" s="250">
        <v>0.45629999999999998</v>
      </c>
      <c r="AB18" s="250">
        <f>ROUND(SUMIFS('Value Add'!C:C,'Value Add'!A:A,A18)/'Value Add'!$C$82,4)</f>
        <v>0.42130000000000001</v>
      </c>
      <c r="AC18" s="250">
        <f t="shared" si="39"/>
        <v>-3.4999999999999976E-2</v>
      </c>
      <c r="AD18" s="250">
        <f t="shared" si="40"/>
        <v>-7.6703922857768961E-2</v>
      </c>
    </row>
    <row r="19" spans="1:30" outlineLevel="1" x14ac:dyDescent="0.2">
      <c r="A19" s="236">
        <v>203634</v>
      </c>
      <c r="B19" s="229" t="s">
        <v>90</v>
      </c>
      <c r="C19" s="249">
        <v>0</v>
      </c>
      <c r="D19" s="249">
        <f t="shared" si="33"/>
        <v>0</v>
      </c>
      <c r="E19" s="249">
        <f t="shared" si="28"/>
        <v>0</v>
      </c>
      <c r="F19" s="250">
        <f>IFERROR(E19/C19,0)</f>
        <v>0</v>
      </c>
      <c r="G19" s="230"/>
      <c r="H19" s="272">
        <f t="shared" si="34"/>
        <v>0</v>
      </c>
      <c r="I19" s="272">
        <v>0</v>
      </c>
      <c r="J19" s="272">
        <v>0</v>
      </c>
      <c r="K19" s="272">
        <f>SUM(L19:M19)</f>
        <v>0</v>
      </c>
      <c r="L19" s="272">
        <v>0</v>
      </c>
      <c r="M19" s="272">
        <v>0</v>
      </c>
      <c r="N19" s="249">
        <f t="shared" si="36"/>
        <v>0</v>
      </c>
      <c r="O19" s="253"/>
      <c r="P19" s="249">
        <f t="shared" si="30"/>
        <v>0</v>
      </c>
      <c r="Q19" s="249">
        <f t="shared" si="37"/>
        <v>0</v>
      </c>
      <c r="R19" s="249"/>
      <c r="S19" s="249"/>
      <c r="T19" s="249">
        <f t="shared" ref="T19:T20" si="42">P19+R19</f>
        <v>0</v>
      </c>
      <c r="U19" s="249">
        <f>Q19+S19</f>
        <v>0</v>
      </c>
      <c r="V19" s="249">
        <f t="shared" si="31"/>
        <v>0</v>
      </c>
      <c r="W19" s="249">
        <f>N19-V19</f>
        <v>0</v>
      </c>
      <c r="X19" s="250">
        <f>IFERROR(W19/N19,0)</f>
        <v>0</v>
      </c>
      <c r="Y19" s="230"/>
      <c r="Z19" s="232"/>
      <c r="AA19" s="250">
        <v>0</v>
      </c>
      <c r="AB19" s="250">
        <f>ROUND(SUMIFS('Value Add'!C:C,'Value Add'!A:A,A19)/'Value Add'!$C$82,4)</f>
        <v>0</v>
      </c>
      <c r="AC19" s="250">
        <f t="shared" si="39"/>
        <v>0</v>
      </c>
      <c r="AD19" s="250">
        <f>IFERROR(AC19/AA19,0)</f>
        <v>0</v>
      </c>
    </row>
    <row r="20" spans="1:30" outlineLevel="1" x14ac:dyDescent="0.2">
      <c r="A20" s="236">
        <v>133965</v>
      </c>
      <c r="B20" s="229" t="s">
        <v>91</v>
      </c>
      <c r="C20" s="249">
        <v>0</v>
      </c>
      <c r="D20" s="249">
        <f t="shared" si="33"/>
        <v>0</v>
      </c>
      <c r="E20" s="249">
        <f t="shared" si="28"/>
        <v>0</v>
      </c>
      <c r="F20" s="250">
        <f>IFERROR(E20/C20,0)</f>
        <v>0</v>
      </c>
      <c r="G20" s="230"/>
      <c r="H20" s="272">
        <f t="shared" si="34"/>
        <v>0</v>
      </c>
      <c r="I20" s="272">
        <v>0</v>
      </c>
      <c r="J20" s="272">
        <v>0</v>
      </c>
      <c r="K20" s="272">
        <f t="shared" si="35"/>
        <v>0</v>
      </c>
      <c r="L20" s="272">
        <v>0</v>
      </c>
      <c r="M20" s="272">
        <v>0</v>
      </c>
      <c r="N20" s="249">
        <f t="shared" si="36"/>
        <v>0</v>
      </c>
      <c r="O20" s="253"/>
      <c r="P20" s="249">
        <f t="shared" si="30"/>
        <v>0</v>
      </c>
      <c r="Q20" s="249">
        <f t="shared" si="37"/>
        <v>0</v>
      </c>
      <c r="R20" s="249"/>
      <c r="S20" s="249"/>
      <c r="T20" s="249">
        <f t="shared" si="42"/>
        <v>0</v>
      </c>
      <c r="U20" s="249">
        <f>Q20+S20</f>
        <v>0</v>
      </c>
      <c r="V20" s="249">
        <f t="shared" si="31"/>
        <v>0</v>
      </c>
      <c r="W20" s="249">
        <f t="shared" si="32"/>
        <v>0</v>
      </c>
      <c r="X20" s="250">
        <f>IFERROR(W20/N20,0)</f>
        <v>0</v>
      </c>
      <c r="Y20" s="230"/>
      <c r="Z20" s="232"/>
      <c r="AA20" s="250">
        <v>0</v>
      </c>
      <c r="AB20" s="250">
        <f>ROUND(SUMIFS('Value Add'!C:C,'Value Add'!A:A,A20)/'Value Add'!$C$82,4)</f>
        <v>0</v>
      </c>
      <c r="AC20" s="250">
        <f t="shared" si="39"/>
        <v>0</v>
      </c>
      <c r="AD20" s="250">
        <f>IFERROR(AC20/AA20,0)</f>
        <v>0</v>
      </c>
    </row>
    <row r="21" spans="1:30" x14ac:dyDescent="0.2">
      <c r="A21" s="200"/>
      <c r="B21" s="229" t="s">
        <v>5</v>
      </c>
      <c r="C21" s="249">
        <f>SUM(C15:C20)</f>
        <v>132248702</v>
      </c>
      <c r="D21" s="249">
        <f t="shared" ref="D21" si="43">SUM(D15:D20)</f>
        <v>139832317.99999985</v>
      </c>
      <c r="E21" s="249">
        <f>SUM(E15:E20)</f>
        <v>7583615.9999998435</v>
      </c>
      <c r="F21" s="250">
        <f t="shared" si="29"/>
        <v>5.7343594948855103E-2</v>
      </c>
      <c r="G21" s="230"/>
      <c r="H21" s="249">
        <f>SUM(H15:H20)</f>
        <v>69916158.999999925</v>
      </c>
      <c r="I21" s="249">
        <f t="shared" ref="I21:J21" si="44">SUM(I15:I20)</f>
        <v>69916158.999999925</v>
      </c>
      <c r="J21" s="249">
        <f t="shared" si="44"/>
        <v>0</v>
      </c>
      <c r="K21" s="249">
        <f t="shared" ref="K21:M21" si="45">SUM(K15:K20)</f>
        <v>69916158.999999925</v>
      </c>
      <c r="L21" s="249">
        <f t="shared" si="45"/>
        <v>69916158.999999925</v>
      </c>
      <c r="M21" s="249">
        <f t="shared" si="45"/>
        <v>0</v>
      </c>
      <c r="N21" s="249">
        <f>SUM(N15:N20)</f>
        <v>139832317.99999985</v>
      </c>
      <c r="O21" s="230"/>
      <c r="P21" s="249">
        <f>'Value Add'!C85</f>
        <v>69916158.231717065</v>
      </c>
      <c r="Q21" s="249">
        <f>P21</f>
        <v>69916158.231717065</v>
      </c>
      <c r="R21" s="249">
        <f>SUM(R15:R20)</f>
        <v>0</v>
      </c>
      <c r="S21" s="249">
        <f t="shared" ref="S21" si="46">SUM(S15:S20)</f>
        <v>0</v>
      </c>
      <c r="T21" s="249">
        <f>SUM(T15:T20)</f>
        <v>69916158.231717065</v>
      </c>
      <c r="U21" s="249">
        <f>SUM(U15:U20)</f>
        <v>69916158.231717065</v>
      </c>
      <c r="V21" s="249">
        <f>SUM(V15:V20)</f>
        <v>139832316.46343413</v>
      </c>
      <c r="W21" s="249">
        <f t="shared" si="32"/>
        <v>1.5365657210350037</v>
      </c>
      <c r="X21" s="250">
        <f t="shared" si="38"/>
        <v>1.0988630833073978E-8</v>
      </c>
      <c r="Y21" s="230"/>
      <c r="Z21" s="232"/>
      <c r="AA21" s="250">
        <f>SUM(AA15:AA20)</f>
        <v>1</v>
      </c>
      <c r="AB21" s="250">
        <f>SUM(AB15:AB20)</f>
        <v>1</v>
      </c>
      <c r="AC21" s="250"/>
      <c r="AD21" s="250"/>
    </row>
    <row r="22" spans="1:30" x14ac:dyDescent="0.2">
      <c r="I22" s="235"/>
      <c r="Z22" s="232"/>
      <c r="AB22" s="232"/>
    </row>
    <row r="23" spans="1:30" ht="12.75" customHeight="1" x14ac:dyDescent="0.2">
      <c r="A23" s="362" t="s">
        <v>34</v>
      </c>
      <c r="B23" s="362"/>
      <c r="C23" s="362"/>
      <c r="D23" s="362"/>
      <c r="E23" s="362"/>
      <c r="F23" s="362"/>
      <c r="H23" s="362" t="s">
        <v>34</v>
      </c>
      <c r="I23" s="362"/>
      <c r="J23" s="362"/>
      <c r="K23" s="362"/>
      <c r="L23" s="362"/>
      <c r="M23" s="362"/>
      <c r="N23" s="362"/>
      <c r="P23" s="359" t="s">
        <v>34</v>
      </c>
      <c r="Q23" s="360"/>
      <c r="R23" s="360"/>
      <c r="S23" s="360"/>
      <c r="T23" s="360"/>
      <c r="U23" s="360"/>
      <c r="V23" s="360"/>
      <c r="W23" s="360"/>
      <c r="X23" s="361"/>
      <c r="Z23" s="232"/>
      <c r="AA23" s="359" t="s">
        <v>210</v>
      </c>
      <c r="AB23" s="360"/>
      <c r="AC23" s="360"/>
      <c r="AD23" s="361"/>
    </row>
    <row r="24" spans="1:30" outlineLevel="1" x14ac:dyDescent="0.2">
      <c r="A24" s="229" t="s">
        <v>2</v>
      </c>
      <c r="B24" s="229" t="s">
        <v>7</v>
      </c>
      <c r="C24" s="233">
        <v>4466462</v>
      </c>
      <c r="D24" s="233">
        <f>N24</f>
        <v>4726109.9999999944</v>
      </c>
      <c r="E24" s="249">
        <f t="shared" ref="E24" si="47">D24-C24</f>
        <v>259647.99999999441</v>
      </c>
      <c r="F24" s="250">
        <f t="shared" ref="F24" si="48">E24/C24</f>
        <v>5.8132812951278756E-2</v>
      </c>
      <c r="G24" s="230"/>
      <c r="H24" s="272">
        <f>SUM(I24:J24)</f>
        <v>2363054.9999999972</v>
      </c>
      <c r="I24" s="272">
        <v>2201296.85703554</v>
      </c>
      <c r="J24" s="272">
        <v>161758.14296445699</v>
      </c>
      <c r="K24" s="272">
        <f>SUM(L24:M24)</f>
        <v>2363054.9999999972</v>
      </c>
      <c r="L24" s="272">
        <v>2195816.5570355402</v>
      </c>
      <c r="M24" s="272">
        <v>167238.442964457</v>
      </c>
      <c r="N24" s="249">
        <f>H24+K24</f>
        <v>4726109.9999999944</v>
      </c>
      <c r="O24" s="253"/>
      <c r="P24" s="249">
        <f>T24-R24</f>
        <v>2201375.7103902036</v>
      </c>
      <c r="Q24" s="249">
        <f>U24-S24</f>
        <v>2195895.4103902038</v>
      </c>
      <c r="R24" s="249">
        <f>(R42-R51-R60)*0.1</f>
        <v>161758.14296445702</v>
      </c>
      <c r="S24" s="249">
        <f>(S42-S51-S60)*0.1</f>
        <v>167238.442964457</v>
      </c>
      <c r="T24" s="249">
        <f>'Space Support'!C4/2</f>
        <v>2363133.8533546608</v>
      </c>
      <c r="U24" s="249">
        <f t="shared" ref="U24:U29" si="49">T24</f>
        <v>2363133.8533546608</v>
      </c>
      <c r="V24" s="249">
        <f>SUM(T24:U24)</f>
        <v>4726267.7067093216</v>
      </c>
      <c r="W24" s="249">
        <f t="shared" ref="W24:W29" si="50">N24-V24</f>
        <v>-157.70670932717621</v>
      </c>
      <c r="X24" s="250">
        <f t="shared" ref="X24:X30" si="51">W24/N24</f>
        <v>-3.3369242215516861E-5</v>
      </c>
      <c r="Y24" s="230"/>
      <c r="Z24" s="232"/>
      <c r="AA24" s="234">
        <f>Comparison!S5</f>
        <v>345131.9365531787</v>
      </c>
      <c r="AB24" s="234">
        <f>Comparison!U5</f>
        <v>388044.95130280469</v>
      </c>
      <c r="AC24" s="234">
        <f>AB24-AA24</f>
        <v>42913.014749625989</v>
      </c>
      <c r="AD24" s="250">
        <f>AC24/AA24</f>
        <v>0.1243380000651254</v>
      </c>
    </row>
    <row r="25" spans="1:30" outlineLevel="1" x14ac:dyDescent="0.2">
      <c r="A25" s="229" t="s">
        <v>3</v>
      </c>
      <c r="B25" s="229" t="s">
        <v>8</v>
      </c>
      <c r="C25" s="233">
        <v>1695084</v>
      </c>
      <c r="D25" s="233">
        <f t="shared" ref="D25:D29" si="52">N25</f>
        <v>2235671.9999999935</v>
      </c>
      <c r="E25" s="249">
        <f t="shared" ref="E25:E29" si="53">D25-C25</f>
        <v>540587.99999999348</v>
      </c>
      <c r="F25" s="250">
        <f t="shared" ref="F25:F30" si="54">E25/C25</f>
        <v>0.31891516880578985</v>
      </c>
      <c r="G25" s="230"/>
      <c r="H25" s="272">
        <f t="shared" ref="H25:H29" si="55">SUM(I25:J25)</f>
        <v>1117835.9999999965</v>
      </c>
      <c r="I25" s="272">
        <v>1067522.1326242699</v>
      </c>
      <c r="J25" s="272">
        <v>50313.867375726601</v>
      </c>
      <c r="K25" s="272">
        <f t="shared" ref="K25:K29" si="56">SUM(L25:M25)</f>
        <v>1117835.9999999967</v>
      </c>
      <c r="L25" s="272">
        <v>1065674.8326242701</v>
      </c>
      <c r="M25" s="272">
        <v>52161.167375726603</v>
      </c>
      <c r="N25" s="249">
        <f t="shared" ref="N25:N29" si="57">H25+K25</f>
        <v>2235671.9999999935</v>
      </c>
      <c r="O25" s="253"/>
      <c r="P25" s="249">
        <f t="shared" ref="P25:P29" si="58">T25-R25</f>
        <v>1067460.4094899609</v>
      </c>
      <c r="Q25" s="249">
        <f>U25-S25</f>
        <v>1065613.1094899608</v>
      </c>
      <c r="R25" s="249">
        <f>(R43-R52-R61)*0.1</f>
        <v>50313.867375726608</v>
      </c>
      <c r="S25" s="249">
        <f t="shared" ref="S25" si="59">(S43-S52-S61)*0.1</f>
        <v>52161.167375726603</v>
      </c>
      <c r="T25" s="249">
        <f>'Space Support'!C5/2</f>
        <v>1117774.2768656875</v>
      </c>
      <c r="U25" s="249">
        <f t="shared" si="49"/>
        <v>1117774.2768656875</v>
      </c>
      <c r="V25" s="249">
        <f t="shared" ref="V25:V29" si="60">SUM(T25:U25)</f>
        <v>2235548.5537313749</v>
      </c>
      <c r="W25" s="249">
        <f t="shared" si="50"/>
        <v>123.4462686185725</v>
      </c>
      <c r="X25" s="250">
        <f t="shared" si="51"/>
        <v>5.5216627760500139E-5</v>
      </c>
      <c r="Y25" s="230"/>
      <c r="Z25" s="232"/>
      <c r="AA25" s="234">
        <f>Comparison!S6</f>
        <v>141244.83501767481</v>
      </c>
      <c r="AB25" s="234">
        <f>Comparison!U6</f>
        <v>163372.8169894056</v>
      </c>
      <c r="AC25" s="234">
        <f t="shared" ref="AC25:AC29" si="61">AB25-AA25</f>
        <v>22127.981971730798</v>
      </c>
      <c r="AD25" s="250">
        <f t="shared" ref="AD25:AD30" si="62">AC25/AA25</f>
        <v>0.15666400806062603</v>
      </c>
    </row>
    <row r="26" spans="1:30" outlineLevel="1" x14ac:dyDescent="0.2">
      <c r="A26" s="229" t="s">
        <v>4</v>
      </c>
      <c r="B26" s="229" t="s">
        <v>9</v>
      </c>
      <c r="C26" s="233">
        <v>766374</v>
      </c>
      <c r="D26" s="233">
        <f t="shared" si="52"/>
        <v>1233098</v>
      </c>
      <c r="E26" s="249">
        <f t="shared" si="53"/>
        <v>466724</v>
      </c>
      <c r="F26" s="250">
        <f t="shared" si="54"/>
        <v>0.60900291502582293</v>
      </c>
      <c r="G26" s="230"/>
      <c r="H26" s="272">
        <f t="shared" si="55"/>
        <v>616549</v>
      </c>
      <c r="I26" s="272">
        <v>592831.70076072798</v>
      </c>
      <c r="J26" s="272">
        <v>23717.299239272001</v>
      </c>
      <c r="K26" s="272">
        <f t="shared" si="56"/>
        <v>616549</v>
      </c>
      <c r="L26" s="272">
        <v>591991.40076072805</v>
      </c>
      <c r="M26" s="272">
        <v>24557.599239272</v>
      </c>
      <c r="N26" s="249">
        <f t="shared" si="57"/>
        <v>1233098</v>
      </c>
      <c r="O26" s="253"/>
      <c r="P26" s="249">
        <f t="shared" si="58"/>
        <v>592823.75742814154</v>
      </c>
      <c r="Q26" s="249">
        <f>U26-S26</f>
        <v>591983.45742814161</v>
      </c>
      <c r="R26" s="249">
        <f t="shared" ref="R26:S26" si="63">(R44-R53-R62)*0.1</f>
        <v>23717.299239272004</v>
      </c>
      <c r="S26" s="249">
        <f t="shared" si="63"/>
        <v>24557.599239272004</v>
      </c>
      <c r="T26" s="249">
        <f>'Space Support'!C6/2</f>
        <v>616541.05666741356</v>
      </c>
      <c r="U26" s="249">
        <f t="shared" si="49"/>
        <v>616541.05666741356</v>
      </c>
      <c r="V26" s="249">
        <f t="shared" si="60"/>
        <v>1233082.1133348271</v>
      </c>
      <c r="W26" s="249">
        <f t="shared" si="50"/>
        <v>15.886665172874928</v>
      </c>
      <c r="X26" s="250">
        <f t="shared" si="51"/>
        <v>1.2883538188266405E-5</v>
      </c>
      <c r="Y26" s="230"/>
      <c r="Z26" s="232"/>
      <c r="AA26" s="234">
        <f>Comparison!S7</f>
        <v>64731.137008214107</v>
      </c>
      <c r="AB26" s="234">
        <f>Comparison!U7</f>
        <v>87692.231498795532</v>
      </c>
      <c r="AC26" s="234">
        <f t="shared" si="61"/>
        <v>22961.094490581425</v>
      </c>
      <c r="AD26" s="250">
        <f t="shared" si="62"/>
        <v>0.35471483356870065</v>
      </c>
    </row>
    <row r="27" spans="1:30" outlineLevel="1" x14ac:dyDescent="0.2">
      <c r="A27" s="229" t="s">
        <v>1</v>
      </c>
      <c r="B27" s="229" t="s">
        <v>10</v>
      </c>
      <c r="C27" s="233">
        <v>4933434</v>
      </c>
      <c r="D27" s="233">
        <f t="shared" si="52"/>
        <v>6276753.9999999898</v>
      </c>
      <c r="E27" s="249">
        <f t="shared" si="53"/>
        <v>1343319.9999999898</v>
      </c>
      <c r="F27" s="250">
        <f t="shared" si="54"/>
        <v>0.27228903842637597</v>
      </c>
      <c r="G27" s="230"/>
      <c r="H27" s="272">
        <f t="shared" si="55"/>
        <v>3138376.9999999949</v>
      </c>
      <c r="I27" s="272">
        <v>2961461.0796976099</v>
      </c>
      <c r="J27" s="272">
        <v>176915.920302385</v>
      </c>
      <c r="K27" s="272">
        <f t="shared" si="56"/>
        <v>3138376.9999999949</v>
      </c>
      <c r="L27" s="272">
        <v>2955280.17969761</v>
      </c>
      <c r="M27" s="272">
        <v>183096.82030238499</v>
      </c>
      <c r="N27" s="249">
        <f t="shared" si="57"/>
        <v>6276753.9999999898</v>
      </c>
      <c r="O27" s="253"/>
      <c r="P27" s="249">
        <f t="shared" si="58"/>
        <v>2961416.3312261566</v>
      </c>
      <c r="Q27" s="249">
        <f>U27-S27</f>
        <v>2955235.4312261567</v>
      </c>
      <c r="R27" s="249">
        <f t="shared" ref="R27:S27" si="64">(R45-R54-R63)*0.1</f>
        <v>176915.920302385</v>
      </c>
      <c r="S27" s="249">
        <f t="shared" si="64"/>
        <v>183096.82030238502</v>
      </c>
      <c r="T27" s="249">
        <f>'Space Support'!C7/2</f>
        <v>3138332.2515285416</v>
      </c>
      <c r="U27" s="249">
        <f t="shared" si="49"/>
        <v>3138332.2515285416</v>
      </c>
      <c r="V27" s="249">
        <f t="shared" si="60"/>
        <v>6276664.5030570831</v>
      </c>
      <c r="W27" s="249">
        <f t="shared" si="50"/>
        <v>89.49694290664047</v>
      </c>
      <c r="X27" s="250">
        <f t="shared" si="51"/>
        <v>1.4258475464649501E-5</v>
      </c>
      <c r="Y27" s="230"/>
      <c r="Z27" s="232"/>
      <c r="AA27" s="234">
        <f>Comparison!S8</f>
        <v>463656.53222439752</v>
      </c>
      <c r="AB27" s="234">
        <f>Comparison!U8</f>
        <v>555866.28717148071</v>
      </c>
      <c r="AC27" s="234">
        <f t="shared" si="61"/>
        <v>92209.754947083187</v>
      </c>
      <c r="AD27" s="250">
        <f t="shared" si="62"/>
        <v>0.19887513393741232</v>
      </c>
    </row>
    <row r="28" spans="1:30" outlineLevel="1" x14ac:dyDescent="0.2">
      <c r="A28" s="236">
        <v>203634</v>
      </c>
      <c r="B28" s="229" t="s">
        <v>90</v>
      </c>
      <c r="C28" s="233">
        <v>649458</v>
      </c>
      <c r="D28" s="233">
        <f t="shared" si="52"/>
        <v>1083354</v>
      </c>
      <c r="E28" s="249">
        <f t="shared" si="53"/>
        <v>433896</v>
      </c>
      <c r="F28" s="250">
        <f t="shared" si="54"/>
        <v>0.66808939146180357</v>
      </c>
      <c r="G28" s="230"/>
      <c r="H28" s="272">
        <f t="shared" si="55"/>
        <v>541677</v>
      </c>
      <c r="I28" s="272">
        <v>522514.8</v>
      </c>
      <c r="J28" s="272">
        <v>19162.2</v>
      </c>
      <c r="K28" s="272">
        <f t="shared" si="56"/>
        <v>541677</v>
      </c>
      <c r="L28" s="272">
        <v>521854.8</v>
      </c>
      <c r="M28" s="272">
        <v>19822.2</v>
      </c>
      <c r="N28" s="249">
        <f t="shared" si="57"/>
        <v>1083354</v>
      </c>
      <c r="O28" s="253"/>
      <c r="P28" s="249">
        <f t="shared" si="58"/>
        <v>522515.85768661305</v>
      </c>
      <c r="Q28" s="249">
        <f>U28-S28</f>
        <v>521855.85768661305</v>
      </c>
      <c r="R28" s="249">
        <f t="shared" ref="R28:S28" si="65">(R46-R55-R64)*0.1</f>
        <v>19162.2</v>
      </c>
      <c r="S28" s="249">
        <f t="shared" si="65"/>
        <v>19822.2</v>
      </c>
      <c r="T28" s="249">
        <f>('Space Support'!C8/2)</f>
        <v>541678.05768661306</v>
      </c>
      <c r="U28" s="249">
        <f t="shared" si="49"/>
        <v>541678.05768661306</v>
      </c>
      <c r="V28" s="249">
        <f t="shared" si="60"/>
        <v>1083356.1153732261</v>
      </c>
      <c r="W28" s="249">
        <f t="shared" si="50"/>
        <v>-2.1153732261154801</v>
      </c>
      <c r="X28" s="250">
        <f t="shared" si="51"/>
        <v>-1.9526149588366132E-6</v>
      </c>
      <c r="Y28" s="230"/>
      <c r="Z28" s="232"/>
      <c r="AA28" s="234">
        <f>Comparison!S9</f>
        <v>63061.310644450248</v>
      </c>
      <c r="AB28" s="234">
        <f>Comparison!U9</f>
        <v>94951.521168750973</v>
      </c>
      <c r="AC28" s="234">
        <f t="shared" si="61"/>
        <v>31890.210524300725</v>
      </c>
      <c r="AD28" s="250">
        <f t="shared" si="62"/>
        <v>0.50570167664454091</v>
      </c>
    </row>
    <row r="29" spans="1:30" outlineLevel="1" x14ac:dyDescent="0.2">
      <c r="A29" s="236">
        <v>133965</v>
      </c>
      <c r="B29" s="229" t="s">
        <v>91</v>
      </c>
      <c r="C29" s="233">
        <v>200666</v>
      </c>
      <c r="D29" s="233">
        <f t="shared" si="52"/>
        <v>300904</v>
      </c>
      <c r="E29" s="249">
        <f t="shared" si="53"/>
        <v>100238</v>
      </c>
      <c r="F29" s="250">
        <f t="shared" si="54"/>
        <v>0.49952657650025417</v>
      </c>
      <c r="G29" s="230"/>
      <c r="H29" s="272">
        <f t="shared" si="55"/>
        <v>150452</v>
      </c>
      <c r="I29" s="272">
        <v>139409.4</v>
      </c>
      <c r="J29" s="272">
        <v>11042.6</v>
      </c>
      <c r="K29" s="272">
        <f t="shared" si="56"/>
        <v>150452</v>
      </c>
      <c r="L29" s="272">
        <v>139031.1</v>
      </c>
      <c r="M29" s="272">
        <v>11420.9</v>
      </c>
      <c r="N29" s="249">
        <f t="shared" si="57"/>
        <v>300904</v>
      </c>
      <c r="O29" s="253"/>
      <c r="P29" s="249">
        <f t="shared" si="58"/>
        <v>139409.74650576609</v>
      </c>
      <c r="Q29" s="249">
        <f>U29-S29</f>
        <v>139031.4465057661</v>
      </c>
      <c r="R29" s="249">
        <f t="shared" ref="R29:S29" si="66">(R47-R56-R65)*0.1</f>
        <v>11042.6</v>
      </c>
      <c r="S29" s="249">
        <f t="shared" si="66"/>
        <v>11420.900000000001</v>
      </c>
      <c r="T29" s="249">
        <f>('Space Support'!C9/2)</f>
        <v>150452.34650576609</v>
      </c>
      <c r="U29" s="249">
        <f t="shared" si="49"/>
        <v>150452.34650576609</v>
      </c>
      <c r="V29" s="249">
        <f t="shared" si="60"/>
        <v>300904.69301153219</v>
      </c>
      <c r="W29" s="249">
        <f t="shared" si="50"/>
        <v>-0.69301153218839318</v>
      </c>
      <c r="X29" s="250">
        <f t="shared" si="51"/>
        <v>-2.3030984373368025E-6</v>
      </c>
      <c r="Y29" s="230"/>
      <c r="Z29" s="232"/>
      <c r="AA29" s="234">
        <f>Comparison!S10</f>
        <v>33232.807777109767</v>
      </c>
      <c r="AB29" s="234">
        <f>Comparison!U10</f>
        <v>44024.591360554012</v>
      </c>
      <c r="AC29" s="234">
        <f t="shared" si="61"/>
        <v>10791.783583444245</v>
      </c>
      <c r="AD29" s="250">
        <f t="shared" si="62"/>
        <v>0.32473282594188307</v>
      </c>
    </row>
    <row r="30" spans="1:30" x14ac:dyDescent="0.2">
      <c r="A30" s="200"/>
      <c r="B30" s="229" t="s">
        <v>5</v>
      </c>
      <c r="C30" s="234">
        <f>SUM(C24:C29)</f>
        <v>12711478</v>
      </c>
      <c r="D30" s="234">
        <f>SUM(D24:D29)</f>
        <v>15855891.999999978</v>
      </c>
      <c r="E30" s="234">
        <f>SUM(E24:E29)</f>
        <v>3144413.9999999776</v>
      </c>
      <c r="F30" s="250">
        <f t="shared" si="54"/>
        <v>0.24736808733020485</v>
      </c>
      <c r="G30" s="230"/>
      <c r="H30" s="249">
        <f>SUM(H24:H29)</f>
        <v>7927945.9999999888</v>
      </c>
      <c r="I30" s="249">
        <f t="shared" ref="I30:N30" si="67">SUM(I24:I29)</f>
        <v>7485035.9701181483</v>
      </c>
      <c r="J30" s="249">
        <f t="shared" si="67"/>
        <v>442910.02988184057</v>
      </c>
      <c r="K30" s="249">
        <f t="shared" si="67"/>
        <v>7927945.9999999888</v>
      </c>
      <c r="L30" s="249">
        <f t="shared" si="67"/>
        <v>7469648.8701181477</v>
      </c>
      <c r="M30" s="249">
        <f t="shared" si="67"/>
        <v>458297.12988184061</v>
      </c>
      <c r="N30" s="249">
        <f t="shared" si="67"/>
        <v>15855891.999999978</v>
      </c>
      <c r="O30" s="230"/>
      <c r="P30" s="249">
        <f>SUM(P24:P29)</f>
        <v>7485001.8127268413</v>
      </c>
      <c r="Q30" s="249">
        <f t="shared" ref="Q30:U30" si="68">SUM(Q24:Q29)</f>
        <v>7469614.7127268417</v>
      </c>
      <c r="R30" s="249">
        <f t="shared" si="68"/>
        <v>442910.02988184063</v>
      </c>
      <c r="S30" s="249">
        <f t="shared" si="68"/>
        <v>458297.12988184066</v>
      </c>
      <c r="T30" s="249">
        <f t="shared" si="68"/>
        <v>7927911.8426086819</v>
      </c>
      <c r="U30" s="249">
        <f t="shared" si="68"/>
        <v>7927911.8426086819</v>
      </c>
      <c r="V30" s="249">
        <f>SUM(V24:V29)</f>
        <v>15855823.685217364</v>
      </c>
      <c r="W30" s="249">
        <f>N30-V30</f>
        <v>68.314782613888383</v>
      </c>
      <c r="X30" s="250">
        <f t="shared" si="51"/>
        <v>4.3084793093878586E-6</v>
      </c>
      <c r="Y30" s="230"/>
      <c r="Z30" s="232"/>
      <c r="AA30" s="234">
        <f>SUM(AA24:AA29)</f>
        <v>1111058.5592250254</v>
      </c>
      <c r="AB30" s="234">
        <f t="shared" ref="AB30:AC30" si="69">SUM(AB24:AB29)</f>
        <v>1333952.3994917916</v>
      </c>
      <c r="AC30" s="234">
        <f t="shared" si="69"/>
        <v>222893.84026676638</v>
      </c>
      <c r="AD30" s="250">
        <f t="shared" si="62"/>
        <v>0.200613944617138</v>
      </c>
    </row>
    <row r="31" spans="1:30" x14ac:dyDescent="0.2">
      <c r="Z31" s="232"/>
      <c r="AA31" s="237"/>
      <c r="AB31" s="232"/>
    </row>
    <row r="32" spans="1:30" ht="12.75" customHeight="1" x14ac:dyDescent="0.2">
      <c r="A32" s="362" t="s">
        <v>35</v>
      </c>
      <c r="B32" s="362"/>
      <c r="C32" s="362"/>
      <c r="D32" s="362"/>
      <c r="E32" s="362"/>
      <c r="F32" s="362"/>
      <c r="H32" s="362" t="s">
        <v>35</v>
      </c>
      <c r="I32" s="362"/>
      <c r="J32" s="362"/>
      <c r="K32" s="362"/>
      <c r="L32" s="362"/>
      <c r="M32" s="362"/>
      <c r="N32" s="362"/>
      <c r="P32" s="359" t="s">
        <v>35</v>
      </c>
      <c r="Q32" s="360"/>
      <c r="R32" s="360"/>
      <c r="S32" s="360"/>
      <c r="T32" s="360"/>
      <c r="U32" s="360"/>
      <c r="V32" s="360"/>
      <c r="W32" s="360"/>
      <c r="X32" s="361"/>
      <c r="Z32" s="232"/>
      <c r="AA32" s="359" t="s">
        <v>209</v>
      </c>
      <c r="AB32" s="360"/>
      <c r="AC32" s="360"/>
      <c r="AD32" s="361"/>
    </row>
    <row r="33" spans="1:30" outlineLevel="1" x14ac:dyDescent="0.2">
      <c r="A33" s="229" t="s">
        <v>2</v>
      </c>
      <c r="B33" s="229" t="s">
        <v>7</v>
      </c>
      <c r="C33" s="233">
        <v>1316566</v>
      </c>
      <c r="D33" s="233">
        <f>N33</f>
        <v>1316566</v>
      </c>
      <c r="E33" s="249">
        <f t="shared" ref="E33:E38" si="70">D33-C33</f>
        <v>0</v>
      </c>
      <c r="F33" s="250">
        <f t="shared" ref="F33:F38" si="71">E33/C33</f>
        <v>0</v>
      </c>
      <c r="G33" s="230"/>
      <c r="H33" s="272">
        <f>SUM(I33:J33)</f>
        <v>658283</v>
      </c>
      <c r="I33" s="272">
        <v>658283</v>
      </c>
      <c r="J33" s="272">
        <v>0</v>
      </c>
      <c r="K33" s="272">
        <f>SUM(L33:M33)</f>
        <v>658283</v>
      </c>
      <c r="L33" s="272">
        <v>658283</v>
      </c>
      <c r="M33" s="272">
        <v>0</v>
      </c>
      <c r="N33" s="249">
        <f>H33+K33</f>
        <v>1316566</v>
      </c>
      <c r="O33" s="253"/>
      <c r="P33" s="249">
        <f>T33-R33</f>
        <v>658283</v>
      </c>
      <c r="Q33" s="249">
        <f>U33-S33</f>
        <v>658283</v>
      </c>
      <c r="R33" s="249">
        <v>0</v>
      </c>
      <c r="S33" s="249">
        <v>0</v>
      </c>
      <c r="T33" s="249">
        <f>SIS!D4</f>
        <v>658283</v>
      </c>
      <c r="U33" s="249">
        <f t="shared" ref="U33:U38" si="72">T33</f>
        <v>658283</v>
      </c>
      <c r="V33" s="249">
        <f t="shared" ref="V33:V38" si="73">SUM(T33:U33)</f>
        <v>1316566</v>
      </c>
      <c r="W33" s="249">
        <f t="shared" ref="W33:W39" si="74">N33-V33</f>
        <v>0</v>
      </c>
      <c r="X33" s="250">
        <f t="shared" ref="X33" si="75">W33/N33</f>
        <v>0</v>
      </c>
      <c r="Y33" s="230"/>
      <c r="Z33" s="232"/>
      <c r="AA33" s="234">
        <f>Comparison!H5</f>
        <v>4579</v>
      </c>
      <c r="AB33" s="234">
        <f>Comparison!J5</f>
        <v>4864</v>
      </c>
      <c r="AC33" s="234">
        <f>AB33-AA33</f>
        <v>285</v>
      </c>
      <c r="AD33" s="250">
        <f>AC33/AA33</f>
        <v>6.2240663900414939E-2</v>
      </c>
    </row>
    <row r="34" spans="1:30" outlineLevel="1" x14ac:dyDescent="0.2">
      <c r="A34" s="229" t="s">
        <v>3</v>
      </c>
      <c r="B34" s="229" t="s">
        <v>8</v>
      </c>
      <c r="C34" s="233">
        <v>1316566</v>
      </c>
      <c r="D34" s="233">
        <f t="shared" ref="D34:D38" si="76">N34</f>
        <v>1316566</v>
      </c>
      <c r="E34" s="249">
        <f t="shared" si="70"/>
        <v>0</v>
      </c>
      <c r="F34" s="250">
        <f t="shared" si="71"/>
        <v>0</v>
      </c>
      <c r="G34" s="230"/>
      <c r="H34" s="272">
        <f t="shared" ref="H34:H38" si="77">SUM(I34:J34)</f>
        <v>658283</v>
      </c>
      <c r="I34" s="272">
        <v>658283</v>
      </c>
      <c r="J34" s="272">
        <v>0</v>
      </c>
      <c r="K34" s="272">
        <f t="shared" ref="K34:K38" si="78">SUM(L34:M34)</f>
        <v>658283</v>
      </c>
      <c r="L34" s="272">
        <v>658283</v>
      </c>
      <c r="M34" s="272">
        <v>0</v>
      </c>
      <c r="N34" s="249">
        <f t="shared" ref="N34:N38" si="79">H34+K34</f>
        <v>1316566</v>
      </c>
      <c r="O34" s="253"/>
      <c r="P34" s="249">
        <f t="shared" ref="P34:P36" si="80">T34-R34</f>
        <v>658283</v>
      </c>
      <c r="Q34" s="249">
        <f>U34-S34</f>
        <v>658283</v>
      </c>
      <c r="R34" s="249">
        <v>0</v>
      </c>
      <c r="S34" s="249">
        <v>0</v>
      </c>
      <c r="T34" s="249">
        <f>SIS!D5</f>
        <v>658283</v>
      </c>
      <c r="U34" s="249">
        <f t="shared" si="72"/>
        <v>658283</v>
      </c>
      <c r="V34" s="249">
        <f t="shared" si="73"/>
        <v>1316566</v>
      </c>
      <c r="W34" s="249">
        <f t="shared" si="74"/>
        <v>0</v>
      </c>
      <c r="X34" s="250">
        <f t="shared" ref="X34:X39" si="81">W34/N34</f>
        <v>0</v>
      </c>
      <c r="Y34" s="230"/>
      <c r="Z34" s="232"/>
      <c r="AA34" s="234">
        <f>Comparison!H6</f>
        <v>1935</v>
      </c>
      <c r="AB34" s="234">
        <f>Comparison!J6</f>
        <v>2390</v>
      </c>
      <c r="AC34" s="234">
        <f t="shared" ref="AC34:AC38" si="82">AB34-AA34</f>
        <v>455</v>
      </c>
      <c r="AD34" s="250">
        <f t="shared" ref="AD34:AD39" si="83">AC34/AA34</f>
        <v>0.23514211886304909</v>
      </c>
    </row>
    <row r="35" spans="1:30" outlineLevel="1" x14ac:dyDescent="0.2">
      <c r="A35" s="229" t="s">
        <v>4</v>
      </c>
      <c r="B35" s="229" t="s">
        <v>9</v>
      </c>
      <c r="C35" s="233">
        <v>1316566</v>
      </c>
      <c r="D35" s="233">
        <f t="shared" si="76"/>
        <v>1316566</v>
      </c>
      <c r="E35" s="249">
        <f t="shared" si="70"/>
        <v>0</v>
      </c>
      <c r="F35" s="250">
        <f t="shared" si="71"/>
        <v>0</v>
      </c>
      <c r="G35" s="230"/>
      <c r="H35" s="272">
        <f t="shared" si="77"/>
        <v>658283</v>
      </c>
      <c r="I35" s="272">
        <v>658283</v>
      </c>
      <c r="J35" s="272">
        <v>0</v>
      </c>
      <c r="K35" s="272">
        <f t="shared" si="78"/>
        <v>658283</v>
      </c>
      <c r="L35" s="272">
        <v>658283</v>
      </c>
      <c r="M35" s="272">
        <v>0</v>
      </c>
      <c r="N35" s="249">
        <f t="shared" si="79"/>
        <v>1316566</v>
      </c>
      <c r="O35" s="253"/>
      <c r="P35" s="249">
        <f t="shared" si="80"/>
        <v>658283</v>
      </c>
      <c r="Q35" s="249">
        <f>U35-S35</f>
        <v>658283</v>
      </c>
      <c r="R35" s="249">
        <v>0</v>
      </c>
      <c r="S35" s="249">
        <v>0</v>
      </c>
      <c r="T35" s="249">
        <f>SIS!D6</f>
        <v>658283</v>
      </c>
      <c r="U35" s="249">
        <f t="shared" si="72"/>
        <v>658283</v>
      </c>
      <c r="V35" s="249">
        <f t="shared" si="73"/>
        <v>1316566</v>
      </c>
      <c r="W35" s="249">
        <f t="shared" si="74"/>
        <v>0</v>
      </c>
      <c r="X35" s="250">
        <f t="shared" si="81"/>
        <v>0</v>
      </c>
      <c r="Y35" s="230"/>
      <c r="Z35" s="232"/>
      <c r="AA35" s="234">
        <f>Comparison!H7</f>
        <v>586</v>
      </c>
      <c r="AB35" s="234">
        <f>Comparison!J7</f>
        <v>925</v>
      </c>
      <c r="AC35" s="234">
        <f t="shared" si="82"/>
        <v>339</v>
      </c>
      <c r="AD35" s="250">
        <f t="shared" si="83"/>
        <v>0.57849829351535831</v>
      </c>
    </row>
    <row r="36" spans="1:30" outlineLevel="1" x14ac:dyDescent="0.2">
      <c r="A36" s="229" t="s">
        <v>1</v>
      </c>
      <c r="B36" s="229" t="s">
        <v>10</v>
      </c>
      <c r="C36" s="233">
        <v>1316566</v>
      </c>
      <c r="D36" s="233">
        <f t="shared" si="76"/>
        <v>1316566</v>
      </c>
      <c r="E36" s="249">
        <f t="shared" si="70"/>
        <v>0</v>
      </c>
      <c r="F36" s="250">
        <f t="shared" si="71"/>
        <v>0</v>
      </c>
      <c r="G36" s="230"/>
      <c r="H36" s="272">
        <f t="shared" si="77"/>
        <v>658283</v>
      </c>
      <c r="I36" s="272">
        <v>658283</v>
      </c>
      <c r="J36" s="272">
        <v>0</v>
      </c>
      <c r="K36" s="272">
        <f t="shared" si="78"/>
        <v>658283</v>
      </c>
      <c r="L36" s="272">
        <v>658283</v>
      </c>
      <c r="M36" s="272">
        <v>0</v>
      </c>
      <c r="N36" s="249">
        <f t="shared" si="79"/>
        <v>1316566</v>
      </c>
      <c r="O36" s="253"/>
      <c r="P36" s="249">
        <f t="shared" si="80"/>
        <v>658283</v>
      </c>
      <c r="Q36" s="249">
        <f>U36-S36</f>
        <v>658283</v>
      </c>
      <c r="R36" s="249">
        <v>0</v>
      </c>
      <c r="S36" s="249">
        <v>0</v>
      </c>
      <c r="T36" s="249">
        <f>SIS!D7</f>
        <v>658283</v>
      </c>
      <c r="U36" s="249">
        <f t="shared" si="72"/>
        <v>658283</v>
      </c>
      <c r="V36" s="249">
        <f t="shared" si="73"/>
        <v>1316566</v>
      </c>
      <c r="W36" s="249">
        <f t="shared" si="74"/>
        <v>0</v>
      </c>
      <c r="X36" s="250">
        <f t="shared" si="81"/>
        <v>0</v>
      </c>
      <c r="Y36" s="230"/>
      <c r="Z36" s="232"/>
      <c r="AA36" s="234">
        <f>Comparison!H8</f>
        <v>4195</v>
      </c>
      <c r="AB36" s="234">
        <f>Comparison!J8</f>
        <v>4393</v>
      </c>
      <c r="AC36" s="234">
        <f t="shared" si="82"/>
        <v>198</v>
      </c>
      <c r="AD36" s="250">
        <f t="shared" si="83"/>
        <v>4.7199046483909414E-2</v>
      </c>
    </row>
    <row r="37" spans="1:30" outlineLevel="1" x14ac:dyDescent="0.2">
      <c r="A37" s="236">
        <v>203634</v>
      </c>
      <c r="B37" s="229" t="s">
        <v>90</v>
      </c>
      <c r="C37" s="233">
        <v>1316566</v>
      </c>
      <c r="D37" s="233">
        <f t="shared" si="76"/>
        <v>1316566</v>
      </c>
      <c r="E37" s="249">
        <f t="shared" si="70"/>
        <v>0</v>
      </c>
      <c r="F37" s="250">
        <f t="shared" si="71"/>
        <v>0</v>
      </c>
      <c r="G37" s="230"/>
      <c r="H37" s="272">
        <f t="shared" si="77"/>
        <v>658283</v>
      </c>
      <c r="I37" s="272">
        <v>658283</v>
      </c>
      <c r="J37" s="272">
        <v>0</v>
      </c>
      <c r="K37" s="272">
        <f t="shared" si="78"/>
        <v>658283</v>
      </c>
      <c r="L37" s="272">
        <v>658283</v>
      </c>
      <c r="M37" s="272">
        <v>0</v>
      </c>
      <c r="N37" s="249">
        <f t="shared" si="79"/>
        <v>1316566</v>
      </c>
      <c r="O37" s="253"/>
      <c r="P37" s="249">
        <f t="shared" ref="P37:P38" si="84">T37-R37</f>
        <v>658283</v>
      </c>
      <c r="Q37" s="249">
        <f>U37-S37</f>
        <v>658283</v>
      </c>
      <c r="R37" s="249">
        <v>0</v>
      </c>
      <c r="S37" s="249">
        <v>0</v>
      </c>
      <c r="T37" s="249">
        <f>SIS!D8</f>
        <v>658283</v>
      </c>
      <c r="U37" s="249">
        <f t="shared" si="72"/>
        <v>658283</v>
      </c>
      <c r="V37" s="249">
        <f t="shared" si="73"/>
        <v>1316566</v>
      </c>
      <c r="W37" s="249">
        <f t="shared" si="74"/>
        <v>0</v>
      </c>
      <c r="X37" s="250">
        <f t="shared" si="81"/>
        <v>0</v>
      </c>
      <c r="Y37" s="230"/>
      <c r="Z37" s="232"/>
      <c r="AA37" s="234">
        <f>Comparison!H9</f>
        <v>531</v>
      </c>
      <c r="AB37" s="234">
        <f>Comparison!J9</f>
        <v>688</v>
      </c>
      <c r="AC37" s="234">
        <f t="shared" si="82"/>
        <v>157</v>
      </c>
      <c r="AD37" s="250">
        <f t="shared" si="83"/>
        <v>0.29566854990583802</v>
      </c>
    </row>
    <row r="38" spans="1:30" outlineLevel="1" x14ac:dyDescent="0.2">
      <c r="A38" s="236">
        <v>133965</v>
      </c>
      <c r="B38" s="229" t="s">
        <v>91</v>
      </c>
      <c r="C38" s="233">
        <v>1316566</v>
      </c>
      <c r="D38" s="233">
        <f t="shared" si="76"/>
        <v>1316566</v>
      </c>
      <c r="E38" s="249">
        <f t="shared" si="70"/>
        <v>0</v>
      </c>
      <c r="F38" s="250">
        <f t="shared" si="71"/>
        <v>0</v>
      </c>
      <c r="G38" s="230"/>
      <c r="H38" s="272">
        <f t="shared" si="77"/>
        <v>658283</v>
      </c>
      <c r="I38" s="272">
        <v>658283</v>
      </c>
      <c r="J38" s="272">
        <v>0</v>
      </c>
      <c r="K38" s="272">
        <f t="shared" si="78"/>
        <v>658283</v>
      </c>
      <c r="L38" s="272">
        <v>658283</v>
      </c>
      <c r="M38" s="272">
        <v>0</v>
      </c>
      <c r="N38" s="249">
        <f t="shared" si="79"/>
        <v>1316566</v>
      </c>
      <c r="O38" s="253"/>
      <c r="P38" s="249">
        <f t="shared" si="84"/>
        <v>658283</v>
      </c>
      <c r="Q38" s="249">
        <f>U38-S38</f>
        <v>658283</v>
      </c>
      <c r="R38" s="249">
        <v>0</v>
      </c>
      <c r="S38" s="249">
        <v>0</v>
      </c>
      <c r="T38" s="249">
        <f>SIS!D9</f>
        <v>658283</v>
      </c>
      <c r="U38" s="249">
        <f t="shared" si="72"/>
        <v>658283</v>
      </c>
      <c r="V38" s="249">
        <f t="shared" si="73"/>
        <v>1316566</v>
      </c>
      <c r="W38" s="249">
        <f t="shared" si="74"/>
        <v>0</v>
      </c>
      <c r="X38" s="250">
        <f t="shared" si="81"/>
        <v>0</v>
      </c>
      <c r="Y38" s="230"/>
      <c r="Z38" s="232"/>
      <c r="AA38" s="234">
        <f>Comparison!H10</f>
        <v>297</v>
      </c>
      <c r="AB38" s="234">
        <f>Comparison!J10</f>
        <v>496</v>
      </c>
      <c r="AC38" s="234">
        <f t="shared" si="82"/>
        <v>199</v>
      </c>
      <c r="AD38" s="250">
        <f t="shared" si="83"/>
        <v>0.67003367003366998</v>
      </c>
    </row>
    <row r="39" spans="1:30" x14ac:dyDescent="0.2">
      <c r="A39" s="200"/>
      <c r="B39" s="229" t="s">
        <v>5</v>
      </c>
      <c r="C39" s="233">
        <f>SUM(C33:C38)</f>
        <v>7899396</v>
      </c>
      <c r="D39" s="233">
        <f>SUM(D33:D38)</f>
        <v>7899396</v>
      </c>
      <c r="E39" s="249">
        <f>SUM(E33:E38)</f>
        <v>0</v>
      </c>
      <c r="F39" s="250">
        <f>E39/C39</f>
        <v>0</v>
      </c>
      <c r="G39" s="230"/>
      <c r="H39" s="249">
        <f>SUM(H33:H38)</f>
        <v>3949698</v>
      </c>
      <c r="I39" s="249">
        <f t="shared" ref="I39:J39" si="85">SUM(I33:I38)</f>
        <v>3949698</v>
      </c>
      <c r="J39" s="249">
        <f t="shared" si="85"/>
        <v>0</v>
      </c>
      <c r="K39" s="249">
        <f t="shared" ref="K39:N39" si="86">SUM(K33:K38)</f>
        <v>3949698</v>
      </c>
      <c r="L39" s="249">
        <f>SUM(L33:L38)</f>
        <v>3949698</v>
      </c>
      <c r="M39" s="249">
        <f t="shared" si="86"/>
        <v>0</v>
      </c>
      <c r="N39" s="249">
        <f t="shared" si="86"/>
        <v>7899396</v>
      </c>
      <c r="O39" s="230"/>
      <c r="P39" s="249">
        <f>SUM(P33:P38)</f>
        <v>3949698</v>
      </c>
      <c r="Q39" s="249">
        <f>SUM(Q33:Q38)</f>
        <v>3949698</v>
      </c>
      <c r="R39" s="249">
        <v>0</v>
      </c>
      <c r="S39" s="249">
        <v>0</v>
      </c>
      <c r="T39" s="249">
        <f>SUM(T33:T38)</f>
        <v>3949698</v>
      </c>
      <c r="U39" s="249">
        <f>SUM(U33:U38)</f>
        <v>3949698</v>
      </c>
      <c r="V39" s="249">
        <f>SUM(V33:V38)</f>
        <v>7899396</v>
      </c>
      <c r="W39" s="249">
        <f t="shared" si="74"/>
        <v>0</v>
      </c>
      <c r="X39" s="250">
        <f t="shared" si="81"/>
        <v>0</v>
      </c>
      <c r="Y39" s="230"/>
      <c r="Z39" s="232"/>
      <c r="AA39" s="234">
        <f>SUM(AA33:AA38)</f>
        <v>12123</v>
      </c>
      <c r="AB39" s="234">
        <f>SUM(AB33:AB38)</f>
        <v>13756</v>
      </c>
      <c r="AC39" s="234">
        <f>SUM(AC33:AC38)</f>
        <v>1633</v>
      </c>
      <c r="AD39" s="250">
        <f t="shared" si="83"/>
        <v>0.13470263136187413</v>
      </c>
    </row>
    <row r="41" spans="1:30" ht="12.75" customHeight="1" x14ac:dyDescent="0.2">
      <c r="A41" s="362" t="s">
        <v>36</v>
      </c>
      <c r="B41" s="362"/>
      <c r="C41" s="362"/>
      <c r="D41" s="362"/>
      <c r="E41" s="362"/>
      <c r="F41" s="362"/>
      <c r="H41" s="251"/>
      <c r="I41" s="251"/>
      <c r="J41" s="251"/>
      <c r="K41" s="251"/>
      <c r="L41" s="251"/>
      <c r="M41" s="251"/>
      <c r="N41" s="251"/>
      <c r="P41" s="359" t="s">
        <v>36</v>
      </c>
      <c r="Q41" s="360"/>
      <c r="R41" s="360"/>
      <c r="S41" s="360"/>
      <c r="T41" s="360"/>
      <c r="U41" s="360"/>
      <c r="V41" s="360"/>
      <c r="W41" s="360"/>
      <c r="X41" s="361"/>
    </row>
    <row r="42" spans="1:30" outlineLevel="1" x14ac:dyDescent="0.2">
      <c r="A42" s="229" t="s">
        <v>2</v>
      </c>
      <c r="B42" s="229" t="s">
        <v>7</v>
      </c>
      <c r="C42" s="233">
        <v>4626927</v>
      </c>
      <c r="D42" s="252">
        <f>SUM(R42:S42)</f>
        <v>4358562</v>
      </c>
      <c r="E42" s="249">
        <f t="shared" ref="E42:E47" si="87">D42-C42</f>
        <v>-268365</v>
      </c>
      <c r="F42" s="250">
        <f t="shared" ref="F42:F48" si="88">E42/C42</f>
        <v>-5.800069895202583E-2</v>
      </c>
      <c r="G42" s="230"/>
      <c r="H42" s="230"/>
      <c r="I42" s="230"/>
      <c r="J42" s="230"/>
      <c r="K42" s="230"/>
      <c r="L42" s="230"/>
      <c r="M42" s="230"/>
      <c r="N42" s="230"/>
      <c r="O42" s="230"/>
      <c r="P42" s="238"/>
      <c r="Q42" s="239"/>
      <c r="R42" s="231">
        <v>2147075</v>
      </c>
      <c r="S42" s="256">
        <v>2211487</v>
      </c>
      <c r="T42" s="238"/>
      <c r="U42" s="254"/>
      <c r="V42" s="254"/>
      <c r="W42" s="254"/>
      <c r="X42" s="239"/>
      <c r="Y42" s="230"/>
    </row>
    <row r="43" spans="1:30" outlineLevel="1" x14ac:dyDescent="0.2">
      <c r="A43" s="229" t="s">
        <v>3</v>
      </c>
      <c r="B43" s="229" t="s">
        <v>8</v>
      </c>
      <c r="C43" s="233">
        <v>1324130</v>
      </c>
      <c r="D43" s="252">
        <f t="shared" ref="D43:D47" si="89">SUM(R43:S43)</f>
        <v>1476371</v>
      </c>
      <c r="E43" s="249">
        <f t="shared" si="87"/>
        <v>152241</v>
      </c>
      <c r="F43" s="250">
        <f t="shared" si="88"/>
        <v>0.11497436052351355</v>
      </c>
      <c r="G43" s="230"/>
      <c r="H43" s="230"/>
      <c r="I43" s="230"/>
      <c r="J43" s="230"/>
      <c r="K43" s="230"/>
      <c r="L43" s="230"/>
      <c r="M43" s="230"/>
      <c r="N43" s="230"/>
      <c r="O43" s="230"/>
      <c r="P43" s="240"/>
      <c r="Q43" s="241"/>
      <c r="R43" s="231">
        <v>727276</v>
      </c>
      <c r="S43" s="256">
        <v>749095</v>
      </c>
      <c r="T43" s="240"/>
      <c r="U43" s="255"/>
      <c r="V43" s="255"/>
      <c r="W43" s="255"/>
      <c r="X43" s="241"/>
      <c r="Y43" s="230"/>
    </row>
    <row r="44" spans="1:30" outlineLevel="1" x14ac:dyDescent="0.2">
      <c r="A44" s="229" t="s">
        <v>4</v>
      </c>
      <c r="B44" s="229" t="s">
        <v>9</v>
      </c>
      <c r="C44" s="233">
        <v>413561</v>
      </c>
      <c r="D44" s="252">
        <f t="shared" si="89"/>
        <v>667915.98478544003</v>
      </c>
      <c r="E44" s="249">
        <f t="shared" si="87"/>
        <v>254354.98478544003</v>
      </c>
      <c r="F44" s="250">
        <f t="shared" si="88"/>
        <v>0.61503619728514058</v>
      </c>
      <c r="G44" s="230"/>
      <c r="H44" s="230"/>
      <c r="I44" s="230"/>
      <c r="J44" s="230"/>
      <c r="K44" s="230"/>
      <c r="L44" s="230"/>
      <c r="M44" s="230"/>
      <c r="N44" s="230"/>
      <c r="O44" s="230"/>
      <c r="P44" s="240"/>
      <c r="Q44" s="241"/>
      <c r="R44" s="231">
        <v>329022.99239272001</v>
      </c>
      <c r="S44" s="256">
        <v>338892.99239272001</v>
      </c>
      <c r="T44" s="240"/>
      <c r="U44" s="255"/>
      <c r="V44" s="255"/>
      <c r="W44" s="255"/>
      <c r="X44" s="241"/>
      <c r="Y44" s="230"/>
      <c r="AB44" s="271"/>
    </row>
    <row r="45" spans="1:30" outlineLevel="1" x14ac:dyDescent="0.2">
      <c r="A45" s="229" t="s">
        <v>1</v>
      </c>
      <c r="B45" s="229" t="s">
        <v>10</v>
      </c>
      <c r="C45" s="233">
        <v>5396267</v>
      </c>
      <c r="D45" s="252">
        <f t="shared" si="89"/>
        <v>4929274.4060477</v>
      </c>
      <c r="E45" s="249">
        <f t="shared" si="87"/>
        <v>-466992.59395230003</v>
      </c>
      <c r="F45" s="250">
        <f t="shared" si="88"/>
        <v>-8.6539934727525539E-2</v>
      </c>
      <c r="G45" s="230"/>
      <c r="H45" s="230"/>
      <c r="I45" s="230"/>
      <c r="J45" s="230"/>
      <c r="K45" s="230"/>
      <c r="L45" s="230"/>
      <c r="M45" s="230"/>
      <c r="N45" s="230"/>
      <c r="O45" s="230"/>
      <c r="P45" s="240"/>
      <c r="Q45" s="241"/>
      <c r="R45" s="231">
        <v>2428213.20302385</v>
      </c>
      <c r="S45" s="256">
        <v>2501061.20302385</v>
      </c>
      <c r="T45" s="240"/>
      <c r="U45" s="255"/>
      <c r="V45" s="255"/>
      <c r="W45" s="255"/>
      <c r="X45" s="241"/>
      <c r="Y45" s="230"/>
    </row>
    <row r="46" spans="1:30" outlineLevel="1" x14ac:dyDescent="0.2">
      <c r="A46" s="236">
        <v>203634</v>
      </c>
      <c r="B46" s="229" t="s">
        <v>90</v>
      </c>
      <c r="C46" s="233">
        <v>610311</v>
      </c>
      <c r="D46" s="252">
        <f t="shared" si="89"/>
        <v>529086</v>
      </c>
      <c r="E46" s="249">
        <f t="shared" si="87"/>
        <v>-81225</v>
      </c>
      <c r="F46" s="250">
        <f t="shared" si="88"/>
        <v>-0.13308788470140634</v>
      </c>
      <c r="G46" s="230"/>
      <c r="H46" s="230"/>
      <c r="I46" s="230"/>
      <c r="J46" s="230"/>
      <c r="K46" s="230"/>
      <c r="L46" s="230"/>
      <c r="M46" s="230"/>
      <c r="N46" s="230"/>
      <c r="O46" s="230"/>
      <c r="P46" s="240"/>
      <c r="Q46" s="241"/>
      <c r="R46" s="231">
        <v>260633</v>
      </c>
      <c r="S46" s="256">
        <v>268453</v>
      </c>
      <c r="T46" s="240"/>
      <c r="U46" s="255"/>
      <c r="V46" s="255"/>
      <c r="W46" s="255"/>
      <c r="X46" s="241"/>
      <c r="Y46" s="230"/>
    </row>
    <row r="47" spans="1:30" outlineLevel="1" x14ac:dyDescent="0.2">
      <c r="A47" s="236">
        <v>133965</v>
      </c>
      <c r="B47" s="229" t="s">
        <v>91</v>
      </c>
      <c r="C47" s="233">
        <v>387075</v>
      </c>
      <c r="D47" s="252">
        <f t="shared" si="89"/>
        <v>302456</v>
      </c>
      <c r="E47" s="249">
        <f t="shared" si="87"/>
        <v>-84619</v>
      </c>
      <c r="F47" s="250">
        <f t="shared" si="88"/>
        <v>-0.2186113802234709</v>
      </c>
      <c r="G47" s="230"/>
      <c r="H47" s="230"/>
      <c r="I47" s="230"/>
      <c r="J47" s="230"/>
      <c r="K47" s="230"/>
      <c r="L47" s="230"/>
      <c r="M47" s="230"/>
      <c r="N47" s="230"/>
      <c r="O47" s="230"/>
      <c r="P47" s="240"/>
      <c r="Q47" s="241"/>
      <c r="R47" s="231">
        <v>148993</v>
      </c>
      <c r="S47" s="256">
        <v>153463</v>
      </c>
      <c r="T47" s="240"/>
      <c r="U47" s="255"/>
      <c r="V47" s="255"/>
      <c r="W47" s="255"/>
      <c r="X47" s="241"/>
      <c r="Y47" s="230"/>
    </row>
    <row r="48" spans="1:30" x14ac:dyDescent="0.2">
      <c r="A48" s="200"/>
      <c r="B48" s="229" t="s">
        <v>5</v>
      </c>
      <c r="C48" s="234">
        <f>SUM(C42:C47)</f>
        <v>12758271</v>
      </c>
      <c r="D48" s="234">
        <f>SUM(D42:D47)</f>
        <v>12263665.390833139</v>
      </c>
      <c r="E48" s="234">
        <f>SUM(E42:E47)</f>
        <v>-494605.60916686</v>
      </c>
      <c r="F48" s="250">
        <f t="shared" si="88"/>
        <v>-3.8767448125757796E-2</v>
      </c>
      <c r="G48" s="230"/>
      <c r="H48" s="230"/>
      <c r="I48" s="230"/>
      <c r="J48" s="230"/>
      <c r="K48" s="230"/>
      <c r="L48" s="230"/>
      <c r="M48" s="230"/>
      <c r="N48" s="230"/>
      <c r="O48" s="230"/>
      <c r="P48" s="242"/>
      <c r="Q48" s="243"/>
      <c r="R48" s="234">
        <f>SUM(R42:R47)</f>
        <v>6041213.1954165697</v>
      </c>
      <c r="S48" s="257">
        <f>SUM(S42:S47)</f>
        <v>6222452.1954165697</v>
      </c>
      <c r="T48" s="242"/>
      <c r="U48" s="244"/>
      <c r="V48" s="244"/>
      <c r="W48" s="244"/>
      <c r="X48" s="243"/>
      <c r="Y48" s="230"/>
    </row>
    <row r="50" spans="1:25" ht="12.75" customHeight="1" x14ac:dyDescent="0.2">
      <c r="A50" s="362" t="s">
        <v>37</v>
      </c>
      <c r="B50" s="362"/>
      <c r="C50" s="362"/>
      <c r="D50" s="362"/>
      <c r="E50" s="362"/>
      <c r="F50" s="362"/>
      <c r="H50" s="251"/>
      <c r="I50" s="251"/>
      <c r="J50" s="251"/>
      <c r="K50" s="251"/>
      <c r="L50" s="251"/>
      <c r="M50" s="251"/>
      <c r="N50" s="251"/>
      <c r="P50" s="359" t="s">
        <v>37</v>
      </c>
      <c r="Q50" s="360"/>
      <c r="R50" s="360"/>
      <c r="S50" s="360"/>
      <c r="T50" s="360"/>
      <c r="U50" s="360"/>
      <c r="V50" s="360"/>
      <c r="W50" s="360"/>
      <c r="X50" s="361"/>
    </row>
    <row r="51" spans="1:25" outlineLevel="1" x14ac:dyDescent="0.2">
      <c r="A51" s="229" t="s">
        <v>2</v>
      </c>
      <c r="B51" s="229" t="s">
        <v>7</v>
      </c>
      <c r="C51" s="233">
        <v>702761</v>
      </c>
      <c r="D51" s="252">
        <f>SUM(R51:S51)</f>
        <v>650163</v>
      </c>
      <c r="E51" s="249">
        <f t="shared" ref="E51:E56" si="90">D51-C51</f>
        <v>-52598</v>
      </c>
      <c r="F51" s="250">
        <f t="shared" ref="F51:F57" si="91">E51/C51</f>
        <v>-7.4844790761012636E-2</v>
      </c>
      <c r="G51" s="230"/>
      <c r="H51" s="230"/>
      <c r="I51" s="230"/>
      <c r="J51" s="230"/>
      <c r="K51" s="230"/>
      <c r="L51" s="230"/>
      <c r="M51" s="230"/>
      <c r="N51" s="230"/>
      <c r="O51" s="230"/>
      <c r="P51" s="240"/>
      <c r="Q51" s="241"/>
      <c r="R51" s="258">
        <v>320277</v>
      </c>
      <c r="S51" s="259">
        <v>329886</v>
      </c>
      <c r="T51" s="240"/>
      <c r="U51" s="255"/>
      <c r="V51" s="255"/>
      <c r="W51" s="255"/>
      <c r="X51" s="241"/>
      <c r="Y51" s="230"/>
    </row>
    <row r="52" spans="1:25" outlineLevel="1" x14ac:dyDescent="0.2">
      <c r="A52" s="229" t="s">
        <v>3</v>
      </c>
      <c r="B52" s="229" t="s">
        <v>8</v>
      </c>
      <c r="C52" s="233">
        <v>191669</v>
      </c>
      <c r="D52" s="252">
        <f t="shared" ref="D52:D56" si="92">SUM(R52:S52)</f>
        <v>226448</v>
      </c>
      <c r="E52" s="249">
        <f t="shared" si="90"/>
        <v>34779</v>
      </c>
      <c r="F52" s="250">
        <f t="shared" si="91"/>
        <v>0.18145344317547438</v>
      </c>
      <c r="G52" s="230"/>
      <c r="H52" s="230"/>
      <c r="I52" s="230"/>
      <c r="J52" s="230"/>
      <c r="K52" s="230"/>
      <c r="L52" s="230"/>
      <c r="M52" s="230"/>
      <c r="N52" s="230"/>
      <c r="O52" s="230"/>
      <c r="P52" s="240"/>
      <c r="Q52" s="241"/>
      <c r="R52" s="231">
        <v>111551</v>
      </c>
      <c r="S52" s="256">
        <v>114897</v>
      </c>
      <c r="T52" s="240"/>
      <c r="U52" s="255"/>
      <c r="V52" s="255"/>
      <c r="W52" s="255"/>
      <c r="X52" s="241"/>
      <c r="Y52" s="230"/>
    </row>
    <row r="53" spans="1:25" outlineLevel="1" x14ac:dyDescent="0.2">
      <c r="A53" s="229" t="s">
        <v>4</v>
      </c>
      <c r="B53" s="229" t="s">
        <v>9</v>
      </c>
      <c r="C53" s="233">
        <v>98318</v>
      </c>
      <c r="D53" s="252">
        <f t="shared" si="92"/>
        <v>99237</v>
      </c>
      <c r="E53" s="249">
        <f t="shared" si="90"/>
        <v>919</v>
      </c>
      <c r="F53" s="250">
        <f t="shared" si="91"/>
        <v>9.3472202445127033E-3</v>
      </c>
      <c r="G53" s="230"/>
      <c r="H53" s="230"/>
      <c r="I53" s="230"/>
      <c r="J53" s="230"/>
      <c r="K53" s="230"/>
      <c r="L53" s="230"/>
      <c r="M53" s="230"/>
      <c r="N53" s="230"/>
      <c r="O53" s="230"/>
      <c r="P53" s="240"/>
      <c r="Q53" s="241"/>
      <c r="R53" s="231">
        <v>48885</v>
      </c>
      <c r="S53" s="256">
        <v>50352</v>
      </c>
      <c r="T53" s="240"/>
      <c r="U53" s="255"/>
      <c r="V53" s="255"/>
      <c r="W53" s="255"/>
      <c r="X53" s="241"/>
      <c r="Y53" s="230"/>
    </row>
    <row r="54" spans="1:25" outlineLevel="1" x14ac:dyDescent="0.2">
      <c r="A54" s="229" t="s">
        <v>1</v>
      </c>
      <c r="B54" s="229" t="s">
        <v>10</v>
      </c>
      <c r="C54" s="233">
        <v>693490</v>
      </c>
      <c r="D54" s="252">
        <f t="shared" si="92"/>
        <v>746929</v>
      </c>
      <c r="E54" s="249">
        <f t="shared" si="90"/>
        <v>53439</v>
      </c>
      <c r="F54" s="250">
        <f t="shared" si="91"/>
        <v>7.7058068609496891E-2</v>
      </c>
      <c r="G54" s="230"/>
      <c r="H54" s="230"/>
      <c r="I54" s="230"/>
      <c r="J54" s="230"/>
      <c r="K54" s="230"/>
      <c r="L54" s="230"/>
      <c r="M54" s="230"/>
      <c r="N54" s="230"/>
      <c r="O54" s="230"/>
      <c r="P54" s="240"/>
      <c r="Q54" s="241"/>
      <c r="R54" s="231">
        <v>367945</v>
      </c>
      <c r="S54" s="256">
        <v>378984</v>
      </c>
      <c r="T54" s="240"/>
      <c r="U54" s="255"/>
      <c r="V54" s="255"/>
      <c r="W54" s="255"/>
      <c r="X54" s="241"/>
      <c r="Y54" s="230"/>
    </row>
    <row r="55" spans="1:25" outlineLevel="1" x14ac:dyDescent="0.2">
      <c r="A55" s="229">
        <v>203634</v>
      </c>
      <c r="B55" s="229" t="s">
        <v>90</v>
      </c>
      <c r="C55" s="233">
        <v>93080</v>
      </c>
      <c r="D55" s="252">
        <f t="shared" si="92"/>
        <v>82578</v>
      </c>
      <c r="E55" s="249">
        <f t="shared" si="90"/>
        <v>-10502</v>
      </c>
      <c r="F55" s="250">
        <f t="shared" si="91"/>
        <v>-0.11282767511817791</v>
      </c>
      <c r="G55" s="230"/>
      <c r="H55" s="230"/>
      <c r="I55" s="230"/>
      <c r="J55" s="230"/>
      <c r="K55" s="230"/>
      <c r="L55" s="230"/>
      <c r="M55" s="230"/>
      <c r="N55" s="230"/>
      <c r="O55" s="230"/>
      <c r="P55" s="240"/>
      <c r="Q55" s="241"/>
      <c r="R55" s="231">
        <v>40679</v>
      </c>
      <c r="S55" s="256">
        <v>41899</v>
      </c>
      <c r="T55" s="240"/>
      <c r="U55" s="255"/>
      <c r="V55" s="255"/>
      <c r="W55" s="255"/>
      <c r="X55" s="241"/>
      <c r="Y55" s="230"/>
    </row>
    <row r="56" spans="1:25" outlineLevel="1" x14ac:dyDescent="0.2">
      <c r="A56" s="229">
        <v>133965</v>
      </c>
      <c r="B56" s="229" t="s">
        <v>91</v>
      </c>
      <c r="C56" s="233">
        <v>58111</v>
      </c>
      <c r="D56" s="252">
        <f t="shared" si="92"/>
        <v>46481</v>
      </c>
      <c r="E56" s="249">
        <f t="shared" si="90"/>
        <v>-11630</v>
      </c>
      <c r="F56" s="250">
        <f t="shared" si="91"/>
        <v>-0.20013422587806096</v>
      </c>
      <c r="G56" s="230"/>
      <c r="H56" s="230"/>
      <c r="I56" s="230"/>
      <c r="J56" s="230"/>
      <c r="K56" s="230"/>
      <c r="L56" s="230"/>
      <c r="M56" s="230"/>
      <c r="N56" s="230"/>
      <c r="O56" s="230"/>
      <c r="P56" s="240"/>
      <c r="Q56" s="241"/>
      <c r="R56" s="231">
        <v>22897</v>
      </c>
      <c r="S56" s="256">
        <v>23584</v>
      </c>
      <c r="T56" s="240"/>
      <c r="U56" s="255"/>
      <c r="V56" s="255"/>
      <c r="W56" s="255"/>
      <c r="X56" s="241"/>
      <c r="Y56" s="230"/>
    </row>
    <row r="57" spans="1:25" x14ac:dyDescent="0.2">
      <c r="A57" s="200"/>
      <c r="B57" s="229" t="s">
        <v>5</v>
      </c>
      <c r="C57" s="234">
        <f>SUM(C51:C56)</f>
        <v>1837429</v>
      </c>
      <c r="D57" s="234">
        <f>SUM(D51:D56)</f>
        <v>1851836</v>
      </c>
      <c r="E57" s="234">
        <f>SUM(E51:E56)</f>
        <v>14407</v>
      </c>
      <c r="F57" s="250">
        <f t="shared" si="91"/>
        <v>7.8408471837551272E-3</v>
      </c>
      <c r="G57" s="230"/>
      <c r="H57" s="230"/>
      <c r="I57" s="230"/>
      <c r="J57" s="230"/>
      <c r="K57" s="230"/>
      <c r="L57" s="230"/>
      <c r="M57" s="230"/>
      <c r="N57" s="230"/>
      <c r="O57" s="230"/>
      <c r="P57" s="242"/>
      <c r="Q57" s="243"/>
      <c r="R57" s="234">
        <f>SUM(R51:R56)</f>
        <v>912234</v>
      </c>
      <c r="S57" s="257">
        <f>SUM(S51:S56)</f>
        <v>939602</v>
      </c>
      <c r="T57" s="242"/>
      <c r="U57" s="244"/>
      <c r="V57" s="244"/>
      <c r="W57" s="244"/>
      <c r="X57" s="243"/>
      <c r="Y57" s="230"/>
    </row>
    <row r="59" spans="1:25" ht="12.75" customHeight="1" x14ac:dyDescent="0.2">
      <c r="A59" s="362" t="s">
        <v>38</v>
      </c>
      <c r="B59" s="362"/>
      <c r="C59" s="362"/>
      <c r="D59" s="362"/>
      <c r="E59" s="362"/>
      <c r="F59" s="362"/>
      <c r="H59" s="363"/>
      <c r="I59" s="363"/>
      <c r="J59" s="363"/>
      <c r="K59" s="363"/>
      <c r="L59" s="363"/>
      <c r="M59" s="363"/>
      <c r="N59" s="363"/>
      <c r="P59" s="359" t="s">
        <v>38</v>
      </c>
      <c r="Q59" s="360"/>
      <c r="R59" s="360"/>
      <c r="S59" s="360"/>
      <c r="T59" s="360"/>
      <c r="U59" s="360"/>
      <c r="V59" s="360"/>
      <c r="W59" s="360"/>
      <c r="X59" s="361"/>
    </row>
    <row r="60" spans="1:25" outlineLevel="1" x14ac:dyDescent="0.2">
      <c r="A60" s="229" t="s">
        <v>2</v>
      </c>
      <c r="B60" s="229" t="s">
        <v>7</v>
      </c>
      <c r="C60" s="233">
        <v>418676</v>
      </c>
      <c r="D60" s="252">
        <f>SUM(R60:S60)</f>
        <v>418433.14071086003</v>
      </c>
      <c r="E60" s="249">
        <f t="shared" ref="E60" si="93">D60-C60</f>
        <v>-242.85928913997486</v>
      </c>
      <c r="F60" s="250">
        <f t="shared" ref="F60" si="94">E60/C60</f>
        <v>-5.8006498853522734E-4</v>
      </c>
      <c r="G60" s="230"/>
      <c r="H60" s="230"/>
      <c r="I60" s="230"/>
      <c r="J60" s="230"/>
      <c r="K60" s="230"/>
      <c r="L60" s="230"/>
      <c r="M60" s="230"/>
      <c r="N60" s="230"/>
      <c r="O60" s="230"/>
      <c r="P60" s="240"/>
      <c r="Q60" s="241"/>
      <c r="R60" s="258">
        <v>209216.57035543001</v>
      </c>
      <c r="S60" s="259">
        <v>209216.57035543001</v>
      </c>
      <c r="T60" s="240"/>
      <c r="U60" s="255"/>
      <c r="V60" s="255"/>
      <c r="W60" s="255"/>
      <c r="X60" s="241"/>
      <c r="Y60" s="230"/>
    </row>
    <row r="61" spans="1:25" outlineLevel="1" x14ac:dyDescent="0.2">
      <c r="A61" s="229" t="s">
        <v>3</v>
      </c>
      <c r="B61" s="229" t="s">
        <v>8</v>
      </c>
      <c r="C61" s="233">
        <v>195510</v>
      </c>
      <c r="D61" s="252">
        <f t="shared" ref="D61:D65" si="95">SUM(R61:S61)</f>
        <v>225172.65248546799</v>
      </c>
      <c r="E61" s="249">
        <f t="shared" ref="E61:E65" si="96">D61-C61</f>
        <v>29662.652485467988</v>
      </c>
      <c r="F61" s="250">
        <f t="shared" ref="F61:F66" si="97">E61/C61</f>
        <v>0.15171936210663386</v>
      </c>
      <c r="G61" s="230"/>
      <c r="H61" s="230"/>
      <c r="I61" s="230"/>
      <c r="J61" s="230"/>
      <c r="K61" s="230"/>
      <c r="L61" s="230"/>
      <c r="M61" s="230"/>
      <c r="N61" s="230"/>
      <c r="O61" s="230"/>
      <c r="P61" s="240"/>
      <c r="Q61" s="241"/>
      <c r="R61" s="231">
        <v>112586.32624273399</v>
      </c>
      <c r="S61" s="256">
        <v>112586.32624273399</v>
      </c>
      <c r="T61" s="240"/>
      <c r="U61" s="255"/>
      <c r="V61" s="255"/>
      <c r="W61" s="255"/>
      <c r="X61" s="241"/>
      <c r="Y61" s="230"/>
    </row>
    <row r="62" spans="1:25" outlineLevel="1" x14ac:dyDescent="0.2">
      <c r="A62" s="229" t="s">
        <v>4</v>
      </c>
      <c r="B62" s="229" t="s">
        <v>9</v>
      </c>
      <c r="C62" s="233">
        <v>80226</v>
      </c>
      <c r="D62" s="252">
        <f t="shared" si="95"/>
        <v>85930</v>
      </c>
      <c r="E62" s="249">
        <f t="shared" si="96"/>
        <v>5704</v>
      </c>
      <c r="F62" s="250">
        <f t="shared" si="97"/>
        <v>7.1099144915613394E-2</v>
      </c>
      <c r="G62" s="230"/>
      <c r="H62" s="230"/>
      <c r="I62" s="230"/>
      <c r="J62" s="230"/>
      <c r="K62" s="230"/>
      <c r="L62" s="230"/>
      <c r="M62" s="230"/>
      <c r="N62" s="230"/>
      <c r="O62" s="230"/>
      <c r="P62" s="240"/>
      <c r="Q62" s="241"/>
      <c r="R62" s="231">
        <v>42965</v>
      </c>
      <c r="S62" s="256">
        <v>42965</v>
      </c>
      <c r="T62" s="240"/>
      <c r="U62" s="255"/>
      <c r="V62" s="255"/>
      <c r="W62" s="255"/>
      <c r="X62" s="241"/>
      <c r="Y62" s="230"/>
    </row>
    <row r="63" spans="1:25" outlineLevel="1" x14ac:dyDescent="0.2">
      <c r="A63" s="229" t="s">
        <v>1</v>
      </c>
      <c r="B63" s="229" t="s">
        <v>10</v>
      </c>
      <c r="C63" s="233">
        <v>501904</v>
      </c>
      <c r="D63" s="252">
        <f t="shared" si="95"/>
        <v>582218</v>
      </c>
      <c r="E63" s="249">
        <f t="shared" si="96"/>
        <v>80314</v>
      </c>
      <c r="F63" s="250">
        <f t="shared" si="97"/>
        <v>0.16001864898466639</v>
      </c>
      <c r="G63" s="230"/>
      <c r="H63" s="230"/>
      <c r="I63" s="230"/>
      <c r="J63" s="230"/>
      <c r="K63" s="230"/>
      <c r="L63" s="230"/>
      <c r="M63" s="230"/>
      <c r="N63" s="230"/>
      <c r="O63" s="230"/>
      <c r="P63" s="240"/>
      <c r="Q63" s="241"/>
      <c r="R63" s="231">
        <v>291109</v>
      </c>
      <c r="S63" s="256">
        <v>291109</v>
      </c>
      <c r="T63" s="240"/>
      <c r="U63" s="255"/>
      <c r="V63" s="255"/>
      <c r="W63" s="255"/>
      <c r="X63" s="241"/>
      <c r="Y63" s="230"/>
    </row>
    <row r="64" spans="1:25" outlineLevel="1" x14ac:dyDescent="0.2">
      <c r="A64" s="229">
        <v>203634</v>
      </c>
      <c r="B64" s="229" t="s">
        <v>90</v>
      </c>
      <c r="C64" s="233">
        <v>34018</v>
      </c>
      <c r="D64" s="252">
        <f t="shared" si="95"/>
        <v>56664</v>
      </c>
      <c r="E64" s="249">
        <f t="shared" si="96"/>
        <v>22646</v>
      </c>
      <c r="F64" s="250">
        <f t="shared" si="97"/>
        <v>0.66570639073431714</v>
      </c>
      <c r="G64" s="230"/>
      <c r="H64" s="230"/>
      <c r="I64" s="230"/>
      <c r="J64" s="230"/>
      <c r="K64" s="230"/>
      <c r="L64" s="230"/>
      <c r="M64" s="230"/>
      <c r="N64" s="230"/>
      <c r="O64" s="230"/>
      <c r="P64" s="240"/>
      <c r="Q64" s="241"/>
      <c r="R64" s="231">
        <v>28332</v>
      </c>
      <c r="S64" s="256">
        <v>28332</v>
      </c>
      <c r="T64" s="240"/>
      <c r="U64" s="255"/>
      <c r="V64" s="255"/>
      <c r="W64" s="255"/>
      <c r="X64" s="241"/>
      <c r="Y64" s="230"/>
    </row>
    <row r="65" spans="1:25" outlineLevel="1" x14ac:dyDescent="0.2">
      <c r="A65" s="229">
        <v>133965</v>
      </c>
      <c r="B65" s="229" t="s">
        <v>91</v>
      </c>
      <c r="C65" s="233">
        <v>23988</v>
      </c>
      <c r="D65" s="252">
        <f t="shared" si="95"/>
        <v>31340</v>
      </c>
      <c r="E65" s="249">
        <f t="shared" si="96"/>
        <v>7352</v>
      </c>
      <c r="F65" s="250">
        <f t="shared" si="97"/>
        <v>0.30648657662164414</v>
      </c>
      <c r="G65" s="230"/>
      <c r="H65" s="230"/>
      <c r="I65" s="230"/>
      <c r="J65" s="230"/>
      <c r="K65" s="230"/>
      <c r="L65" s="230"/>
      <c r="M65" s="230"/>
      <c r="N65" s="230"/>
      <c r="O65" s="230"/>
      <c r="P65" s="240"/>
      <c r="Q65" s="241"/>
      <c r="R65" s="231">
        <v>15670</v>
      </c>
      <c r="S65" s="256">
        <v>15670</v>
      </c>
      <c r="T65" s="240"/>
      <c r="U65" s="255"/>
      <c r="V65" s="255"/>
      <c r="W65" s="255"/>
      <c r="X65" s="241"/>
      <c r="Y65" s="230"/>
    </row>
    <row r="66" spans="1:25" x14ac:dyDescent="0.2">
      <c r="A66" s="200"/>
      <c r="B66" s="229" t="s">
        <v>5</v>
      </c>
      <c r="C66" s="234">
        <f>SUM(C60:C65)</f>
        <v>1254322</v>
      </c>
      <c r="D66" s="234">
        <f>SUM(D60:D65)</f>
        <v>1399757.793196328</v>
      </c>
      <c r="E66" s="234">
        <f>SUM(E60:E65)</f>
        <v>145435.79319632801</v>
      </c>
      <c r="F66" s="250">
        <f t="shared" si="97"/>
        <v>0.11594773367311426</v>
      </c>
      <c r="G66" s="230"/>
      <c r="H66" s="230"/>
      <c r="I66" s="230"/>
      <c r="J66" s="230"/>
      <c r="K66" s="230"/>
      <c r="L66" s="230"/>
      <c r="M66" s="230"/>
      <c r="N66" s="230"/>
      <c r="O66" s="230"/>
      <c r="P66" s="242"/>
      <c r="Q66" s="243"/>
      <c r="R66" s="234">
        <f>SUM(R60:R65)</f>
        <v>699878.89659816399</v>
      </c>
      <c r="S66" s="257">
        <f>SUM(S60:S65)</f>
        <v>699878.89659816399</v>
      </c>
      <c r="T66" s="242"/>
      <c r="U66" s="244"/>
      <c r="V66" s="244"/>
      <c r="W66" s="244"/>
      <c r="X66" s="243"/>
      <c r="Y66" s="230"/>
    </row>
    <row r="68" spans="1:25" ht="15.75" x14ac:dyDescent="0.2">
      <c r="A68" s="198" t="s">
        <v>295</v>
      </c>
      <c r="C68" s="245"/>
      <c r="D68" s="246"/>
      <c r="P68" s="245"/>
      <c r="Q68" s="245"/>
      <c r="R68" s="246"/>
      <c r="S68" s="246"/>
    </row>
    <row r="69" spans="1:25" x14ac:dyDescent="0.2">
      <c r="C69" s="245"/>
      <c r="D69" s="246"/>
      <c r="P69" s="245"/>
      <c r="Q69" s="245"/>
      <c r="R69" s="246"/>
      <c r="S69" s="246"/>
    </row>
    <row r="70" spans="1:25" x14ac:dyDescent="0.2">
      <c r="C70" s="245"/>
      <c r="D70" s="246"/>
      <c r="P70" s="245"/>
      <c r="Q70" s="245"/>
      <c r="R70" s="246"/>
      <c r="S70" s="246"/>
    </row>
    <row r="71" spans="1:25" x14ac:dyDescent="0.2">
      <c r="C71" s="245"/>
      <c r="D71" s="246"/>
      <c r="P71" s="245"/>
      <c r="Q71" s="245"/>
      <c r="R71" s="246"/>
      <c r="S71" s="246"/>
    </row>
    <row r="73" spans="1:25" x14ac:dyDescent="0.2">
      <c r="C73" s="237"/>
      <c r="D73" s="237"/>
      <c r="E73" s="237"/>
      <c r="F73" s="237"/>
      <c r="P73" s="237"/>
      <c r="Q73" s="237"/>
      <c r="R73" s="237"/>
      <c r="S73" s="237"/>
      <c r="T73" s="237"/>
      <c r="U73" s="237"/>
      <c r="V73" s="237"/>
      <c r="W73" s="237"/>
      <c r="X73" s="237"/>
    </row>
    <row r="74" spans="1:25" x14ac:dyDescent="0.2">
      <c r="C74" s="237"/>
      <c r="D74" s="237"/>
      <c r="E74" s="237"/>
      <c r="F74" s="237"/>
      <c r="P74" s="237"/>
      <c r="Q74" s="237"/>
      <c r="R74" s="237"/>
      <c r="S74" s="237"/>
      <c r="T74" s="237"/>
      <c r="U74" s="237"/>
      <c r="V74" s="237"/>
      <c r="W74" s="237"/>
      <c r="X74" s="237"/>
    </row>
    <row r="75" spans="1:25" x14ac:dyDescent="0.2">
      <c r="C75" s="237"/>
      <c r="D75" s="237"/>
      <c r="E75" s="237"/>
      <c r="F75" s="237"/>
      <c r="P75" s="237"/>
      <c r="Q75" s="237"/>
      <c r="R75" s="237"/>
      <c r="S75" s="237"/>
      <c r="T75" s="237"/>
      <c r="U75" s="237"/>
      <c r="V75" s="237"/>
      <c r="W75" s="237"/>
      <c r="X75" s="237"/>
    </row>
    <row r="76" spans="1:25" x14ac:dyDescent="0.2">
      <c r="C76" s="237"/>
      <c r="D76" s="237"/>
      <c r="E76" s="237"/>
      <c r="F76" s="237"/>
      <c r="P76" s="237"/>
      <c r="Q76" s="237"/>
      <c r="R76" s="237"/>
      <c r="S76" s="237"/>
      <c r="T76" s="237"/>
      <c r="U76" s="237"/>
      <c r="V76" s="237"/>
      <c r="W76" s="237"/>
      <c r="X76" s="237"/>
    </row>
  </sheetData>
  <mergeCells count="26">
    <mergeCell ref="H32:N32"/>
    <mergeCell ref="H59:N59"/>
    <mergeCell ref="A3:F3"/>
    <mergeCell ref="H3:N3"/>
    <mergeCell ref="H5:N5"/>
    <mergeCell ref="H14:N14"/>
    <mergeCell ref="H23:N23"/>
    <mergeCell ref="A5:F5"/>
    <mergeCell ref="A32:F32"/>
    <mergeCell ref="A23:F23"/>
    <mergeCell ref="A14:F14"/>
    <mergeCell ref="A59:F59"/>
    <mergeCell ref="A50:F50"/>
    <mergeCell ref="A41:F41"/>
    <mergeCell ref="P50:X50"/>
    <mergeCell ref="P59:X59"/>
    <mergeCell ref="AA3:AD3"/>
    <mergeCell ref="AA14:AD14"/>
    <mergeCell ref="AA23:AD23"/>
    <mergeCell ref="AA32:AD32"/>
    <mergeCell ref="P3:X3"/>
    <mergeCell ref="P5:X5"/>
    <mergeCell ref="P14:X14"/>
    <mergeCell ref="P23:X23"/>
    <mergeCell ref="P32:X32"/>
    <mergeCell ref="P41:X41"/>
  </mergeCells>
  <pageMargins left="0.39" right="0.43" top="0.75" bottom="0.75" header="0.3" footer="0.3"/>
  <pageSetup orientation="portrait" r:id="rId1"/>
  <ignoredErrors>
    <ignoredError sqref="T24:T27" formula="1"/>
    <ignoredError sqref="A6:A11 A15:A2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F25"/>
  <sheetViews>
    <sheetView showGridLines="0" workbookViewId="0">
      <pane ySplit="2" topLeftCell="A3" activePane="bottomLeft" state="frozen"/>
      <selection activeCell="N2153" sqref="N2153"/>
      <selection pane="bottomLeft" activeCell="B21" sqref="B21"/>
    </sheetView>
  </sheetViews>
  <sheetFormatPr defaultColWidth="9.140625" defaultRowHeight="14.25" outlineLevelCol="6" x14ac:dyDescent="0.2"/>
  <cols>
    <col min="1" max="1" width="78.85546875" style="198" customWidth="1"/>
    <col min="2" max="2" width="16.28515625" style="198" bestFit="1" customWidth="1"/>
    <col min="3" max="3" width="17.140625" style="198" customWidth="1"/>
    <col min="4" max="4" width="18.140625" style="198" customWidth="1"/>
    <col min="5" max="5" width="9.140625" style="198" outlineLevel="6" collapsed="1"/>
    <col min="6" max="6" width="12.28515625" style="198" bestFit="1" customWidth="1"/>
    <col min="7" max="16384" width="9.140625" style="198"/>
  </cols>
  <sheetData>
    <row r="1" spans="1:3" x14ac:dyDescent="0.2">
      <c r="A1" s="197" t="str">
        <f>'Allocation Summary'!A1</f>
        <v>Technical Colleges Formula Funding Recommendation - 2022-2023</v>
      </c>
    </row>
    <row r="2" spans="1:3" ht="15" thickBot="1" x14ac:dyDescent="0.25">
      <c r="A2" s="197" t="s">
        <v>31</v>
      </c>
    </row>
    <row r="3" spans="1:3" ht="15" thickBot="1" x14ac:dyDescent="0.25">
      <c r="A3" s="365" t="s">
        <v>11</v>
      </c>
      <c r="B3" s="365"/>
    </row>
    <row r="4" spans="1:3" ht="31.5" customHeight="1" x14ac:dyDescent="0.2">
      <c r="A4" s="364" t="s">
        <v>12</v>
      </c>
      <c r="B4" s="364"/>
      <c r="C4" s="199"/>
    </row>
    <row r="5" spans="1:3" ht="31.5" customHeight="1" x14ac:dyDescent="0.2">
      <c r="A5" s="364" t="s">
        <v>13</v>
      </c>
      <c r="B5" s="364"/>
    </row>
    <row r="6" spans="1:3" ht="31.5" customHeight="1" x14ac:dyDescent="0.2">
      <c r="A6" s="364" t="s">
        <v>69</v>
      </c>
      <c r="B6" s="364"/>
    </row>
    <row r="7" spans="1:3" ht="31.5" customHeight="1" x14ac:dyDescent="0.2">
      <c r="A7" s="364" t="s">
        <v>70</v>
      </c>
      <c r="B7" s="364"/>
    </row>
    <row r="8" spans="1:3" ht="31.5" customHeight="1" x14ac:dyDescent="0.2">
      <c r="A8" s="364" t="s">
        <v>166</v>
      </c>
      <c r="B8" s="364"/>
    </row>
    <row r="9" spans="1:3" ht="31.5" customHeight="1" x14ac:dyDescent="0.2">
      <c r="A9" s="364" t="s">
        <v>167</v>
      </c>
      <c r="B9" s="364"/>
    </row>
    <row r="10" spans="1:3" ht="31.5" customHeight="1" x14ac:dyDescent="0.2">
      <c r="A10" s="364" t="s">
        <v>71</v>
      </c>
      <c r="B10" s="364"/>
    </row>
    <row r="11" spans="1:3" ht="31.5" customHeight="1" x14ac:dyDescent="0.2">
      <c r="A11" s="364" t="s">
        <v>72</v>
      </c>
      <c r="B11" s="364"/>
    </row>
    <row r="12" spans="1:3" ht="31.5" customHeight="1" x14ac:dyDescent="0.2">
      <c r="A12" s="364" t="s">
        <v>73</v>
      </c>
      <c r="B12" s="364"/>
    </row>
    <row r="13" spans="1:3" ht="31.5" customHeight="1" x14ac:dyDescent="0.2">
      <c r="A13" s="364" t="s">
        <v>74</v>
      </c>
      <c r="B13" s="364"/>
    </row>
    <row r="14" spans="1:3" ht="31.5" customHeight="1" x14ac:dyDescent="0.2">
      <c r="A14" s="364" t="s">
        <v>75</v>
      </c>
      <c r="B14" s="364"/>
    </row>
    <row r="15" spans="1:3" ht="31.5" customHeight="1" x14ac:dyDescent="0.2">
      <c r="A15" s="364" t="s">
        <v>76</v>
      </c>
      <c r="B15" s="364"/>
    </row>
    <row r="16" spans="1:3" ht="15" thickBot="1" x14ac:dyDescent="0.25"/>
    <row r="17" spans="1:6" ht="16.5" thickBot="1" x14ac:dyDescent="0.25">
      <c r="A17" s="196" t="s">
        <v>192</v>
      </c>
      <c r="B17" s="226">
        <f>52*40*7.25</f>
        <v>15080</v>
      </c>
    </row>
    <row r="18" spans="1:6" ht="16.5" thickBot="1" x14ac:dyDescent="0.25">
      <c r="A18" s="196" t="s">
        <v>193</v>
      </c>
      <c r="B18" s="200">
        <v>1.5</v>
      </c>
    </row>
    <row r="19" spans="1:6" ht="16.5" thickBot="1" x14ac:dyDescent="0.25">
      <c r="A19" s="196" t="s">
        <v>194</v>
      </c>
      <c r="B19" s="224">
        <v>7.0000000000000007E-2</v>
      </c>
      <c r="D19" s="201"/>
      <c r="F19" s="202"/>
    </row>
    <row r="20" spans="1:6" ht="16.5" thickBot="1" x14ac:dyDescent="0.25">
      <c r="A20" s="196" t="s">
        <v>195</v>
      </c>
      <c r="B20" s="225">
        <v>0.35900000126902099</v>
      </c>
      <c r="D20" s="201"/>
    </row>
    <row r="21" spans="1:6" x14ac:dyDescent="0.2">
      <c r="B21" s="203"/>
    </row>
    <row r="22" spans="1:6" ht="124.5" customHeight="1" x14ac:dyDescent="0.2">
      <c r="A22" s="366" t="s">
        <v>189</v>
      </c>
      <c r="B22" s="366"/>
    </row>
    <row r="23" spans="1:6" ht="152.25" customHeight="1" x14ac:dyDescent="0.2">
      <c r="A23" s="366" t="s">
        <v>190</v>
      </c>
      <c r="B23" s="366"/>
    </row>
    <row r="24" spans="1:6" ht="62.25" customHeight="1" x14ac:dyDescent="0.2">
      <c r="A24" s="366" t="s">
        <v>191</v>
      </c>
      <c r="B24" s="366"/>
    </row>
    <row r="25" spans="1:6" ht="46.5" customHeight="1" x14ac:dyDescent="0.2">
      <c r="A25" s="366" t="s">
        <v>196</v>
      </c>
      <c r="B25" s="366"/>
    </row>
  </sheetData>
  <mergeCells count="17">
    <mergeCell ref="A22:B22"/>
    <mergeCell ref="A23:B23"/>
    <mergeCell ref="A24:B24"/>
    <mergeCell ref="A25:B25"/>
    <mergeCell ref="A12:B12"/>
    <mergeCell ref="A13:B13"/>
    <mergeCell ref="A14:B14"/>
    <mergeCell ref="A15:B15"/>
    <mergeCell ref="A10:B10"/>
    <mergeCell ref="A11:B11"/>
    <mergeCell ref="A3:B3"/>
    <mergeCell ref="A8:B8"/>
    <mergeCell ref="A9:B9"/>
    <mergeCell ref="A4:B4"/>
    <mergeCell ref="A5:B5"/>
    <mergeCell ref="A6:B6"/>
    <mergeCell ref="A7:B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K93"/>
  <sheetViews>
    <sheetView showGridLines="0" zoomScale="85" zoomScaleNormal="85" workbookViewId="0">
      <pane xSplit="2" ySplit="3" topLeftCell="C4" activePane="bottomRight" state="frozen"/>
      <selection activeCell="N2153" sqref="N2153"/>
      <selection pane="topRight" activeCell="N2153" sqref="N2153"/>
      <selection pane="bottomLeft" activeCell="N2153" sqref="N2153"/>
      <selection pane="bottomRight" activeCell="A87" sqref="A87:I87"/>
    </sheetView>
  </sheetViews>
  <sheetFormatPr defaultColWidth="9.140625" defaultRowHeight="12.75" outlineLevelRow="1" x14ac:dyDescent="0.2"/>
  <cols>
    <col min="1" max="1" width="7" style="1" bestFit="1" customWidth="1"/>
    <col min="2" max="2" width="8.28515625" style="1" customWidth="1"/>
    <col min="3" max="3" width="15.85546875" style="2" customWidth="1"/>
    <col min="4" max="4" width="16" style="1" bestFit="1" customWidth="1"/>
    <col min="5" max="8" width="10.7109375" style="1" customWidth="1"/>
    <col min="9" max="9" width="11" style="1" customWidth="1"/>
    <col min="10" max="10" width="13.7109375" style="114" customWidth="1"/>
    <col min="11" max="11" width="18.7109375" style="1" customWidth="1"/>
    <col min="12" max="16384" width="9.140625" style="1"/>
  </cols>
  <sheetData>
    <row r="1" spans="1:11" x14ac:dyDescent="0.2">
      <c r="A1" s="16" t="str">
        <f>'Allocation Summary'!A1</f>
        <v>Technical Colleges Formula Funding Recommendation - 2022-2023</v>
      </c>
    </row>
    <row r="2" spans="1:11" x14ac:dyDescent="0.2">
      <c r="A2" s="16" t="s">
        <v>30</v>
      </c>
    </row>
    <row r="3" spans="1:11" ht="65.25" x14ac:dyDescent="0.2">
      <c r="A3" s="204" t="s">
        <v>6</v>
      </c>
      <c r="B3" s="204" t="s">
        <v>197</v>
      </c>
      <c r="C3" s="205" t="s">
        <v>219</v>
      </c>
      <c r="D3" s="206" t="s">
        <v>198</v>
      </c>
      <c r="E3" s="206" t="s">
        <v>199</v>
      </c>
      <c r="F3" s="206" t="s">
        <v>200</v>
      </c>
      <c r="G3" s="206" t="s">
        <v>201</v>
      </c>
      <c r="H3" s="206" t="s">
        <v>202</v>
      </c>
      <c r="I3" s="207" t="s">
        <v>203</v>
      </c>
      <c r="J3" s="207" t="s">
        <v>92</v>
      </c>
      <c r="K3" s="106"/>
    </row>
    <row r="4" spans="1:11" outlineLevel="1" x14ac:dyDescent="0.2">
      <c r="A4" s="3" t="s">
        <v>2</v>
      </c>
      <c r="B4" s="4">
        <v>1</v>
      </c>
      <c r="C4" s="213">
        <f>IF(SUM(D4:H4)&gt;0,(AVERAGE(D4:H4)-Constants!$B$17)*Constants!$B$19*(1+Constants!$B$18)*5*'Value Add'!I4,0)</f>
        <v>17022895.877986938</v>
      </c>
      <c r="D4" s="5">
        <v>33482.439481723901</v>
      </c>
      <c r="E4" s="5">
        <v>35753.997781292703</v>
      </c>
      <c r="F4" s="5">
        <v>39226.186175261602</v>
      </c>
      <c r="G4" s="5">
        <v>42961.091131620298</v>
      </c>
      <c r="H4" s="5">
        <v>44963.462956661097</v>
      </c>
      <c r="I4" s="124">
        <v>804</v>
      </c>
      <c r="J4" s="126"/>
    </row>
    <row r="5" spans="1:11" outlineLevel="1" x14ac:dyDescent="0.2">
      <c r="A5" s="3" t="s">
        <v>2</v>
      </c>
      <c r="B5" s="4">
        <v>2</v>
      </c>
      <c r="C5" s="213">
        <f>IF(SUM(D5:H5)&gt;0,(AVERAGE(D5:H5)-Constants!$B$17)*Constants!$B$19*(1+Constants!$B$18)*5*'Value Add'!I5,0)</f>
        <v>110129.3149689711</v>
      </c>
      <c r="D5" s="6">
        <v>35941.339389769098</v>
      </c>
      <c r="E5" s="6">
        <v>32686.888738267098</v>
      </c>
      <c r="F5" s="6">
        <v>43857.262469791502</v>
      </c>
      <c r="G5" s="6">
        <v>45834.773092968098</v>
      </c>
      <c r="H5" s="6">
        <v>42941.810559456899</v>
      </c>
      <c r="I5" s="124">
        <v>5</v>
      </c>
      <c r="J5" s="126"/>
      <c r="K5" s="114"/>
    </row>
    <row r="6" spans="1:11" outlineLevel="1" x14ac:dyDescent="0.2">
      <c r="A6" s="3" t="s">
        <v>2</v>
      </c>
      <c r="B6" s="4">
        <v>3</v>
      </c>
      <c r="C6" s="213">
        <f>IF(SUM(D6:H6)&gt;0,(AVERAGE(D6:H6)-Constants!$B$17)*Constants!$B$19*(1+Constants!$B$18)*5*'Value Add'!I6,0)</f>
        <v>7322678.5199809438</v>
      </c>
      <c r="D6" s="6">
        <v>24837.7967114149</v>
      </c>
      <c r="E6" s="6">
        <v>29377.423390146501</v>
      </c>
      <c r="F6" s="6">
        <v>31678.569414302801</v>
      </c>
      <c r="G6" s="6">
        <v>34879.883407091002</v>
      </c>
      <c r="H6" s="6">
        <v>37980.664242451101</v>
      </c>
      <c r="I6" s="124">
        <v>502</v>
      </c>
      <c r="J6" s="126"/>
      <c r="K6" s="114"/>
    </row>
    <row r="7" spans="1:11" outlineLevel="1" x14ac:dyDescent="0.2">
      <c r="A7" s="3" t="s">
        <v>2</v>
      </c>
      <c r="B7" s="4">
        <v>4</v>
      </c>
      <c r="C7" s="213">
        <f>IF(SUM(D7:H7)&gt;0,(AVERAGE(D7:H7)-Constants!$B$17)*Constants!$B$19*(1+Constants!$B$18)*5*'Value Add'!I7,0)</f>
        <v>114070.7964009547</v>
      </c>
      <c r="D7" s="6">
        <v>23120.153448186498</v>
      </c>
      <c r="E7" s="6">
        <v>32521.766886225301</v>
      </c>
      <c r="F7" s="6">
        <v>44001.840051801097</v>
      </c>
      <c r="G7" s="6">
        <v>48498.335429736697</v>
      </c>
      <c r="H7" s="6">
        <v>57624.528642284298</v>
      </c>
      <c r="I7" s="140">
        <v>5</v>
      </c>
      <c r="J7" s="126"/>
      <c r="K7" s="147"/>
    </row>
    <row r="8" spans="1:11" outlineLevel="1" x14ac:dyDescent="0.2">
      <c r="A8" s="3" t="s">
        <v>2</v>
      </c>
      <c r="B8" s="4">
        <v>5</v>
      </c>
      <c r="C8" s="213">
        <f>IF(SUM(D8:H8)&gt;0,(AVERAGE(D8:H8)-Constants!$B$17)*Constants!$B$19*(1+Constants!$B$18)*5*'Value Add'!I8,0)</f>
        <v>0</v>
      </c>
      <c r="D8" s="6"/>
      <c r="E8" s="6"/>
      <c r="F8" s="6"/>
      <c r="G8" s="6"/>
      <c r="H8" s="6"/>
      <c r="I8" s="140"/>
      <c r="J8" s="126"/>
      <c r="K8" s="114"/>
    </row>
    <row r="9" spans="1:11" outlineLevel="1" x14ac:dyDescent="0.2">
      <c r="A9" s="3" t="s">
        <v>2</v>
      </c>
      <c r="B9" s="4">
        <v>6</v>
      </c>
      <c r="C9" s="213">
        <f>IF(SUM(D9:H9)&gt;0,(AVERAGE(D9:H9)-Constants!$B$17)*Constants!$B$19*(1+Constants!$B$18)*5*'Value Add'!I9,0)</f>
        <v>0</v>
      </c>
      <c r="D9" s="6"/>
      <c r="E9" s="6"/>
      <c r="F9" s="6"/>
      <c r="G9" s="6"/>
      <c r="H9" s="6"/>
      <c r="I9" s="124"/>
      <c r="J9" s="126"/>
      <c r="K9" s="114"/>
    </row>
    <row r="10" spans="1:11" outlineLevel="1" x14ac:dyDescent="0.2">
      <c r="A10" s="3" t="s">
        <v>2</v>
      </c>
      <c r="B10" s="4">
        <v>7</v>
      </c>
      <c r="C10" s="213">
        <f>IF(SUM(D10:H10)&gt;0,(AVERAGE(D10:H10)-Constants!$B$17)*Constants!$B$19*(1+Constants!$B$18)*5*'Value Add'!I10,0)</f>
        <v>4418414.0168014439</v>
      </c>
      <c r="D10" s="6">
        <v>18167.987507501301</v>
      </c>
      <c r="E10" s="6">
        <v>22008.857418347201</v>
      </c>
      <c r="F10" s="6">
        <v>26348.592928191902</v>
      </c>
      <c r="G10" s="6">
        <v>33257.249659853798</v>
      </c>
      <c r="H10" s="6">
        <v>40522.402707206697</v>
      </c>
      <c r="I10" s="124">
        <v>389</v>
      </c>
      <c r="J10" s="126"/>
      <c r="K10" s="114"/>
    </row>
    <row r="11" spans="1:11" outlineLevel="1" x14ac:dyDescent="0.2">
      <c r="A11" s="3" t="s">
        <v>2</v>
      </c>
      <c r="B11" s="4">
        <v>8</v>
      </c>
      <c r="C11" s="213">
        <f>IF(SUM(D11:H11)&gt;0,(AVERAGE(D11:H11)-Constants!$B$17)*Constants!$B$19*(1+Constants!$B$18)*5*'Value Add'!I11,0)</f>
        <v>683566.03280277445</v>
      </c>
      <c r="D11" s="6">
        <v>16133.934838720001</v>
      </c>
      <c r="E11" s="6">
        <v>21568.235578964901</v>
      </c>
      <c r="F11" s="6">
        <v>26920.5482790817</v>
      </c>
      <c r="G11" s="6">
        <v>33568.376746918599</v>
      </c>
      <c r="H11" s="6">
        <v>38241.586056562497</v>
      </c>
      <c r="I11" s="124">
        <v>64</v>
      </c>
      <c r="J11" s="126"/>
      <c r="K11" s="114"/>
    </row>
    <row r="12" spans="1:11" outlineLevel="1" x14ac:dyDescent="0.2">
      <c r="A12" s="3" t="s">
        <v>2</v>
      </c>
      <c r="B12" s="4">
        <v>9</v>
      </c>
      <c r="C12" s="213">
        <f>IF(SUM(D12:H12)&gt;0,(AVERAGE(D12:H12)-Constants!$B$17)*Constants!$B$19*(1+Constants!$B$18)*5*'Value Add'!I12,0)</f>
        <v>26473892.631740477</v>
      </c>
      <c r="D12" s="6">
        <v>22878.011321028898</v>
      </c>
      <c r="E12" s="6">
        <v>25225.191382223999</v>
      </c>
      <c r="F12" s="6">
        <v>28110.6749528537</v>
      </c>
      <c r="G12" s="6">
        <v>30696.245178105899</v>
      </c>
      <c r="H12" s="6">
        <v>32754.697245264299</v>
      </c>
      <c r="I12" s="124">
        <v>2354</v>
      </c>
      <c r="J12" s="126"/>
      <c r="K12" s="114"/>
    </row>
    <row r="13" spans="1:11" outlineLevel="1" x14ac:dyDescent="0.2">
      <c r="A13" s="3" t="s">
        <v>2</v>
      </c>
      <c r="B13" s="4">
        <v>10</v>
      </c>
      <c r="C13" s="213">
        <f>IF(SUM(D13:H13)&gt;0,(AVERAGE(D13:H13)-Constants!$B$17)*Constants!$B$19*(1+Constants!$B$18)*5*'Value Add'!I13,0)</f>
        <v>6990269.4064059742</v>
      </c>
      <c r="D13" s="6">
        <v>22096.476346142099</v>
      </c>
      <c r="E13" s="6">
        <v>24084.723348995602</v>
      </c>
      <c r="F13" s="6">
        <v>26450.206798524701</v>
      </c>
      <c r="G13" s="6">
        <v>28953.885034867901</v>
      </c>
      <c r="H13" s="6">
        <v>30553.908198790901</v>
      </c>
      <c r="I13" s="124">
        <v>704</v>
      </c>
      <c r="J13" s="126"/>
      <c r="K13" s="114"/>
    </row>
    <row r="14" spans="1:11" outlineLevel="1" x14ac:dyDescent="0.2">
      <c r="A14" s="3" t="s">
        <v>2</v>
      </c>
      <c r="B14" s="4">
        <v>11</v>
      </c>
      <c r="C14" s="213">
        <f>IF(SUM(D14:H14)&gt;0,(AVERAGE(D14:H14)-Constants!$B$17)*Constants!$B$19*(1+Constants!$B$18)*5*'Value Add'!I14,0)</f>
        <v>2471129.6544585186</v>
      </c>
      <c r="D14" s="6">
        <v>36045.147594282796</v>
      </c>
      <c r="E14" s="6">
        <v>41639.969495988997</v>
      </c>
      <c r="F14" s="6">
        <v>46047.301209547397</v>
      </c>
      <c r="G14" s="6">
        <v>50477.017090046596</v>
      </c>
      <c r="H14" s="6">
        <v>54676.878551657101</v>
      </c>
      <c r="I14" s="124">
        <v>92</v>
      </c>
      <c r="J14" s="126"/>
      <c r="K14" s="114"/>
    </row>
    <row r="15" spans="1:11" outlineLevel="1" x14ac:dyDescent="0.2">
      <c r="A15" s="208" t="s">
        <v>2</v>
      </c>
      <c r="B15" s="123">
        <v>12</v>
      </c>
      <c r="C15" s="213">
        <f>IF(SUM(D15:H15)&gt;0,(AVERAGE(D15:H15)-Constants!$B$17)*Constants!$B$19*(1+Constants!$B$18)*5*'Value Add'!I15,0)</f>
        <v>446568.68426916155</v>
      </c>
      <c r="D15" s="119">
        <v>39631.177908981001</v>
      </c>
      <c r="E15" s="119">
        <v>40992.200114892999</v>
      </c>
      <c r="F15" s="119">
        <v>46673.992223557398</v>
      </c>
      <c r="G15" s="119">
        <v>47816.0333900888</v>
      </c>
      <c r="H15" s="119">
        <v>50393.7171252232</v>
      </c>
      <c r="I15" s="125">
        <v>17</v>
      </c>
      <c r="J15" s="209"/>
      <c r="K15" s="143"/>
    </row>
    <row r="16" spans="1:11" x14ac:dyDescent="0.2">
      <c r="A16" s="210"/>
      <c r="B16" s="214"/>
      <c r="C16" s="141">
        <f>SUM(C4:C15)</f>
        <v>66053614.935816146</v>
      </c>
      <c r="D16" s="215"/>
      <c r="E16" s="215"/>
      <c r="F16" s="215"/>
      <c r="G16" s="215"/>
      <c r="H16" s="215"/>
      <c r="I16" s="216"/>
      <c r="J16" s="217">
        <f>C16/C82</f>
        <v>0.33916691714082259</v>
      </c>
      <c r="K16" s="144"/>
    </row>
    <row r="17" spans="1:11" outlineLevel="1" x14ac:dyDescent="0.2">
      <c r="A17" s="3" t="s">
        <v>3</v>
      </c>
      <c r="B17" s="4">
        <v>1</v>
      </c>
      <c r="C17" s="213">
        <f>IF(SUM(D17:H17)&gt;0,(AVERAGE(D17:H17)-Constants!$B$17)*Constants!$B$19*(1+Constants!$B$18)*5*'Value Add'!I17,0)</f>
        <v>11076000.561565725</v>
      </c>
      <c r="D17" s="119">
        <v>41718.372243223203</v>
      </c>
      <c r="E17" s="119">
        <v>45704.938558939197</v>
      </c>
      <c r="F17" s="119">
        <v>48629.411792955601</v>
      </c>
      <c r="G17" s="119">
        <v>50098.262084677597</v>
      </c>
      <c r="H17" s="119">
        <v>59845.866480246397</v>
      </c>
      <c r="I17" s="125">
        <v>371</v>
      </c>
      <c r="J17" s="126"/>
      <c r="K17" s="114"/>
    </row>
    <row r="18" spans="1:11" outlineLevel="1" x14ac:dyDescent="0.2">
      <c r="A18" s="3" t="s">
        <v>3</v>
      </c>
      <c r="B18" s="4">
        <v>2</v>
      </c>
      <c r="C18" s="213">
        <v>41739.139091694364</v>
      </c>
      <c r="D18" s="119">
        <v>47971.168358617797</v>
      </c>
      <c r="E18" s="119">
        <v>66569.227680420707</v>
      </c>
      <c r="F18" s="119">
        <v>61964.731831120604</v>
      </c>
      <c r="G18" s="119">
        <v>67157.878368094403</v>
      </c>
      <c r="H18" s="119">
        <v>70246.36</v>
      </c>
      <c r="I18" s="125" t="s">
        <v>218</v>
      </c>
      <c r="J18" s="126"/>
      <c r="K18" s="147"/>
    </row>
    <row r="19" spans="1:11" outlineLevel="1" x14ac:dyDescent="0.2">
      <c r="A19" s="3" t="s">
        <v>3</v>
      </c>
      <c r="B19" s="4">
        <v>3</v>
      </c>
      <c r="C19" s="213">
        <f>IF(SUM(D19:H19)&gt;0,(AVERAGE(D19:H19)-Constants!$B$17)*Constants!$B$19*(1+Constants!$B$18)*5*'Value Add'!I19,0)</f>
        <v>7902739.4988628319</v>
      </c>
      <c r="D19" s="119">
        <v>35410.267769312697</v>
      </c>
      <c r="E19" s="119">
        <v>39002.801558487001</v>
      </c>
      <c r="F19" s="119">
        <v>50246.7492450707</v>
      </c>
      <c r="G19" s="119">
        <v>50551.315914090403</v>
      </c>
      <c r="H19" s="119">
        <v>49720.360288116397</v>
      </c>
      <c r="I19" s="125">
        <v>302</v>
      </c>
      <c r="J19" s="126"/>
      <c r="K19" s="114"/>
    </row>
    <row r="20" spans="1:11" outlineLevel="1" x14ac:dyDescent="0.2">
      <c r="A20" s="3" t="s">
        <v>3</v>
      </c>
      <c r="B20" s="4">
        <v>4</v>
      </c>
      <c r="C20" s="213">
        <f>IF(SUM(D20:H20)&gt;0,(AVERAGE(D20:H20)-Constants!$B$17)*Constants!$B$19*(1+Constants!$B$18)*5*'Value Add'!I20,0)</f>
        <v>355819.23599647643</v>
      </c>
      <c r="D20" s="119">
        <v>39274.482017999297</v>
      </c>
      <c r="E20" s="119">
        <v>50927.858732561799</v>
      </c>
      <c r="F20" s="119">
        <v>62108.103324212199</v>
      </c>
      <c r="G20" s="119">
        <v>57212.429148504503</v>
      </c>
      <c r="H20" s="119">
        <v>50718.288333333301</v>
      </c>
      <c r="I20" s="125">
        <v>11</v>
      </c>
      <c r="J20" s="126"/>
      <c r="K20" s="114"/>
    </row>
    <row r="21" spans="1:11" outlineLevel="1" x14ac:dyDescent="0.2">
      <c r="A21" s="3" t="s">
        <v>3</v>
      </c>
      <c r="B21" s="4">
        <v>5</v>
      </c>
      <c r="C21" s="213">
        <v>12288.014550412392</v>
      </c>
      <c r="D21" s="119">
        <v>10892.3074520147</v>
      </c>
      <c r="E21" s="119">
        <v>11857.713550476201</v>
      </c>
      <c r="F21" s="119">
        <v>23797.543047565599</v>
      </c>
      <c r="G21" s="119">
        <v>23465.1353321354</v>
      </c>
      <c r="H21" s="119">
        <v>28793.042618593601</v>
      </c>
      <c r="I21" s="125" t="s">
        <v>218</v>
      </c>
      <c r="J21" s="126"/>
      <c r="K21" s="114"/>
    </row>
    <row r="22" spans="1:11" outlineLevel="1" x14ac:dyDescent="0.2">
      <c r="A22" s="3" t="s">
        <v>3</v>
      </c>
      <c r="B22" s="4">
        <v>6</v>
      </c>
      <c r="C22" s="213">
        <f>IF(SUM(D22:H22)&gt;0,(AVERAGE(D22:H22)-Constants!$B$17)*Constants!$B$19*(1+Constants!$B$18)*5*'Value Add'!I22,0)</f>
        <v>726831.50170847087</v>
      </c>
      <c r="D22" s="119">
        <v>12222.8310914865</v>
      </c>
      <c r="E22" s="119">
        <v>19188.161496732901</v>
      </c>
      <c r="F22" s="119">
        <v>25722.870433155302</v>
      </c>
      <c r="G22" s="119">
        <v>33758.294701582403</v>
      </c>
      <c r="H22" s="119">
        <v>40633.826964955697</v>
      </c>
      <c r="I22" s="125">
        <v>74</v>
      </c>
      <c r="J22" s="126"/>
      <c r="K22" s="114"/>
    </row>
    <row r="23" spans="1:11" outlineLevel="1" x14ac:dyDescent="0.2">
      <c r="A23" s="3" t="s">
        <v>3</v>
      </c>
      <c r="B23" s="4">
        <v>7</v>
      </c>
      <c r="C23" s="213">
        <v>47923.69514072442</v>
      </c>
      <c r="D23" s="119">
        <v>12501.7893487986</v>
      </c>
      <c r="E23" s="119">
        <v>20703.5064269375</v>
      </c>
      <c r="F23" s="119">
        <v>28139.470743000598</v>
      </c>
      <c r="G23" s="119">
        <v>39589.231736413902</v>
      </c>
      <c r="H23" s="119">
        <v>65749.230584324498</v>
      </c>
      <c r="I23" s="125" t="s">
        <v>218</v>
      </c>
      <c r="J23" s="126"/>
      <c r="K23" s="114"/>
    </row>
    <row r="24" spans="1:11" outlineLevel="1" x14ac:dyDescent="0.2">
      <c r="A24" s="3" t="s">
        <v>3</v>
      </c>
      <c r="B24" s="4">
        <v>8</v>
      </c>
      <c r="C24" s="213">
        <f>IF(SUM(D24:H24)&gt;0,(AVERAGE(D24:H24)-Constants!$B$17)*Constants!$B$19*(1+Constants!$B$18)*5*'Value Add'!I24,0)</f>
        <v>0</v>
      </c>
      <c r="D24" s="119"/>
      <c r="E24" s="119"/>
      <c r="F24" s="119"/>
      <c r="G24" s="119"/>
      <c r="H24" s="119"/>
      <c r="I24" s="125"/>
      <c r="J24" s="126"/>
      <c r="K24" s="114"/>
    </row>
    <row r="25" spans="1:11" outlineLevel="1" x14ac:dyDescent="0.2">
      <c r="A25" s="3" t="s">
        <v>3</v>
      </c>
      <c r="B25" s="4">
        <v>9</v>
      </c>
      <c r="C25" s="213">
        <f>IF(SUM(D25:H25)&gt;0,(AVERAGE(D25:H25)-Constants!$B$17)*Constants!$B$19*(1+Constants!$B$18)*5*'Value Add'!I25,0)</f>
        <v>7083320.6238413444</v>
      </c>
      <c r="D25" s="119">
        <v>27964.712978748499</v>
      </c>
      <c r="E25" s="119">
        <v>33086.085326967397</v>
      </c>
      <c r="F25" s="119">
        <v>33309.303989489301</v>
      </c>
      <c r="G25" s="119">
        <v>37019.8274513125</v>
      </c>
      <c r="H25" s="119">
        <v>39034.431404942297</v>
      </c>
      <c r="I25" s="125">
        <v>426</v>
      </c>
      <c r="J25" s="126"/>
      <c r="K25" s="114"/>
    </row>
    <row r="26" spans="1:11" outlineLevel="1" x14ac:dyDescent="0.2">
      <c r="A26" s="3" t="s">
        <v>3</v>
      </c>
      <c r="B26" s="4">
        <v>10</v>
      </c>
      <c r="C26" s="213">
        <f>IF(SUM(D26:H26)&gt;0,(AVERAGE(D26:H26)-Constants!$B$17)*Constants!$B$19*(1+Constants!$B$18)*5*'Value Add'!I26,0)</f>
        <v>3953542.541668654</v>
      </c>
      <c r="D26" s="119">
        <v>31595.539059463201</v>
      </c>
      <c r="E26" s="119">
        <v>34933.746672696303</v>
      </c>
      <c r="F26" s="119">
        <v>36733.122356612002</v>
      </c>
      <c r="G26" s="119">
        <v>40635.584264756202</v>
      </c>
      <c r="H26" s="119">
        <v>42245.496208619399</v>
      </c>
      <c r="I26" s="125">
        <v>204</v>
      </c>
      <c r="J26" s="126"/>
      <c r="K26" s="114"/>
    </row>
    <row r="27" spans="1:11" outlineLevel="1" x14ac:dyDescent="0.2">
      <c r="A27" s="3" t="s">
        <v>3</v>
      </c>
      <c r="B27" s="4">
        <v>11</v>
      </c>
      <c r="C27" s="213">
        <f>IF(SUM(D27:H27)&gt;0,(AVERAGE(D27:H27)-Constants!$B$17)*Constants!$B$19*(1+Constants!$B$18)*5*'Value Add'!I27,0)</f>
        <v>373577.31883085106</v>
      </c>
      <c r="D27" s="119">
        <v>41152.676535873899</v>
      </c>
      <c r="E27" s="119">
        <v>54468.735745088103</v>
      </c>
      <c r="F27" s="119">
        <v>56791.8036754243</v>
      </c>
      <c r="G27" s="119">
        <v>68113.743131918804</v>
      </c>
      <c r="H27" s="119">
        <v>68345.794529324106</v>
      </c>
      <c r="I27" s="125">
        <v>10</v>
      </c>
      <c r="J27" s="126"/>
      <c r="K27" s="114"/>
    </row>
    <row r="28" spans="1:11" outlineLevel="1" x14ac:dyDescent="0.2">
      <c r="A28" s="208" t="s">
        <v>3</v>
      </c>
      <c r="B28" s="123">
        <v>12</v>
      </c>
      <c r="C28" s="213">
        <f>IF(SUM(D28:H28)&gt;0,(AVERAGE(D28:H28)-Constants!$B$17)*Constants!$B$19*(1+Constants!$B$18)*5*'Value Add'!I28,0)</f>
        <v>264989.99274520879</v>
      </c>
      <c r="D28" s="119">
        <v>54535.516688418997</v>
      </c>
      <c r="E28" s="119">
        <v>47708.444570667903</v>
      </c>
      <c r="F28" s="119">
        <v>47557.216885756301</v>
      </c>
      <c r="G28" s="119">
        <v>44326.8051662203</v>
      </c>
      <c r="H28" s="119">
        <v>49519.631130338901</v>
      </c>
      <c r="I28" s="125">
        <v>9</v>
      </c>
      <c r="J28" s="209"/>
      <c r="K28" s="114"/>
    </row>
    <row r="29" spans="1:11" x14ac:dyDescent="0.2">
      <c r="A29" s="210"/>
      <c r="B29" s="214"/>
      <c r="C29" s="141">
        <f>SUM(C17:C28)</f>
        <v>31838772.124002397</v>
      </c>
      <c r="D29" s="215"/>
      <c r="E29" s="215"/>
      <c r="F29" s="215"/>
      <c r="G29" s="215"/>
      <c r="H29" s="215"/>
      <c r="I29" s="216"/>
      <c r="J29" s="217">
        <f>C29/C82</f>
        <v>0.16348322794051523</v>
      </c>
      <c r="K29" s="114"/>
    </row>
    <row r="30" spans="1:11" outlineLevel="1" x14ac:dyDescent="0.2">
      <c r="A30" s="3" t="s">
        <v>4</v>
      </c>
      <c r="B30" s="4">
        <v>1</v>
      </c>
      <c r="C30" s="213">
        <f>IF(SUM(D30:H30)&gt;0,(AVERAGE(D30:H30)-Constants!$B$17)*Constants!$B$19*(1+Constants!$B$18)*5*'Value Add'!I30,0)</f>
        <v>5622018.9060533438</v>
      </c>
      <c r="D30" s="273">
        <v>47389.360006960203</v>
      </c>
      <c r="E30" s="273">
        <v>49485.856785538097</v>
      </c>
      <c r="F30" s="273">
        <v>53698.222793061701</v>
      </c>
      <c r="G30" s="273">
        <v>58025.598879272002</v>
      </c>
      <c r="H30" s="273">
        <v>59171.155069927401</v>
      </c>
      <c r="I30" s="274">
        <v>167</v>
      </c>
      <c r="J30" s="126"/>
      <c r="K30" s="114"/>
    </row>
    <row r="31" spans="1:11" outlineLevel="1" x14ac:dyDescent="0.2">
      <c r="A31" s="3" t="s">
        <v>4</v>
      </c>
      <c r="B31" s="4">
        <v>2</v>
      </c>
      <c r="C31" s="213">
        <f>IF(SUM(D31:H31)&gt;0,(AVERAGE(D31:H31)-Constants!$B$17)*Constants!$B$19*(1+Constants!$B$18)*5*'Value Add'!I31,0)</f>
        <v>0</v>
      </c>
      <c r="D31" s="273"/>
      <c r="E31" s="273"/>
      <c r="F31" s="273"/>
      <c r="G31" s="273"/>
      <c r="H31" s="273"/>
      <c r="I31" s="274"/>
      <c r="J31" s="126"/>
      <c r="K31" s="114"/>
    </row>
    <row r="32" spans="1:11" outlineLevel="1" x14ac:dyDescent="0.2">
      <c r="A32" s="3" t="s">
        <v>4</v>
      </c>
      <c r="B32" s="4">
        <v>3</v>
      </c>
      <c r="C32" s="213">
        <f>IF(SUM(D32:H32)&gt;0,(AVERAGE(D32:H32)-Constants!$B$17)*Constants!$B$19*(1+Constants!$B$18)*5*'Value Add'!I32,0)</f>
        <v>2411101.3383390242</v>
      </c>
      <c r="D32" s="273">
        <v>41801.427270323802</v>
      </c>
      <c r="E32" s="273">
        <v>45435.055591469099</v>
      </c>
      <c r="F32" s="273">
        <v>51767.699777066497</v>
      </c>
      <c r="G32" s="273">
        <v>56660.151516314298</v>
      </c>
      <c r="H32" s="273">
        <v>61021.480757534897</v>
      </c>
      <c r="I32" s="274">
        <v>76</v>
      </c>
      <c r="J32" s="126"/>
      <c r="K32" s="114"/>
    </row>
    <row r="33" spans="1:11" outlineLevel="1" x14ac:dyDescent="0.2">
      <c r="A33" s="3" t="s">
        <v>4</v>
      </c>
      <c r="B33" s="4">
        <v>4</v>
      </c>
      <c r="C33" s="213">
        <v>22515.040297445186</v>
      </c>
      <c r="D33" s="273">
        <v>20505.390545344399</v>
      </c>
      <c r="E33" s="273">
        <v>31402.916684622502</v>
      </c>
      <c r="F33" s="273">
        <v>48975.403029196801</v>
      </c>
      <c r="G33" s="273">
        <v>48697.874911340899</v>
      </c>
      <c r="H33" s="273">
        <v>54475.7879577536</v>
      </c>
      <c r="I33" s="274" t="s">
        <v>218</v>
      </c>
      <c r="J33" s="126"/>
      <c r="K33" s="147"/>
    </row>
    <row r="34" spans="1:11" outlineLevel="1" x14ac:dyDescent="0.2">
      <c r="A34" s="3" t="s">
        <v>4</v>
      </c>
      <c r="B34" s="4">
        <v>5</v>
      </c>
      <c r="C34" s="213">
        <v>126369.56338236587</v>
      </c>
      <c r="D34" s="273">
        <v>40677.397448418</v>
      </c>
      <c r="E34" s="273">
        <v>50065.623466306402</v>
      </c>
      <c r="F34" s="273">
        <v>65550.193698607502</v>
      </c>
      <c r="G34" s="273">
        <v>61304.811067059702</v>
      </c>
      <c r="H34" s="273">
        <v>38329.922008702502</v>
      </c>
      <c r="I34" s="274" t="s">
        <v>218</v>
      </c>
      <c r="J34" s="126"/>
      <c r="K34" s="114"/>
    </row>
    <row r="35" spans="1:11" outlineLevel="1" x14ac:dyDescent="0.2">
      <c r="A35" s="3" t="s">
        <v>4</v>
      </c>
      <c r="B35" s="4">
        <v>6</v>
      </c>
      <c r="C35" s="213">
        <f>IF(SUM(D35:H35)&gt;0,(AVERAGE(D35:H35)-Constants!$B$17)*Constants!$B$19*(1+Constants!$B$18)*5*'Value Add'!I35,0)</f>
        <v>0</v>
      </c>
      <c r="D35" s="275"/>
      <c r="E35" s="275"/>
      <c r="F35" s="275"/>
      <c r="G35" s="275"/>
      <c r="H35" s="275"/>
      <c r="I35" s="276"/>
      <c r="J35" s="126"/>
      <c r="K35" s="114"/>
    </row>
    <row r="36" spans="1:11" outlineLevel="1" x14ac:dyDescent="0.2">
      <c r="A36" s="3" t="s">
        <v>4</v>
      </c>
      <c r="B36" s="4">
        <v>7</v>
      </c>
      <c r="C36" s="213">
        <v>21596.382358758274</v>
      </c>
      <c r="D36" s="273">
        <v>25472.884534167199</v>
      </c>
      <c r="E36" s="273">
        <v>34740.471506076501</v>
      </c>
      <c r="F36" s="273">
        <v>29952.801385968702</v>
      </c>
      <c r="G36" s="273">
        <v>23557.152170239799</v>
      </c>
      <c r="H36" s="273">
        <v>23380.639999999999</v>
      </c>
      <c r="I36" s="274" t="s">
        <v>218</v>
      </c>
      <c r="J36" s="126"/>
      <c r="K36" s="114"/>
    </row>
    <row r="37" spans="1:11" outlineLevel="1" x14ac:dyDescent="0.2">
      <c r="A37" s="3" t="s">
        <v>4</v>
      </c>
      <c r="B37" s="4">
        <v>8</v>
      </c>
      <c r="C37" s="213">
        <v>50339.781358801993</v>
      </c>
      <c r="D37" s="275">
        <v>90028.1622599736</v>
      </c>
      <c r="E37" s="275">
        <v>55194.195131573797</v>
      </c>
      <c r="F37" s="275"/>
      <c r="G37" s="275"/>
      <c r="H37" s="275"/>
      <c r="I37" s="274" t="s">
        <v>218</v>
      </c>
      <c r="J37" s="126"/>
      <c r="K37" s="147"/>
    </row>
    <row r="38" spans="1:11" outlineLevel="1" x14ac:dyDescent="0.2">
      <c r="A38" s="3" t="s">
        <v>4</v>
      </c>
      <c r="B38" s="4">
        <v>9</v>
      </c>
      <c r="C38" s="213">
        <f>IF(SUM(D38:H38)&gt;0,(AVERAGE(D38:H38)-Constants!$B$17)*Constants!$B$19*(1+Constants!$B$18)*5*'Value Add'!I38,0)</f>
        <v>4716901.8496344499</v>
      </c>
      <c r="D38" s="273">
        <v>27552.893473668701</v>
      </c>
      <c r="E38" s="273">
        <v>31999.338428360599</v>
      </c>
      <c r="F38" s="273">
        <v>34551.624445100999</v>
      </c>
      <c r="G38" s="273">
        <v>37293.002326551599</v>
      </c>
      <c r="H38" s="273">
        <v>40266.444380082401</v>
      </c>
      <c r="I38" s="274">
        <v>280</v>
      </c>
      <c r="J38" s="126"/>
      <c r="K38" s="114"/>
    </row>
    <row r="39" spans="1:11" outlineLevel="1" x14ac:dyDescent="0.2">
      <c r="A39" s="3" t="s">
        <v>4</v>
      </c>
      <c r="B39" s="4">
        <v>10</v>
      </c>
      <c r="C39" s="213">
        <f>IF(SUM(D39:H39)&gt;0,(AVERAGE(D39:H39)-Constants!$B$17)*Constants!$B$19*(1+Constants!$B$18)*5*'Value Add'!I39,0)</f>
        <v>1618529.7297483915</v>
      </c>
      <c r="D39" s="273">
        <v>25386.885670542899</v>
      </c>
      <c r="E39" s="273">
        <v>27410.351799119999</v>
      </c>
      <c r="F39" s="273">
        <v>30652.682619487401</v>
      </c>
      <c r="G39" s="273">
        <v>38047.022491549396</v>
      </c>
      <c r="H39" s="273">
        <v>37225.0512287413</v>
      </c>
      <c r="I39" s="274">
        <v>111</v>
      </c>
      <c r="J39" s="126"/>
      <c r="K39" s="114"/>
    </row>
    <row r="40" spans="1:11" outlineLevel="1" x14ac:dyDescent="0.2">
      <c r="A40" s="3" t="s">
        <v>4</v>
      </c>
      <c r="B40" s="4">
        <v>11</v>
      </c>
      <c r="C40" s="213">
        <v>154905.83973928262</v>
      </c>
      <c r="D40" s="273">
        <v>69469.570183098404</v>
      </c>
      <c r="E40" s="273">
        <v>74640.609441186607</v>
      </c>
      <c r="F40" s="273">
        <v>60731.587784255898</v>
      </c>
      <c r="G40" s="273">
        <v>74664.596209401905</v>
      </c>
      <c r="H40" s="273">
        <v>90952.378742595407</v>
      </c>
      <c r="I40" s="274" t="s">
        <v>218</v>
      </c>
      <c r="J40" s="126"/>
      <c r="K40" s="147"/>
    </row>
    <row r="41" spans="1:11" outlineLevel="1" x14ac:dyDescent="0.2">
      <c r="A41" s="208" t="s">
        <v>4</v>
      </c>
      <c r="B41" s="123">
        <v>12</v>
      </c>
      <c r="C41" s="213">
        <v>63265.85873043524</v>
      </c>
      <c r="D41" s="273">
        <v>27953.0460388719</v>
      </c>
      <c r="E41" s="273">
        <v>85516.882042533005</v>
      </c>
      <c r="F41" s="273">
        <v>95539.1434896133</v>
      </c>
      <c r="G41" s="273">
        <v>115310.227840993</v>
      </c>
      <c r="H41" s="273">
        <v>112599.89333333301</v>
      </c>
      <c r="I41" s="274" t="s">
        <v>218</v>
      </c>
      <c r="J41" s="209"/>
      <c r="K41" s="114"/>
    </row>
    <row r="42" spans="1:11" x14ac:dyDescent="0.2">
      <c r="A42" s="210"/>
      <c r="B42" s="214"/>
      <c r="C42" s="141">
        <f>SUM(C30:C41)</f>
        <v>14807544.289642297</v>
      </c>
      <c r="D42" s="215"/>
      <c r="E42" s="215"/>
      <c r="F42" s="215"/>
      <c r="G42" s="215"/>
      <c r="H42" s="215"/>
      <c r="I42" s="216"/>
      <c r="J42" s="217">
        <f>C42/C82</f>
        <v>7.6032616110779633E-2</v>
      </c>
      <c r="K42" s="114"/>
    </row>
    <row r="43" spans="1:11" outlineLevel="1" x14ac:dyDescent="0.2">
      <c r="A43" s="3" t="s">
        <v>1</v>
      </c>
      <c r="B43" s="4">
        <v>1</v>
      </c>
      <c r="C43" s="213">
        <f>IF(SUM(D43:H43)&gt;0,(AVERAGE(D43:H43)-Constants!$B$17)*Constants!$B$19*(1+Constants!$B$18)*5*'Value Add'!I43,0)</f>
        <v>37964425.691456668</v>
      </c>
      <c r="D43" s="119">
        <v>44432.618367949603</v>
      </c>
      <c r="E43" s="119">
        <v>49229.817545357997</v>
      </c>
      <c r="F43" s="119">
        <v>53558.814430077102</v>
      </c>
      <c r="G43" s="119">
        <v>57089.993376371996</v>
      </c>
      <c r="H43" s="119">
        <v>62056.692353969003</v>
      </c>
      <c r="I43" s="125">
        <v>1136</v>
      </c>
      <c r="J43" s="126"/>
      <c r="K43" s="114"/>
    </row>
    <row r="44" spans="1:11" outlineLevel="1" x14ac:dyDescent="0.2">
      <c r="A44" s="3" t="s">
        <v>1</v>
      </c>
      <c r="B44" s="4">
        <v>2</v>
      </c>
      <c r="C44" s="213">
        <f>IF(SUM(D44:H44)&gt;0,(AVERAGE(D44:H44)-Constants!$B$17)*Constants!$B$19*(1+Constants!$B$18)*5*'Value Add'!I44,0)</f>
        <v>259670.42136461061</v>
      </c>
      <c r="D44" s="119">
        <v>58718.555271837598</v>
      </c>
      <c r="E44" s="119">
        <v>63558.357796239798</v>
      </c>
      <c r="F44" s="119">
        <v>69927.2958480706</v>
      </c>
      <c r="G44" s="119">
        <v>64011.041169504402</v>
      </c>
      <c r="H44" s="119">
        <v>66489.913118738594</v>
      </c>
      <c r="I44" s="125">
        <v>6</v>
      </c>
      <c r="J44" s="126"/>
      <c r="K44" s="106"/>
    </row>
    <row r="45" spans="1:11" outlineLevel="1" x14ac:dyDescent="0.2">
      <c r="A45" s="3" t="s">
        <v>1</v>
      </c>
      <c r="B45" s="4">
        <v>3</v>
      </c>
      <c r="C45" s="213">
        <f>IF(SUM(D45:H45)&gt;0,(AVERAGE(D45:H45)-Constants!$B$17)*Constants!$B$19*(1+Constants!$B$18)*5*'Value Add'!I45,0)</f>
        <v>12339215.22473859</v>
      </c>
      <c r="D45" s="119">
        <v>34653.209707800997</v>
      </c>
      <c r="E45" s="119">
        <v>37364.663580898203</v>
      </c>
      <c r="F45" s="119">
        <v>41099.154933680496</v>
      </c>
      <c r="G45" s="119">
        <v>45720.137787256099</v>
      </c>
      <c r="H45" s="119">
        <v>47378.7918460609</v>
      </c>
      <c r="I45" s="125">
        <v>539</v>
      </c>
      <c r="J45" s="126"/>
    </row>
    <row r="46" spans="1:11" outlineLevel="1" x14ac:dyDescent="0.2">
      <c r="A46" s="3" t="s">
        <v>1</v>
      </c>
      <c r="B46" s="4">
        <v>4</v>
      </c>
      <c r="C46" s="213">
        <v>41479.486305089595</v>
      </c>
      <c r="D46" s="119">
        <v>57410.081604422499</v>
      </c>
      <c r="E46" s="119">
        <v>54537.239439650803</v>
      </c>
      <c r="F46" s="119">
        <v>60389.582447568697</v>
      </c>
      <c r="G46" s="119">
        <v>68080.536253849103</v>
      </c>
      <c r="H46" s="119">
        <v>72008.196283592304</v>
      </c>
      <c r="I46" s="125" t="s">
        <v>218</v>
      </c>
      <c r="J46" s="126"/>
    </row>
    <row r="47" spans="1:11" outlineLevel="1" x14ac:dyDescent="0.2">
      <c r="A47" s="3" t="s">
        <v>1</v>
      </c>
      <c r="B47" s="4">
        <v>5</v>
      </c>
      <c r="C47" s="213">
        <f>IF(SUM(D47:H47)&gt;0,(AVERAGE(D47:H47)-Constants!$B$17)*Constants!$B$19*(1+Constants!$B$18)*5*'Value Add'!I47,0)</f>
        <v>0</v>
      </c>
      <c r="D47" s="119"/>
      <c r="E47" s="119"/>
      <c r="F47" s="119"/>
      <c r="G47" s="119"/>
      <c r="H47" s="119"/>
      <c r="I47" s="125"/>
      <c r="J47" s="126"/>
    </row>
    <row r="48" spans="1:11" outlineLevel="1" x14ac:dyDescent="0.2">
      <c r="A48" s="3" t="s">
        <v>1</v>
      </c>
      <c r="B48" s="4">
        <v>6</v>
      </c>
      <c r="C48" s="213">
        <f>IF(SUM(D48:H48)&gt;0,(AVERAGE(D48:H48)-Constants!$B$17)*Constants!$B$19*(1+Constants!$B$18)*5*'Value Add'!I48,0)</f>
        <v>0</v>
      </c>
      <c r="D48" s="119"/>
      <c r="E48" s="119"/>
      <c r="F48" s="119"/>
      <c r="G48" s="119"/>
      <c r="H48" s="119"/>
      <c r="I48" s="125"/>
      <c r="J48" s="126"/>
    </row>
    <row r="49" spans="1:10" outlineLevel="1" x14ac:dyDescent="0.2">
      <c r="A49" s="3" t="s">
        <v>1</v>
      </c>
      <c r="B49" s="4">
        <v>7</v>
      </c>
      <c r="C49" s="213">
        <f>IF(SUM(D49:H49)&gt;0,(AVERAGE(D49:H49)-Constants!$B$17)*Constants!$B$19*(1+Constants!$B$18)*5*'Value Add'!I49,0)</f>
        <v>494178.20764883468</v>
      </c>
      <c r="D49" s="119">
        <v>30951.800986988499</v>
      </c>
      <c r="E49" s="119">
        <v>33301.008063371497</v>
      </c>
      <c r="F49" s="119">
        <v>38044.872465703003</v>
      </c>
      <c r="G49" s="119">
        <v>44562.6422411698</v>
      </c>
      <c r="H49" s="119">
        <v>51316.870689682597</v>
      </c>
      <c r="I49" s="125">
        <v>23</v>
      </c>
      <c r="J49" s="126"/>
    </row>
    <row r="50" spans="1:10" outlineLevel="1" x14ac:dyDescent="0.2">
      <c r="A50" s="3" t="s">
        <v>1</v>
      </c>
      <c r="B50" s="4">
        <v>8</v>
      </c>
      <c r="C50" s="213">
        <v>64952.609506420034</v>
      </c>
      <c r="D50" s="119">
        <v>33100.482071620303</v>
      </c>
      <c r="E50" s="119">
        <v>27503.0064877802</v>
      </c>
      <c r="F50" s="119">
        <v>27992.093031011598</v>
      </c>
      <c r="G50" s="119">
        <v>29668.764994374302</v>
      </c>
      <c r="H50" s="119">
        <v>49925.095567242199</v>
      </c>
      <c r="I50" s="125" t="s">
        <v>218</v>
      </c>
      <c r="J50" s="126"/>
    </row>
    <row r="51" spans="1:10" outlineLevel="1" x14ac:dyDescent="0.2">
      <c r="A51" s="3" t="s">
        <v>1</v>
      </c>
      <c r="B51" s="4">
        <v>9</v>
      </c>
      <c r="C51" s="213">
        <f>IF(SUM(D51:H51)&gt;0,(AVERAGE(D51:H51)-Constants!$B$17)*Constants!$B$19*(1+Constants!$B$18)*5*'Value Add'!I51,0)</f>
        <v>24620039.414650023</v>
      </c>
      <c r="D51" s="119">
        <v>25186.923544753401</v>
      </c>
      <c r="E51" s="119">
        <v>28132.7387421815</v>
      </c>
      <c r="F51" s="119">
        <v>31305.118637234002</v>
      </c>
      <c r="G51" s="119">
        <v>35494.460588232803</v>
      </c>
      <c r="H51" s="119">
        <v>37649.575532262097</v>
      </c>
      <c r="I51" s="125">
        <v>1708</v>
      </c>
      <c r="J51" s="126"/>
    </row>
    <row r="52" spans="1:10" outlineLevel="1" x14ac:dyDescent="0.2">
      <c r="A52" s="3" t="s">
        <v>1</v>
      </c>
      <c r="B52" s="4">
        <v>10</v>
      </c>
      <c r="C52" s="213">
        <f>IF(SUM(D52:H52)&gt;0,(AVERAGE(D52:H52)-Constants!$B$17)*Constants!$B$19*(1+Constants!$B$18)*5*'Value Add'!I52,0)</f>
        <v>4761049.1132324012</v>
      </c>
      <c r="D52" s="119">
        <v>21791.470426286302</v>
      </c>
      <c r="E52" s="119">
        <v>24823.109278440199</v>
      </c>
      <c r="F52" s="119">
        <v>27055.728191141199</v>
      </c>
      <c r="G52" s="119">
        <v>31004.758927179199</v>
      </c>
      <c r="H52" s="119">
        <v>34588.771047273702</v>
      </c>
      <c r="I52" s="125">
        <v>426</v>
      </c>
      <c r="J52" s="126"/>
    </row>
    <row r="53" spans="1:10" outlineLevel="1" x14ac:dyDescent="0.2">
      <c r="A53" s="3" t="s">
        <v>1</v>
      </c>
      <c r="B53" s="4">
        <v>11</v>
      </c>
      <c r="C53" s="213">
        <f>IF(SUM(D53:H53)&gt;0,(AVERAGE(D53:H53)-Constants!$B$17)*Constants!$B$19*(1+Constants!$B$18)*5*'Value Add'!I53,0)</f>
        <v>1304615.0086464984</v>
      </c>
      <c r="D53" s="119">
        <v>45519.449777501803</v>
      </c>
      <c r="E53" s="119">
        <v>56528.300666891497</v>
      </c>
      <c r="F53" s="119">
        <v>54048.168424049902</v>
      </c>
      <c r="G53" s="119">
        <v>61844.364910611403</v>
      </c>
      <c r="H53" s="119">
        <v>70458.084979557403</v>
      </c>
      <c r="I53" s="125">
        <v>35</v>
      </c>
      <c r="J53" s="126"/>
    </row>
    <row r="54" spans="1:10" outlineLevel="1" x14ac:dyDescent="0.2">
      <c r="A54" s="208" t="s">
        <v>1</v>
      </c>
      <c r="B54" s="123">
        <v>12</v>
      </c>
      <c r="C54" s="213">
        <f>IF(SUM(D54:H54)&gt;0,(AVERAGE(D54:H54)-Constants!$B$17)*Constants!$B$19*(1+Constants!$B$18)*5*'Value Add'!I54,0)</f>
        <v>202972.67792600303</v>
      </c>
      <c r="D54" s="119">
        <v>27673.714627016801</v>
      </c>
      <c r="E54" s="119">
        <v>43212.3276482316</v>
      </c>
      <c r="F54" s="119">
        <v>43411.308299836397</v>
      </c>
      <c r="G54" s="119">
        <v>46657.136219562301</v>
      </c>
      <c r="H54" s="119">
        <v>43317.0547456723</v>
      </c>
      <c r="I54" s="125">
        <v>9</v>
      </c>
      <c r="J54" s="126"/>
    </row>
    <row r="55" spans="1:10" x14ac:dyDescent="0.2">
      <c r="A55" s="210"/>
      <c r="B55" s="214"/>
      <c r="C55" s="141">
        <f>SUM(C43:C54)</f>
        <v>82052597.855475143</v>
      </c>
      <c r="D55" s="215"/>
      <c r="E55" s="215"/>
      <c r="F55" s="215"/>
      <c r="G55" s="215"/>
      <c r="H55" s="215"/>
      <c r="I55" s="216"/>
      <c r="J55" s="217">
        <f>C55/C82</f>
        <v>0.42131723880788263</v>
      </c>
    </row>
    <row r="56" spans="1:10" outlineLevel="1" x14ac:dyDescent="0.2">
      <c r="A56" s="113">
        <v>203634</v>
      </c>
      <c r="B56" s="4">
        <v>1</v>
      </c>
      <c r="C56" s="213">
        <f>IF(SUM(D56:H56)&gt;0,(AVERAGE(D56:H56)-Constants!$B$17)*Constants!$B$19*(1+Constants!$B$18)*5*'Value Add'!I56,0)</f>
        <v>0</v>
      </c>
      <c r="D56" s="119">
        <v>0</v>
      </c>
      <c r="E56" s="119">
        <v>0</v>
      </c>
      <c r="F56" s="119">
        <v>0</v>
      </c>
      <c r="G56" s="119">
        <v>0</v>
      </c>
      <c r="H56" s="119">
        <v>0</v>
      </c>
      <c r="I56" s="125">
        <v>0</v>
      </c>
      <c r="J56" s="126"/>
    </row>
    <row r="57" spans="1:10" outlineLevel="1" x14ac:dyDescent="0.2">
      <c r="A57" s="113">
        <v>203634</v>
      </c>
      <c r="B57" s="4">
        <v>2</v>
      </c>
      <c r="C57" s="213">
        <f>IF(SUM(D57:H57)&gt;0,(AVERAGE(D57:H57)-Constants!$B$17)*Constants!$B$19*(1+Constants!$B$18)*5*'Value Add'!I57,0)</f>
        <v>0</v>
      </c>
      <c r="D57" s="119">
        <v>0</v>
      </c>
      <c r="E57" s="119">
        <v>0</v>
      </c>
      <c r="F57" s="119">
        <v>0</v>
      </c>
      <c r="G57" s="119">
        <v>0</v>
      </c>
      <c r="H57" s="119">
        <v>0</v>
      </c>
      <c r="I57" s="125">
        <v>0</v>
      </c>
      <c r="J57" s="126"/>
    </row>
    <row r="58" spans="1:10" outlineLevel="1" x14ac:dyDescent="0.2">
      <c r="A58" s="113">
        <v>203634</v>
      </c>
      <c r="B58" s="4">
        <v>3</v>
      </c>
      <c r="C58" s="213">
        <f>IF(SUM(D58:H58)&gt;0,(AVERAGE(D58:H58)-Constants!$B$17)*Constants!$B$19*(1+Constants!$B$18)*5*'Value Add'!I58,0)</f>
        <v>0</v>
      </c>
      <c r="D58" s="119">
        <v>0</v>
      </c>
      <c r="E58" s="119">
        <v>0</v>
      </c>
      <c r="F58" s="119">
        <v>0</v>
      </c>
      <c r="G58" s="119">
        <v>0</v>
      </c>
      <c r="H58" s="119">
        <v>0</v>
      </c>
      <c r="I58" s="125">
        <v>0</v>
      </c>
      <c r="J58" s="126"/>
    </row>
    <row r="59" spans="1:10" outlineLevel="1" x14ac:dyDescent="0.2">
      <c r="A59" s="113">
        <v>203634</v>
      </c>
      <c r="B59" s="4">
        <v>4</v>
      </c>
      <c r="C59" s="213">
        <f>IF(SUM(D59:H59)&gt;0,(AVERAGE(D59:H59)-Constants!$B$17)*Constants!$B$19*(1+Constants!$B$18)*5*'Value Add'!I59,0)</f>
        <v>0</v>
      </c>
      <c r="D59" s="119">
        <v>0</v>
      </c>
      <c r="E59" s="119">
        <v>0</v>
      </c>
      <c r="F59" s="119">
        <v>0</v>
      </c>
      <c r="G59" s="119">
        <v>0</v>
      </c>
      <c r="H59" s="119">
        <v>0</v>
      </c>
      <c r="I59" s="125">
        <v>0</v>
      </c>
      <c r="J59" s="126"/>
    </row>
    <row r="60" spans="1:10" outlineLevel="1" x14ac:dyDescent="0.2">
      <c r="A60" s="113">
        <v>203634</v>
      </c>
      <c r="B60" s="4">
        <v>5</v>
      </c>
      <c r="C60" s="213">
        <f>IF(SUM(D60:H60)&gt;0,(AVERAGE(D60:H60)-Constants!$B$17)*Constants!$B$19*(1+Constants!$B$18)*5*'Value Add'!I60,0)</f>
        <v>0</v>
      </c>
      <c r="D60" s="119">
        <v>0</v>
      </c>
      <c r="E60" s="119">
        <v>0</v>
      </c>
      <c r="F60" s="119">
        <v>0</v>
      </c>
      <c r="G60" s="119">
        <v>0</v>
      </c>
      <c r="H60" s="119">
        <v>0</v>
      </c>
      <c r="I60" s="125">
        <v>0</v>
      </c>
      <c r="J60" s="126"/>
    </row>
    <row r="61" spans="1:10" outlineLevel="1" x14ac:dyDescent="0.2">
      <c r="A61" s="113">
        <v>203634</v>
      </c>
      <c r="B61" s="4">
        <v>6</v>
      </c>
      <c r="C61" s="213">
        <f>IF(SUM(D61:H61)&gt;0,(AVERAGE(D61:H61)-Constants!$B$17)*Constants!$B$19*(1+Constants!$B$18)*5*'Value Add'!I61,0)</f>
        <v>0</v>
      </c>
      <c r="D61" s="119">
        <v>0</v>
      </c>
      <c r="E61" s="119">
        <v>0</v>
      </c>
      <c r="F61" s="119">
        <v>0</v>
      </c>
      <c r="G61" s="119">
        <v>0</v>
      </c>
      <c r="H61" s="119">
        <v>0</v>
      </c>
      <c r="I61" s="125">
        <v>0</v>
      </c>
      <c r="J61" s="126"/>
    </row>
    <row r="62" spans="1:10" outlineLevel="1" x14ac:dyDescent="0.2">
      <c r="A62" s="113">
        <v>203634</v>
      </c>
      <c r="B62" s="4">
        <v>7</v>
      </c>
      <c r="C62" s="213">
        <f>IF(SUM(D62:H62)&gt;0,(AVERAGE(D62:H62)-Constants!$B$17)*Constants!$B$19*(1+Constants!$B$18)*5*'Value Add'!I62,0)</f>
        <v>0</v>
      </c>
      <c r="D62" s="119">
        <v>0</v>
      </c>
      <c r="E62" s="119">
        <v>0</v>
      </c>
      <c r="F62" s="119">
        <v>0</v>
      </c>
      <c r="G62" s="119">
        <v>0</v>
      </c>
      <c r="H62" s="119">
        <v>0</v>
      </c>
      <c r="I62" s="125">
        <v>0</v>
      </c>
      <c r="J62" s="126"/>
    </row>
    <row r="63" spans="1:10" outlineLevel="1" x14ac:dyDescent="0.2">
      <c r="A63" s="113">
        <v>203634</v>
      </c>
      <c r="B63" s="4">
        <v>8</v>
      </c>
      <c r="C63" s="213">
        <f>IF(SUM(D63:H63)&gt;0,(AVERAGE(D63:H63)-Constants!$B$17)*Constants!$B$19*(1+Constants!$B$18)*5*'Value Add'!I63,0)</f>
        <v>0</v>
      </c>
      <c r="D63" s="119">
        <v>0</v>
      </c>
      <c r="E63" s="119">
        <v>0</v>
      </c>
      <c r="F63" s="119">
        <v>0</v>
      </c>
      <c r="G63" s="119">
        <v>0</v>
      </c>
      <c r="H63" s="119">
        <v>0</v>
      </c>
      <c r="I63" s="125">
        <v>0</v>
      </c>
      <c r="J63" s="126"/>
    </row>
    <row r="64" spans="1:10" outlineLevel="1" x14ac:dyDescent="0.2">
      <c r="A64" s="113">
        <v>203634</v>
      </c>
      <c r="B64" s="4">
        <v>9</v>
      </c>
      <c r="C64" s="213">
        <f>IF(SUM(D64:H64)&gt;0,(AVERAGE(D64:H64)-Constants!$B$17)*Constants!$B$19*(1+Constants!$B$18)*5*'Value Add'!I64,0)</f>
        <v>0</v>
      </c>
      <c r="D64" s="119">
        <v>0</v>
      </c>
      <c r="E64" s="119">
        <v>0</v>
      </c>
      <c r="F64" s="119">
        <v>0</v>
      </c>
      <c r="G64" s="119">
        <v>0</v>
      </c>
      <c r="H64" s="119">
        <v>0</v>
      </c>
      <c r="I64" s="125">
        <v>0</v>
      </c>
      <c r="J64" s="126"/>
    </row>
    <row r="65" spans="1:11" outlineLevel="1" x14ac:dyDescent="0.2">
      <c r="A65" s="113">
        <v>203634</v>
      </c>
      <c r="B65" s="4">
        <v>10</v>
      </c>
      <c r="C65" s="213">
        <f>IF(SUM(D65:H65)&gt;0,(AVERAGE(D65:H65)-Constants!$B$17)*Constants!$B$19*(1+Constants!$B$18)*5*'Value Add'!I65,0)</f>
        <v>0</v>
      </c>
      <c r="D65" s="119">
        <v>0</v>
      </c>
      <c r="E65" s="119">
        <v>0</v>
      </c>
      <c r="F65" s="119">
        <v>0</v>
      </c>
      <c r="G65" s="119">
        <v>0</v>
      </c>
      <c r="H65" s="119">
        <v>0</v>
      </c>
      <c r="I65" s="125">
        <v>0</v>
      </c>
      <c r="J65" s="126"/>
    </row>
    <row r="66" spans="1:11" outlineLevel="1" x14ac:dyDescent="0.2">
      <c r="A66" s="113">
        <v>203634</v>
      </c>
      <c r="B66" s="4">
        <v>11</v>
      </c>
      <c r="C66" s="213">
        <f>IF(SUM(D66:H66)&gt;0,(AVERAGE(D66:H66)-Constants!$B$17)*Constants!$B$19*(1+Constants!$B$18)*5*'Value Add'!I66,0)</f>
        <v>0</v>
      </c>
      <c r="D66" s="119">
        <v>0</v>
      </c>
      <c r="E66" s="119">
        <v>0</v>
      </c>
      <c r="F66" s="119">
        <v>0</v>
      </c>
      <c r="G66" s="119">
        <v>0</v>
      </c>
      <c r="H66" s="119">
        <v>0</v>
      </c>
      <c r="I66" s="125">
        <v>0</v>
      </c>
      <c r="J66" s="126"/>
    </row>
    <row r="67" spans="1:11" outlineLevel="1" x14ac:dyDescent="0.2">
      <c r="A67" s="211">
        <v>203634</v>
      </c>
      <c r="B67" s="123">
        <v>12</v>
      </c>
      <c r="C67" s="213">
        <f>IF(SUM(D67:H67)&gt;0,(AVERAGE(D67:H67)-Constants!$B$17)*Constants!$B$19*(1+Constants!$B$18)*5*'Value Add'!I67,0)</f>
        <v>0</v>
      </c>
      <c r="D67" s="119">
        <v>0</v>
      </c>
      <c r="E67" s="119">
        <v>0</v>
      </c>
      <c r="F67" s="119">
        <v>0</v>
      </c>
      <c r="G67" s="119">
        <v>0</v>
      </c>
      <c r="H67" s="119">
        <v>0</v>
      </c>
      <c r="I67" s="125">
        <v>0</v>
      </c>
      <c r="J67" s="126"/>
    </row>
    <row r="68" spans="1:11" x14ac:dyDescent="0.2">
      <c r="A68" s="210"/>
      <c r="B68" s="214"/>
      <c r="C68" s="141">
        <v>0</v>
      </c>
      <c r="D68" s="215"/>
      <c r="E68" s="215"/>
      <c r="F68" s="215"/>
      <c r="G68" s="215"/>
      <c r="H68" s="215"/>
      <c r="I68" s="216"/>
      <c r="J68" s="217">
        <v>0</v>
      </c>
    </row>
    <row r="69" spans="1:11" outlineLevel="1" x14ac:dyDescent="0.2">
      <c r="A69" s="3">
        <v>133965</v>
      </c>
      <c r="B69" s="4">
        <v>1</v>
      </c>
      <c r="C69" s="213">
        <f>IF(SUM(D69:H69)&gt;0,(AVERAGE(D69:H69)-Constants!$B$17)*Constants!$B$19*(1+Constants!$B$18)*5*'Value Add'!I69,0)</f>
        <v>0</v>
      </c>
      <c r="D69" s="119">
        <v>0</v>
      </c>
      <c r="E69" s="119">
        <v>0</v>
      </c>
      <c r="F69" s="119">
        <v>0</v>
      </c>
      <c r="G69" s="119">
        <v>0</v>
      </c>
      <c r="H69" s="119">
        <v>0</v>
      </c>
      <c r="I69" s="125">
        <v>0</v>
      </c>
      <c r="J69" s="126"/>
    </row>
    <row r="70" spans="1:11" outlineLevel="1" x14ac:dyDescent="0.2">
      <c r="A70" s="3">
        <v>133965</v>
      </c>
      <c r="B70" s="4">
        <v>2</v>
      </c>
      <c r="C70" s="213">
        <f>IF(SUM(D70:H70)&gt;0,(AVERAGE(D70:H70)-Constants!$B$17)*Constants!$B$19*(1+Constants!$B$18)*5*'Value Add'!I70,0)</f>
        <v>0</v>
      </c>
      <c r="D70" s="119">
        <v>0</v>
      </c>
      <c r="E70" s="119">
        <v>0</v>
      </c>
      <c r="F70" s="119">
        <v>0</v>
      </c>
      <c r="G70" s="119">
        <v>0</v>
      </c>
      <c r="H70" s="119">
        <v>0</v>
      </c>
      <c r="I70" s="125">
        <v>0</v>
      </c>
      <c r="J70" s="126"/>
    </row>
    <row r="71" spans="1:11" outlineLevel="1" x14ac:dyDescent="0.2">
      <c r="A71" s="3">
        <v>133965</v>
      </c>
      <c r="B71" s="4">
        <v>3</v>
      </c>
      <c r="C71" s="213">
        <f>IF(SUM(D71:H71)&gt;0,(AVERAGE(D71:H71)-Constants!$B$17)*Constants!$B$19*(1+Constants!$B$18)*5*'Value Add'!I71,0)</f>
        <v>0</v>
      </c>
      <c r="D71" s="119">
        <v>0</v>
      </c>
      <c r="E71" s="119">
        <v>0</v>
      </c>
      <c r="F71" s="119">
        <v>0</v>
      </c>
      <c r="G71" s="119">
        <v>0</v>
      </c>
      <c r="H71" s="119">
        <v>0</v>
      </c>
      <c r="I71" s="125">
        <v>0</v>
      </c>
      <c r="J71" s="126"/>
    </row>
    <row r="72" spans="1:11" outlineLevel="1" x14ac:dyDescent="0.2">
      <c r="A72" s="3">
        <v>133965</v>
      </c>
      <c r="B72" s="4">
        <v>4</v>
      </c>
      <c r="C72" s="213">
        <f>IF(SUM(D72:H72)&gt;0,(AVERAGE(D72:H72)-Constants!$B$17)*Constants!$B$19*(1+Constants!$B$18)*5*'Value Add'!I72,0)</f>
        <v>0</v>
      </c>
      <c r="D72" s="119">
        <v>0</v>
      </c>
      <c r="E72" s="119">
        <v>0</v>
      </c>
      <c r="F72" s="119">
        <v>0</v>
      </c>
      <c r="G72" s="119">
        <v>0</v>
      </c>
      <c r="H72" s="119">
        <v>0</v>
      </c>
      <c r="I72" s="125">
        <v>0</v>
      </c>
      <c r="J72" s="126"/>
    </row>
    <row r="73" spans="1:11" outlineLevel="1" x14ac:dyDescent="0.2">
      <c r="A73" s="3">
        <v>133965</v>
      </c>
      <c r="B73" s="4">
        <v>5</v>
      </c>
      <c r="C73" s="213">
        <f>IF(SUM(D73:H73)&gt;0,(AVERAGE(D73:H73)-Constants!$B$17)*Constants!$B$19*(1+Constants!$B$18)*5*'Value Add'!I73,0)</f>
        <v>0</v>
      </c>
      <c r="D73" s="119">
        <v>0</v>
      </c>
      <c r="E73" s="119">
        <v>0</v>
      </c>
      <c r="F73" s="119">
        <v>0</v>
      </c>
      <c r="G73" s="119">
        <v>0</v>
      </c>
      <c r="H73" s="119">
        <v>0</v>
      </c>
      <c r="I73" s="125">
        <v>0</v>
      </c>
      <c r="J73" s="126"/>
    </row>
    <row r="74" spans="1:11" outlineLevel="1" x14ac:dyDescent="0.2">
      <c r="A74" s="3">
        <v>133965</v>
      </c>
      <c r="B74" s="4">
        <v>6</v>
      </c>
      <c r="C74" s="213">
        <f>IF(SUM(D74:H74)&gt;0,(AVERAGE(D74:H74)-Constants!$B$17)*Constants!$B$19*(1+Constants!$B$18)*5*'Value Add'!I74,0)</f>
        <v>0</v>
      </c>
      <c r="D74" s="119">
        <v>0</v>
      </c>
      <c r="E74" s="119">
        <v>0</v>
      </c>
      <c r="F74" s="119">
        <v>0</v>
      </c>
      <c r="G74" s="119">
        <v>0</v>
      </c>
      <c r="H74" s="119">
        <v>0</v>
      </c>
      <c r="I74" s="125">
        <v>0</v>
      </c>
      <c r="J74" s="126"/>
    </row>
    <row r="75" spans="1:11" outlineLevel="1" x14ac:dyDescent="0.2">
      <c r="A75" s="3">
        <v>133965</v>
      </c>
      <c r="B75" s="4">
        <v>7</v>
      </c>
      <c r="C75" s="213">
        <f>IF(SUM(D75:H75)&gt;0,(AVERAGE(D75:H75)-Constants!$B$17)*Constants!$B$19*(1+Constants!$B$18)*5*'Value Add'!I75,0)</f>
        <v>0</v>
      </c>
      <c r="D75" s="119">
        <v>0</v>
      </c>
      <c r="E75" s="119">
        <v>0</v>
      </c>
      <c r="F75" s="119">
        <v>0</v>
      </c>
      <c r="G75" s="119">
        <v>0</v>
      </c>
      <c r="H75" s="119">
        <v>0</v>
      </c>
      <c r="I75" s="125">
        <v>0</v>
      </c>
      <c r="J75" s="126"/>
    </row>
    <row r="76" spans="1:11" outlineLevel="1" x14ac:dyDescent="0.2">
      <c r="A76" s="3">
        <v>133965</v>
      </c>
      <c r="B76" s="4">
        <v>8</v>
      </c>
      <c r="C76" s="213">
        <f>IF(SUM(D76:H76)&gt;0,(AVERAGE(D76:H76)-Constants!$B$17)*Constants!$B$19*(1+Constants!$B$18)*5*'Value Add'!I76,0)</f>
        <v>0</v>
      </c>
      <c r="D76" s="119">
        <v>0</v>
      </c>
      <c r="E76" s="119">
        <v>0</v>
      </c>
      <c r="F76" s="119">
        <v>0</v>
      </c>
      <c r="G76" s="119">
        <v>0</v>
      </c>
      <c r="H76" s="119">
        <v>0</v>
      </c>
      <c r="I76" s="125">
        <v>0</v>
      </c>
      <c r="J76" s="126"/>
    </row>
    <row r="77" spans="1:11" outlineLevel="1" x14ac:dyDescent="0.2">
      <c r="A77" s="3">
        <v>133965</v>
      </c>
      <c r="B77" s="4">
        <v>9</v>
      </c>
      <c r="C77" s="213">
        <f>IF(SUM(D77:H77)&gt;0,(AVERAGE(D77:H77)-Constants!$B$17)*Constants!$B$19*(1+Constants!$B$18)*5*'Value Add'!I77,0)</f>
        <v>0</v>
      </c>
      <c r="D77" s="119">
        <v>0</v>
      </c>
      <c r="E77" s="119">
        <v>0</v>
      </c>
      <c r="F77" s="119">
        <v>0</v>
      </c>
      <c r="G77" s="119">
        <v>0</v>
      </c>
      <c r="H77" s="119">
        <v>0</v>
      </c>
      <c r="I77" s="125">
        <v>0</v>
      </c>
      <c r="J77" s="126"/>
    </row>
    <row r="78" spans="1:11" outlineLevel="1" x14ac:dyDescent="0.2">
      <c r="A78" s="3">
        <v>133965</v>
      </c>
      <c r="B78" s="4">
        <v>10</v>
      </c>
      <c r="C78" s="213">
        <f>IF(SUM(D78:H78)&gt;0,(AVERAGE(D78:H78)-Constants!$B$17)*Constants!$B$19*(1+Constants!$B$18)*5*'Value Add'!I78,0)</f>
        <v>0</v>
      </c>
      <c r="D78" s="119">
        <v>0</v>
      </c>
      <c r="E78" s="119">
        <v>0</v>
      </c>
      <c r="F78" s="119">
        <v>0</v>
      </c>
      <c r="G78" s="119">
        <v>0</v>
      </c>
      <c r="H78" s="119">
        <v>0</v>
      </c>
      <c r="I78" s="125">
        <v>0</v>
      </c>
      <c r="J78" s="126"/>
    </row>
    <row r="79" spans="1:11" outlineLevel="1" x14ac:dyDescent="0.2">
      <c r="A79" s="3">
        <v>133965</v>
      </c>
      <c r="B79" s="4">
        <v>11</v>
      </c>
      <c r="C79" s="213">
        <f>IF(SUM(D79:H79)&gt;0,(AVERAGE(D79:H79)-Constants!$B$17)*Constants!$B$19*(1+Constants!$B$18)*5*'Value Add'!I79,0)</f>
        <v>0</v>
      </c>
      <c r="D79" s="119">
        <v>0</v>
      </c>
      <c r="E79" s="119">
        <v>0</v>
      </c>
      <c r="F79" s="119">
        <v>0</v>
      </c>
      <c r="G79" s="119">
        <v>0</v>
      </c>
      <c r="H79" s="119">
        <v>0</v>
      </c>
      <c r="I79" s="125">
        <v>0</v>
      </c>
      <c r="J79" s="126"/>
    </row>
    <row r="80" spans="1:11" outlineLevel="1" x14ac:dyDescent="0.2">
      <c r="A80" s="208">
        <v>133965</v>
      </c>
      <c r="B80" s="123">
        <v>12</v>
      </c>
      <c r="C80" s="213">
        <f>IF(SUM(D80:H80)&gt;0,(AVERAGE(D80:H80)-Constants!$B$17)*Constants!$B$19*(1+Constants!$B$18)*5*'Value Add'!I80,0)</f>
        <v>0</v>
      </c>
      <c r="D80" s="119">
        <v>0</v>
      </c>
      <c r="E80" s="119">
        <v>0</v>
      </c>
      <c r="F80" s="119">
        <v>0</v>
      </c>
      <c r="G80" s="119">
        <v>0</v>
      </c>
      <c r="H80" s="119">
        <v>0</v>
      </c>
      <c r="I80" s="125">
        <v>0</v>
      </c>
      <c r="J80" s="126"/>
      <c r="K80" s="16"/>
    </row>
    <row r="81" spans="1:11" x14ac:dyDescent="0.2">
      <c r="A81" s="210"/>
      <c r="B81" s="214"/>
      <c r="C81" s="141">
        <v>0</v>
      </c>
      <c r="D81" s="215"/>
      <c r="E81" s="215"/>
      <c r="F81" s="215"/>
      <c r="G81" s="215"/>
      <c r="H81" s="215"/>
      <c r="I81" s="216"/>
      <c r="J81" s="217">
        <f>C81/$C$82</f>
        <v>0</v>
      </c>
      <c r="K81" s="16"/>
    </row>
    <row r="82" spans="1:11" x14ac:dyDescent="0.2">
      <c r="A82" s="218" t="s">
        <v>5</v>
      </c>
      <c r="B82" s="219"/>
      <c r="C82" s="220">
        <f>SUM(C16+C29+C42+C55)</f>
        <v>194752529.20493597</v>
      </c>
      <c r="D82" s="221"/>
      <c r="E82" s="221"/>
      <c r="F82" s="221"/>
      <c r="G82" s="221"/>
      <c r="H82" s="221"/>
      <c r="I82" s="222"/>
      <c r="J82" s="223">
        <f>C82/$C$82</f>
        <v>1</v>
      </c>
      <c r="K82" s="16"/>
    </row>
    <row r="83" spans="1:11" ht="29.25" customHeight="1" x14ac:dyDescent="0.25">
      <c r="A83" s="369" t="s">
        <v>95</v>
      </c>
      <c r="B83" s="370"/>
      <c r="C83" s="7">
        <f>C82*2</f>
        <v>389505058.40987194</v>
      </c>
      <c r="D83" s="117"/>
      <c r="E83" s="116"/>
      <c r="F83" s="116"/>
      <c r="G83" s="116"/>
      <c r="H83" s="116"/>
      <c r="I83" s="116"/>
      <c r="K83" s="118"/>
    </row>
    <row r="84" spans="1:11" ht="59.25" customHeight="1" x14ac:dyDescent="0.25">
      <c r="A84" s="369" t="s">
        <v>169</v>
      </c>
      <c r="B84" s="371"/>
      <c r="C84" s="7">
        <f>(C82*Constants!B20)*2</f>
        <v>139832316.46343413</v>
      </c>
      <c r="D84" s="116"/>
      <c r="E84" s="116"/>
      <c r="F84" s="116"/>
      <c r="G84" s="116"/>
      <c r="H84" s="116"/>
      <c r="I84" s="116"/>
      <c r="K84" s="118"/>
    </row>
    <row r="85" spans="1:11" ht="45" customHeight="1" x14ac:dyDescent="0.25">
      <c r="A85" s="369" t="s">
        <v>170</v>
      </c>
      <c r="B85" s="371"/>
      <c r="C85" s="7">
        <f>C84/2</f>
        <v>69916158.231717065</v>
      </c>
      <c r="D85" s="116"/>
      <c r="E85" s="116"/>
      <c r="F85" s="116"/>
      <c r="G85" s="116"/>
      <c r="H85" s="116"/>
      <c r="I85" s="116"/>
      <c r="K85" s="118"/>
    </row>
    <row r="86" spans="1:11" ht="20.25" customHeight="1" x14ac:dyDescent="0.2">
      <c r="A86" s="372" t="s">
        <v>220</v>
      </c>
      <c r="B86" s="372"/>
      <c r="C86" s="372"/>
      <c r="D86" s="372"/>
      <c r="E86" s="372"/>
      <c r="F86" s="372"/>
      <c r="G86" s="372"/>
      <c r="H86" s="372"/>
      <c r="I86" s="372"/>
      <c r="K86" s="118"/>
    </row>
    <row r="87" spans="1:11" ht="15" customHeight="1" x14ac:dyDescent="0.2">
      <c r="A87" s="368" t="s">
        <v>68</v>
      </c>
      <c r="B87" s="368"/>
      <c r="C87" s="368"/>
      <c r="D87" s="368"/>
      <c r="E87" s="368"/>
      <c r="F87" s="368"/>
      <c r="G87" s="368"/>
      <c r="H87" s="368"/>
      <c r="I87" s="368"/>
      <c r="K87" s="117"/>
    </row>
    <row r="88" spans="1:11" ht="29.25" customHeight="1" x14ac:dyDescent="0.2">
      <c r="A88" s="368" t="s">
        <v>78</v>
      </c>
      <c r="B88" s="368"/>
      <c r="C88" s="368"/>
      <c r="D88" s="368"/>
      <c r="E88" s="368"/>
      <c r="F88" s="368"/>
      <c r="G88" s="368"/>
      <c r="H88" s="368"/>
      <c r="I88" s="368"/>
      <c r="K88" s="117"/>
    </row>
    <row r="89" spans="1:11" ht="128.25" customHeight="1" x14ac:dyDescent="0.2">
      <c r="A89" s="368" t="s">
        <v>82</v>
      </c>
      <c r="B89" s="368"/>
      <c r="C89" s="368"/>
      <c r="D89" s="368"/>
      <c r="E89" s="368"/>
      <c r="F89" s="368"/>
      <c r="G89" s="368"/>
      <c r="H89" s="368"/>
      <c r="I89" s="368"/>
    </row>
    <row r="90" spans="1:11" ht="59.25" customHeight="1" x14ac:dyDescent="0.2">
      <c r="A90" s="368" t="s">
        <v>89</v>
      </c>
      <c r="B90" s="368"/>
      <c r="C90" s="368"/>
      <c r="D90" s="368"/>
      <c r="E90" s="368"/>
      <c r="F90" s="368"/>
      <c r="G90" s="368"/>
      <c r="H90" s="368"/>
      <c r="I90" s="368"/>
    </row>
    <row r="91" spans="1:11" ht="45" customHeight="1" x14ac:dyDescent="0.2">
      <c r="A91" s="368" t="s">
        <v>77</v>
      </c>
      <c r="B91" s="368"/>
      <c r="C91" s="368"/>
      <c r="D91" s="368"/>
      <c r="E91" s="368"/>
      <c r="F91" s="368"/>
      <c r="G91" s="368"/>
      <c r="H91" s="368"/>
      <c r="I91" s="368"/>
    </row>
    <row r="92" spans="1:11" ht="15" customHeight="1" x14ac:dyDescent="0.2">
      <c r="A92" s="198" t="s">
        <v>204</v>
      </c>
      <c r="B92" s="198"/>
      <c r="C92" s="212"/>
      <c r="D92" s="198"/>
      <c r="E92" s="198"/>
      <c r="F92" s="198"/>
      <c r="G92" s="198"/>
      <c r="H92" s="198"/>
      <c r="I92" s="198"/>
    </row>
    <row r="93" spans="1:11" ht="15" customHeight="1" x14ac:dyDescent="0.2">
      <c r="A93" s="367" t="s">
        <v>205</v>
      </c>
      <c r="B93" s="367"/>
      <c r="C93" s="367"/>
      <c r="D93" s="367"/>
      <c r="E93" s="367"/>
      <c r="F93" s="367"/>
      <c r="G93" s="367"/>
      <c r="H93" s="367"/>
      <c r="I93" s="367"/>
    </row>
  </sheetData>
  <mergeCells count="10">
    <mergeCell ref="A93:I93"/>
    <mergeCell ref="A89:I89"/>
    <mergeCell ref="A90:I90"/>
    <mergeCell ref="A91:I91"/>
    <mergeCell ref="A83:B83"/>
    <mergeCell ref="A84:B84"/>
    <mergeCell ref="A85:B85"/>
    <mergeCell ref="A87:I87"/>
    <mergeCell ref="A88:I88"/>
    <mergeCell ref="A86:I86"/>
  </mergeCells>
  <conditionalFormatting sqref="D38:H41">
    <cfRule type="cellIs" dxfId="62" priority="3" operator="lessThan">
      <formula>0</formula>
    </cfRule>
  </conditionalFormatting>
  <conditionalFormatting sqref="D36:H36">
    <cfRule type="cellIs" dxfId="61" priority="2" operator="lessThan">
      <formula>0</formula>
    </cfRule>
  </conditionalFormatting>
  <conditionalFormatting sqref="D30:H34">
    <cfRule type="cellIs" dxfId="60" priority="1" operator="lessThan">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H11"/>
  <sheetViews>
    <sheetView showGridLines="0" zoomScaleNormal="100" zoomScaleSheetLayoutView="75" workbookViewId="0">
      <selection activeCell="A12" sqref="A12"/>
    </sheetView>
  </sheetViews>
  <sheetFormatPr defaultColWidth="9.140625" defaultRowHeight="14.25" x14ac:dyDescent="0.2"/>
  <cols>
    <col min="1" max="1" width="10.42578125" style="67" customWidth="1"/>
    <col min="2" max="2" width="19" style="67" bestFit="1" customWidth="1"/>
    <col min="3" max="3" width="31.140625" style="67" customWidth="1"/>
    <col min="4" max="5" width="15.85546875" style="67" customWidth="1"/>
    <col min="6" max="10" width="10.140625" style="67" customWidth="1"/>
    <col min="11" max="16384" width="9.140625" style="67"/>
  </cols>
  <sheetData>
    <row r="1" spans="1:8" x14ac:dyDescent="0.2">
      <c r="A1" s="66" t="str">
        <f>'Space Support'!A1</f>
        <v>Technical Colleges Formula Funding Recommendation - 2022-2023</v>
      </c>
      <c r="C1" s="68"/>
      <c r="D1" s="68"/>
      <c r="E1" s="68"/>
    </row>
    <row r="2" spans="1:8" ht="15" thickBot="1" x14ac:dyDescent="0.25">
      <c r="A2" s="66" t="s">
        <v>35</v>
      </c>
      <c r="C2" s="68"/>
      <c r="D2" s="68"/>
      <c r="E2" s="68"/>
    </row>
    <row r="3" spans="1:8" ht="29.25" thickBot="1" x14ac:dyDescent="0.25">
      <c r="A3" s="373" t="s">
        <v>0</v>
      </c>
      <c r="B3" s="374"/>
      <c r="C3" s="181" t="s">
        <v>243</v>
      </c>
      <c r="D3" s="182" t="s">
        <v>66</v>
      </c>
      <c r="E3" s="182" t="s">
        <v>65</v>
      </c>
    </row>
    <row r="4" spans="1:8" x14ac:dyDescent="0.2">
      <c r="A4" s="183">
        <v>9225</v>
      </c>
      <c r="B4" s="184" t="str">
        <f>VLOOKUP(A4,'Space Support'!A:B,2,0)</f>
        <v>TSTC-Harlingen</v>
      </c>
      <c r="C4" s="185">
        <f>Comparison!J5</f>
        <v>4864</v>
      </c>
      <c r="D4" s="186">
        <f>658283*IF((10000-C4)/5000&gt;1,1,IF((10000-C4)/5000&gt;0,(10000-C4)/5000,0))</f>
        <v>658283</v>
      </c>
      <c r="E4" s="187">
        <f>D4*2</f>
        <v>1316566</v>
      </c>
      <c r="F4" s="69"/>
      <c r="G4" s="70"/>
      <c r="H4" s="65"/>
    </row>
    <row r="5" spans="1:8" x14ac:dyDescent="0.2">
      <c r="A5" s="188">
        <v>9932</v>
      </c>
      <c r="B5" s="112" t="str">
        <f>VLOOKUP(A5,'Space Support'!A:B,2,0)</f>
        <v>TSTC-West Texas</v>
      </c>
      <c r="C5" s="83">
        <f>Comparison!J6</f>
        <v>2390</v>
      </c>
      <c r="D5" s="111">
        <f t="shared" ref="D5:D9" si="0">658283*IF((10000-C5)/5000&gt;1,1,IF((10000-C5)/5000&gt;0,(10000-C5)/5000,0))</f>
        <v>658283</v>
      </c>
      <c r="E5" s="189">
        <f t="shared" ref="E5:E7" si="1">D5*2</f>
        <v>1316566</v>
      </c>
      <c r="F5" s="69"/>
      <c r="G5" s="70"/>
      <c r="H5" s="195"/>
    </row>
    <row r="6" spans="1:8" x14ac:dyDescent="0.2">
      <c r="A6" s="188">
        <v>33965</v>
      </c>
      <c r="B6" s="110" t="str">
        <f>VLOOKUP(A6,'Space Support'!A:B,2,0)</f>
        <v>TSTC-Marshall</v>
      </c>
      <c r="C6" s="83">
        <f>Comparison!J7</f>
        <v>925</v>
      </c>
      <c r="D6" s="111">
        <f t="shared" si="0"/>
        <v>658283</v>
      </c>
      <c r="E6" s="189">
        <f t="shared" si="1"/>
        <v>1316566</v>
      </c>
      <c r="F6" s="69"/>
      <c r="G6" s="70"/>
      <c r="H6" s="65"/>
    </row>
    <row r="7" spans="1:8" x14ac:dyDescent="0.2">
      <c r="A7" s="188">
        <v>3634</v>
      </c>
      <c r="B7" s="110" t="str">
        <f>VLOOKUP(A7,'Space Support'!A:B,2,0)</f>
        <v>TSTC-Waco</v>
      </c>
      <c r="C7" s="83">
        <f>Comparison!J8</f>
        <v>4393</v>
      </c>
      <c r="D7" s="111">
        <f t="shared" si="0"/>
        <v>658283</v>
      </c>
      <c r="E7" s="189">
        <f t="shared" si="1"/>
        <v>1316566</v>
      </c>
      <c r="F7" s="69"/>
      <c r="G7" s="70"/>
      <c r="H7" s="65"/>
    </row>
    <row r="8" spans="1:8" x14ac:dyDescent="0.2">
      <c r="A8" s="188">
        <v>203634</v>
      </c>
      <c r="B8" s="110" t="str">
        <f>VLOOKUP(A8,'Space Support'!A:B,2,0)</f>
        <v>TSTC-Fort Bend</v>
      </c>
      <c r="C8" s="83">
        <f>Comparison!J9</f>
        <v>688</v>
      </c>
      <c r="D8" s="111">
        <f t="shared" si="0"/>
        <v>658283</v>
      </c>
      <c r="E8" s="189">
        <f t="shared" ref="E8:E9" si="2">D8*2</f>
        <v>1316566</v>
      </c>
      <c r="F8" s="69"/>
      <c r="G8" s="70"/>
      <c r="H8" s="65"/>
    </row>
    <row r="9" spans="1:8" ht="15" thickBot="1" x14ac:dyDescent="0.25">
      <c r="A9" s="190">
        <v>133965</v>
      </c>
      <c r="B9" s="191" t="str">
        <f>VLOOKUP(A9,'Space Support'!A:B,2,0)</f>
        <v>TSTC-North Texas</v>
      </c>
      <c r="C9" s="192">
        <f>Comparison!J10</f>
        <v>496</v>
      </c>
      <c r="D9" s="193">
        <f t="shared" si="0"/>
        <v>658283</v>
      </c>
      <c r="E9" s="194">
        <f t="shared" si="2"/>
        <v>1316566</v>
      </c>
      <c r="F9" s="69"/>
      <c r="G9" s="70"/>
      <c r="H9" s="65"/>
    </row>
    <row r="10" spans="1:8" x14ac:dyDescent="0.2">
      <c r="B10" s="71" t="s">
        <v>5</v>
      </c>
      <c r="C10" s="72">
        <f>SUM(C4:C9)</f>
        <v>13756</v>
      </c>
      <c r="D10" s="72">
        <f>SUM(D4:D7)</f>
        <v>2633132</v>
      </c>
      <c r="E10" s="72">
        <f>SUM(E4:E9)</f>
        <v>7899396</v>
      </c>
    </row>
    <row r="11" spans="1:8" ht="145.9" customHeight="1" x14ac:dyDescent="0.2">
      <c r="A11" s="375" t="s">
        <v>291</v>
      </c>
      <c r="B11" s="375"/>
      <c r="C11" s="375"/>
      <c r="D11" s="375"/>
    </row>
  </sheetData>
  <mergeCells count="2">
    <mergeCell ref="A3:B3"/>
    <mergeCell ref="A11:D11"/>
  </mergeCells>
  <pageMargins left="0.34" right="0.26" top="0.49" bottom="0.37" header="0.33" footer="0.16"/>
  <pageSetup scale="91" orientation="portrait" r:id="rId1"/>
  <headerFooter alignWithMargins="0">
    <oddFooter>Prepared by Paul Turcotte &amp;D&amp;RPage &amp;P</oddFooter>
  </headerFooter>
  <ignoredErrors>
    <ignoredError sqref="D10"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P249"/>
  <sheetViews>
    <sheetView showGridLines="0" zoomScale="85" zoomScaleNormal="85" workbookViewId="0">
      <pane xSplit="2" ySplit="3" topLeftCell="C4" activePane="bottomRight" state="frozen"/>
      <selection activeCell="N2153" sqref="N2153"/>
      <selection pane="topRight" activeCell="N2153" sqref="N2153"/>
      <selection pane="bottomLeft" activeCell="N2153" sqref="N2153"/>
      <selection pane="bottomRight" activeCell="B4" sqref="B4"/>
    </sheetView>
  </sheetViews>
  <sheetFormatPr defaultColWidth="8.5703125" defaultRowHeight="12.75" x14ac:dyDescent="0.2"/>
  <cols>
    <col min="1" max="1" width="8.5703125" style="14" customWidth="1"/>
    <col min="2" max="2" width="5.5703125" style="15" bestFit="1" customWidth="1"/>
    <col min="3" max="3" width="11.140625" style="10" bestFit="1" customWidth="1"/>
    <col min="4" max="4" width="10.28515625" style="10" customWidth="1"/>
    <col min="5" max="5" width="16.42578125" style="10" bestFit="1" customWidth="1"/>
    <col min="6" max="6" width="14.42578125" style="10" bestFit="1" customWidth="1"/>
    <col min="7" max="7" width="10.5703125" style="10" bestFit="1" customWidth="1"/>
    <col min="8" max="8" width="10.85546875" style="10" customWidth="1"/>
    <col min="9" max="9" width="15.42578125" style="10" customWidth="1"/>
    <col min="10" max="10" width="17" style="10" customWidth="1"/>
    <col min="11" max="11" width="11.5703125" style="10" customWidth="1"/>
    <col min="12" max="12" width="10.28515625" style="10" bestFit="1" customWidth="1"/>
    <col min="13" max="13" width="11.5703125" style="10" customWidth="1"/>
    <col min="14" max="14" width="10.28515625" style="10" bestFit="1" customWidth="1"/>
    <col min="15" max="15" width="11.5703125" style="10" customWidth="1"/>
    <col min="16" max="16" width="10.28515625" style="10" bestFit="1" customWidth="1"/>
    <col min="17" max="17" width="8.5703125" style="9"/>
    <col min="18" max="18" width="10.85546875" style="9" bestFit="1" customWidth="1"/>
    <col min="19" max="16384" width="8.5703125" style="9"/>
  </cols>
  <sheetData>
    <row r="1" spans="1:16" x14ac:dyDescent="0.2">
      <c r="A1" s="8" t="str">
        <f>'Allocation Summary'!A1</f>
        <v>Technical Colleges Formula Funding Recommendation - 2022-2023</v>
      </c>
      <c r="B1" s="9"/>
    </row>
    <row r="2" spans="1:16" ht="15" x14ac:dyDescent="0.25">
      <c r="A2" s="136" t="s">
        <v>249</v>
      </c>
      <c r="B2" s="9"/>
    </row>
    <row r="3" spans="1:16" ht="38.25" x14ac:dyDescent="0.2">
      <c r="A3" s="178" t="s">
        <v>6</v>
      </c>
      <c r="B3" s="179" t="s">
        <v>14</v>
      </c>
      <c r="C3" s="180" t="s">
        <v>16</v>
      </c>
      <c r="D3" s="180" t="s">
        <v>17</v>
      </c>
      <c r="E3" s="180" t="s">
        <v>18</v>
      </c>
      <c r="F3" s="180" t="s">
        <v>19</v>
      </c>
      <c r="G3" s="180" t="s">
        <v>20</v>
      </c>
      <c r="H3" s="180" t="s">
        <v>21</v>
      </c>
      <c r="I3" s="180" t="s">
        <v>22</v>
      </c>
      <c r="J3" s="180" t="s">
        <v>23</v>
      </c>
      <c r="K3" s="180" t="s">
        <v>16</v>
      </c>
      <c r="L3" s="180" t="s">
        <v>20</v>
      </c>
      <c r="M3" s="180" t="s">
        <v>24</v>
      </c>
      <c r="N3" s="180" t="s">
        <v>25</v>
      </c>
      <c r="O3" s="180" t="s">
        <v>26</v>
      </c>
      <c r="P3" s="180" t="s">
        <v>27</v>
      </c>
    </row>
    <row r="4" spans="1:16" x14ac:dyDescent="0.2">
      <c r="A4" s="11">
        <v>9225</v>
      </c>
      <c r="B4" s="12">
        <v>1</v>
      </c>
      <c r="C4" s="135">
        <f>SUMIFS('Contact Hours DM'!F:F,'Contact Hours DM'!$A:$A,$A4,'Contact Hours DM'!$C:$C,$B4)</f>
        <v>0</v>
      </c>
      <c r="D4" s="135">
        <f>SUMIFS('Contact Hours DM'!G:G,'Contact Hours DM'!$A:$A,$A4,'Contact Hours DM'!$C:$C,$B4)</f>
        <v>0</v>
      </c>
      <c r="E4" s="135">
        <f>SUMIFS('Contact Hours DM'!H:H,'Contact Hours DM'!$A:$A,$A4,'Contact Hours DM'!$C:$C,$B4)</f>
        <v>0</v>
      </c>
      <c r="F4" s="135">
        <f>SUMIFS('Contact Hours DM'!I:I,'Contact Hours DM'!$A:$A,$A4,'Contact Hours DM'!$C:$C,$B4)</f>
        <v>0</v>
      </c>
      <c r="G4" s="135">
        <f>SUMIFS('Contact Hours DM'!J:J,'Contact Hours DM'!$A:$A,$A4,'Contact Hours DM'!$C:$C,$B4)</f>
        <v>0</v>
      </c>
      <c r="H4" s="135">
        <f>SUMIFS('Contact Hours DM'!K:K,'Contact Hours DM'!$A:$A,$A4,'Contact Hours DM'!$C:$C,$B4)</f>
        <v>0</v>
      </c>
      <c r="I4" s="135">
        <f>SUMIFS('Contact Hours DM'!L:L,'Contact Hours DM'!$A:$A,$A4,'Contact Hours DM'!$C:$C,$B4)</f>
        <v>0</v>
      </c>
      <c r="J4" s="135">
        <f>SUMIFS('Contact Hours DM'!M:M,'Contact Hours DM'!$A:$A,$A4,'Contact Hours DM'!$C:$C,$B4)</f>
        <v>0</v>
      </c>
      <c r="K4" s="13">
        <f>SUM(C4:F4)</f>
        <v>0</v>
      </c>
      <c r="L4" s="13">
        <f>SUM(G4:J4)</f>
        <v>0</v>
      </c>
      <c r="M4" s="13">
        <f t="shared" ref="M4:M31" si="0">IF(B4&lt;28,D4+E4,0)*0.1</f>
        <v>0</v>
      </c>
      <c r="N4" s="13">
        <f t="shared" ref="N4:N31" si="1">IF(B4&lt;28,H4+J4,0)*0.1</f>
        <v>0</v>
      </c>
      <c r="O4" s="13">
        <f>K4+M4</f>
        <v>0</v>
      </c>
      <c r="P4" s="13">
        <f>L4+N4</f>
        <v>0</v>
      </c>
    </row>
    <row r="5" spans="1:16" x14ac:dyDescent="0.2">
      <c r="A5" s="11">
        <v>9225</v>
      </c>
      <c r="B5" s="12">
        <v>2</v>
      </c>
      <c r="C5" s="135">
        <f>SUMIFS('Contact Hours DM'!F:F,'Contact Hours DM'!$A:$A,$A5,'Contact Hours DM'!$C:$C,$B5)</f>
        <v>0</v>
      </c>
      <c r="D5" s="135">
        <f>SUMIFS('Contact Hours DM'!G:G,'Contact Hours DM'!$A:$A,$A5,'Contact Hours DM'!$C:$C,$B5)</f>
        <v>0</v>
      </c>
      <c r="E5" s="135">
        <f>SUMIFS('Contact Hours DM'!H:H,'Contact Hours DM'!$A:$A,$A5,'Contact Hours DM'!$C:$C,$B5)</f>
        <v>0</v>
      </c>
      <c r="F5" s="135">
        <f>SUMIFS('Contact Hours DM'!I:I,'Contact Hours DM'!$A:$A,$A5,'Contact Hours DM'!$C:$C,$B5)</f>
        <v>0</v>
      </c>
      <c r="G5" s="135">
        <f>SUMIFS('Contact Hours DM'!J:J,'Contact Hours DM'!$A:$A,$A5,'Contact Hours DM'!$C:$C,$B5)</f>
        <v>150032</v>
      </c>
      <c r="H5" s="135">
        <f>SUMIFS('Contact Hours DM'!K:K,'Contact Hours DM'!$A:$A,$A5,'Contact Hours DM'!$C:$C,$B5)</f>
        <v>0</v>
      </c>
      <c r="I5" s="135">
        <f>SUMIFS('Contact Hours DM'!L:L,'Contact Hours DM'!$A:$A,$A5,'Contact Hours DM'!$C:$C,$B5)</f>
        <v>900</v>
      </c>
      <c r="J5" s="135">
        <f>SUMIFS('Contact Hours DM'!M:M,'Contact Hours DM'!$A:$A,$A5,'Contact Hours DM'!$C:$C,$B5)</f>
        <v>0</v>
      </c>
      <c r="K5" s="13">
        <f t="shared" ref="K5:K141" si="2">SUM(C5:F5)</f>
        <v>0</v>
      </c>
      <c r="L5" s="13">
        <f t="shared" ref="L5:L141" si="3">SUM(G5:J5)</f>
        <v>150932</v>
      </c>
      <c r="M5" s="13">
        <f t="shared" si="0"/>
        <v>0</v>
      </c>
      <c r="N5" s="13">
        <f t="shared" si="1"/>
        <v>0</v>
      </c>
      <c r="O5" s="13">
        <f t="shared" ref="O5:O141" si="4">K5+M5</f>
        <v>0</v>
      </c>
      <c r="P5" s="13">
        <f t="shared" ref="P5:P141" si="5">L5+N5</f>
        <v>150932</v>
      </c>
    </row>
    <row r="6" spans="1:16" x14ac:dyDescent="0.2">
      <c r="A6" s="11">
        <v>9225</v>
      </c>
      <c r="B6" s="12">
        <v>3</v>
      </c>
      <c r="C6" s="135">
        <f>SUMIFS('Contact Hours DM'!F:F,'Contact Hours DM'!$A:$A,$A6,'Contact Hours DM'!$C:$C,$B6)</f>
        <v>0</v>
      </c>
      <c r="D6" s="135">
        <f>SUMIFS('Contact Hours DM'!G:G,'Contact Hours DM'!$A:$A,$A6,'Contact Hours DM'!$C:$C,$B6)</f>
        <v>227472</v>
      </c>
      <c r="E6" s="135">
        <f>SUMIFS('Contact Hours DM'!H:H,'Contact Hours DM'!$A:$A,$A6,'Contact Hours DM'!$C:$C,$B6)</f>
        <v>0</v>
      </c>
      <c r="F6" s="135">
        <f>SUMIFS('Contact Hours DM'!I:I,'Contact Hours DM'!$A:$A,$A6,'Contact Hours DM'!$C:$C,$B6)</f>
        <v>0</v>
      </c>
      <c r="G6" s="135">
        <f>SUMIFS('Contact Hours DM'!J:J,'Contact Hours DM'!$A:$A,$A6,'Contact Hours DM'!$C:$C,$B6)</f>
        <v>0</v>
      </c>
      <c r="H6" s="135">
        <f>SUMIFS('Contact Hours DM'!K:K,'Contact Hours DM'!$A:$A,$A6,'Contact Hours DM'!$C:$C,$B6)</f>
        <v>4112</v>
      </c>
      <c r="I6" s="135">
        <f>SUMIFS('Contact Hours DM'!L:L,'Contact Hours DM'!$A:$A,$A6,'Contact Hours DM'!$C:$C,$B6)</f>
        <v>0</v>
      </c>
      <c r="J6" s="135">
        <f>SUMIFS('Contact Hours DM'!M:M,'Contact Hours DM'!$A:$A,$A6,'Contact Hours DM'!$C:$C,$B6)</f>
        <v>0</v>
      </c>
      <c r="K6" s="13">
        <f t="shared" si="2"/>
        <v>227472</v>
      </c>
      <c r="L6" s="13">
        <f t="shared" si="3"/>
        <v>4112</v>
      </c>
      <c r="M6" s="13">
        <f t="shared" si="0"/>
        <v>22747.200000000001</v>
      </c>
      <c r="N6" s="13">
        <f t="shared" si="1"/>
        <v>411.20000000000005</v>
      </c>
      <c r="O6" s="13">
        <f t="shared" si="4"/>
        <v>250219.2</v>
      </c>
      <c r="P6" s="13">
        <f t="shared" si="5"/>
        <v>4523.2</v>
      </c>
    </row>
    <row r="7" spans="1:16" x14ac:dyDescent="0.2">
      <c r="A7" s="11">
        <v>9225</v>
      </c>
      <c r="B7" s="12">
        <v>4</v>
      </c>
      <c r="C7" s="135">
        <f>SUMIFS('Contact Hours DM'!F:F,'Contact Hours DM'!$A:$A,$A7,'Contact Hours DM'!$C:$C,$B7)</f>
        <v>1056</v>
      </c>
      <c r="D7" s="135">
        <f>SUMIFS('Contact Hours DM'!G:G,'Contact Hours DM'!$A:$A,$A7,'Contact Hours DM'!$C:$C,$B7)</f>
        <v>0</v>
      </c>
      <c r="E7" s="135">
        <f>SUMIFS('Contact Hours DM'!H:H,'Contact Hours DM'!$A:$A,$A7,'Contact Hours DM'!$C:$C,$B7)</f>
        <v>0</v>
      </c>
      <c r="F7" s="135">
        <f>SUMIFS('Contact Hours DM'!I:I,'Contact Hours DM'!$A:$A,$A7,'Contact Hours DM'!$C:$C,$B7)</f>
        <v>0</v>
      </c>
      <c r="G7" s="135">
        <f>SUMIFS('Contact Hours DM'!J:J,'Contact Hours DM'!$A:$A,$A7,'Contact Hours DM'!$C:$C,$B7)</f>
        <v>80736</v>
      </c>
      <c r="H7" s="135">
        <f>SUMIFS('Contact Hours DM'!K:K,'Contact Hours DM'!$A:$A,$A7,'Contact Hours DM'!$C:$C,$B7)</f>
        <v>46880</v>
      </c>
      <c r="I7" s="135">
        <f>SUMIFS('Contact Hours DM'!L:L,'Contact Hours DM'!$A:$A,$A7,'Contact Hours DM'!$C:$C,$B7)</f>
        <v>0</v>
      </c>
      <c r="J7" s="135">
        <f>SUMIFS('Contact Hours DM'!M:M,'Contact Hours DM'!$A:$A,$A7,'Contact Hours DM'!$C:$C,$B7)</f>
        <v>0</v>
      </c>
      <c r="K7" s="13">
        <f t="shared" si="2"/>
        <v>1056</v>
      </c>
      <c r="L7" s="13">
        <f t="shared" si="3"/>
        <v>127616</v>
      </c>
      <c r="M7" s="13">
        <f t="shared" si="0"/>
        <v>0</v>
      </c>
      <c r="N7" s="13">
        <f t="shared" si="1"/>
        <v>4688</v>
      </c>
      <c r="O7" s="13">
        <f t="shared" si="4"/>
        <v>1056</v>
      </c>
      <c r="P7" s="13">
        <f t="shared" si="5"/>
        <v>132304</v>
      </c>
    </row>
    <row r="8" spans="1:16" x14ac:dyDescent="0.2">
      <c r="A8" s="11">
        <v>9225</v>
      </c>
      <c r="B8" s="12">
        <v>5</v>
      </c>
      <c r="C8" s="135">
        <f>SUMIFS('Contact Hours DM'!F:F,'Contact Hours DM'!$A:$A,$A8,'Contact Hours DM'!$C:$C,$B8)</f>
        <v>0</v>
      </c>
      <c r="D8" s="135">
        <f>SUMIFS('Contact Hours DM'!G:G,'Contact Hours DM'!$A:$A,$A8,'Contact Hours DM'!$C:$C,$B8)</f>
        <v>0</v>
      </c>
      <c r="E8" s="135">
        <f>SUMIFS('Contact Hours DM'!H:H,'Contact Hours DM'!$A:$A,$A8,'Contact Hours DM'!$C:$C,$B8)</f>
        <v>0</v>
      </c>
      <c r="F8" s="135">
        <f>SUMIFS('Contact Hours DM'!I:I,'Contact Hours DM'!$A:$A,$A8,'Contact Hours DM'!$C:$C,$B8)</f>
        <v>0</v>
      </c>
      <c r="G8" s="135">
        <f>SUMIFS('Contact Hours DM'!J:J,'Contact Hours DM'!$A:$A,$A8,'Contact Hours DM'!$C:$C,$B8)</f>
        <v>0</v>
      </c>
      <c r="H8" s="135">
        <f>SUMIFS('Contact Hours DM'!K:K,'Contact Hours DM'!$A:$A,$A8,'Contact Hours DM'!$C:$C,$B8)</f>
        <v>0</v>
      </c>
      <c r="I8" s="135">
        <f>SUMIFS('Contact Hours DM'!L:L,'Contact Hours DM'!$A:$A,$A8,'Contact Hours DM'!$C:$C,$B8)</f>
        <v>0</v>
      </c>
      <c r="J8" s="135">
        <f>SUMIFS('Contact Hours DM'!M:M,'Contact Hours DM'!$A:$A,$A8,'Contact Hours DM'!$C:$C,$B8)</f>
        <v>0</v>
      </c>
      <c r="K8" s="13">
        <f t="shared" si="2"/>
        <v>0</v>
      </c>
      <c r="L8" s="13">
        <f t="shared" si="3"/>
        <v>0</v>
      </c>
      <c r="M8" s="13">
        <f t="shared" si="0"/>
        <v>0</v>
      </c>
      <c r="N8" s="13">
        <f t="shared" si="1"/>
        <v>0</v>
      </c>
      <c r="O8" s="13">
        <f t="shared" si="4"/>
        <v>0</v>
      </c>
      <c r="P8" s="13">
        <f t="shared" si="5"/>
        <v>0</v>
      </c>
    </row>
    <row r="9" spans="1:16" x14ac:dyDescent="0.2">
      <c r="A9" s="11">
        <v>9225</v>
      </c>
      <c r="B9" s="12">
        <v>6</v>
      </c>
      <c r="C9" s="135">
        <f>SUMIFS('Contact Hours DM'!F:F,'Contact Hours DM'!$A:$A,$A9,'Contact Hours DM'!$C:$C,$B9)</f>
        <v>40848</v>
      </c>
      <c r="D9" s="135">
        <f>SUMIFS('Contact Hours DM'!G:G,'Contact Hours DM'!$A:$A,$A9,'Contact Hours DM'!$C:$C,$B9)</f>
        <v>0</v>
      </c>
      <c r="E9" s="135">
        <f>SUMIFS('Contact Hours DM'!H:H,'Contact Hours DM'!$A:$A,$A9,'Contact Hours DM'!$C:$C,$B9)</f>
        <v>0</v>
      </c>
      <c r="F9" s="135">
        <f>SUMIFS('Contact Hours DM'!I:I,'Contact Hours DM'!$A:$A,$A9,'Contact Hours DM'!$C:$C,$B9)</f>
        <v>0</v>
      </c>
      <c r="G9" s="135">
        <f>SUMIFS('Contact Hours DM'!J:J,'Contact Hours DM'!$A:$A,$A9,'Contact Hours DM'!$C:$C,$B9)</f>
        <v>13152</v>
      </c>
      <c r="H9" s="135">
        <f>SUMIFS('Contact Hours DM'!K:K,'Contact Hours DM'!$A:$A,$A9,'Contact Hours DM'!$C:$C,$B9)</f>
        <v>0</v>
      </c>
      <c r="I9" s="135">
        <f>SUMIFS('Contact Hours DM'!L:L,'Contact Hours DM'!$A:$A,$A9,'Contact Hours DM'!$C:$C,$B9)</f>
        <v>0</v>
      </c>
      <c r="J9" s="135">
        <f>SUMIFS('Contact Hours DM'!M:M,'Contact Hours DM'!$A:$A,$A9,'Contact Hours DM'!$C:$C,$B9)</f>
        <v>0</v>
      </c>
      <c r="K9" s="13">
        <f t="shared" si="2"/>
        <v>40848</v>
      </c>
      <c r="L9" s="13">
        <f t="shared" si="3"/>
        <v>13152</v>
      </c>
      <c r="M9" s="13">
        <f t="shared" si="0"/>
        <v>0</v>
      </c>
      <c r="N9" s="13">
        <f t="shared" si="1"/>
        <v>0</v>
      </c>
      <c r="O9" s="13">
        <f t="shared" si="4"/>
        <v>40848</v>
      </c>
      <c r="P9" s="13">
        <f t="shared" si="5"/>
        <v>13152</v>
      </c>
    </row>
    <row r="10" spans="1:16" x14ac:dyDescent="0.2">
      <c r="A10" s="11">
        <v>9225</v>
      </c>
      <c r="B10" s="12">
        <v>7</v>
      </c>
      <c r="C10" s="135">
        <f>SUMIFS('Contact Hours DM'!F:F,'Contact Hours DM'!$A:$A,$A10,'Contact Hours DM'!$C:$C,$B10)</f>
        <v>0</v>
      </c>
      <c r="D10" s="135">
        <f>SUMIFS('Contact Hours DM'!G:G,'Contact Hours DM'!$A:$A,$A10,'Contact Hours DM'!$C:$C,$B10)</f>
        <v>6592</v>
      </c>
      <c r="E10" s="135">
        <f>SUMIFS('Contact Hours DM'!H:H,'Contact Hours DM'!$A:$A,$A10,'Contact Hours DM'!$C:$C,$B10)</f>
        <v>0</v>
      </c>
      <c r="F10" s="135">
        <f>SUMIFS('Contact Hours DM'!I:I,'Contact Hours DM'!$A:$A,$A10,'Contact Hours DM'!$C:$C,$B10)</f>
        <v>0</v>
      </c>
      <c r="G10" s="135">
        <f>SUMIFS('Contact Hours DM'!J:J,'Contact Hours DM'!$A:$A,$A10,'Contact Hours DM'!$C:$C,$B10)</f>
        <v>0</v>
      </c>
      <c r="H10" s="135">
        <f>SUMIFS('Contact Hours DM'!K:K,'Contact Hours DM'!$A:$A,$A10,'Contact Hours DM'!$C:$C,$B10)</f>
        <v>76128</v>
      </c>
      <c r="I10" s="135">
        <f>SUMIFS('Contact Hours DM'!L:L,'Contact Hours DM'!$A:$A,$A10,'Contact Hours DM'!$C:$C,$B10)</f>
        <v>0</v>
      </c>
      <c r="J10" s="135">
        <f>SUMIFS('Contact Hours DM'!M:M,'Contact Hours DM'!$A:$A,$A10,'Contact Hours DM'!$C:$C,$B10)</f>
        <v>0</v>
      </c>
      <c r="K10" s="13">
        <f t="shared" si="2"/>
        <v>6592</v>
      </c>
      <c r="L10" s="13">
        <f t="shared" si="3"/>
        <v>76128</v>
      </c>
      <c r="M10" s="13">
        <f t="shared" si="0"/>
        <v>659.2</v>
      </c>
      <c r="N10" s="13">
        <f t="shared" si="1"/>
        <v>7612.8</v>
      </c>
      <c r="O10" s="13">
        <f t="shared" si="4"/>
        <v>7251.2</v>
      </c>
      <c r="P10" s="13">
        <f t="shared" si="5"/>
        <v>83740.800000000003</v>
      </c>
    </row>
    <row r="11" spans="1:16" x14ac:dyDescent="0.2">
      <c r="A11" s="11">
        <v>9225</v>
      </c>
      <c r="B11" s="12">
        <v>8</v>
      </c>
      <c r="C11" s="135">
        <f>SUMIFS('Contact Hours DM'!F:F,'Contact Hours DM'!$A:$A,$A11,'Contact Hours DM'!$C:$C,$B11)</f>
        <v>0</v>
      </c>
      <c r="D11" s="135">
        <f>SUMIFS('Contact Hours DM'!G:G,'Contact Hours DM'!$A:$A,$A11,'Contact Hours DM'!$C:$C,$B11)</f>
        <v>0</v>
      </c>
      <c r="E11" s="135">
        <f>SUMIFS('Contact Hours DM'!H:H,'Contact Hours DM'!$A:$A,$A11,'Contact Hours DM'!$C:$C,$B11)</f>
        <v>0</v>
      </c>
      <c r="F11" s="135">
        <f>SUMIFS('Contact Hours DM'!I:I,'Contact Hours DM'!$A:$A,$A11,'Contact Hours DM'!$C:$C,$B11)</f>
        <v>0</v>
      </c>
      <c r="G11" s="135">
        <f>SUMIFS('Contact Hours DM'!J:J,'Contact Hours DM'!$A:$A,$A11,'Contact Hours DM'!$C:$C,$B11)</f>
        <v>16368</v>
      </c>
      <c r="H11" s="135">
        <f>SUMIFS('Contact Hours DM'!K:K,'Contact Hours DM'!$A:$A,$A11,'Contact Hours DM'!$C:$C,$B11)</f>
        <v>0</v>
      </c>
      <c r="I11" s="135">
        <f>SUMIFS('Contact Hours DM'!L:L,'Contact Hours DM'!$A:$A,$A11,'Contact Hours DM'!$C:$C,$B11)</f>
        <v>0</v>
      </c>
      <c r="J11" s="135">
        <f>SUMIFS('Contact Hours DM'!M:M,'Contact Hours DM'!$A:$A,$A11,'Contact Hours DM'!$C:$C,$B11)</f>
        <v>0</v>
      </c>
      <c r="K11" s="13">
        <f t="shared" si="2"/>
        <v>0</v>
      </c>
      <c r="L11" s="13">
        <f t="shared" si="3"/>
        <v>16368</v>
      </c>
      <c r="M11" s="13">
        <f t="shared" si="0"/>
        <v>0</v>
      </c>
      <c r="N11" s="13">
        <f t="shared" si="1"/>
        <v>0</v>
      </c>
      <c r="O11" s="13">
        <f t="shared" si="4"/>
        <v>0</v>
      </c>
      <c r="P11" s="13">
        <f t="shared" si="5"/>
        <v>16368</v>
      </c>
    </row>
    <row r="12" spans="1:16" x14ac:dyDescent="0.2">
      <c r="A12" s="11">
        <v>9225</v>
      </c>
      <c r="B12" s="12">
        <v>9</v>
      </c>
      <c r="C12" s="135">
        <f>SUMIFS('Contact Hours DM'!F:F,'Contact Hours DM'!$A:$A,$A12,'Contact Hours DM'!$C:$C,$B12)</f>
        <v>14832</v>
      </c>
      <c r="D12" s="135">
        <f>SUMIFS('Contact Hours DM'!G:G,'Contact Hours DM'!$A:$A,$A12,'Contact Hours DM'!$C:$C,$B12)</f>
        <v>4608</v>
      </c>
      <c r="E12" s="135">
        <f>SUMIFS('Contact Hours DM'!H:H,'Contact Hours DM'!$A:$A,$A12,'Contact Hours DM'!$C:$C,$B12)</f>
        <v>0</v>
      </c>
      <c r="F12" s="135">
        <f>SUMIFS('Contact Hours DM'!I:I,'Contact Hours DM'!$A:$A,$A12,'Contact Hours DM'!$C:$C,$B12)</f>
        <v>0</v>
      </c>
      <c r="G12" s="135">
        <f>SUMIFS('Contact Hours DM'!J:J,'Contact Hours DM'!$A:$A,$A12,'Contact Hours DM'!$C:$C,$B12)</f>
        <v>52944</v>
      </c>
      <c r="H12" s="135">
        <f>SUMIFS('Contact Hours DM'!K:K,'Contact Hours DM'!$A:$A,$A12,'Contact Hours DM'!$C:$C,$B12)</f>
        <v>99408</v>
      </c>
      <c r="I12" s="135">
        <f>SUMIFS('Contact Hours DM'!L:L,'Contact Hours DM'!$A:$A,$A12,'Contact Hours DM'!$C:$C,$B12)</f>
        <v>0</v>
      </c>
      <c r="J12" s="135">
        <f>SUMIFS('Contact Hours DM'!M:M,'Contact Hours DM'!$A:$A,$A12,'Contact Hours DM'!$C:$C,$B12)</f>
        <v>0</v>
      </c>
      <c r="K12" s="13">
        <f t="shared" si="2"/>
        <v>19440</v>
      </c>
      <c r="L12" s="13">
        <f t="shared" si="3"/>
        <v>152352</v>
      </c>
      <c r="M12" s="13">
        <f t="shared" si="0"/>
        <v>460.8</v>
      </c>
      <c r="N12" s="13">
        <f t="shared" si="1"/>
        <v>9940.8000000000011</v>
      </c>
      <c r="O12" s="13">
        <f t="shared" si="4"/>
        <v>19900.8</v>
      </c>
      <c r="P12" s="13">
        <f t="shared" si="5"/>
        <v>162292.79999999999</v>
      </c>
    </row>
    <row r="13" spans="1:16" x14ac:dyDescent="0.2">
      <c r="A13" s="11">
        <v>9225</v>
      </c>
      <c r="B13" s="12">
        <v>10</v>
      </c>
      <c r="C13" s="135">
        <f>SUMIFS('Contact Hours DM'!F:F,'Contact Hours DM'!$A:$A,$A13,'Contact Hours DM'!$C:$C,$B13)</f>
        <v>0</v>
      </c>
      <c r="D13" s="135">
        <f>SUMIFS('Contact Hours DM'!G:G,'Contact Hours DM'!$A:$A,$A13,'Contact Hours DM'!$C:$C,$B13)</f>
        <v>5168</v>
      </c>
      <c r="E13" s="135">
        <f>SUMIFS('Contact Hours DM'!H:H,'Contact Hours DM'!$A:$A,$A13,'Contact Hours DM'!$C:$C,$B13)</f>
        <v>0</v>
      </c>
      <c r="F13" s="135">
        <f>SUMIFS('Contact Hours DM'!I:I,'Contact Hours DM'!$A:$A,$A13,'Contact Hours DM'!$C:$C,$B13)</f>
        <v>0</v>
      </c>
      <c r="G13" s="135">
        <f>SUMIFS('Contact Hours DM'!J:J,'Contact Hours DM'!$A:$A,$A13,'Contact Hours DM'!$C:$C,$B13)</f>
        <v>0</v>
      </c>
      <c r="H13" s="135">
        <f>SUMIFS('Contact Hours DM'!K:K,'Contact Hours DM'!$A:$A,$A13,'Contact Hours DM'!$C:$C,$B13)</f>
        <v>0</v>
      </c>
      <c r="I13" s="135">
        <f>SUMIFS('Contact Hours DM'!L:L,'Contact Hours DM'!$A:$A,$A13,'Contact Hours DM'!$C:$C,$B13)</f>
        <v>0</v>
      </c>
      <c r="J13" s="135">
        <f>SUMIFS('Contact Hours DM'!M:M,'Contact Hours DM'!$A:$A,$A13,'Contact Hours DM'!$C:$C,$B13)</f>
        <v>0</v>
      </c>
      <c r="K13" s="13">
        <f t="shared" si="2"/>
        <v>5168</v>
      </c>
      <c r="L13" s="13">
        <f t="shared" si="3"/>
        <v>0</v>
      </c>
      <c r="M13" s="13">
        <f t="shared" si="0"/>
        <v>516.80000000000007</v>
      </c>
      <c r="N13" s="13">
        <f t="shared" si="1"/>
        <v>0</v>
      </c>
      <c r="O13" s="13">
        <f t="shared" si="4"/>
        <v>5684.8</v>
      </c>
      <c r="P13" s="13">
        <f t="shared" si="5"/>
        <v>0</v>
      </c>
    </row>
    <row r="14" spans="1:16" x14ac:dyDescent="0.2">
      <c r="A14" s="11">
        <v>9225</v>
      </c>
      <c r="B14" s="12">
        <v>11</v>
      </c>
      <c r="C14" s="135">
        <f>SUMIFS('Contact Hours DM'!F:F,'Contact Hours DM'!$A:$A,$A14,'Contact Hours DM'!$C:$C,$B14)</f>
        <v>0</v>
      </c>
      <c r="D14" s="135">
        <f>SUMIFS('Contact Hours DM'!G:G,'Contact Hours DM'!$A:$A,$A14,'Contact Hours DM'!$C:$C,$B14)</f>
        <v>4032</v>
      </c>
      <c r="E14" s="135">
        <f>SUMIFS('Contact Hours DM'!H:H,'Contact Hours DM'!$A:$A,$A14,'Contact Hours DM'!$C:$C,$B14)</f>
        <v>0</v>
      </c>
      <c r="F14" s="135">
        <f>SUMIFS('Contact Hours DM'!I:I,'Contact Hours DM'!$A:$A,$A14,'Contact Hours DM'!$C:$C,$B14)</f>
        <v>0</v>
      </c>
      <c r="G14" s="135">
        <f>SUMIFS('Contact Hours DM'!J:J,'Contact Hours DM'!$A:$A,$A14,'Contact Hours DM'!$C:$C,$B14)</f>
        <v>0</v>
      </c>
      <c r="H14" s="135">
        <f>SUMIFS('Contact Hours DM'!K:K,'Contact Hours DM'!$A:$A,$A14,'Contact Hours DM'!$C:$C,$B14)</f>
        <v>220464</v>
      </c>
      <c r="I14" s="135">
        <f>SUMIFS('Contact Hours DM'!L:L,'Contact Hours DM'!$A:$A,$A14,'Contact Hours DM'!$C:$C,$B14)</f>
        <v>0</v>
      </c>
      <c r="J14" s="135">
        <f>SUMIFS('Contact Hours DM'!M:M,'Contact Hours DM'!$A:$A,$A14,'Contact Hours DM'!$C:$C,$B14)</f>
        <v>0</v>
      </c>
      <c r="K14" s="13">
        <f t="shared" si="2"/>
        <v>4032</v>
      </c>
      <c r="L14" s="13">
        <f t="shared" si="3"/>
        <v>220464</v>
      </c>
      <c r="M14" s="13">
        <f t="shared" si="0"/>
        <v>403.20000000000005</v>
      </c>
      <c r="N14" s="13">
        <f t="shared" si="1"/>
        <v>22046.400000000001</v>
      </c>
      <c r="O14" s="13">
        <f t="shared" si="4"/>
        <v>4435.2</v>
      </c>
      <c r="P14" s="13">
        <f t="shared" si="5"/>
        <v>242510.4</v>
      </c>
    </row>
    <row r="15" spans="1:16" x14ac:dyDescent="0.2">
      <c r="A15" s="11">
        <v>9225</v>
      </c>
      <c r="B15" s="12">
        <v>12</v>
      </c>
      <c r="C15" s="135">
        <f>SUMIFS('Contact Hours DM'!F:F,'Contact Hours DM'!$A:$A,$A15,'Contact Hours DM'!$C:$C,$B15)</f>
        <v>105504</v>
      </c>
      <c r="D15" s="135">
        <f>SUMIFS('Contact Hours DM'!G:G,'Contact Hours DM'!$A:$A,$A15,'Contact Hours DM'!$C:$C,$B15)</f>
        <v>0</v>
      </c>
      <c r="E15" s="135">
        <f>SUMIFS('Contact Hours DM'!H:H,'Contact Hours DM'!$A:$A,$A15,'Contact Hours DM'!$C:$C,$B15)</f>
        <v>0</v>
      </c>
      <c r="F15" s="135">
        <f>SUMIFS('Contact Hours DM'!I:I,'Contact Hours DM'!$A:$A,$A15,'Contact Hours DM'!$C:$C,$B15)</f>
        <v>73280</v>
      </c>
      <c r="G15" s="135">
        <f>SUMIFS('Contact Hours DM'!J:J,'Contact Hours DM'!$A:$A,$A15,'Contact Hours DM'!$C:$C,$B15)</f>
        <v>0</v>
      </c>
      <c r="H15" s="135">
        <f>SUMIFS('Contact Hours DM'!K:K,'Contact Hours DM'!$A:$A,$A15,'Contact Hours DM'!$C:$C,$B15)</f>
        <v>0</v>
      </c>
      <c r="I15" s="135">
        <f>SUMIFS('Contact Hours DM'!L:L,'Contact Hours DM'!$A:$A,$A15,'Contact Hours DM'!$C:$C,$B15)</f>
        <v>0</v>
      </c>
      <c r="J15" s="135">
        <f>SUMIFS('Contact Hours DM'!M:M,'Contact Hours DM'!$A:$A,$A15,'Contact Hours DM'!$C:$C,$B15)</f>
        <v>0</v>
      </c>
      <c r="K15" s="13">
        <f t="shared" si="2"/>
        <v>178784</v>
      </c>
      <c r="L15" s="13">
        <f t="shared" si="3"/>
        <v>0</v>
      </c>
      <c r="M15" s="13">
        <f t="shared" si="0"/>
        <v>0</v>
      </c>
      <c r="N15" s="13">
        <f t="shared" si="1"/>
        <v>0</v>
      </c>
      <c r="O15" s="13">
        <f t="shared" si="4"/>
        <v>178784</v>
      </c>
      <c r="P15" s="13">
        <f t="shared" si="5"/>
        <v>0</v>
      </c>
    </row>
    <row r="16" spans="1:16" x14ac:dyDescent="0.2">
      <c r="A16" s="11">
        <v>9225</v>
      </c>
      <c r="B16" s="12">
        <v>13</v>
      </c>
      <c r="C16" s="135">
        <f>SUMIFS('Contact Hours DM'!F:F,'Contact Hours DM'!$A:$A,$A16,'Contact Hours DM'!$C:$C,$B16)</f>
        <v>4176</v>
      </c>
      <c r="D16" s="135">
        <f>SUMIFS('Contact Hours DM'!G:G,'Contact Hours DM'!$A:$A,$A16,'Contact Hours DM'!$C:$C,$B16)</f>
        <v>0</v>
      </c>
      <c r="E16" s="135">
        <f>SUMIFS('Contact Hours DM'!H:H,'Contact Hours DM'!$A:$A,$A16,'Contact Hours DM'!$C:$C,$B16)</f>
        <v>0</v>
      </c>
      <c r="F16" s="135">
        <f>SUMIFS('Contact Hours DM'!I:I,'Contact Hours DM'!$A:$A,$A16,'Contact Hours DM'!$C:$C,$B16)</f>
        <v>0</v>
      </c>
      <c r="G16" s="135">
        <f>SUMIFS('Contact Hours DM'!J:J,'Contact Hours DM'!$A:$A,$A16,'Contact Hours DM'!$C:$C,$B16)</f>
        <v>0</v>
      </c>
      <c r="H16" s="135">
        <f>SUMIFS('Contact Hours DM'!K:K,'Contact Hours DM'!$A:$A,$A16,'Contact Hours DM'!$C:$C,$B16)</f>
        <v>0</v>
      </c>
      <c r="I16" s="135">
        <f>SUMIFS('Contact Hours DM'!L:L,'Contact Hours DM'!$A:$A,$A16,'Contact Hours DM'!$C:$C,$B16)</f>
        <v>0</v>
      </c>
      <c r="J16" s="135">
        <f>SUMIFS('Contact Hours DM'!M:M,'Contact Hours DM'!$A:$A,$A16,'Contact Hours DM'!$C:$C,$B16)</f>
        <v>0</v>
      </c>
      <c r="K16" s="13">
        <f t="shared" si="2"/>
        <v>4176</v>
      </c>
      <c r="L16" s="13">
        <f t="shared" si="3"/>
        <v>0</v>
      </c>
      <c r="M16" s="13">
        <f t="shared" si="0"/>
        <v>0</v>
      </c>
      <c r="N16" s="13">
        <f t="shared" si="1"/>
        <v>0</v>
      </c>
      <c r="O16" s="13">
        <f t="shared" si="4"/>
        <v>4176</v>
      </c>
      <c r="P16" s="13">
        <f t="shared" si="5"/>
        <v>0</v>
      </c>
    </row>
    <row r="17" spans="1:16" x14ac:dyDescent="0.2">
      <c r="A17" s="11">
        <v>9225</v>
      </c>
      <c r="B17" s="12">
        <v>14</v>
      </c>
      <c r="C17" s="135">
        <f>SUMIFS('Contact Hours DM'!F:F,'Contact Hours DM'!$A:$A,$A17,'Contact Hours DM'!$C:$C,$B17)</f>
        <v>0</v>
      </c>
      <c r="D17" s="135">
        <f>SUMIFS('Contact Hours DM'!G:G,'Contact Hours DM'!$A:$A,$A17,'Contact Hours DM'!$C:$C,$B17)</f>
        <v>0</v>
      </c>
      <c r="E17" s="135">
        <f>SUMIFS('Contact Hours DM'!H:H,'Contact Hours DM'!$A:$A,$A17,'Contact Hours DM'!$C:$C,$B17)</f>
        <v>0</v>
      </c>
      <c r="F17" s="135">
        <f>SUMIFS('Contact Hours DM'!I:I,'Contact Hours DM'!$A:$A,$A17,'Contact Hours DM'!$C:$C,$B17)</f>
        <v>0</v>
      </c>
      <c r="G17" s="135">
        <f>SUMIFS('Contact Hours DM'!J:J,'Contact Hours DM'!$A:$A,$A17,'Contact Hours DM'!$C:$C,$B17)</f>
        <v>0</v>
      </c>
      <c r="H17" s="135">
        <f>SUMIFS('Contact Hours DM'!K:K,'Contact Hours DM'!$A:$A,$A17,'Contact Hours DM'!$C:$C,$B17)</f>
        <v>39968</v>
      </c>
      <c r="I17" s="135">
        <f>SUMIFS('Contact Hours DM'!L:L,'Contact Hours DM'!$A:$A,$A17,'Contact Hours DM'!$C:$C,$B17)</f>
        <v>0</v>
      </c>
      <c r="J17" s="135">
        <f>SUMIFS('Contact Hours DM'!M:M,'Contact Hours DM'!$A:$A,$A17,'Contact Hours DM'!$C:$C,$B17)</f>
        <v>0</v>
      </c>
      <c r="K17" s="13">
        <f t="shared" si="2"/>
        <v>0</v>
      </c>
      <c r="L17" s="13">
        <f t="shared" si="3"/>
        <v>39968</v>
      </c>
      <c r="M17" s="13">
        <f t="shared" si="0"/>
        <v>0</v>
      </c>
      <c r="N17" s="13">
        <f t="shared" si="1"/>
        <v>3996.8</v>
      </c>
      <c r="O17" s="13">
        <f t="shared" si="4"/>
        <v>0</v>
      </c>
      <c r="P17" s="13">
        <f t="shared" si="5"/>
        <v>43964.800000000003</v>
      </c>
    </row>
    <row r="18" spans="1:16" x14ac:dyDescent="0.2">
      <c r="A18" s="11">
        <v>9225</v>
      </c>
      <c r="B18" s="12">
        <v>15</v>
      </c>
      <c r="C18" s="135">
        <f>SUMIFS('Contact Hours DM'!F:F,'Contact Hours DM'!$A:$A,$A18,'Contact Hours DM'!$C:$C,$B18)</f>
        <v>0</v>
      </c>
      <c r="D18" s="135">
        <f>SUMIFS('Contact Hours DM'!G:G,'Contact Hours DM'!$A:$A,$A18,'Contact Hours DM'!$C:$C,$B18)</f>
        <v>0</v>
      </c>
      <c r="E18" s="135">
        <f>SUMIFS('Contact Hours DM'!H:H,'Contact Hours DM'!$A:$A,$A18,'Contact Hours DM'!$C:$C,$B18)</f>
        <v>0</v>
      </c>
      <c r="F18" s="135">
        <f>SUMIFS('Contact Hours DM'!I:I,'Contact Hours DM'!$A:$A,$A18,'Contact Hours DM'!$C:$C,$B18)</f>
        <v>0</v>
      </c>
      <c r="G18" s="135">
        <f>SUMIFS('Contact Hours DM'!J:J,'Contact Hours DM'!$A:$A,$A18,'Contact Hours DM'!$C:$C,$B18)</f>
        <v>0</v>
      </c>
      <c r="H18" s="135">
        <f>SUMIFS('Contact Hours DM'!K:K,'Contact Hours DM'!$A:$A,$A18,'Contact Hours DM'!$C:$C,$B18)</f>
        <v>44032</v>
      </c>
      <c r="I18" s="135">
        <f>SUMIFS('Contact Hours DM'!L:L,'Contact Hours DM'!$A:$A,$A18,'Contact Hours DM'!$C:$C,$B18)</f>
        <v>0</v>
      </c>
      <c r="J18" s="135">
        <f>SUMIFS('Contact Hours DM'!M:M,'Contact Hours DM'!$A:$A,$A18,'Contact Hours DM'!$C:$C,$B18)</f>
        <v>0</v>
      </c>
      <c r="K18" s="13">
        <f t="shared" si="2"/>
        <v>0</v>
      </c>
      <c r="L18" s="13">
        <f t="shared" si="3"/>
        <v>44032</v>
      </c>
      <c r="M18" s="13">
        <f t="shared" si="0"/>
        <v>0</v>
      </c>
      <c r="N18" s="13">
        <f t="shared" si="1"/>
        <v>4403.2</v>
      </c>
      <c r="O18" s="13">
        <f t="shared" si="4"/>
        <v>0</v>
      </c>
      <c r="P18" s="13">
        <f t="shared" si="5"/>
        <v>48435.199999999997</v>
      </c>
    </row>
    <row r="19" spans="1:16" x14ac:dyDescent="0.2">
      <c r="A19" s="11">
        <v>9225</v>
      </c>
      <c r="B19" s="12">
        <v>16</v>
      </c>
      <c r="C19" s="135">
        <f>SUMIFS('Contact Hours DM'!F:F,'Contact Hours DM'!$A:$A,$A19,'Contact Hours DM'!$C:$C,$B19)</f>
        <v>0</v>
      </c>
      <c r="D19" s="135">
        <f>SUMIFS('Contact Hours DM'!G:G,'Contact Hours DM'!$A:$A,$A19,'Contact Hours DM'!$C:$C,$B19)</f>
        <v>0</v>
      </c>
      <c r="E19" s="135">
        <f>SUMIFS('Contact Hours DM'!H:H,'Contact Hours DM'!$A:$A,$A19,'Contact Hours DM'!$C:$C,$B19)</f>
        <v>0</v>
      </c>
      <c r="F19" s="135">
        <f>SUMIFS('Contact Hours DM'!I:I,'Contact Hours DM'!$A:$A,$A19,'Contact Hours DM'!$C:$C,$B19)</f>
        <v>0</v>
      </c>
      <c r="G19" s="135">
        <f>SUMIFS('Contact Hours DM'!J:J,'Contact Hours DM'!$A:$A,$A19,'Contact Hours DM'!$C:$C,$B19)</f>
        <v>0</v>
      </c>
      <c r="H19" s="135">
        <f>SUMIFS('Contact Hours DM'!K:K,'Contact Hours DM'!$A:$A,$A19,'Contact Hours DM'!$C:$C,$B19)</f>
        <v>94224</v>
      </c>
      <c r="I19" s="135">
        <f>SUMIFS('Contact Hours DM'!L:L,'Contact Hours DM'!$A:$A,$A19,'Contact Hours DM'!$C:$C,$B19)</f>
        <v>0</v>
      </c>
      <c r="J19" s="135">
        <f>SUMIFS('Contact Hours DM'!M:M,'Contact Hours DM'!$A:$A,$A19,'Contact Hours DM'!$C:$C,$B19)</f>
        <v>0</v>
      </c>
      <c r="K19" s="13">
        <f t="shared" si="2"/>
        <v>0</v>
      </c>
      <c r="L19" s="13">
        <f t="shared" si="3"/>
        <v>94224</v>
      </c>
      <c r="M19" s="13">
        <f t="shared" si="0"/>
        <v>0</v>
      </c>
      <c r="N19" s="13">
        <f t="shared" si="1"/>
        <v>9422.4</v>
      </c>
      <c r="O19" s="13">
        <f t="shared" si="4"/>
        <v>0</v>
      </c>
      <c r="P19" s="13">
        <f t="shared" si="5"/>
        <v>103646.39999999999</v>
      </c>
    </row>
    <row r="20" spans="1:16" x14ac:dyDescent="0.2">
      <c r="A20" s="11">
        <v>9225</v>
      </c>
      <c r="B20" s="12">
        <v>17</v>
      </c>
      <c r="C20" s="135">
        <f>SUMIFS('Contact Hours DM'!F:F,'Contact Hours DM'!$A:$A,$A20,'Contact Hours DM'!$C:$C,$B20)</f>
        <v>0</v>
      </c>
      <c r="D20" s="135">
        <f>SUMIFS('Contact Hours DM'!G:G,'Contact Hours DM'!$A:$A,$A20,'Contact Hours DM'!$C:$C,$B20)</f>
        <v>0</v>
      </c>
      <c r="E20" s="135">
        <f>SUMIFS('Contact Hours DM'!H:H,'Contact Hours DM'!$A:$A,$A20,'Contact Hours DM'!$C:$C,$B20)</f>
        <v>0</v>
      </c>
      <c r="F20" s="135">
        <f>SUMIFS('Contact Hours DM'!I:I,'Contact Hours DM'!$A:$A,$A20,'Contact Hours DM'!$C:$C,$B20)</f>
        <v>0</v>
      </c>
      <c r="G20" s="135">
        <f>SUMIFS('Contact Hours DM'!J:J,'Contact Hours DM'!$A:$A,$A20,'Contact Hours DM'!$C:$C,$B20)</f>
        <v>0</v>
      </c>
      <c r="H20" s="135">
        <f>SUMIFS('Contact Hours DM'!K:K,'Contact Hours DM'!$A:$A,$A20,'Contact Hours DM'!$C:$C,$B20)</f>
        <v>0</v>
      </c>
      <c r="I20" s="135">
        <f>SUMIFS('Contact Hours DM'!L:L,'Contact Hours DM'!$A:$A,$A20,'Contact Hours DM'!$C:$C,$B20)</f>
        <v>0</v>
      </c>
      <c r="J20" s="135">
        <f>SUMIFS('Contact Hours DM'!M:M,'Contact Hours DM'!$A:$A,$A20,'Contact Hours DM'!$C:$C,$B20)</f>
        <v>0</v>
      </c>
      <c r="K20" s="13">
        <f t="shared" si="2"/>
        <v>0</v>
      </c>
      <c r="L20" s="13">
        <f t="shared" si="3"/>
        <v>0</v>
      </c>
      <c r="M20" s="13">
        <f t="shared" si="0"/>
        <v>0</v>
      </c>
      <c r="N20" s="13">
        <f t="shared" si="1"/>
        <v>0</v>
      </c>
      <c r="O20" s="13">
        <f t="shared" si="4"/>
        <v>0</v>
      </c>
      <c r="P20" s="13">
        <f t="shared" si="5"/>
        <v>0</v>
      </c>
    </row>
    <row r="21" spans="1:16" x14ac:dyDescent="0.2">
      <c r="A21" s="11">
        <v>9225</v>
      </c>
      <c r="B21" s="12">
        <v>18</v>
      </c>
      <c r="C21" s="135">
        <f>SUMIFS('Contact Hours DM'!F:F,'Contact Hours DM'!$A:$A,$A21,'Contact Hours DM'!$C:$C,$B21)</f>
        <v>0</v>
      </c>
      <c r="D21" s="135">
        <f>SUMIFS('Contact Hours DM'!G:G,'Contact Hours DM'!$A:$A,$A21,'Contact Hours DM'!$C:$C,$B21)</f>
        <v>0</v>
      </c>
      <c r="E21" s="135">
        <f>SUMIFS('Contact Hours DM'!H:H,'Contact Hours DM'!$A:$A,$A21,'Contact Hours DM'!$C:$C,$B21)</f>
        <v>0</v>
      </c>
      <c r="F21" s="135">
        <f>SUMIFS('Contact Hours DM'!I:I,'Contact Hours DM'!$A:$A,$A21,'Contact Hours DM'!$C:$C,$B21)</f>
        <v>0</v>
      </c>
      <c r="G21" s="135">
        <f>SUMIFS('Contact Hours DM'!J:J,'Contact Hours DM'!$A:$A,$A21,'Contact Hours DM'!$C:$C,$B21)</f>
        <v>0</v>
      </c>
      <c r="H21" s="135">
        <f>SUMIFS('Contact Hours DM'!K:K,'Contact Hours DM'!$A:$A,$A21,'Contact Hours DM'!$C:$C,$B21)</f>
        <v>61040</v>
      </c>
      <c r="I21" s="135">
        <f>SUMIFS('Contact Hours DM'!L:L,'Contact Hours DM'!$A:$A,$A21,'Contact Hours DM'!$C:$C,$B21)</f>
        <v>0</v>
      </c>
      <c r="J21" s="135">
        <f>SUMIFS('Contact Hours DM'!M:M,'Contact Hours DM'!$A:$A,$A21,'Contact Hours DM'!$C:$C,$B21)</f>
        <v>0</v>
      </c>
      <c r="K21" s="13">
        <f t="shared" si="2"/>
        <v>0</v>
      </c>
      <c r="L21" s="13">
        <f t="shared" si="3"/>
        <v>61040</v>
      </c>
      <c r="M21" s="13">
        <f t="shared" si="0"/>
        <v>0</v>
      </c>
      <c r="N21" s="13">
        <f t="shared" si="1"/>
        <v>6104</v>
      </c>
      <c r="O21" s="13">
        <f t="shared" si="4"/>
        <v>0</v>
      </c>
      <c r="P21" s="13">
        <f t="shared" si="5"/>
        <v>67144</v>
      </c>
    </row>
    <row r="22" spans="1:16" x14ac:dyDescent="0.2">
      <c r="A22" s="11">
        <v>9225</v>
      </c>
      <c r="B22" s="12">
        <v>19</v>
      </c>
      <c r="C22" s="135">
        <f>SUMIFS('Contact Hours DM'!F:F,'Contact Hours DM'!$A:$A,$A22,'Contact Hours DM'!$C:$C,$B22)</f>
        <v>0</v>
      </c>
      <c r="D22" s="135">
        <f>SUMIFS('Contact Hours DM'!G:G,'Contact Hours DM'!$A:$A,$A22,'Contact Hours DM'!$C:$C,$B22)</f>
        <v>69584</v>
      </c>
      <c r="E22" s="135">
        <f>SUMIFS('Contact Hours DM'!H:H,'Contact Hours DM'!$A:$A,$A22,'Contact Hours DM'!$C:$C,$B22)</f>
        <v>39456</v>
      </c>
      <c r="F22" s="135">
        <f>SUMIFS('Contact Hours DM'!I:I,'Contact Hours DM'!$A:$A,$A22,'Contact Hours DM'!$C:$C,$B22)</f>
        <v>0</v>
      </c>
      <c r="G22" s="135">
        <f>SUMIFS('Contact Hours DM'!J:J,'Contact Hours DM'!$A:$A,$A22,'Contact Hours DM'!$C:$C,$B22)</f>
        <v>0</v>
      </c>
      <c r="H22" s="135">
        <f>SUMIFS('Contact Hours DM'!K:K,'Contact Hours DM'!$A:$A,$A22,'Contact Hours DM'!$C:$C,$B22)</f>
        <v>12960</v>
      </c>
      <c r="I22" s="135">
        <f>SUMIFS('Contact Hours DM'!L:L,'Contact Hours DM'!$A:$A,$A22,'Contact Hours DM'!$C:$C,$B22)</f>
        <v>0</v>
      </c>
      <c r="J22" s="135">
        <f>SUMIFS('Contact Hours DM'!M:M,'Contact Hours DM'!$A:$A,$A22,'Contact Hours DM'!$C:$C,$B22)</f>
        <v>0</v>
      </c>
      <c r="K22" s="13">
        <f t="shared" si="2"/>
        <v>109040</v>
      </c>
      <c r="L22" s="13">
        <f t="shared" si="3"/>
        <v>12960</v>
      </c>
      <c r="M22" s="13">
        <f t="shared" si="0"/>
        <v>10904</v>
      </c>
      <c r="N22" s="13">
        <f t="shared" si="1"/>
        <v>1296</v>
      </c>
      <c r="O22" s="13">
        <f t="shared" si="4"/>
        <v>119944</v>
      </c>
      <c r="P22" s="13">
        <f t="shared" si="5"/>
        <v>14256</v>
      </c>
    </row>
    <row r="23" spans="1:16" x14ac:dyDescent="0.2">
      <c r="A23" s="11">
        <v>9225</v>
      </c>
      <c r="B23" s="12">
        <v>20</v>
      </c>
      <c r="C23" s="135">
        <f>SUMIFS('Contact Hours DM'!F:F,'Contact Hours DM'!$A:$A,$A23,'Contact Hours DM'!$C:$C,$B23)</f>
        <v>0</v>
      </c>
      <c r="D23" s="135">
        <f>SUMIFS('Contact Hours DM'!G:G,'Contact Hours DM'!$A:$A,$A23,'Contact Hours DM'!$C:$C,$B23)</f>
        <v>0</v>
      </c>
      <c r="E23" s="135">
        <f>SUMIFS('Contact Hours DM'!H:H,'Contact Hours DM'!$A:$A,$A23,'Contact Hours DM'!$C:$C,$B23)</f>
        <v>0</v>
      </c>
      <c r="F23" s="135">
        <f>SUMIFS('Contact Hours DM'!I:I,'Contact Hours DM'!$A:$A,$A23,'Contact Hours DM'!$C:$C,$B23)</f>
        <v>0</v>
      </c>
      <c r="G23" s="135">
        <f>SUMIFS('Contact Hours DM'!J:J,'Contact Hours DM'!$A:$A,$A23,'Contact Hours DM'!$C:$C,$B23)</f>
        <v>82016</v>
      </c>
      <c r="H23" s="135">
        <f>SUMIFS('Contact Hours DM'!K:K,'Contact Hours DM'!$A:$A,$A23,'Contact Hours DM'!$C:$C,$B23)</f>
        <v>0</v>
      </c>
      <c r="I23" s="135">
        <f>SUMIFS('Contact Hours DM'!L:L,'Contact Hours DM'!$A:$A,$A23,'Contact Hours DM'!$C:$C,$B23)</f>
        <v>0</v>
      </c>
      <c r="J23" s="135">
        <f>SUMIFS('Contact Hours DM'!M:M,'Contact Hours DM'!$A:$A,$A23,'Contact Hours DM'!$C:$C,$B23)</f>
        <v>0</v>
      </c>
      <c r="K23" s="13">
        <f t="shared" si="2"/>
        <v>0</v>
      </c>
      <c r="L23" s="13">
        <f t="shared" si="3"/>
        <v>82016</v>
      </c>
      <c r="M23" s="13">
        <f t="shared" si="0"/>
        <v>0</v>
      </c>
      <c r="N23" s="13">
        <f t="shared" si="1"/>
        <v>0</v>
      </c>
      <c r="O23" s="13">
        <f t="shared" si="4"/>
        <v>0</v>
      </c>
      <c r="P23" s="13">
        <f t="shared" si="5"/>
        <v>82016</v>
      </c>
    </row>
    <row r="24" spans="1:16" x14ac:dyDescent="0.2">
      <c r="A24" s="11">
        <v>9225</v>
      </c>
      <c r="B24" s="12">
        <v>21</v>
      </c>
      <c r="C24" s="135">
        <f>SUMIFS('Contact Hours DM'!F:F,'Contact Hours DM'!$A:$A,$A24,'Contact Hours DM'!$C:$C,$B24)</f>
        <v>0</v>
      </c>
      <c r="D24" s="135">
        <f>SUMIFS('Contact Hours DM'!G:G,'Contact Hours DM'!$A:$A,$A24,'Contact Hours DM'!$C:$C,$B24)</f>
        <v>0</v>
      </c>
      <c r="E24" s="135">
        <f>SUMIFS('Contact Hours DM'!H:H,'Contact Hours DM'!$A:$A,$A24,'Contact Hours DM'!$C:$C,$B24)</f>
        <v>0</v>
      </c>
      <c r="F24" s="135">
        <f>SUMIFS('Contact Hours DM'!I:I,'Contact Hours DM'!$A:$A,$A24,'Contact Hours DM'!$C:$C,$B24)</f>
        <v>0</v>
      </c>
      <c r="G24" s="135">
        <f>SUMIFS('Contact Hours DM'!J:J,'Contact Hours DM'!$A:$A,$A24,'Contact Hours DM'!$C:$C,$B24)</f>
        <v>23616</v>
      </c>
      <c r="H24" s="135">
        <f>SUMIFS('Contact Hours DM'!K:K,'Contact Hours DM'!$A:$A,$A24,'Contact Hours DM'!$C:$C,$B24)</f>
        <v>0</v>
      </c>
      <c r="I24" s="135">
        <f>SUMIFS('Contact Hours DM'!L:L,'Contact Hours DM'!$A:$A,$A24,'Contact Hours DM'!$C:$C,$B24)</f>
        <v>22120</v>
      </c>
      <c r="J24" s="135">
        <f>SUMIFS('Contact Hours DM'!M:M,'Contact Hours DM'!$A:$A,$A24,'Contact Hours DM'!$C:$C,$B24)</f>
        <v>0</v>
      </c>
      <c r="K24" s="13">
        <f t="shared" si="2"/>
        <v>0</v>
      </c>
      <c r="L24" s="13">
        <f t="shared" si="3"/>
        <v>45736</v>
      </c>
      <c r="M24" s="13">
        <f t="shared" si="0"/>
        <v>0</v>
      </c>
      <c r="N24" s="13">
        <f t="shared" si="1"/>
        <v>0</v>
      </c>
      <c r="O24" s="13">
        <f t="shared" si="4"/>
        <v>0</v>
      </c>
      <c r="P24" s="13">
        <f t="shared" si="5"/>
        <v>45736</v>
      </c>
    </row>
    <row r="25" spans="1:16" x14ac:dyDescent="0.2">
      <c r="A25" s="11">
        <v>9225</v>
      </c>
      <c r="B25" s="12">
        <v>22</v>
      </c>
      <c r="C25" s="135">
        <f>SUMIFS('Contact Hours DM'!F:F,'Contact Hours DM'!$A:$A,$A25,'Contact Hours DM'!$C:$C,$B25)</f>
        <v>0</v>
      </c>
      <c r="D25" s="135">
        <f>SUMIFS('Contact Hours DM'!G:G,'Contact Hours DM'!$A:$A,$A25,'Contact Hours DM'!$C:$C,$B25)</f>
        <v>0</v>
      </c>
      <c r="E25" s="135">
        <f>SUMIFS('Contact Hours DM'!H:H,'Contact Hours DM'!$A:$A,$A25,'Contact Hours DM'!$C:$C,$B25)</f>
        <v>0</v>
      </c>
      <c r="F25" s="135">
        <f>SUMIFS('Contact Hours DM'!I:I,'Contact Hours DM'!$A:$A,$A25,'Contact Hours DM'!$C:$C,$B25)</f>
        <v>0</v>
      </c>
      <c r="G25" s="135">
        <f>SUMIFS('Contact Hours DM'!J:J,'Contact Hours DM'!$A:$A,$A25,'Contact Hours DM'!$C:$C,$B25)</f>
        <v>6464</v>
      </c>
      <c r="H25" s="135">
        <f>SUMIFS('Contact Hours DM'!K:K,'Contact Hours DM'!$A:$A,$A25,'Contact Hours DM'!$C:$C,$B25)</f>
        <v>0</v>
      </c>
      <c r="I25" s="135">
        <f>SUMIFS('Contact Hours DM'!L:L,'Contact Hours DM'!$A:$A,$A25,'Contact Hours DM'!$C:$C,$B25)</f>
        <v>0</v>
      </c>
      <c r="J25" s="135">
        <f>SUMIFS('Contact Hours DM'!M:M,'Contact Hours DM'!$A:$A,$A25,'Contact Hours DM'!$C:$C,$B25)</f>
        <v>0</v>
      </c>
      <c r="K25" s="13">
        <f t="shared" si="2"/>
        <v>0</v>
      </c>
      <c r="L25" s="13">
        <f t="shared" si="3"/>
        <v>6464</v>
      </c>
      <c r="M25" s="13">
        <f t="shared" si="0"/>
        <v>0</v>
      </c>
      <c r="N25" s="13">
        <f t="shared" si="1"/>
        <v>0</v>
      </c>
      <c r="O25" s="13">
        <f t="shared" si="4"/>
        <v>0</v>
      </c>
      <c r="P25" s="13">
        <f t="shared" si="5"/>
        <v>6464</v>
      </c>
    </row>
    <row r="26" spans="1:16" x14ac:dyDescent="0.2">
      <c r="A26" s="11">
        <v>9225</v>
      </c>
      <c r="B26" s="12">
        <v>23</v>
      </c>
      <c r="C26" s="135">
        <f>SUMIFS('Contact Hours DM'!F:F,'Contact Hours DM'!$A:$A,$A26,'Contact Hours DM'!$C:$C,$B26)</f>
        <v>0</v>
      </c>
      <c r="D26" s="135">
        <f>SUMIFS('Contact Hours DM'!G:G,'Contact Hours DM'!$A:$A,$A26,'Contact Hours DM'!$C:$C,$B26)</f>
        <v>0</v>
      </c>
      <c r="E26" s="135">
        <f>SUMIFS('Contact Hours DM'!H:H,'Contact Hours DM'!$A:$A,$A26,'Contact Hours DM'!$C:$C,$B26)</f>
        <v>0</v>
      </c>
      <c r="F26" s="135">
        <f>SUMIFS('Contact Hours DM'!I:I,'Contact Hours DM'!$A:$A,$A26,'Contact Hours DM'!$C:$C,$B26)</f>
        <v>0</v>
      </c>
      <c r="G26" s="135">
        <f>SUMIFS('Contact Hours DM'!J:J,'Contact Hours DM'!$A:$A,$A26,'Contact Hours DM'!$C:$C,$B26)</f>
        <v>0</v>
      </c>
      <c r="H26" s="135">
        <f>SUMIFS('Contact Hours DM'!K:K,'Contact Hours DM'!$A:$A,$A26,'Contact Hours DM'!$C:$C,$B26)</f>
        <v>0</v>
      </c>
      <c r="I26" s="135">
        <f>SUMIFS('Contact Hours DM'!L:L,'Contact Hours DM'!$A:$A,$A26,'Contact Hours DM'!$C:$C,$B26)</f>
        <v>0</v>
      </c>
      <c r="J26" s="135">
        <f>SUMIFS('Contact Hours DM'!M:M,'Contact Hours DM'!$A:$A,$A26,'Contact Hours DM'!$C:$C,$B26)</f>
        <v>0</v>
      </c>
      <c r="K26" s="13">
        <f t="shared" si="2"/>
        <v>0</v>
      </c>
      <c r="L26" s="13">
        <f t="shared" si="3"/>
        <v>0</v>
      </c>
      <c r="M26" s="13">
        <f t="shared" si="0"/>
        <v>0</v>
      </c>
      <c r="N26" s="13">
        <f t="shared" si="1"/>
        <v>0</v>
      </c>
      <c r="O26" s="13">
        <f t="shared" si="4"/>
        <v>0</v>
      </c>
      <c r="P26" s="13">
        <f t="shared" si="5"/>
        <v>0</v>
      </c>
    </row>
    <row r="27" spans="1:16" x14ac:dyDescent="0.2">
      <c r="A27" s="11">
        <v>9225</v>
      </c>
      <c r="B27" s="12">
        <v>24</v>
      </c>
      <c r="C27" s="135">
        <f>SUMIFS('Contact Hours DM'!F:F,'Contact Hours DM'!$A:$A,$A27,'Contact Hours DM'!$C:$C,$B27)</f>
        <v>0</v>
      </c>
      <c r="D27" s="135">
        <f>SUMIFS('Contact Hours DM'!G:G,'Contact Hours DM'!$A:$A,$A27,'Contact Hours DM'!$C:$C,$B27)</f>
        <v>0</v>
      </c>
      <c r="E27" s="135">
        <f>SUMIFS('Contact Hours DM'!H:H,'Contact Hours DM'!$A:$A,$A27,'Contact Hours DM'!$C:$C,$B27)</f>
        <v>0</v>
      </c>
      <c r="F27" s="135">
        <f>SUMIFS('Contact Hours DM'!I:I,'Contact Hours DM'!$A:$A,$A27,'Contact Hours DM'!$C:$C,$B27)</f>
        <v>0</v>
      </c>
      <c r="G27" s="135">
        <f>SUMIFS('Contact Hours DM'!J:J,'Contact Hours DM'!$A:$A,$A27,'Contact Hours DM'!$C:$C,$B27)</f>
        <v>0</v>
      </c>
      <c r="H27" s="135">
        <f>SUMIFS('Contact Hours DM'!K:K,'Contact Hours DM'!$A:$A,$A27,'Contact Hours DM'!$C:$C,$B27)</f>
        <v>0</v>
      </c>
      <c r="I27" s="135">
        <f>SUMIFS('Contact Hours DM'!L:L,'Contact Hours DM'!$A:$A,$A27,'Contact Hours DM'!$C:$C,$B27)</f>
        <v>0</v>
      </c>
      <c r="J27" s="135">
        <f>SUMIFS('Contact Hours DM'!M:M,'Contact Hours DM'!$A:$A,$A27,'Contact Hours DM'!$C:$C,$B27)</f>
        <v>0</v>
      </c>
      <c r="K27" s="13">
        <f t="shared" si="2"/>
        <v>0</v>
      </c>
      <c r="L27" s="13">
        <f t="shared" si="3"/>
        <v>0</v>
      </c>
      <c r="M27" s="13">
        <f t="shared" si="0"/>
        <v>0</v>
      </c>
      <c r="N27" s="13">
        <f t="shared" si="1"/>
        <v>0</v>
      </c>
      <c r="O27" s="13">
        <f t="shared" si="4"/>
        <v>0</v>
      </c>
      <c r="P27" s="13">
        <f t="shared" si="5"/>
        <v>0</v>
      </c>
    </row>
    <row r="28" spans="1:16" x14ac:dyDescent="0.2">
      <c r="A28" s="11">
        <v>9225</v>
      </c>
      <c r="B28" s="12">
        <v>25</v>
      </c>
      <c r="C28" s="135">
        <f>SUMIFS('Contact Hours DM'!F:F,'Contact Hours DM'!$A:$A,$A28,'Contact Hours DM'!$C:$C,$B28)</f>
        <v>142224</v>
      </c>
      <c r="D28" s="135">
        <f>SUMIFS('Contact Hours DM'!G:G,'Contact Hours DM'!$A:$A,$A28,'Contact Hours DM'!$C:$C,$B28)</f>
        <v>0</v>
      </c>
      <c r="E28" s="135">
        <f>SUMIFS('Contact Hours DM'!H:H,'Contact Hours DM'!$A:$A,$A28,'Contact Hours DM'!$C:$C,$B28)</f>
        <v>0</v>
      </c>
      <c r="F28" s="135">
        <f>SUMIFS('Contact Hours DM'!I:I,'Contact Hours DM'!$A:$A,$A28,'Contact Hours DM'!$C:$C,$B28)</f>
        <v>0</v>
      </c>
      <c r="G28" s="135">
        <f>SUMIFS('Contact Hours DM'!J:J,'Contact Hours DM'!$A:$A,$A28,'Contact Hours DM'!$C:$C,$B28)</f>
        <v>0</v>
      </c>
      <c r="H28" s="135">
        <f>SUMIFS('Contact Hours DM'!K:K,'Contact Hours DM'!$A:$A,$A28,'Contact Hours DM'!$C:$C,$B28)</f>
        <v>0</v>
      </c>
      <c r="I28" s="135">
        <f>SUMIFS('Contact Hours DM'!L:L,'Contact Hours DM'!$A:$A,$A28,'Contact Hours DM'!$C:$C,$B28)</f>
        <v>0</v>
      </c>
      <c r="J28" s="135">
        <f>SUMIFS('Contact Hours DM'!M:M,'Contact Hours DM'!$A:$A,$A28,'Contact Hours DM'!$C:$C,$B28)</f>
        <v>0</v>
      </c>
      <c r="K28" s="13">
        <f t="shared" si="2"/>
        <v>142224</v>
      </c>
      <c r="L28" s="13">
        <f t="shared" si="3"/>
        <v>0</v>
      </c>
      <c r="M28" s="13">
        <f t="shared" si="0"/>
        <v>0</v>
      </c>
      <c r="N28" s="13">
        <f t="shared" si="1"/>
        <v>0</v>
      </c>
      <c r="O28" s="13">
        <f t="shared" si="4"/>
        <v>142224</v>
      </c>
      <c r="P28" s="13">
        <f t="shared" si="5"/>
        <v>0</v>
      </c>
    </row>
    <row r="29" spans="1:16" x14ac:dyDescent="0.2">
      <c r="A29" s="11">
        <v>9225</v>
      </c>
      <c r="B29" s="12">
        <v>26</v>
      </c>
      <c r="C29" s="135">
        <f>SUMIFS('Contact Hours DM'!F:F,'Contact Hours DM'!$A:$A,$A29,'Contact Hours DM'!$C:$C,$B29)</f>
        <v>54720</v>
      </c>
      <c r="D29" s="135">
        <f>SUMIFS('Contact Hours DM'!G:G,'Contact Hours DM'!$A:$A,$A29,'Contact Hours DM'!$C:$C,$B29)</f>
        <v>0</v>
      </c>
      <c r="E29" s="135">
        <f>SUMIFS('Contact Hours DM'!H:H,'Contact Hours DM'!$A:$A,$A29,'Contact Hours DM'!$C:$C,$B29)</f>
        <v>0</v>
      </c>
      <c r="F29" s="135">
        <f>SUMIFS('Contact Hours DM'!I:I,'Contact Hours DM'!$A:$A,$A29,'Contact Hours DM'!$C:$C,$B29)</f>
        <v>0</v>
      </c>
      <c r="G29" s="135">
        <f>SUMIFS('Contact Hours DM'!J:J,'Contact Hours DM'!$A:$A,$A29,'Contact Hours DM'!$C:$C,$B29)</f>
        <v>30816</v>
      </c>
      <c r="H29" s="135">
        <f>SUMIFS('Contact Hours DM'!K:K,'Contact Hours DM'!$A:$A,$A29,'Contact Hours DM'!$C:$C,$B29)</f>
        <v>0</v>
      </c>
      <c r="I29" s="135">
        <f>SUMIFS('Contact Hours DM'!L:L,'Contact Hours DM'!$A:$A,$A29,'Contact Hours DM'!$C:$C,$B29)</f>
        <v>0</v>
      </c>
      <c r="J29" s="135">
        <f>SUMIFS('Contact Hours DM'!M:M,'Contact Hours DM'!$A:$A,$A29,'Contact Hours DM'!$C:$C,$B29)</f>
        <v>0</v>
      </c>
      <c r="K29" s="13">
        <f t="shared" si="2"/>
        <v>54720</v>
      </c>
      <c r="L29" s="13">
        <f t="shared" si="3"/>
        <v>30816</v>
      </c>
      <c r="M29" s="13">
        <f t="shared" si="0"/>
        <v>0</v>
      </c>
      <c r="N29" s="13">
        <f t="shared" si="1"/>
        <v>0</v>
      </c>
      <c r="O29" s="13">
        <f t="shared" si="4"/>
        <v>54720</v>
      </c>
      <c r="P29" s="13">
        <f t="shared" si="5"/>
        <v>30816</v>
      </c>
    </row>
    <row r="30" spans="1:16" x14ac:dyDescent="0.2">
      <c r="A30" s="11">
        <v>9225</v>
      </c>
      <c r="B30" s="12">
        <v>27</v>
      </c>
      <c r="C30" s="135">
        <f>SUMIFS('Contact Hours DM'!F:F,'Contact Hours DM'!$A:$A,$A30,'Contact Hours DM'!$C:$C,$B30)</f>
        <v>0</v>
      </c>
      <c r="D30" s="135">
        <f>SUMIFS('Contact Hours DM'!G:G,'Contact Hours DM'!$A:$A,$A30,'Contact Hours DM'!$C:$C,$B30)</f>
        <v>0</v>
      </c>
      <c r="E30" s="135">
        <f>SUMIFS('Contact Hours DM'!H:H,'Contact Hours DM'!$A:$A,$A30,'Contact Hours DM'!$C:$C,$B30)</f>
        <v>0</v>
      </c>
      <c r="F30" s="135">
        <f>SUMIFS('Contact Hours DM'!I:I,'Contact Hours DM'!$A:$A,$A30,'Contact Hours DM'!$C:$C,$B30)</f>
        <v>0</v>
      </c>
      <c r="G30" s="135">
        <f>SUMIFS('Contact Hours DM'!J:J,'Contact Hours DM'!$A:$A,$A30,'Contact Hours DM'!$C:$C,$B30)</f>
        <v>0</v>
      </c>
      <c r="H30" s="135">
        <f>SUMIFS('Contact Hours DM'!K:K,'Contact Hours DM'!$A:$A,$A30,'Contact Hours DM'!$C:$C,$B30)</f>
        <v>0</v>
      </c>
      <c r="I30" s="135">
        <f>SUMIFS('Contact Hours DM'!L:L,'Contact Hours DM'!$A:$A,$A30,'Contact Hours DM'!$C:$C,$B30)</f>
        <v>0</v>
      </c>
      <c r="J30" s="135">
        <f>SUMIFS('Contact Hours DM'!M:M,'Contact Hours DM'!$A:$A,$A30,'Contact Hours DM'!$C:$C,$B30)</f>
        <v>0</v>
      </c>
      <c r="K30" s="13">
        <f t="shared" si="2"/>
        <v>0</v>
      </c>
      <c r="L30" s="13">
        <f t="shared" si="3"/>
        <v>0</v>
      </c>
      <c r="M30" s="13">
        <f t="shared" si="0"/>
        <v>0</v>
      </c>
      <c r="N30" s="13">
        <f t="shared" si="1"/>
        <v>0</v>
      </c>
      <c r="O30" s="13">
        <f t="shared" si="4"/>
        <v>0</v>
      </c>
      <c r="P30" s="13">
        <f t="shared" si="5"/>
        <v>0</v>
      </c>
    </row>
    <row r="31" spans="1:16" x14ac:dyDescent="0.2">
      <c r="A31" s="11">
        <v>9932</v>
      </c>
      <c r="B31" s="12">
        <v>1</v>
      </c>
      <c r="C31" s="135">
        <f>SUMIFS('Contact Hours DM'!F:F,'Contact Hours DM'!$A:$A,$A31,'Contact Hours DM'!$C:$C,$B31)</f>
        <v>0</v>
      </c>
      <c r="D31" s="135">
        <f>SUMIFS('Contact Hours DM'!G:G,'Contact Hours DM'!$A:$A,$A31,'Contact Hours DM'!$C:$C,$B31)</f>
        <v>0</v>
      </c>
      <c r="E31" s="135">
        <f>SUMIFS('Contact Hours DM'!H:H,'Contact Hours DM'!$A:$A,$A31,'Contact Hours DM'!$C:$C,$B31)</f>
        <v>0</v>
      </c>
      <c r="F31" s="135">
        <f>SUMIFS('Contact Hours DM'!I:I,'Contact Hours DM'!$A:$A,$A31,'Contact Hours DM'!$C:$C,$B31)</f>
        <v>0</v>
      </c>
      <c r="G31" s="135">
        <f>SUMIFS('Contact Hours DM'!J:J,'Contact Hours DM'!$A:$A,$A31,'Contact Hours DM'!$C:$C,$B31)</f>
        <v>0</v>
      </c>
      <c r="H31" s="135">
        <f>SUMIFS('Contact Hours DM'!K:K,'Contact Hours DM'!$A:$A,$A31,'Contact Hours DM'!$C:$C,$B31)</f>
        <v>0</v>
      </c>
      <c r="I31" s="135">
        <f>SUMIFS('Contact Hours DM'!L:L,'Contact Hours DM'!$A:$A,$A31,'Contact Hours DM'!$C:$C,$B31)</f>
        <v>0</v>
      </c>
      <c r="J31" s="135">
        <f>SUMIFS('Contact Hours DM'!M:M,'Contact Hours DM'!$A:$A,$A31,'Contact Hours DM'!$C:$C,$B31)</f>
        <v>0</v>
      </c>
      <c r="K31" s="13">
        <f t="shared" si="2"/>
        <v>0</v>
      </c>
      <c r="L31" s="13">
        <f t="shared" si="3"/>
        <v>0</v>
      </c>
      <c r="M31" s="13">
        <f t="shared" si="0"/>
        <v>0</v>
      </c>
      <c r="N31" s="13">
        <f t="shared" si="1"/>
        <v>0</v>
      </c>
      <c r="O31" s="13">
        <f t="shared" si="4"/>
        <v>0</v>
      </c>
      <c r="P31" s="13">
        <f t="shared" si="5"/>
        <v>0</v>
      </c>
    </row>
    <row r="32" spans="1:16" x14ac:dyDescent="0.2">
      <c r="A32" s="11">
        <v>9932</v>
      </c>
      <c r="B32" s="12">
        <v>2</v>
      </c>
      <c r="C32" s="135">
        <f>SUMIFS('Contact Hours DM'!F:F,'Contact Hours DM'!$A:$A,$A32,'Contact Hours DM'!$C:$C,$B32)</f>
        <v>0</v>
      </c>
      <c r="D32" s="135">
        <f>SUMIFS('Contact Hours DM'!G:G,'Contact Hours DM'!$A:$A,$A32,'Contact Hours DM'!$C:$C,$B32)</f>
        <v>0</v>
      </c>
      <c r="E32" s="135">
        <f>SUMIFS('Contact Hours DM'!H:H,'Contact Hours DM'!$A:$A,$A32,'Contact Hours DM'!$C:$C,$B32)</f>
        <v>0</v>
      </c>
      <c r="F32" s="135">
        <f>SUMIFS('Contact Hours DM'!I:I,'Contact Hours DM'!$A:$A,$A32,'Contact Hours DM'!$C:$C,$B32)</f>
        <v>0</v>
      </c>
      <c r="G32" s="135">
        <f>SUMIFS('Contact Hours DM'!J:J,'Contact Hours DM'!$A:$A,$A32,'Contact Hours DM'!$C:$C,$B32)</f>
        <v>14480</v>
      </c>
      <c r="H32" s="135">
        <f>SUMIFS('Contact Hours DM'!K:K,'Contact Hours DM'!$A:$A,$A32,'Contact Hours DM'!$C:$C,$B32)</f>
        <v>0</v>
      </c>
      <c r="I32" s="135">
        <f>SUMIFS('Contact Hours DM'!L:L,'Contact Hours DM'!$A:$A,$A32,'Contact Hours DM'!$C:$C,$B32)</f>
        <v>0</v>
      </c>
      <c r="J32" s="135">
        <f>SUMIFS('Contact Hours DM'!M:M,'Contact Hours DM'!$A:$A,$A32,'Contact Hours DM'!$C:$C,$B32)</f>
        <v>0</v>
      </c>
      <c r="K32" s="13">
        <f t="shared" si="2"/>
        <v>0</v>
      </c>
      <c r="L32" s="13">
        <f t="shared" si="3"/>
        <v>14480</v>
      </c>
      <c r="M32" s="13">
        <f t="shared" ref="M32:M140" si="6">IF(B32&lt;28,D32+E32,0)*0.1</f>
        <v>0</v>
      </c>
      <c r="N32" s="13">
        <f t="shared" ref="N32:N140" si="7">IF(B32&lt;28,H32+J32,0)*0.1</f>
        <v>0</v>
      </c>
      <c r="O32" s="13">
        <f t="shared" si="4"/>
        <v>0</v>
      </c>
      <c r="P32" s="13">
        <f t="shared" si="5"/>
        <v>14480</v>
      </c>
    </row>
    <row r="33" spans="1:16" x14ac:dyDescent="0.2">
      <c r="A33" s="11">
        <v>9932</v>
      </c>
      <c r="B33" s="12">
        <v>3</v>
      </c>
      <c r="C33" s="135">
        <f>SUMIFS('Contact Hours DM'!F:F,'Contact Hours DM'!$A:$A,$A33,'Contact Hours DM'!$C:$C,$B33)</f>
        <v>0</v>
      </c>
      <c r="D33" s="135">
        <f>SUMIFS('Contact Hours DM'!G:G,'Contact Hours DM'!$A:$A,$A33,'Contact Hours DM'!$C:$C,$B33)</f>
        <v>0</v>
      </c>
      <c r="E33" s="135">
        <f>SUMIFS('Contact Hours DM'!H:H,'Contact Hours DM'!$A:$A,$A33,'Contact Hours DM'!$C:$C,$B33)</f>
        <v>0</v>
      </c>
      <c r="F33" s="135">
        <f>SUMIFS('Contact Hours DM'!I:I,'Contact Hours DM'!$A:$A,$A33,'Contact Hours DM'!$C:$C,$B33)</f>
        <v>0</v>
      </c>
      <c r="G33" s="135">
        <f>SUMIFS('Contact Hours DM'!J:J,'Contact Hours DM'!$A:$A,$A33,'Contact Hours DM'!$C:$C,$B33)</f>
        <v>0</v>
      </c>
      <c r="H33" s="135">
        <f>SUMIFS('Contact Hours DM'!K:K,'Contact Hours DM'!$A:$A,$A33,'Contact Hours DM'!$C:$C,$B33)</f>
        <v>0</v>
      </c>
      <c r="I33" s="135">
        <f>SUMIFS('Contact Hours DM'!L:L,'Contact Hours DM'!$A:$A,$A33,'Contact Hours DM'!$C:$C,$B33)</f>
        <v>0</v>
      </c>
      <c r="J33" s="135">
        <f>SUMIFS('Contact Hours DM'!M:M,'Contact Hours DM'!$A:$A,$A33,'Contact Hours DM'!$C:$C,$B33)</f>
        <v>0</v>
      </c>
      <c r="K33" s="13">
        <f t="shared" si="2"/>
        <v>0</v>
      </c>
      <c r="L33" s="13">
        <f t="shared" si="3"/>
        <v>0</v>
      </c>
      <c r="M33" s="13">
        <f t="shared" si="6"/>
        <v>0</v>
      </c>
      <c r="N33" s="13">
        <f t="shared" si="7"/>
        <v>0</v>
      </c>
      <c r="O33" s="13">
        <f t="shared" si="4"/>
        <v>0</v>
      </c>
      <c r="P33" s="13">
        <f t="shared" si="5"/>
        <v>0</v>
      </c>
    </row>
    <row r="34" spans="1:16" x14ac:dyDescent="0.2">
      <c r="A34" s="11">
        <v>9932</v>
      </c>
      <c r="B34" s="12">
        <v>4</v>
      </c>
      <c r="C34" s="135">
        <f>SUMIFS('Contact Hours DM'!F:F,'Contact Hours DM'!$A:$A,$A34,'Contact Hours DM'!$C:$C,$B34)</f>
        <v>0</v>
      </c>
      <c r="D34" s="135">
        <f>SUMIFS('Contact Hours DM'!G:G,'Contact Hours DM'!$A:$A,$A34,'Contact Hours DM'!$C:$C,$B34)</f>
        <v>0</v>
      </c>
      <c r="E34" s="135">
        <f>SUMIFS('Contact Hours DM'!H:H,'Contact Hours DM'!$A:$A,$A34,'Contact Hours DM'!$C:$C,$B34)</f>
        <v>0</v>
      </c>
      <c r="F34" s="135">
        <f>SUMIFS('Contact Hours DM'!I:I,'Contact Hours DM'!$A:$A,$A34,'Contact Hours DM'!$C:$C,$B34)</f>
        <v>0</v>
      </c>
      <c r="G34" s="135">
        <f>SUMIFS('Contact Hours DM'!J:J,'Contact Hours DM'!$A:$A,$A34,'Contact Hours DM'!$C:$C,$B34)</f>
        <v>0</v>
      </c>
      <c r="H34" s="135">
        <f>SUMIFS('Contact Hours DM'!K:K,'Contact Hours DM'!$A:$A,$A34,'Contact Hours DM'!$C:$C,$B34)</f>
        <v>0</v>
      </c>
      <c r="I34" s="135">
        <f>SUMIFS('Contact Hours DM'!L:L,'Contact Hours DM'!$A:$A,$A34,'Contact Hours DM'!$C:$C,$B34)</f>
        <v>0</v>
      </c>
      <c r="J34" s="135">
        <f>SUMIFS('Contact Hours DM'!M:M,'Contact Hours DM'!$A:$A,$A34,'Contact Hours DM'!$C:$C,$B34)</f>
        <v>0</v>
      </c>
      <c r="K34" s="13">
        <f t="shared" si="2"/>
        <v>0</v>
      </c>
      <c r="L34" s="13">
        <f t="shared" si="3"/>
        <v>0</v>
      </c>
      <c r="M34" s="13">
        <f t="shared" si="6"/>
        <v>0</v>
      </c>
      <c r="N34" s="13">
        <f t="shared" si="7"/>
        <v>0</v>
      </c>
      <c r="O34" s="13">
        <f t="shared" si="4"/>
        <v>0</v>
      </c>
      <c r="P34" s="13">
        <f t="shared" si="5"/>
        <v>0</v>
      </c>
    </row>
    <row r="35" spans="1:16" x14ac:dyDescent="0.2">
      <c r="A35" s="11">
        <v>9932</v>
      </c>
      <c r="B35" s="12">
        <v>5</v>
      </c>
      <c r="C35" s="135">
        <f>SUMIFS('Contact Hours DM'!F:F,'Contact Hours DM'!$A:$A,$A35,'Contact Hours DM'!$C:$C,$B35)</f>
        <v>0</v>
      </c>
      <c r="D35" s="135">
        <f>SUMIFS('Contact Hours DM'!G:G,'Contact Hours DM'!$A:$A,$A35,'Contact Hours DM'!$C:$C,$B35)</f>
        <v>0</v>
      </c>
      <c r="E35" s="135">
        <f>SUMIFS('Contact Hours DM'!H:H,'Contact Hours DM'!$A:$A,$A35,'Contact Hours DM'!$C:$C,$B35)</f>
        <v>0</v>
      </c>
      <c r="F35" s="135">
        <f>SUMIFS('Contact Hours DM'!I:I,'Contact Hours DM'!$A:$A,$A35,'Contact Hours DM'!$C:$C,$B35)</f>
        <v>0</v>
      </c>
      <c r="G35" s="135">
        <f>SUMIFS('Contact Hours DM'!J:J,'Contact Hours DM'!$A:$A,$A35,'Contact Hours DM'!$C:$C,$B35)</f>
        <v>0</v>
      </c>
      <c r="H35" s="135">
        <f>SUMIFS('Contact Hours DM'!K:K,'Contact Hours DM'!$A:$A,$A35,'Contact Hours DM'!$C:$C,$B35)</f>
        <v>0</v>
      </c>
      <c r="I35" s="135">
        <f>SUMIFS('Contact Hours DM'!L:L,'Contact Hours DM'!$A:$A,$A35,'Contact Hours DM'!$C:$C,$B35)</f>
        <v>0</v>
      </c>
      <c r="J35" s="135">
        <f>SUMIFS('Contact Hours DM'!M:M,'Contact Hours DM'!$A:$A,$A35,'Contact Hours DM'!$C:$C,$B35)</f>
        <v>0</v>
      </c>
      <c r="K35" s="13">
        <f t="shared" si="2"/>
        <v>0</v>
      </c>
      <c r="L35" s="13">
        <f t="shared" si="3"/>
        <v>0</v>
      </c>
      <c r="M35" s="13">
        <f t="shared" si="6"/>
        <v>0</v>
      </c>
      <c r="N35" s="13">
        <f t="shared" si="7"/>
        <v>0</v>
      </c>
      <c r="O35" s="13">
        <f t="shared" si="4"/>
        <v>0</v>
      </c>
      <c r="P35" s="13">
        <f t="shared" si="5"/>
        <v>0</v>
      </c>
    </row>
    <row r="36" spans="1:16" x14ac:dyDescent="0.2">
      <c r="A36" s="11">
        <v>9932</v>
      </c>
      <c r="B36" s="12">
        <v>6</v>
      </c>
      <c r="C36" s="135">
        <f>SUMIFS('Contact Hours DM'!F:F,'Contact Hours DM'!$A:$A,$A36,'Contact Hours DM'!$C:$C,$B36)</f>
        <v>0</v>
      </c>
      <c r="D36" s="135">
        <f>SUMIFS('Contact Hours DM'!G:G,'Contact Hours DM'!$A:$A,$A36,'Contact Hours DM'!$C:$C,$B36)</f>
        <v>0</v>
      </c>
      <c r="E36" s="135">
        <f>SUMIFS('Contact Hours DM'!H:H,'Contact Hours DM'!$A:$A,$A36,'Contact Hours DM'!$C:$C,$B36)</f>
        <v>0</v>
      </c>
      <c r="F36" s="135">
        <f>SUMIFS('Contact Hours DM'!I:I,'Contact Hours DM'!$A:$A,$A36,'Contact Hours DM'!$C:$C,$B36)</f>
        <v>0</v>
      </c>
      <c r="G36" s="135">
        <f>SUMIFS('Contact Hours DM'!J:J,'Contact Hours DM'!$A:$A,$A36,'Contact Hours DM'!$C:$C,$B36)</f>
        <v>0</v>
      </c>
      <c r="H36" s="135">
        <f>SUMIFS('Contact Hours DM'!K:K,'Contact Hours DM'!$A:$A,$A36,'Contact Hours DM'!$C:$C,$B36)</f>
        <v>0</v>
      </c>
      <c r="I36" s="135">
        <f>SUMIFS('Contact Hours DM'!L:L,'Contact Hours DM'!$A:$A,$A36,'Contact Hours DM'!$C:$C,$B36)</f>
        <v>0</v>
      </c>
      <c r="J36" s="135">
        <f>SUMIFS('Contact Hours DM'!M:M,'Contact Hours DM'!$A:$A,$A36,'Contact Hours DM'!$C:$C,$B36)</f>
        <v>0</v>
      </c>
      <c r="K36" s="13">
        <f t="shared" si="2"/>
        <v>0</v>
      </c>
      <c r="L36" s="13">
        <f t="shared" si="3"/>
        <v>0</v>
      </c>
      <c r="M36" s="13">
        <f t="shared" si="6"/>
        <v>0</v>
      </c>
      <c r="N36" s="13">
        <f t="shared" si="7"/>
        <v>0</v>
      </c>
      <c r="O36" s="13">
        <f t="shared" si="4"/>
        <v>0</v>
      </c>
      <c r="P36" s="13">
        <f t="shared" si="5"/>
        <v>0</v>
      </c>
    </row>
    <row r="37" spans="1:16" x14ac:dyDescent="0.2">
      <c r="A37" s="11">
        <v>9932</v>
      </c>
      <c r="B37" s="12">
        <v>7</v>
      </c>
      <c r="C37" s="135">
        <f>SUMIFS('Contact Hours DM'!F:F,'Contact Hours DM'!$A:$A,$A37,'Contact Hours DM'!$C:$C,$B37)</f>
        <v>0</v>
      </c>
      <c r="D37" s="135">
        <f>SUMIFS('Contact Hours DM'!G:G,'Contact Hours DM'!$A:$A,$A37,'Contact Hours DM'!$C:$C,$B37)</f>
        <v>0</v>
      </c>
      <c r="E37" s="135">
        <f>SUMIFS('Contact Hours DM'!H:H,'Contact Hours DM'!$A:$A,$A37,'Contact Hours DM'!$C:$C,$B37)</f>
        <v>0</v>
      </c>
      <c r="F37" s="135">
        <f>SUMIFS('Contact Hours DM'!I:I,'Contact Hours DM'!$A:$A,$A37,'Contact Hours DM'!$C:$C,$B37)</f>
        <v>0</v>
      </c>
      <c r="G37" s="135">
        <f>SUMIFS('Contact Hours DM'!J:J,'Contact Hours DM'!$A:$A,$A37,'Contact Hours DM'!$C:$C,$B37)</f>
        <v>0</v>
      </c>
      <c r="H37" s="135">
        <f>SUMIFS('Contact Hours DM'!K:K,'Contact Hours DM'!$A:$A,$A37,'Contact Hours DM'!$C:$C,$B37)</f>
        <v>4800</v>
      </c>
      <c r="I37" s="135">
        <f>SUMIFS('Contact Hours DM'!L:L,'Contact Hours DM'!$A:$A,$A37,'Contact Hours DM'!$C:$C,$B37)</f>
        <v>0</v>
      </c>
      <c r="J37" s="135">
        <f>SUMIFS('Contact Hours DM'!M:M,'Contact Hours DM'!$A:$A,$A37,'Contact Hours DM'!$C:$C,$B37)</f>
        <v>0</v>
      </c>
      <c r="K37" s="13">
        <f t="shared" si="2"/>
        <v>0</v>
      </c>
      <c r="L37" s="13">
        <f t="shared" si="3"/>
        <v>4800</v>
      </c>
      <c r="M37" s="13">
        <f t="shared" si="6"/>
        <v>0</v>
      </c>
      <c r="N37" s="13">
        <f t="shared" si="7"/>
        <v>480</v>
      </c>
      <c r="O37" s="13">
        <f t="shared" si="4"/>
        <v>0</v>
      </c>
      <c r="P37" s="13">
        <f t="shared" si="5"/>
        <v>5280</v>
      </c>
    </row>
    <row r="38" spans="1:16" x14ac:dyDescent="0.2">
      <c r="A38" s="11">
        <v>9932</v>
      </c>
      <c r="B38" s="12">
        <v>8</v>
      </c>
      <c r="C38" s="135">
        <f>SUMIFS('Contact Hours DM'!F:F,'Contact Hours DM'!$A:$A,$A38,'Contact Hours DM'!$C:$C,$B38)</f>
        <v>0</v>
      </c>
      <c r="D38" s="135">
        <f>SUMIFS('Contact Hours DM'!G:G,'Contact Hours DM'!$A:$A,$A38,'Contact Hours DM'!$C:$C,$B38)</f>
        <v>0</v>
      </c>
      <c r="E38" s="135">
        <f>SUMIFS('Contact Hours DM'!H:H,'Contact Hours DM'!$A:$A,$A38,'Contact Hours DM'!$C:$C,$B38)</f>
        <v>0</v>
      </c>
      <c r="F38" s="135">
        <f>SUMIFS('Contact Hours DM'!I:I,'Contact Hours DM'!$A:$A,$A38,'Contact Hours DM'!$C:$C,$B38)</f>
        <v>0</v>
      </c>
      <c r="G38" s="135">
        <f>SUMIFS('Contact Hours DM'!J:J,'Contact Hours DM'!$A:$A,$A38,'Contact Hours DM'!$C:$C,$B38)</f>
        <v>0</v>
      </c>
      <c r="H38" s="135">
        <f>SUMIFS('Contact Hours DM'!K:K,'Contact Hours DM'!$A:$A,$A38,'Contact Hours DM'!$C:$C,$B38)</f>
        <v>0</v>
      </c>
      <c r="I38" s="135">
        <f>SUMIFS('Contact Hours DM'!L:L,'Contact Hours DM'!$A:$A,$A38,'Contact Hours DM'!$C:$C,$B38)</f>
        <v>0</v>
      </c>
      <c r="J38" s="135">
        <f>SUMIFS('Contact Hours DM'!M:M,'Contact Hours DM'!$A:$A,$A38,'Contact Hours DM'!$C:$C,$B38)</f>
        <v>0</v>
      </c>
      <c r="K38" s="13">
        <f t="shared" si="2"/>
        <v>0</v>
      </c>
      <c r="L38" s="13">
        <f t="shared" si="3"/>
        <v>0</v>
      </c>
      <c r="M38" s="13">
        <f t="shared" si="6"/>
        <v>0</v>
      </c>
      <c r="N38" s="13">
        <f t="shared" si="7"/>
        <v>0</v>
      </c>
      <c r="O38" s="13">
        <f t="shared" si="4"/>
        <v>0</v>
      </c>
      <c r="P38" s="13">
        <f t="shared" si="5"/>
        <v>0</v>
      </c>
    </row>
    <row r="39" spans="1:16" x14ac:dyDescent="0.2">
      <c r="A39" s="11">
        <v>9932</v>
      </c>
      <c r="B39" s="12">
        <v>9</v>
      </c>
      <c r="C39" s="135">
        <f>SUMIFS('Contact Hours DM'!F:F,'Contact Hours DM'!$A:$A,$A39,'Contact Hours DM'!$C:$C,$B39)</f>
        <v>0</v>
      </c>
      <c r="D39" s="135">
        <f>SUMIFS('Contact Hours DM'!G:G,'Contact Hours DM'!$A:$A,$A39,'Contact Hours DM'!$C:$C,$B39)</f>
        <v>0</v>
      </c>
      <c r="E39" s="135">
        <f>SUMIFS('Contact Hours DM'!H:H,'Contact Hours DM'!$A:$A,$A39,'Contact Hours DM'!$C:$C,$B39)</f>
        <v>0</v>
      </c>
      <c r="F39" s="135">
        <f>SUMIFS('Contact Hours DM'!I:I,'Contact Hours DM'!$A:$A,$A39,'Contact Hours DM'!$C:$C,$B39)</f>
        <v>0</v>
      </c>
      <c r="G39" s="135">
        <f>SUMIFS('Contact Hours DM'!J:J,'Contact Hours DM'!$A:$A,$A39,'Contact Hours DM'!$C:$C,$B39)</f>
        <v>0</v>
      </c>
      <c r="H39" s="135">
        <f>SUMIFS('Contact Hours DM'!K:K,'Contact Hours DM'!$A:$A,$A39,'Contact Hours DM'!$C:$C,$B39)</f>
        <v>0</v>
      </c>
      <c r="I39" s="135">
        <f>SUMIFS('Contact Hours DM'!L:L,'Contact Hours DM'!$A:$A,$A39,'Contact Hours DM'!$C:$C,$B39)</f>
        <v>0</v>
      </c>
      <c r="J39" s="135">
        <f>SUMIFS('Contact Hours DM'!M:M,'Contact Hours DM'!$A:$A,$A39,'Contact Hours DM'!$C:$C,$B39)</f>
        <v>0</v>
      </c>
      <c r="K39" s="13">
        <f t="shared" si="2"/>
        <v>0</v>
      </c>
      <c r="L39" s="13">
        <f t="shared" si="3"/>
        <v>0</v>
      </c>
      <c r="M39" s="13">
        <f t="shared" si="6"/>
        <v>0</v>
      </c>
      <c r="N39" s="13">
        <f t="shared" si="7"/>
        <v>0</v>
      </c>
      <c r="O39" s="13">
        <f t="shared" si="4"/>
        <v>0</v>
      </c>
      <c r="P39" s="13">
        <f t="shared" si="5"/>
        <v>0</v>
      </c>
    </row>
    <row r="40" spans="1:16" x14ac:dyDescent="0.2">
      <c r="A40" s="11">
        <v>9932</v>
      </c>
      <c r="B40" s="12">
        <v>10</v>
      </c>
      <c r="C40" s="135">
        <f>SUMIFS('Contact Hours DM'!F:F,'Contact Hours DM'!$A:$A,$A40,'Contact Hours DM'!$C:$C,$B40)</f>
        <v>0</v>
      </c>
      <c r="D40" s="135">
        <f>SUMIFS('Contact Hours DM'!G:G,'Contact Hours DM'!$A:$A,$A40,'Contact Hours DM'!$C:$C,$B40)</f>
        <v>0</v>
      </c>
      <c r="E40" s="135">
        <f>SUMIFS('Contact Hours DM'!H:H,'Contact Hours DM'!$A:$A,$A40,'Contact Hours DM'!$C:$C,$B40)</f>
        <v>0</v>
      </c>
      <c r="F40" s="135">
        <f>SUMIFS('Contact Hours DM'!I:I,'Contact Hours DM'!$A:$A,$A40,'Contact Hours DM'!$C:$C,$B40)</f>
        <v>0</v>
      </c>
      <c r="G40" s="135">
        <f>SUMIFS('Contact Hours DM'!J:J,'Contact Hours DM'!$A:$A,$A40,'Contact Hours DM'!$C:$C,$B40)</f>
        <v>0</v>
      </c>
      <c r="H40" s="135">
        <f>SUMIFS('Contact Hours DM'!K:K,'Contact Hours DM'!$A:$A,$A40,'Contact Hours DM'!$C:$C,$B40)</f>
        <v>0</v>
      </c>
      <c r="I40" s="135">
        <f>SUMIFS('Contact Hours DM'!L:L,'Contact Hours DM'!$A:$A,$A40,'Contact Hours DM'!$C:$C,$B40)</f>
        <v>0</v>
      </c>
      <c r="J40" s="135">
        <f>SUMIFS('Contact Hours DM'!M:M,'Contact Hours DM'!$A:$A,$A40,'Contact Hours DM'!$C:$C,$B40)</f>
        <v>0</v>
      </c>
      <c r="K40" s="13">
        <f t="shared" si="2"/>
        <v>0</v>
      </c>
      <c r="L40" s="13">
        <f t="shared" si="3"/>
        <v>0</v>
      </c>
      <c r="M40" s="13">
        <f t="shared" si="6"/>
        <v>0</v>
      </c>
      <c r="N40" s="13">
        <f t="shared" si="7"/>
        <v>0</v>
      </c>
      <c r="O40" s="13">
        <f t="shared" si="4"/>
        <v>0</v>
      </c>
      <c r="P40" s="13">
        <f t="shared" si="5"/>
        <v>0</v>
      </c>
    </row>
    <row r="41" spans="1:16" x14ac:dyDescent="0.2">
      <c r="A41" s="11">
        <v>9932</v>
      </c>
      <c r="B41" s="12">
        <v>11</v>
      </c>
      <c r="C41" s="135">
        <f>SUMIFS('Contact Hours DM'!F:F,'Contact Hours DM'!$A:$A,$A41,'Contact Hours DM'!$C:$C,$B41)</f>
        <v>0</v>
      </c>
      <c r="D41" s="135">
        <f>SUMIFS('Contact Hours DM'!G:G,'Contact Hours DM'!$A:$A,$A41,'Contact Hours DM'!$C:$C,$B41)</f>
        <v>0</v>
      </c>
      <c r="E41" s="135">
        <f>SUMIFS('Contact Hours DM'!H:H,'Contact Hours DM'!$A:$A,$A41,'Contact Hours DM'!$C:$C,$B41)</f>
        <v>0</v>
      </c>
      <c r="F41" s="135">
        <f>SUMIFS('Contact Hours DM'!I:I,'Contact Hours DM'!$A:$A,$A41,'Contact Hours DM'!$C:$C,$B41)</f>
        <v>0</v>
      </c>
      <c r="G41" s="135">
        <f>SUMIFS('Contact Hours DM'!J:J,'Contact Hours DM'!$A:$A,$A41,'Contact Hours DM'!$C:$C,$B41)</f>
        <v>0</v>
      </c>
      <c r="H41" s="135">
        <f>SUMIFS('Contact Hours DM'!K:K,'Contact Hours DM'!$A:$A,$A41,'Contact Hours DM'!$C:$C,$B41)</f>
        <v>39200</v>
      </c>
      <c r="I41" s="135">
        <f>SUMIFS('Contact Hours DM'!L:L,'Contact Hours DM'!$A:$A,$A41,'Contact Hours DM'!$C:$C,$B41)</f>
        <v>0</v>
      </c>
      <c r="J41" s="135">
        <f>SUMIFS('Contact Hours DM'!M:M,'Contact Hours DM'!$A:$A,$A41,'Contact Hours DM'!$C:$C,$B41)</f>
        <v>0</v>
      </c>
      <c r="K41" s="13">
        <f t="shared" si="2"/>
        <v>0</v>
      </c>
      <c r="L41" s="13">
        <f t="shared" si="3"/>
        <v>39200</v>
      </c>
      <c r="M41" s="13">
        <f t="shared" si="6"/>
        <v>0</v>
      </c>
      <c r="N41" s="13">
        <f t="shared" si="7"/>
        <v>3920</v>
      </c>
      <c r="O41" s="13">
        <f t="shared" si="4"/>
        <v>0</v>
      </c>
      <c r="P41" s="13">
        <f t="shared" si="5"/>
        <v>43120</v>
      </c>
    </row>
    <row r="42" spans="1:16" x14ac:dyDescent="0.2">
      <c r="A42" s="11">
        <v>9932</v>
      </c>
      <c r="B42" s="12">
        <v>12</v>
      </c>
      <c r="C42" s="135">
        <f>SUMIFS('Contact Hours DM'!F:F,'Contact Hours DM'!$A:$A,$A42,'Contact Hours DM'!$C:$C,$B42)</f>
        <v>0</v>
      </c>
      <c r="D42" s="135">
        <f>SUMIFS('Contact Hours DM'!G:G,'Contact Hours DM'!$A:$A,$A42,'Contact Hours DM'!$C:$C,$B42)</f>
        <v>0</v>
      </c>
      <c r="E42" s="135">
        <f>SUMIFS('Contact Hours DM'!H:H,'Contact Hours DM'!$A:$A,$A42,'Contact Hours DM'!$C:$C,$B42)</f>
        <v>0</v>
      </c>
      <c r="F42" s="135">
        <f>SUMIFS('Contact Hours DM'!I:I,'Contact Hours DM'!$A:$A,$A42,'Contact Hours DM'!$C:$C,$B42)</f>
        <v>10048</v>
      </c>
      <c r="G42" s="135">
        <f>SUMIFS('Contact Hours DM'!J:J,'Contact Hours DM'!$A:$A,$A42,'Contact Hours DM'!$C:$C,$B42)</f>
        <v>0</v>
      </c>
      <c r="H42" s="135">
        <f>SUMIFS('Contact Hours DM'!K:K,'Contact Hours DM'!$A:$A,$A42,'Contact Hours DM'!$C:$C,$B42)</f>
        <v>0</v>
      </c>
      <c r="I42" s="135">
        <f>SUMIFS('Contact Hours DM'!L:L,'Contact Hours DM'!$A:$A,$A42,'Contact Hours DM'!$C:$C,$B42)</f>
        <v>0</v>
      </c>
      <c r="J42" s="135">
        <f>SUMIFS('Contact Hours DM'!M:M,'Contact Hours DM'!$A:$A,$A42,'Contact Hours DM'!$C:$C,$B42)</f>
        <v>0</v>
      </c>
      <c r="K42" s="13">
        <f t="shared" si="2"/>
        <v>10048</v>
      </c>
      <c r="L42" s="13">
        <f t="shared" si="3"/>
        <v>0</v>
      </c>
      <c r="M42" s="13">
        <f t="shared" si="6"/>
        <v>0</v>
      </c>
      <c r="N42" s="13">
        <f t="shared" si="7"/>
        <v>0</v>
      </c>
      <c r="O42" s="13">
        <f t="shared" si="4"/>
        <v>10048</v>
      </c>
      <c r="P42" s="13">
        <f t="shared" si="5"/>
        <v>0</v>
      </c>
    </row>
    <row r="43" spans="1:16" x14ac:dyDescent="0.2">
      <c r="A43" s="11">
        <v>9932</v>
      </c>
      <c r="B43" s="12">
        <v>13</v>
      </c>
      <c r="C43" s="135">
        <f>SUMIFS('Contact Hours DM'!F:F,'Contact Hours DM'!$A:$A,$A43,'Contact Hours DM'!$C:$C,$B43)</f>
        <v>0</v>
      </c>
      <c r="D43" s="135">
        <f>SUMIFS('Contact Hours DM'!G:G,'Contact Hours DM'!$A:$A,$A43,'Contact Hours DM'!$C:$C,$B43)</f>
        <v>0</v>
      </c>
      <c r="E43" s="135">
        <f>SUMIFS('Contact Hours DM'!H:H,'Contact Hours DM'!$A:$A,$A43,'Contact Hours DM'!$C:$C,$B43)</f>
        <v>0</v>
      </c>
      <c r="F43" s="135">
        <f>SUMIFS('Contact Hours DM'!I:I,'Contact Hours DM'!$A:$A,$A43,'Contact Hours DM'!$C:$C,$B43)</f>
        <v>0</v>
      </c>
      <c r="G43" s="135">
        <f>SUMIFS('Contact Hours DM'!J:J,'Contact Hours DM'!$A:$A,$A43,'Contact Hours DM'!$C:$C,$B43)</f>
        <v>0</v>
      </c>
      <c r="H43" s="135">
        <f>SUMIFS('Contact Hours DM'!K:K,'Contact Hours DM'!$A:$A,$A43,'Contact Hours DM'!$C:$C,$B43)</f>
        <v>0</v>
      </c>
      <c r="I43" s="135">
        <f>SUMIFS('Contact Hours DM'!L:L,'Contact Hours DM'!$A:$A,$A43,'Contact Hours DM'!$C:$C,$B43)</f>
        <v>0</v>
      </c>
      <c r="J43" s="135">
        <f>SUMIFS('Contact Hours DM'!M:M,'Contact Hours DM'!$A:$A,$A43,'Contact Hours DM'!$C:$C,$B43)</f>
        <v>0</v>
      </c>
      <c r="K43" s="13">
        <f t="shared" si="2"/>
        <v>0</v>
      </c>
      <c r="L43" s="13">
        <f t="shared" si="3"/>
        <v>0</v>
      </c>
      <c r="M43" s="13">
        <f t="shared" si="6"/>
        <v>0</v>
      </c>
      <c r="N43" s="13">
        <f t="shared" si="7"/>
        <v>0</v>
      </c>
      <c r="O43" s="13">
        <f t="shared" si="4"/>
        <v>0</v>
      </c>
      <c r="P43" s="13">
        <f t="shared" si="5"/>
        <v>0</v>
      </c>
    </row>
    <row r="44" spans="1:16" x14ac:dyDescent="0.2">
      <c r="A44" s="11">
        <v>9932</v>
      </c>
      <c r="B44" s="12">
        <v>14</v>
      </c>
      <c r="C44" s="135">
        <f>SUMIFS('Contact Hours DM'!F:F,'Contact Hours DM'!$A:$A,$A44,'Contact Hours DM'!$C:$C,$B44)</f>
        <v>0</v>
      </c>
      <c r="D44" s="135">
        <f>SUMIFS('Contact Hours DM'!G:G,'Contact Hours DM'!$A:$A,$A44,'Contact Hours DM'!$C:$C,$B44)</f>
        <v>0</v>
      </c>
      <c r="E44" s="135">
        <f>SUMIFS('Contact Hours DM'!H:H,'Contact Hours DM'!$A:$A,$A44,'Contact Hours DM'!$C:$C,$B44)</f>
        <v>0</v>
      </c>
      <c r="F44" s="135">
        <f>SUMIFS('Contact Hours DM'!I:I,'Contact Hours DM'!$A:$A,$A44,'Contact Hours DM'!$C:$C,$B44)</f>
        <v>0</v>
      </c>
      <c r="G44" s="135">
        <f>SUMIFS('Contact Hours DM'!J:J,'Contact Hours DM'!$A:$A,$A44,'Contact Hours DM'!$C:$C,$B44)</f>
        <v>0</v>
      </c>
      <c r="H44" s="135">
        <f>SUMIFS('Contact Hours DM'!K:K,'Contact Hours DM'!$A:$A,$A44,'Contact Hours DM'!$C:$C,$B44)</f>
        <v>99920</v>
      </c>
      <c r="I44" s="135">
        <f>SUMIFS('Contact Hours DM'!L:L,'Contact Hours DM'!$A:$A,$A44,'Contact Hours DM'!$C:$C,$B44)</f>
        <v>0</v>
      </c>
      <c r="J44" s="135">
        <f>SUMIFS('Contact Hours DM'!M:M,'Contact Hours DM'!$A:$A,$A44,'Contact Hours DM'!$C:$C,$B44)</f>
        <v>0</v>
      </c>
      <c r="K44" s="13">
        <f t="shared" si="2"/>
        <v>0</v>
      </c>
      <c r="L44" s="13">
        <f t="shared" si="3"/>
        <v>99920</v>
      </c>
      <c r="M44" s="13">
        <f t="shared" si="6"/>
        <v>0</v>
      </c>
      <c r="N44" s="13">
        <f t="shared" si="7"/>
        <v>9992</v>
      </c>
      <c r="O44" s="13">
        <f t="shared" si="4"/>
        <v>0</v>
      </c>
      <c r="P44" s="13">
        <f t="shared" si="5"/>
        <v>109912</v>
      </c>
    </row>
    <row r="45" spans="1:16" x14ac:dyDescent="0.2">
      <c r="A45" s="11">
        <v>9932</v>
      </c>
      <c r="B45" s="12">
        <v>15</v>
      </c>
      <c r="C45" s="135">
        <f>SUMIFS('Contact Hours DM'!F:F,'Contact Hours DM'!$A:$A,$A45,'Contact Hours DM'!$C:$C,$B45)</f>
        <v>0</v>
      </c>
      <c r="D45" s="135">
        <f>SUMIFS('Contact Hours DM'!G:G,'Contact Hours DM'!$A:$A,$A45,'Contact Hours DM'!$C:$C,$B45)</f>
        <v>0</v>
      </c>
      <c r="E45" s="135">
        <f>SUMIFS('Contact Hours DM'!H:H,'Contact Hours DM'!$A:$A,$A45,'Contact Hours DM'!$C:$C,$B45)</f>
        <v>0</v>
      </c>
      <c r="F45" s="135">
        <f>SUMIFS('Contact Hours DM'!I:I,'Contact Hours DM'!$A:$A,$A45,'Contact Hours DM'!$C:$C,$B45)</f>
        <v>0</v>
      </c>
      <c r="G45" s="135">
        <f>SUMIFS('Contact Hours DM'!J:J,'Contact Hours DM'!$A:$A,$A45,'Contact Hours DM'!$C:$C,$B45)</f>
        <v>0</v>
      </c>
      <c r="H45" s="135">
        <f>SUMIFS('Contact Hours DM'!K:K,'Contact Hours DM'!$A:$A,$A45,'Contact Hours DM'!$C:$C,$B45)</f>
        <v>0</v>
      </c>
      <c r="I45" s="135">
        <f>SUMIFS('Contact Hours DM'!L:L,'Contact Hours DM'!$A:$A,$A45,'Contact Hours DM'!$C:$C,$B45)</f>
        <v>0</v>
      </c>
      <c r="J45" s="135">
        <f>SUMIFS('Contact Hours DM'!M:M,'Contact Hours DM'!$A:$A,$A45,'Contact Hours DM'!$C:$C,$B45)</f>
        <v>0</v>
      </c>
      <c r="K45" s="13">
        <f t="shared" si="2"/>
        <v>0</v>
      </c>
      <c r="L45" s="13">
        <f t="shared" si="3"/>
        <v>0</v>
      </c>
      <c r="M45" s="13">
        <f t="shared" si="6"/>
        <v>0</v>
      </c>
      <c r="N45" s="13">
        <f t="shared" si="7"/>
        <v>0</v>
      </c>
      <c r="O45" s="13">
        <f t="shared" si="4"/>
        <v>0</v>
      </c>
      <c r="P45" s="13">
        <f t="shared" si="5"/>
        <v>0</v>
      </c>
    </row>
    <row r="46" spans="1:16" x14ac:dyDescent="0.2">
      <c r="A46" s="11">
        <v>9932</v>
      </c>
      <c r="B46" s="12">
        <v>16</v>
      </c>
      <c r="C46" s="135">
        <f>SUMIFS('Contact Hours DM'!F:F,'Contact Hours DM'!$A:$A,$A46,'Contact Hours DM'!$C:$C,$B46)</f>
        <v>0</v>
      </c>
      <c r="D46" s="135">
        <f>SUMIFS('Contact Hours DM'!G:G,'Contact Hours DM'!$A:$A,$A46,'Contact Hours DM'!$C:$C,$B46)</f>
        <v>0</v>
      </c>
      <c r="E46" s="135">
        <f>SUMIFS('Contact Hours DM'!H:H,'Contact Hours DM'!$A:$A,$A46,'Contact Hours DM'!$C:$C,$B46)</f>
        <v>0</v>
      </c>
      <c r="F46" s="135">
        <f>SUMIFS('Contact Hours DM'!I:I,'Contact Hours DM'!$A:$A,$A46,'Contact Hours DM'!$C:$C,$B46)</f>
        <v>0</v>
      </c>
      <c r="G46" s="135">
        <f>SUMIFS('Contact Hours DM'!J:J,'Contact Hours DM'!$A:$A,$A46,'Contact Hours DM'!$C:$C,$B46)</f>
        <v>0</v>
      </c>
      <c r="H46" s="135">
        <f>SUMIFS('Contact Hours DM'!K:K,'Contact Hours DM'!$A:$A,$A46,'Contact Hours DM'!$C:$C,$B46)</f>
        <v>608</v>
      </c>
      <c r="I46" s="135">
        <f>SUMIFS('Contact Hours DM'!L:L,'Contact Hours DM'!$A:$A,$A46,'Contact Hours DM'!$C:$C,$B46)</f>
        <v>0</v>
      </c>
      <c r="J46" s="135">
        <f>SUMIFS('Contact Hours DM'!M:M,'Contact Hours DM'!$A:$A,$A46,'Contact Hours DM'!$C:$C,$B46)</f>
        <v>0</v>
      </c>
      <c r="K46" s="13">
        <f t="shared" si="2"/>
        <v>0</v>
      </c>
      <c r="L46" s="13">
        <f t="shared" si="3"/>
        <v>608</v>
      </c>
      <c r="M46" s="13">
        <f t="shared" si="6"/>
        <v>0</v>
      </c>
      <c r="N46" s="13">
        <f t="shared" si="7"/>
        <v>60.800000000000004</v>
      </c>
      <c r="O46" s="13">
        <f t="shared" si="4"/>
        <v>0</v>
      </c>
      <c r="P46" s="13">
        <f t="shared" si="5"/>
        <v>668.8</v>
      </c>
    </row>
    <row r="47" spans="1:16" x14ac:dyDescent="0.2">
      <c r="A47" s="11">
        <v>9932</v>
      </c>
      <c r="B47" s="12">
        <v>17</v>
      </c>
      <c r="C47" s="135">
        <f>SUMIFS('Contact Hours DM'!F:F,'Contact Hours DM'!$A:$A,$A47,'Contact Hours DM'!$C:$C,$B47)</f>
        <v>0</v>
      </c>
      <c r="D47" s="135">
        <f>SUMIFS('Contact Hours DM'!G:G,'Contact Hours DM'!$A:$A,$A47,'Contact Hours DM'!$C:$C,$B47)</f>
        <v>0</v>
      </c>
      <c r="E47" s="135">
        <f>SUMIFS('Contact Hours DM'!H:H,'Contact Hours DM'!$A:$A,$A47,'Contact Hours DM'!$C:$C,$B47)</f>
        <v>0</v>
      </c>
      <c r="F47" s="135">
        <f>SUMIFS('Contact Hours DM'!I:I,'Contact Hours DM'!$A:$A,$A47,'Contact Hours DM'!$C:$C,$B47)</f>
        <v>0</v>
      </c>
      <c r="G47" s="135">
        <f>SUMIFS('Contact Hours DM'!J:J,'Contact Hours DM'!$A:$A,$A47,'Contact Hours DM'!$C:$C,$B47)</f>
        <v>0</v>
      </c>
      <c r="H47" s="135">
        <f>SUMIFS('Contact Hours DM'!K:K,'Contact Hours DM'!$A:$A,$A47,'Contact Hours DM'!$C:$C,$B47)</f>
        <v>0</v>
      </c>
      <c r="I47" s="135">
        <f>SUMIFS('Contact Hours DM'!L:L,'Contact Hours DM'!$A:$A,$A47,'Contact Hours DM'!$C:$C,$B47)</f>
        <v>0</v>
      </c>
      <c r="J47" s="135">
        <f>SUMIFS('Contact Hours DM'!M:M,'Contact Hours DM'!$A:$A,$A47,'Contact Hours DM'!$C:$C,$B47)</f>
        <v>0</v>
      </c>
      <c r="K47" s="13">
        <f t="shared" si="2"/>
        <v>0</v>
      </c>
      <c r="L47" s="13">
        <f t="shared" si="3"/>
        <v>0</v>
      </c>
      <c r="M47" s="13">
        <f t="shared" si="6"/>
        <v>0</v>
      </c>
      <c r="N47" s="13">
        <f t="shared" si="7"/>
        <v>0</v>
      </c>
      <c r="O47" s="13">
        <f t="shared" si="4"/>
        <v>0</v>
      </c>
      <c r="P47" s="13">
        <f t="shared" si="5"/>
        <v>0</v>
      </c>
    </row>
    <row r="48" spans="1:16" x14ac:dyDescent="0.2">
      <c r="A48" s="11">
        <v>9932</v>
      </c>
      <c r="B48" s="12">
        <v>18</v>
      </c>
      <c r="C48" s="135">
        <f>SUMIFS('Contact Hours DM'!F:F,'Contact Hours DM'!$A:$A,$A48,'Contact Hours DM'!$C:$C,$B48)</f>
        <v>0</v>
      </c>
      <c r="D48" s="135">
        <f>SUMIFS('Contact Hours DM'!G:G,'Contact Hours DM'!$A:$A,$A48,'Contact Hours DM'!$C:$C,$B48)</f>
        <v>0</v>
      </c>
      <c r="E48" s="135">
        <f>SUMIFS('Contact Hours DM'!H:H,'Contact Hours DM'!$A:$A,$A48,'Contact Hours DM'!$C:$C,$B48)</f>
        <v>0</v>
      </c>
      <c r="F48" s="135">
        <f>SUMIFS('Contact Hours DM'!I:I,'Contact Hours DM'!$A:$A,$A48,'Contact Hours DM'!$C:$C,$B48)</f>
        <v>0</v>
      </c>
      <c r="G48" s="135">
        <f>SUMIFS('Contact Hours DM'!J:J,'Contact Hours DM'!$A:$A,$A48,'Contact Hours DM'!$C:$C,$B48)</f>
        <v>0</v>
      </c>
      <c r="H48" s="135">
        <f>SUMIFS('Contact Hours DM'!K:K,'Contact Hours DM'!$A:$A,$A48,'Contact Hours DM'!$C:$C,$B48)</f>
        <v>28240</v>
      </c>
      <c r="I48" s="135">
        <f>SUMIFS('Contact Hours DM'!L:L,'Contact Hours DM'!$A:$A,$A48,'Contact Hours DM'!$C:$C,$B48)</f>
        <v>0</v>
      </c>
      <c r="J48" s="135">
        <f>SUMIFS('Contact Hours DM'!M:M,'Contact Hours DM'!$A:$A,$A48,'Contact Hours DM'!$C:$C,$B48)</f>
        <v>0</v>
      </c>
      <c r="K48" s="13">
        <f t="shared" si="2"/>
        <v>0</v>
      </c>
      <c r="L48" s="13">
        <f t="shared" si="3"/>
        <v>28240</v>
      </c>
      <c r="M48" s="13">
        <f t="shared" si="6"/>
        <v>0</v>
      </c>
      <c r="N48" s="13">
        <f t="shared" si="7"/>
        <v>2824</v>
      </c>
      <c r="O48" s="13">
        <f t="shared" si="4"/>
        <v>0</v>
      </c>
      <c r="P48" s="13">
        <f t="shared" si="5"/>
        <v>31064</v>
      </c>
    </row>
    <row r="49" spans="1:16" x14ac:dyDescent="0.2">
      <c r="A49" s="11">
        <v>9932</v>
      </c>
      <c r="B49" s="12">
        <v>19</v>
      </c>
      <c r="C49" s="135">
        <f>SUMIFS('Contact Hours DM'!F:F,'Contact Hours DM'!$A:$A,$A49,'Contact Hours DM'!$C:$C,$B49)</f>
        <v>0</v>
      </c>
      <c r="D49" s="135">
        <f>SUMIFS('Contact Hours DM'!G:G,'Contact Hours DM'!$A:$A,$A49,'Contact Hours DM'!$C:$C,$B49)</f>
        <v>0</v>
      </c>
      <c r="E49" s="135">
        <f>SUMIFS('Contact Hours DM'!H:H,'Contact Hours DM'!$A:$A,$A49,'Contact Hours DM'!$C:$C,$B49)</f>
        <v>1664</v>
      </c>
      <c r="F49" s="135">
        <f>SUMIFS('Contact Hours DM'!I:I,'Contact Hours DM'!$A:$A,$A49,'Contact Hours DM'!$C:$C,$B49)</f>
        <v>0</v>
      </c>
      <c r="G49" s="135">
        <f>SUMIFS('Contact Hours DM'!J:J,'Contact Hours DM'!$A:$A,$A49,'Contact Hours DM'!$C:$C,$B49)</f>
        <v>0</v>
      </c>
      <c r="H49" s="135">
        <f>SUMIFS('Contact Hours DM'!K:K,'Contact Hours DM'!$A:$A,$A49,'Contact Hours DM'!$C:$C,$B49)</f>
        <v>2256</v>
      </c>
      <c r="I49" s="135">
        <f>SUMIFS('Contact Hours DM'!L:L,'Contact Hours DM'!$A:$A,$A49,'Contact Hours DM'!$C:$C,$B49)</f>
        <v>0</v>
      </c>
      <c r="J49" s="135">
        <f>SUMIFS('Contact Hours DM'!M:M,'Contact Hours DM'!$A:$A,$A49,'Contact Hours DM'!$C:$C,$B49)</f>
        <v>0</v>
      </c>
      <c r="K49" s="13">
        <f t="shared" si="2"/>
        <v>1664</v>
      </c>
      <c r="L49" s="13">
        <f t="shared" si="3"/>
        <v>2256</v>
      </c>
      <c r="M49" s="13">
        <f t="shared" si="6"/>
        <v>166.4</v>
      </c>
      <c r="N49" s="13">
        <f t="shared" si="7"/>
        <v>225.60000000000002</v>
      </c>
      <c r="O49" s="13">
        <f t="shared" si="4"/>
        <v>1830.4</v>
      </c>
      <c r="P49" s="13">
        <f t="shared" si="5"/>
        <v>2481.6</v>
      </c>
    </row>
    <row r="50" spans="1:16" x14ac:dyDescent="0.2">
      <c r="A50" s="11">
        <v>9932</v>
      </c>
      <c r="B50" s="12">
        <v>20</v>
      </c>
      <c r="C50" s="135">
        <f>SUMIFS('Contact Hours DM'!F:F,'Contact Hours DM'!$A:$A,$A50,'Contact Hours DM'!$C:$C,$B50)</f>
        <v>0</v>
      </c>
      <c r="D50" s="135">
        <f>SUMIFS('Contact Hours DM'!G:G,'Contact Hours DM'!$A:$A,$A50,'Contact Hours DM'!$C:$C,$B50)</f>
        <v>0</v>
      </c>
      <c r="E50" s="135">
        <f>SUMIFS('Contact Hours DM'!H:H,'Contact Hours DM'!$A:$A,$A50,'Contact Hours DM'!$C:$C,$B50)</f>
        <v>0</v>
      </c>
      <c r="F50" s="135">
        <f>SUMIFS('Contact Hours DM'!I:I,'Contact Hours DM'!$A:$A,$A50,'Contact Hours DM'!$C:$C,$B50)</f>
        <v>0</v>
      </c>
      <c r="G50" s="135">
        <f>SUMIFS('Contact Hours DM'!J:J,'Contact Hours DM'!$A:$A,$A50,'Contact Hours DM'!$C:$C,$B50)</f>
        <v>12064</v>
      </c>
      <c r="H50" s="135">
        <f>SUMIFS('Contact Hours DM'!K:K,'Contact Hours DM'!$A:$A,$A50,'Contact Hours DM'!$C:$C,$B50)</f>
        <v>0</v>
      </c>
      <c r="I50" s="135">
        <f>SUMIFS('Contact Hours DM'!L:L,'Contact Hours DM'!$A:$A,$A50,'Contact Hours DM'!$C:$C,$B50)</f>
        <v>0</v>
      </c>
      <c r="J50" s="135">
        <f>SUMIFS('Contact Hours DM'!M:M,'Contact Hours DM'!$A:$A,$A50,'Contact Hours DM'!$C:$C,$B50)</f>
        <v>0</v>
      </c>
      <c r="K50" s="13">
        <f t="shared" si="2"/>
        <v>0</v>
      </c>
      <c r="L50" s="13">
        <f t="shared" si="3"/>
        <v>12064</v>
      </c>
      <c r="M50" s="13">
        <f t="shared" si="6"/>
        <v>0</v>
      </c>
      <c r="N50" s="13">
        <f t="shared" si="7"/>
        <v>0</v>
      </c>
      <c r="O50" s="13">
        <f t="shared" si="4"/>
        <v>0</v>
      </c>
      <c r="P50" s="13">
        <f t="shared" si="5"/>
        <v>12064</v>
      </c>
    </row>
    <row r="51" spans="1:16" x14ac:dyDescent="0.2">
      <c r="A51" s="11">
        <v>9932</v>
      </c>
      <c r="B51" s="12">
        <v>21</v>
      </c>
      <c r="C51" s="135">
        <f>SUMIFS('Contact Hours DM'!F:F,'Contact Hours DM'!$A:$A,$A51,'Contact Hours DM'!$C:$C,$B51)</f>
        <v>0</v>
      </c>
      <c r="D51" s="135">
        <f>SUMIFS('Contact Hours DM'!G:G,'Contact Hours DM'!$A:$A,$A51,'Contact Hours DM'!$C:$C,$B51)</f>
        <v>0</v>
      </c>
      <c r="E51" s="135">
        <f>SUMIFS('Contact Hours DM'!H:H,'Contact Hours DM'!$A:$A,$A51,'Contact Hours DM'!$C:$C,$B51)</f>
        <v>0</v>
      </c>
      <c r="F51" s="135">
        <f>SUMIFS('Contact Hours DM'!I:I,'Contact Hours DM'!$A:$A,$A51,'Contact Hours DM'!$C:$C,$B51)</f>
        <v>0</v>
      </c>
      <c r="G51" s="135">
        <f>SUMIFS('Contact Hours DM'!J:J,'Contact Hours DM'!$A:$A,$A51,'Contact Hours DM'!$C:$C,$B51)</f>
        <v>34592</v>
      </c>
      <c r="H51" s="135">
        <f>SUMIFS('Contact Hours DM'!K:K,'Contact Hours DM'!$A:$A,$A51,'Contact Hours DM'!$C:$C,$B51)</f>
        <v>0</v>
      </c>
      <c r="I51" s="135">
        <f>SUMIFS('Contact Hours DM'!L:L,'Contact Hours DM'!$A:$A,$A51,'Contact Hours DM'!$C:$C,$B51)</f>
        <v>0</v>
      </c>
      <c r="J51" s="135">
        <f>SUMIFS('Contact Hours DM'!M:M,'Contact Hours DM'!$A:$A,$A51,'Contact Hours DM'!$C:$C,$B51)</f>
        <v>0</v>
      </c>
      <c r="K51" s="13">
        <f t="shared" si="2"/>
        <v>0</v>
      </c>
      <c r="L51" s="13">
        <f t="shared" si="3"/>
        <v>34592</v>
      </c>
      <c r="M51" s="13">
        <f t="shared" si="6"/>
        <v>0</v>
      </c>
      <c r="N51" s="13">
        <f t="shared" si="7"/>
        <v>0</v>
      </c>
      <c r="O51" s="13">
        <f t="shared" si="4"/>
        <v>0</v>
      </c>
      <c r="P51" s="13">
        <f t="shared" si="5"/>
        <v>34592</v>
      </c>
    </row>
    <row r="52" spans="1:16" x14ac:dyDescent="0.2">
      <c r="A52" s="11">
        <v>9932</v>
      </c>
      <c r="B52" s="12">
        <v>22</v>
      </c>
      <c r="C52" s="135">
        <f>SUMIFS('Contact Hours DM'!F:F,'Contact Hours DM'!$A:$A,$A52,'Contact Hours DM'!$C:$C,$B52)</f>
        <v>0</v>
      </c>
      <c r="D52" s="135">
        <f>SUMIFS('Contact Hours DM'!G:G,'Contact Hours DM'!$A:$A,$A52,'Contact Hours DM'!$C:$C,$B52)</f>
        <v>0</v>
      </c>
      <c r="E52" s="135">
        <f>SUMIFS('Contact Hours DM'!H:H,'Contact Hours DM'!$A:$A,$A52,'Contact Hours DM'!$C:$C,$B52)</f>
        <v>0</v>
      </c>
      <c r="F52" s="135">
        <f>SUMIFS('Contact Hours DM'!I:I,'Contact Hours DM'!$A:$A,$A52,'Contact Hours DM'!$C:$C,$B52)</f>
        <v>0</v>
      </c>
      <c r="G52" s="135">
        <f>SUMIFS('Contact Hours DM'!J:J,'Contact Hours DM'!$A:$A,$A52,'Contact Hours DM'!$C:$C,$B52)</f>
        <v>0</v>
      </c>
      <c r="H52" s="135">
        <f>SUMIFS('Contact Hours DM'!K:K,'Contact Hours DM'!$A:$A,$A52,'Contact Hours DM'!$C:$C,$B52)</f>
        <v>0</v>
      </c>
      <c r="I52" s="135">
        <f>SUMIFS('Contact Hours DM'!L:L,'Contact Hours DM'!$A:$A,$A52,'Contact Hours DM'!$C:$C,$B52)</f>
        <v>0</v>
      </c>
      <c r="J52" s="135">
        <f>SUMIFS('Contact Hours DM'!M:M,'Contact Hours DM'!$A:$A,$A52,'Contact Hours DM'!$C:$C,$B52)</f>
        <v>0</v>
      </c>
      <c r="K52" s="13">
        <f t="shared" si="2"/>
        <v>0</v>
      </c>
      <c r="L52" s="13">
        <f t="shared" si="3"/>
        <v>0</v>
      </c>
      <c r="M52" s="13">
        <f t="shared" si="6"/>
        <v>0</v>
      </c>
      <c r="N52" s="13">
        <f t="shared" si="7"/>
        <v>0</v>
      </c>
      <c r="O52" s="13">
        <f t="shared" si="4"/>
        <v>0</v>
      </c>
      <c r="P52" s="13">
        <f t="shared" si="5"/>
        <v>0</v>
      </c>
    </row>
    <row r="53" spans="1:16" x14ac:dyDescent="0.2">
      <c r="A53" s="11">
        <v>9932</v>
      </c>
      <c r="B53" s="12">
        <v>23</v>
      </c>
      <c r="C53" s="135">
        <f>SUMIFS('Contact Hours DM'!F:F,'Contact Hours DM'!$A:$A,$A53,'Contact Hours DM'!$C:$C,$B53)</f>
        <v>0</v>
      </c>
      <c r="D53" s="135">
        <f>SUMIFS('Contact Hours DM'!G:G,'Contact Hours DM'!$A:$A,$A53,'Contact Hours DM'!$C:$C,$B53)</f>
        <v>0</v>
      </c>
      <c r="E53" s="135">
        <f>SUMIFS('Contact Hours DM'!H:H,'Contact Hours DM'!$A:$A,$A53,'Contact Hours DM'!$C:$C,$B53)</f>
        <v>0</v>
      </c>
      <c r="F53" s="135">
        <f>SUMIFS('Contact Hours DM'!I:I,'Contact Hours DM'!$A:$A,$A53,'Contact Hours DM'!$C:$C,$B53)</f>
        <v>0</v>
      </c>
      <c r="G53" s="135">
        <f>SUMIFS('Contact Hours DM'!J:J,'Contact Hours DM'!$A:$A,$A53,'Contact Hours DM'!$C:$C,$B53)</f>
        <v>0</v>
      </c>
      <c r="H53" s="135">
        <f>SUMIFS('Contact Hours DM'!K:K,'Contact Hours DM'!$A:$A,$A53,'Contact Hours DM'!$C:$C,$B53)</f>
        <v>0</v>
      </c>
      <c r="I53" s="135">
        <f>SUMIFS('Contact Hours DM'!L:L,'Contact Hours DM'!$A:$A,$A53,'Contact Hours DM'!$C:$C,$B53)</f>
        <v>0</v>
      </c>
      <c r="J53" s="135">
        <f>SUMIFS('Contact Hours DM'!M:M,'Contact Hours DM'!$A:$A,$A53,'Contact Hours DM'!$C:$C,$B53)</f>
        <v>0</v>
      </c>
      <c r="K53" s="13">
        <f t="shared" si="2"/>
        <v>0</v>
      </c>
      <c r="L53" s="13">
        <f t="shared" si="3"/>
        <v>0</v>
      </c>
      <c r="M53" s="13">
        <f t="shared" si="6"/>
        <v>0</v>
      </c>
      <c r="N53" s="13">
        <f t="shared" si="7"/>
        <v>0</v>
      </c>
      <c r="O53" s="13">
        <f t="shared" si="4"/>
        <v>0</v>
      </c>
      <c r="P53" s="13">
        <f t="shared" si="5"/>
        <v>0</v>
      </c>
    </row>
    <row r="54" spans="1:16" x14ac:dyDescent="0.2">
      <c r="A54" s="11">
        <v>9932</v>
      </c>
      <c r="B54" s="12">
        <v>24</v>
      </c>
      <c r="C54" s="135">
        <f>SUMIFS('Contact Hours DM'!F:F,'Contact Hours DM'!$A:$A,$A54,'Contact Hours DM'!$C:$C,$B54)</f>
        <v>0</v>
      </c>
      <c r="D54" s="135">
        <f>SUMIFS('Contact Hours DM'!G:G,'Contact Hours DM'!$A:$A,$A54,'Contact Hours DM'!$C:$C,$B54)</f>
        <v>0</v>
      </c>
      <c r="E54" s="135">
        <f>SUMIFS('Contact Hours DM'!H:H,'Contact Hours DM'!$A:$A,$A54,'Contact Hours DM'!$C:$C,$B54)</f>
        <v>0</v>
      </c>
      <c r="F54" s="135">
        <f>SUMIFS('Contact Hours DM'!I:I,'Contact Hours DM'!$A:$A,$A54,'Contact Hours DM'!$C:$C,$B54)</f>
        <v>0</v>
      </c>
      <c r="G54" s="135">
        <f>SUMIFS('Contact Hours DM'!J:J,'Contact Hours DM'!$A:$A,$A54,'Contact Hours DM'!$C:$C,$B54)</f>
        <v>0</v>
      </c>
      <c r="H54" s="135">
        <f>SUMIFS('Contact Hours DM'!K:K,'Contact Hours DM'!$A:$A,$A54,'Contact Hours DM'!$C:$C,$B54)</f>
        <v>0</v>
      </c>
      <c r="I54" s="135">
        <f>SUMIFS('Contact Hours DM'!L:L,'Contact Hours DM'!$A:$A,$A54,'Contact Hours DM'!$C:$C,$B54)</f>
        <v>0</v>
      </c>
      <c r="J54" s="135">
        <f>SUMIFS('Contact Hours DM'!M:M,'Contact Hours DM'!$A:$A,$A54,'Contact Hours DM'!$C:$C,$B54)</f>
        <v>0</v>
      </c>
      <c r="K54" s="13">
        <f t="shared" si="2"/>
        <v>0</v>
      </c>
      <c r="L54" s="13">
        <f t="shared" si="3"/>
        <v>0</v>
      </c>
      <c r="M54" s="13">
        <f t="shared" si="6"/>
        <v>0</v>
      </c>
      <c r="N54" s="13">
        <f t="shared" si="7"/>
        <v>0</v>
      </c>
      <c r="O54" s="13">
        <f t="shared" si="4"/>
        <v>0</v>
      </c>
      <c r="P54" s="13">
        <f t="shared" si="5"/>
        <v>0</v>
      </c>
    </row>
    <row r="55" spans="1:16" x14ac:dyDescent="0.2">
      <c r="A55" s="11">
        <v>9932</v>
      </c>
      <c r="B55" s="12">
        <v>25</v>
      </c>
      <c r="C55" s="135">
        <f>SUMIFS('Contact Hours DM'!F:F,'Contact Hours DM'!$A:$A,$A55,'Contact Hours DM'!$C:$C,$B55)</f>
        <v>0</v>
      </c>
      <c r="D55" s="135">
        <f>SUMIFS('Contact Hours DM'!G:G,'Contact Hours DM'!$A:$A,$A55,'Contact Hours DM'!$C:$C,$B55)</f>
        <v>0</v>
      </c>
      <c r="E55" s="135">
        <f>SUMIFS('Contact Hours DM'!H:H,'Contact Hours DM'!$A:$A,$A55,'Contact Hours DM'!$C:$C,$B55)</f>
        <v>0</v>
      </c>
      <c r="F55" s="135">
        <f>SUMIFS('Contact Hours DM'!I:I,'Contact Hours DM'!$A:$A,$A55,'Contact Hours DM'!$C:$C,$B55)</f>
        <v>0</v>
      </c>
      <c r="G55" s="135">
        <f>SUMIFS('Contact Hours DM'!J:J,'Contact Hours DM'!$A:$A,$A55,'Contact Hours DM'!$C:$C,$B55)</f>
        <v>0</v>
      </c>
      <c r="H55" s="135">
        <f>SUMIFS('Contact Hours DM'!K:K,'Contact Hours DM'!$A:$A,$A55,'Contact Hours DM'!$C:$C,$B55)</f>
        <v>0</v>
      </c>
      <c r="I55" s="135">
        <f>SUMIFS('Contact Hours DM'!L:L,'Contact Hours DM'!$A:$A,$A55,'Contact Hours DM'!$C:$C,$B55)</f>
        <v>0</v>
      </c>
      <c r="J55" s="135">
        <f>SUMIFS('Contact Hours DM'!M:M,'Contact Hours DM'!$A:$A,$A55,'Contact Hours DM'!$C:$C,$B55)</f>
        <v>0</v>
      </c>
      <c r="K55" s="13">
        <f t="shared" si="2"/>
        <v>0</v>
      </c>
      <c r="L55" s="13">
        <f t="shared" si="3"/>
        <v>0</v>
      </c>
      <c r="M55" s="13">
        <f t="shared" si="6"/>
        <v>0</v>
      </c>
      <c r="N55" s="13">
        <f t="shared" si="7"/>
        <v>0</v>
      </c>
      <c r="O55" s="13">
        <f t="shared" si="4"/>
        <v>0</v>
      </c>
      <c r="P55" s="13">
        <f t="shared" si="5"/>
        <v>0</v>
      </c>
    </row>
    <row r="56" spans="1:16" x14ac:dyDescent="0.2">
      <c r="A56" s="11">
        <v>9932</v>
      </c>
      <c r="B56" s="12">
        <v>26</v>
      </c>
      <c r="C56" s="135">
        <f>SUMIFS('Contact Hours DM'!F:F,'Contact Hours DM'!$A:$A,$A56,'Contact Hours DM'!$C:$C,$B56)</f>
        <v>0</v>
      </c>
      <c r="D56" s="135">
        <f>SUMIFS('Contact Hours DM'!G:G,'Contact Hours DM'!$A:$A,$A56,'Contact Hours DM'!$C:$C,$B56)</f>
        <v>0</v>
      </c>
      <c r="E56" s="135">
        <f>SUMIFS('Contact Hours DM'!H:H,'Contact Hours DM'!$A:$A,$A56,'Contact Hours DM'!$C:$C,$B56)</f>
        <v>0</v>
      </c>
      <c r="F56" s="135">
        <f>SUMIFS('Contact Hours DM'!I:I,'Contact Hours DM'!$A:$A,$A56,'Contact Hours DM'!$C:$C,$B56)</f>
        <v>0</v>
      </c>
      <c r="G56" s="135">
        <f>SUMIFS('Contact Hours DM'!J:J,'Contact Hours DM'!$A:$A,$A56,'Contact Hours DM'!$C:$C,$B56)</f>
        <v>0</v>
      </c>
      <c r="H56" s="135">
        <f>SUMIFS('Contact Hours DM'!K:K,'Contact Hours DM'!$A:$A,$A56,'Contact Hours DM'!$C:$C,$B56)</f>
        <v>0</v>
      </c>
      <c r="I56" s="135">
        <f>SUMIFS('Contact Hours DM'!L:L,'Contact Hours DM'!$A:$A,$A56,'Contact Hours DM'!$C:$C,$B56)</f>
        <v>0</v>
      </c>
      <c r="J56" s="135">
        <f>SUMIFS('Contact Hours DM'!M:M,'Contact Hours DM'!$A:$A,$A56,'Contact Hours DM'!$C:$C,$B56)</f>
        <v>0</v>
      </c>
      <c r="K56" s="13">
        <f t="shared" si="2"/>
        <v>0</v>
      </c>
      <c r="L56" s="13">
        <f t="shared" si="3"/>
        <v>0</v>
      </c>
      <c r="M56" s="13">
        <f t="shared" si="6"/>
        <v>0</v>
      </c>
      <c r="N56" s="13">
        <f t="shared" si="7"/>
        <v>0</v>
      </c>
      <c r="O56" s="13">
        <f t="shared" si="4"/>
        <v>0</v>
      </c>
      <c r="P56" s="13">
        <f t="shared" si="5"/>
        <v>0</v>
      </c>
    </row>
    <row r="57" spans="1:16" x14ac:dyDescent="0.2">
      <c r="A57" s="11">
        <v>9932</v>
      </c>
      <c r="B57" s="12">
        <v>27</v>
      </c>
      <c r="C57" s="135">
        <f>SUMIFS('Contact Hours DM'!F:F,'Contact Hours DM'!$A:$A,$A57,'Contact Hours DM'!$C:$C,$B57)</f>
        <v>0</v>
      </c>
      <c r="D57" s="135">
        <f>SUMIFS('Contact Hours DM'!G:G,'Contact Hours DM'!$A:$A,$A57,'Contact Hours DM'!$C:$C,$B57)</f>
        <v>0</v>
      </c>
      <c r="E57" s="135">
        <f>SUMIFS('Contact Hours DM'!H:H,'Contact Hours DM'!$A:$A,$A57,'Contact Hours DM'!$C:$C,$B57)</f>
        <v>0</v>
      </c>
      <c r="F57" s="135">
        <f>SUMIFS('Contact Hours DM'!I:I,'Contact Hours DM'!$A:$A,$A57,'Contact Hours DM'!$C:$C,$B57)</f>
        <v>0</v>
      </c>
      <c r="G57" s="135">
        <f>SUMIFS('Contact Hours DM'!J:J,'Contact Hours DM'!$A:$A,$A57,'Contact Hours DM'!$C:$C,$B57)</f>
        <v>0</v>
      </c>
      <c r="H57" s="135">
        <f>SUMIFS('Contact Hours DM'!K:K,'Contact Hours DM'!$A:$A,$A57,'Contact Hours DM'!$C:$C,$B57)</f>
        <v>0</v>
      </c>
      <c r="I57" s="135">
        <f>SUMIFS('Contact Hours DM'!L:L,'Contact Hours DM'!$A:$A,$A57,'Contact Hours DM'!$C:$C,$B57)</f>
        <v>0</v>
      </c>
      <c r="J57" s="135">
        <f>SUMIFS('Contact Hours DM'!M:M,'Contact Hours DM'!$A:$A,$A57,'Contact Hours DM'!$C:$C,$B57)</f>
        <v>0</v>
      </c>
      <c r="K57" s="13">
        <f t="shared" si="2"/>
        <v>0</v>
      </c>
      <c r="L57" s="13">
        <f t="shared" si="3"/>
        <v>0</v>
      </c>
      <c r="M57" s="13">
        <f t="shared" si="6"/>
        <v>0</v>
      </c>
      <c r="N57" s="13">
        <f t="shared" si="7"/>
        <v>0</v>
      </c>
      <c r="O57" s="13">
        <f t="shared" si="4"/>
        <v>0</v>
      </c>
      <c r="P57" s="13">
        <f t="shared" si="5"/>
        <v>0</v>
      </c>
    </row>
    <row r="58" spans="1:16" x14ac:dyDescent="0.2">
      <c r="A58" s="11">
        <v>109932</v>
      </c>
      <c r="B58" s="12">
        <v>1</v>
      </c>
      <c r="C58" s="135">
        <f>SUMIFS('Contact Hours DM'!F:F,'Contact Hours DM'!$A:$A,$A58,'Contact Hours DM'!$C:$C,$B58)</f>
        <v>0</v>
      </c>
      <c r="D58" s="135">
        <f>SUMIFS('Contact Hours DM'!G:G,'Contact Hours DM'!$A:$A,$A58,'Contact Hours DM'!$C:$C,$B58)</f>
        <v>0</v>
      </c>
      <c r="E58" s="135">
        <f>SUMIFS('Contact Hours DM'!H:H,'Contact Hours DM'!$A:$A,$A58,'Contact Hours DM'!$C:$C,$B58)</f>
        <v>0</v>
      </c>
      <c r="F58" s="135">
        <f>SUMIFS('Contact Hours DM'!I:I,'Contact Hours DM'!$A:$A,$A58,'Contact Hours DM'!$C:$C,$B58)</f>
        <v>0</v>
      </c>
      <c r="G58" s="135">
        <f>SUMIFS('Contact Hours DM'!J:J,'Contact Hours DM'!$A:$A,$A58,'Contact Hours DM'!$C:$C,$B58)</f>
        <v>0</v>
      </c>
      <c r="H58" s="135">
        <f>SUMIFS('Contact Hours DM'!K:K,'Contact Hours DM'!$A:$A,$A58,'Contact Hours DM'!$C:$C,$B58)</f>
        <v>0</v>
      </c>
      <c r="I58" s="135">
        <f>SUMIFS('Contact Hours DM'!L:L,'Contact Hours DM'!$A:$A,$A58,'Contact Hours DM'!$C:$C,$B58)</f>
        <v>0</v>
      </c>
      <c r="J58" s="135">
        <f>SUMIFS('Contact Hours DM'!M:M,'Contact Hours DM'!$A:$A,$A58,'Contact Hours DM'!$C:$C,$B58)</f>
        <v>0</v>
      </c>
      <c r="K58" s="13">
        <f t="shared" ref="K58:K84" si="8">SUM(C58:F58)</f>
        <v>0</v>
      </c>
      <c r="L58" s="13">
        <f t="shared" ref="L58:L84" si="9">SUM(G58:J58)</f>
        <v>0</v>
      </c>
      <c r="M58" s="13">
        <f t="shared" ref="M58:M84" si="10">IF(B58&lt;28,D58+E58,0)*0.1</f>
        <v>0</v>
      </c>
      <c r="N58" s="13">
        <f t="shared" ref="N58:N84" si="11">IF(B58&lt;28,H58+J58,0)*0.1</f>
        <v>0</v>
      </c>
      <c r="O58" s="13">
        <f t="shared" ref="O58:O84" si="12">K58+M58</f>
        <v>0</v>
      </c>
      <c r="P58" s="13">
        <f t="shared" ref="P58:P84" si="13">L58+N58</f>
        <v>0</v>
      </c>
    </row>
    <row r="59" spans="1:16" x14ac:dyDescent="0.2">
      <c r="A59" s="11">
        <v>109932</v>
      </c>
      <c r="B59" s="12">
        <v>2</v>
      </c>
      <c r="C59" s="135">
        <f>SUMIFS('Contact Hours DM'!F:F,'Contact Hours DM'!$A:$A,$A59,'Contact Hours DM'!$C:$C,$B59)</f>
        <v>0</v>
      </c>
      <c r="D59" s="135">
        <f>SUMIFS('Contact Hours DM'!G:G,'Contact Hours DM'!$A:$A,$A59,'Contact Hours DM'!$C:$C,$B59)</f>
        <v>0</v>
      </c>
      <c r="E59" s="135">
        <f>SUMIFS('Contact Hours DM'!H:H,'Contact Hours DM'!$A:$A,$A59,'Contact Hours DM'!$C:$C,$B59)</f>
        <v>0</v>
      </c>
      <c r="F59" s="135">
        <f>SUMIFS('Contact Hours DM'!I:I,'Contact Hours DM'!$A:$A,$A59,'Contact Hours DM'!$C:$C,$B59)</f>
        <v>0</v>
      </c>
      <c r="G59" s="135">
        <f>SUMIFS('Contact Hours DM'!J:J,'Contact Hours DM'!$A:$A,$A59,'Contact Hours DM'!$C:$C,$B59)</f>
        <v>45968</v>
      </c>
      <c r="H59" s="135">
        <f>SUMIFS('Contact Hours DM'!K:K,'Contact Hours DM'!$A:$A,$A59,'Contact Hours DM'!$C:$C,$B59)</f>
        <v>0</v>
      </c>
      <c r="I59" s="135">
        <f>SUMIFS('Contact Hours DM'!L:L,'Contact Hours DM'!$A:$A,$A59,'Contact Hours DM'!$C:$C,$B59)</f>
        <v>0</v>
      </c>
      <c r="J59" s="135">
        <f>SUMIFS('Contact Hours DM'!M:M,'Contact Hours DM'!$A:$A,$A59,'Contact Hours DM'!$C:$C,$B59)</f>
        <v>0</v>
      </c>
      <c r="K59" s="13">
        <f t="shared" si="8"/>
        <v>0</v>
      </c>
      <c r="L59" s="13">
        <f t="shared" si="9"/>
        <v>45968</v>
      </c>
      <c r="M59" s="13">
        <f t="shared" si="10"/>
        <v>0</v>
      </c>
      <c r="N59" s="13">
        <f t="shared" si="11"/>
        <v>0</v>
      </c>
      <c r="O59" s="13">
        <f t="shared" si="12"/>
        <v>0</v>
      </c>
      <c r="P59" s="13">
        <f t="shared" si="13"/>
        <v>45968</v>
      </c>
    </row>
    <row r="60" spans="1:16" x14ac:dyDescent="0.2">
      <c r="A60" s="11">
        <v>109932</v>
      </c>
      <c r="B60" s="12">
        <v>3</v>
      </c>
      <c r="C60" s="135">
        <f>SUMIFS('Contact Hours DM'!F:F,'Contact Hours DM'!$A:$A,$A60,'Contact Hours DM'!$C:$C,$B60)</f>
        <v>0</v>
      </c>
      <c r="D60" s="135">
        <f>SUMIFS('Contact Hours DM'!G:G,'Contact Hours DM'!$A:$A,$A60,'Contact Hours DM'!$C:$C,$B60)</f>
        <v>38064</v>
      </c>
      <c r="E60" s="135">
        <f>SUMIFS('Contact Hours DM'!H:H,'Contact Hours DM'!$A:$A,$A60,'Contact Hours DM'!$C:$C,$B60)</f>
        <v>0</v>
      </c>
      <c r="F60" s="135">
        <f>SUMIFS('Contact Hours DM'!I:I,'Contact Hours DM'!$A:$A,$A60,'Contact Hours DM'!$C:$C,$B60)</f>
        <v>0</v>
      </c>
      <c r="G60" s="135">
        <f>SUMIFS('Contact Hours DM'!J:J,'Contact Hours DM'!$A:$A,$A60,'Contact Hours DM'!$C:$C,$B60)</f>
        <v>0</v>
      </c>
      <c r="H60" s="135">
        <f>SUMIFS('Contact Hours DM'!K:K,'Contact Hours DM'!$A:$A,$A60,'Contact Hours DM'!$C:$C,$B60)</f>
        <v>5376</v>
      </c>
      <c r="I60" s="135">
        <f>SUMIFS('Contact Hours DM'!L:L,'Contact Hours DM'!$A:$A,$A60,'Contact Hours DM'!$C:$C,$B60)</f>
        <v>0</v>
      </c>
      <c r="J60" s="135">
        <f>SUMIFS('Contact Hours DM'!M:M,'Contact Hours DM'!$A:$A,$A60,'Contact Hours DM'!$C:$C,$B60)</f>
        <v>0</v>
      </c>
      <c r="K60" s="13">
        <f t="shared" si="8"/>
        <v>38064</v>
      </c>
      <c r="L60" s="13">
        <f t="shared" si="9"/>
        <v>5376</v>
      </c>
      <c r="M60" s="13">
        <f t="shared" si="10"/>
        <v>3806.4</v>
      </c>
      <c r="N60" s="13">
        <f t="shared" si="11"/>
        <v>537.6</v>
      </c>
      <c r="O60" s="13">
        <f t="shared" si="12"/>
        <v>41870.400000000001</v>
      </c>
      <c r="P60" s="13">
        <f t="shared" si="13"/>
        <v>5913.6</v>
      </c>
    </row>
    <row r="61" spans="1:16" x14ac:dyDescent="0.2">
      <c r="A61" s="11">
        <v>109932</v>
      </c>
      <c r="B61" s="12">
        <v>4</v>
      </c>
      <c r="C61" s="135">
        <f>SUMIFS('Contact Hours DM'!F:F,'Contact Hours DM'!$A:$A,$A61,'Contact Hours DM'!$C:$C,$B61)</f>
        <v>0</v>
      </c>
      <c r="D61" s="135">
        <f>SUMIFS('Contact Hours DM'!G:G,'Contact Hours DM'!$A:$A,$A61,'Contact Hours DM'!$C:$C,$B61)</f>
        <v>0</v>
      </c>
      <c r="E61" s="135">
        <f>SUMIFS('Contact Hours DM'!H:H,'Contact Hours DM'!$A:$A,$A61,'Contact Hours DM'!$C:$C,$B61)</f>
        <v>0</v>
      </c>
      <c r="F61" s="135">
        <f>SUMIFS('Contact Hours DM'!I:I,'Contact Hours DM'!$A:$A,$A61,'Contact Hours DM'!$C:$C,$B61)</f>
        <v>0</v>
      </c>
      <c r="G61" s="135">
        <f>SUMIFS('Contact Hours DM'!J:J,'Contact Hours DM'!$A:$A,$A61,'Contact Hours DM'!$C:$C,$B61)</f>
        <v>29888</v>
      </c>
      <c r="H61" s="135">
        <f>SUMIFS('Contact Hours DM'!K:K,'Contact Hours DM'!$A:$A,$A61,'Contact Hours DM'!$C:$C,$B61)</f>
        <v>50848</v>
      </c>
      <c r="I61" s="135">
        <f>SUMIFS('Contact Hours DM'!L:L,'Contact Hours DM'!$A:$A,$A61,'Contact Hours DM'!$C:$C,$B61)</f>
        <v>0</v>
      </c>
      <c r="J61" s="135">
        <f>SUMIFS('Contact Hours DM'!M:M,'Contact Hours DM'!$A:$A,$A61,'Contact Hours DM'!$C:$C,$B61)</f>
        <v>0</v>
      </c>
      <c r="K61" s="13">
        <f t="shared" si="8"/>
        <v>0</v>
      </c>
      <c r="L61" s="13">
        <f t="shared" si="9"/>
        <v>80736</v>
      </c>
      <c r="M61" s="13">
        <f t="shared" si="10"/>
        <v>0</v>
      </c>
      <c r="N61" s="13">
        <f t="shared" si="11"/>
        <v>5084.8</v>
      </c>
      <c r="O61" s="13">
        <f t="shared" si="12"/>
        <v>0</v>
      </c>
      <c r="P61" s="13">
        <f t="shared" si="13"/>
        <v>85820.800000000003</v>
      </c>
    </row>
    <row r="62" spans="1:16" x14ac:dyDescent="0.2">
      <c r="A62" s="11">
        <v>109932</v>
      </c>
      <c r="B62" s="12">
        <v>5</v>
      </c>
      <c r="C62" s="135">
        <f>SUMIFS('Contact Hours DM'!F:F,'Contact Hours DM'!$A:$A,$A62,'Contact Hours DM'!$C:$C,$B62)</f>
        <v>0</v>
      </c>
      <c r="D62" s="135">
        <f>SUMIFS('Contact Hours DM'!G:G,'Contact Hours DM'!$A:$A,$A62,'Contact Hours DM'!$C:$C,$B62)</f>
        <v>0</v>
      </c>
      <c r="E62" s="135">
        <f>SUMIFS('Contact Hours DM'!H:H,'Contact Hours DM'!$A:$A,$A62,'Contact Hours DM'!$C:$C,$B62)</f>
        <v>0</v>
      </c>
      <c r="F62" s="135">
        <f>SUMIFS('Contact Hours DM'!I:I,'Contact Hours DM'!$A:$A,$A62,'Contact Hours DM'!$C:$C,$B62)</f>
        <v>0</v>
      </c>
      <c r="G62" s="135">
        <f>SUMIFS('Contact Hours DM'!J:J,'Contact Hours DM'!$A:$A,$A62,'Contact Hours DM'!$C:$C,$B62)</f>
        <v>0</v>
      </c>
      <c r="H62" s="135">
        <f>SUMIFS('Contact Hours DM'!K:K,'Contact Hours DM'!$A:$A,$A62,'Contact Hours DM'!$C:$C,$B62)</f>
        <v>0</v>
      </c>
      <c r="I62" s="135">
        <f>SUMIFS('Contact Hours DM'!L:L,'Contact Hours DM'!$A:$A,$A62,'Contact Hours DM'!$C:$C,$B62)</f>
        <v>0</v>
      </c>
      <c r="J62" s="135">
        <f>SUMIFS('Contact Hours DM'!M:M,'Contact Hours DM'!$A:$A,$A62,'Contact Hours DM'!$C:$C,$B62)</f>
        <v>0</v>
      </c>
      <c r="K62" s="13">
        <f t="shared" si="8"/>
        <v>0</v>
      </c>
      <c r="L62" s="13">
        <f t="shared" si="9"/>
        <v>0</v>
      </c>
      <c r="M62" s="13">
        <f t="shared" si="10"/>
        <v>0</v>
      </c>
      <c r="N62" s="13">
        <f t="shared" si="11"/>
        <v>0</v>
      </c>
      <c r="O62" s="13">
        <f t="shared" si="12"/>
        <v>0</v>
      </c>
      <c r="P62" s="13">
        <f t="shared" si="13"/>
        <v>0</v>
      </c>
    </row>
    <row r="63" spans="1:16" x14ac:dyDescent="0.2">
      <c r="A63" s="11">
        <v>109932</v>
      </c>
      <c r="B63" s="12">
        <v>6</v>
      </c>
      <c r="C63" s="135">
        <f>SUMIFS('Contact Hours DM'!F:F,'Contact Hours DM'!$A:$A,$A63,'Contact Hours DM'!$C:$C,$B63)</f>
        <v>0</v>
      </c>
      <c r="D63" s="135">
        <f>SUMIFS('Contact Hours DM'!G:G,'Contact Hours DM'!$A:$A,$A63,'Contact Hours DM'!$C:$C,$B63)</f>
        <v>0</v>
      </c>
      <c r="E63" s="135">
        <f>SUMIFS('Contact Hours DM'!H:H,'Contact Hours DM'!$A:$A,$A63,'Contact Hours DM'!$C:$C,$B63)</f>
        <v>0</v>
      </c>
      <c r="F63" s="135">
        <f>SUMIFS('Contact Hours DM'!I:I,'Contact Hours DM'!$A:$A,$A63,'Contact Hours DM'!$C:$C,$B63)</f>
        <v>0</v>
      </c>
      <c r="G63" s="135">
        <f>SUMIFS('Contact Hours DM'!J:J,'Contact Hours DM'!$A:$A,$A63,'Contact Hours DM'!$C:$C,$B63)</f>
        <v>14496</v>
      </c>
      <c r="H63" s="135">
        <f>SUMIFS('Contact Hours DM'!K:K,'Contact Hours DM'!$A:$A,$A63,'Contact Hours DM'!$C:$C,$B63)</f>
        <v>0</v>
      </c>
      <c r="I63" s="135">
        <f>SUMIFS('Contact Hours DM'!L:L,'Contact Hours DM'!$A:$A,$A63,'Contact Hours DM'!$C:$C,$B63)</f>
        <v>0</v>
      </c>
      <c r="J63" s="135">
        <f>SUMIFS('Contact Hours DM'!M:M,'Contact Hours DM'!$A:$A,$A63,'Contact Hours DM'!$C:$C,$B63)</f>
        <v>0</v>
      </c>
      <c r="K63" s="13">
        <f t="shared" si="8"/>
        <v>0</v>
      </c>
      <c r="L63" s="13">
        <f t="shared" si="9"/>
        <v>14496</v>
      </c>
      <c r="M63" s="13">
        <f t="shared" si="10"/>
        <v>0</v>
      </c>
      <c r="N63" s="13">
        <f t="shared" si="11"/>
        <v>0</v>
      </c>
      <c r="O63" s="13">
        <f t="shared" si="12"/>
        <v>0</v>
      </c>
      <c r="P63" s="13">
        <f t="shared" si="13"/>
        <v>14496</v>
      </c>
    </row>
    <row r="64" spans="1:16" x14ac:dyDescent="0.2">
      <c r="A64" s="11">
        <v>109932</v>
      </c>
      <c r="B64" s="12">
        <v>7</v>
      </c>
      <c r="C64" s="135">
        <f>SUMIFS('Contact Hours DM'!F:F,'Contact Hours DM'!$A:$A,$A64,'Contact Hours DM'!$C:$C,$B64)</f>
        <v>0</v>
      </c>
      <c r="D64" s="135">
        <f>SUMIFS('Contact Hours DM'!G:G,'Contact Hours DM'!$A:$A,$A64,'Contact Hours DM'!$C:$C,$B64)</f>
        <v>0</v>
      </c>
      <c r="E64" s="135">
        <f>SUMIFS('Contact Hours DM'!H:H,'Contact Hours DM'!$A:$A,$A64,'Contact Hours DM'!$C:$C,$B64)</f>
        <v>0</v>
      </c>
      <c r="F64" s="135">
        <f>SUMIFS('Contact Hours DM'!I:I,'Contact Hours DM'!$A:$A,$A64,'Contact Hours DM'!$C:$C,$B64)</f>
        <v>0</v>
      </c>
      <c r="G64" s="135">
        <f>SUMIFS('Contact Hours DM'!J:J,'Contact Hours DM'!$A:$A,$A64,'Contact Hours DM'!$C:$C,$B64)</f>
        <v>0</v>
      </c>
      <c r="H64" s="135">
        <f>SUMIFS('Contact Hours DM'!K:K,'Contact Hours DM'!$A:$A,$A64,'Contact Hours DM'!$C:$C,$B64)</f>
        <v>11088</v>
      </c>
      <c r="I64" s="135">
        <f>SUMIFS('Contact Hours DM'!L:L,'Contact Hours DM'!$A:$A,$A64,'Contact Hours DM'!$C:$C,$B64)</f>
        <v>0</v>
      </c>
      <c r="J64" s="135">
        <f>SUMIFS('Contact Hours DM'!M:M,'Contact Hours DM'!$A:$A,$A64,'Contact Hours DM'!$C:$C,$B64)</f>
        <v>0</v>
      </c>
      <c r="K64" s="13">
        <f t="shared" si="8"/>
        <v>0</v>
      </c>
      <c r="L64" s="13">
        <f t="shared" si="9"/>
        <v>11088</v>
      </c>
      <c r="M64" s="13">
        <f t="shared" si="10"/>
        <v>0</v>
      </c>
      <c r="N64" s="13">
        <f t="shared" si="11"/>
        <v>1108.8</v>
      </c>
      <c r="O64" s="13">
        <f t="shared" si="12"/>
        <v>0</v>
      </c>
      <c r="P64" s="13">
        <f t="shared" si="13"/>
        <v>12196.8</v>
      </c>
    </row>
    <row r="65" spans="1:16" x14ac:dyDescent="0.2">
      <c r="A65" s="11">
        <v>109932</v>
      </c>
      <c r="B65" s="12">
        <v>8</v>
      </c>
      <c r="C65" s="135">
        <f>SUMIFS('Contact Hours DM'!F:F,'Contact Hours DM'!$A:$A,$A65,'Contact Hours DM'!$C:$C,$B65)</f>
        <v>0</v>
      </c>
      <c r="D65" s="135">
        <f>SUMIFS('Contact Hours DM'!G:G,'Contact Hours DM'!$A:$A,$A65,'Contact Hours DM'!$C:$C,$B65)</f>
        <v>0</v>
      </c>
      <c r="E65" s="135">
        <f>SUMIFS('Contact Hours DM'!H:H,'Contact Hours DM'!$A:$A,$A65,'Contact Hours DM'!$C:$C,$B65)</f>
        <v>0</v>
      </c>
      <c r="F65" s="135">
        <f>SUMIFS('Contact Hours DM'!I:I,'Contact Hours DM'!$A:$A,$A65,'Contact Hours DM'!$C:$C,$B65)</f>
        <v>0</v>
      </c>
      <c r="G65" s="135">
        <f>SUMIFS('Contact Hours DM'!J:J,'Contact Hours DM'!$A:$A,$A65,'Contact Hours DM'!$C:$C,$B65)</f>
        <v>21440</v>
      </c>
      <c r="H65" s="135">
        <f>SUMIFS('Contact Hours DM'!K:K,'Contact Hours DM'!$A:$A,$A65,'Contact Hours DM'!$C:$C,$B65)</f>
        <v>0</v>
      </c>
      <c r="I65" s="135">
        <f>SUMIFS('Contact Hours DM'!L:L,'Contact Hours DM'!$A:$A,$A65,'Contact Hours DM'!$C:$C,$B65)</f>
        <v>0</v>
      </c>
      <c r="J65" s="135">
        <f>SUMIFS('Contact Hours DM'!M:M,'Contact Hours DM'!$A:$A,$A65,'Contact Hours DM'!$C:$C,$B65)</f>
        <v>0</v>
      </c>
      <c r="K65" s="13">
        <f t="shared" si="8"/>
        <v>0</v>
      </c>
      <c r="L65" s="13">
        <f t="shared" si="9"/>
        <v>21440</v>
      </c>
      <c r="M65" s="13">
        <f t="shared" si="10"/>
        <v>0</v>
      </c>
      <c r="N65" s="13">
        <f t="shared" si="11"/>
        <v>0</v>
      </c>
      <c r="O65" s="13">
        <f t="shared" si="12"/>
        <v>0</v>
      </c>
      <c r="P65" s="13">
        <f t="shared" si="13"/>
        <v>21440</v>
      </c>
    </row>
    <row r="66" spans="1:16" x14ac:dyDescent="0.2">
      <c r="A66" s="11">
        <v>109932</v>
      </c>
      <c r="B66" s="12">
        <v>9</v>
      </c>
      <c r="C66" s="135">
        <f>SUMIFS('Contact Hours DM'!F:F,'Contact Hours DM'!$A:$A,$A66,'Contact Hours DM'!$C:$C,$B66)</f>
        <v>0</v>
      </c>
      <c r="D66" s="135">
        <f>SUMIFS('Contact Hours DM'!G:G,'Contact Hours DM'!$A:$A,$A66,'Contact Hours DM'!$C:$C,$B66)</f>
        <v>0</v>
      </c>
      <c r="E66" s="135">
        <f>SUMIFS('Contact Hours DM'!H:H,'Contact Hours DM'!$A:$A,$A66,'Contact Hours DM'!$C:$C,$B66)</f>
        <v>0</v>
      </c>
      <c r="F66" s="135">
        <f>SUMIFS('Contact Hours DM'!I:I,'Contact Hours DM'!$A:$A,$A66,'Contact Hours DM'!$C:$C,$B66)</f>
        <v>0</v>
      </c>
      <c r="G66" s="135">
        <f>SUMIFS('Contact Hours DM'!J:J,'Contact Hours DM'!$A:$A,$A66,'Contact Hours DM'!$C:$C,$B66)</f>
        <v>0</v>
      </c>
      <c r="H66" s="135">
        <f>SUMIFS('Contact Hours DM'!K:K,'Contact Hours DM'!$A:$A,$A66,'Contact Hours DM'!$C:$C,$B66)</f>
        <v>0</v>
      </c>
      <c r="I66" s="135">
        <f>SUMIFS('Contact Hours DM'!L:L,'Contact Hours DM'!$A:$A,$A66,'Contact Hours DM'!$C:$C,$B66)</f>
        <v>0</v>
      </c>
      <c r="J66" s="135">
        <f>SUMIFS('Contact Hours DM'!M:M,'Contact Hours DM'!$A:$A,$A66,'Contact Hours DM'!$C:$C,$B66)</f>
        <v>0</v>
      </c>
      <c r="K66" s="13">
        <f t="shared" si="8"/>
        <v>0</v>
      </c>
      <c r="L66" s="13">
        <f t="shared" si="9"/>
        <v>0</v>
      </c>
      <c r="M66" s="13">
        <f t="shared" si="10"/>
        <v>0</v>
      </c>
      <c r="N66" s="13">
        <f t="shared" si="11"/>
        <v>0</v>
      </c>
      <c r="O66" s="13">
        <f t="shared" si="12"/>
        <v>0</v>
      </c>
      <c r="P66" s="13">
        <f t="shared" si="13"/>
        <v>0</v>
      </c>
    </row>
    <row r="67" spans="1:16" x14ac:dyDescent="0.2">
      <c r="A67" s="11">
        <v>109932</v>
      </c>
      <c r="B67" s="12">
        <v>10</v>
      </c>
      <c r="C67" s="135">
        <f>SUMIFS('Contact Hours DM'!F:F,'Contact Hours DM'!$A:$A,$A67,'Contact Hours DM'!$C:$C,$B67)</f>
        <v>0</v>
      </c>
      <c r="D67" s="135">
        <f>SUMIFS('Contact Hours DM'!G:G,'Contact Hours DM'!$A:$A,$A67,'Contact Hours DM'!$C:$C,$B67)</f>
        <v>0</v>
      </c>
      <c r="E67" s="135">
        <f>SUMIFS('Contact Hours DM'!H:H,'Contact Hours DM'!$A:$A,$A67,'Contact Hours DM'!$C:$C,$B67)</f>
        <v>0</v>
      </c>
      <c r="F67" s="135">
        <f>SUMIFS('Contact Hours DM'!I:I,'Contact Hours DM'!$A:$A,$A67,'Contact Hours DM'!$C:$C,$B67)</f>
        <v>0</v>
      </c>
      <c r="G67" s="135">
        <f>SUMIFS('Contact Hours DM'!J:J,'Contact Hours DM'!$A:$A,$A67,'Contact Hours DM'!$C:$C,$B67)</f>
        <v>0</v>
      </c>
      <c r="H67" s="135">
        <f>SUMIFS('Contact Hours DM'!K:K,'Contact Hours DM'!$A:$A,$A67,'Contact Hours DM'!$C:$C,$B67)</f>
        <v>0</v>
      </c>
      <c r="I67" s="135">
        <f>SUMIFS('Contact Hours DM'!L:L,'Contact Hours DM'!$A:$A,$A67,'Contact Hours DM'!$C:$C,$B67)</f>
        <v>0</v>
      </c>
      <c r="J67" s="135">
        <f>SUMIFS('Contact Hours DM'!M:M,'Contact Hours DM'!$A:$A,$A67,'Contact Hours DM'!$C:$C,$B67)</f>
        <v>0</v>
      </c>
      <c r="K67" s="13">
        <f t="shared" si="8"/>
        <v>0</v>
      </c>
      <c r="L67" s="13">
        <f t="shared" si="9"/>
        <v>0</v>
      </c>
      <c r="M67" s="13">
        <f t="shared" si="10"/>
        <v>0</v>
      </c>
      <c r="N67" s="13">
        <f t="shared" si="11"/>
        <v>0</v>
      </c>
      <c r="O67" s="13">
        <f t="shared" si="12"/>
        <v>0</v>
      </c>
      <c r="P67" s="13">
        <f t="shared" si="13"/>
        <v>0</v>
      </c>
    </row>
    <row r="68" spans="1:16" x14ac:dyDescent="0.2">
      <c r="A68" s="11">
        <v>109932</v>
      </c>
      <c r="B68" s="12">
        <v>11</v>
      </c>
      <c r="C68" s="135">
        <f>SUMIFS('Contact Hours DM'!F:F,'Contact Hours DM'!$A:$A,$A68,'Contact Hours DM'!$C:$C,$B68)</f>
        <v>0</v>
      </c>
      <c r="D68" s="135">
        <f>SUMIFS('Contact Hours DM'!G:G,'Contact Hours DM'!$A:$A,$A68,'Contact Hours DM'!$C:$C,$B68)</f>
        <v>0</v>
      </c>
      <c r="E68" s="135">
        <f>SUMIFS('Contact Hours DM'!H:H,'Contact Hours DM'!$A:$A,$A68,'Contact Hours DM'!$C:$C,$B68)</f>
        <v>0</v>
      </c>
      <c r="F68" s="135">
        <f>SUMIFS('Contact Hours DM'!I:I,'Contact Hours DM'!$A:$A,$A68,'Contact Hours DM'!$C:$C,$B68)</f>
        <v>0</v>
      </c>
      <c r="G68" s="135">
        <f>SUMIFS('Contact Hours DM'!J:J,'Contact Hours DM'!$A:$A,$A68,'Contact Hours DM'!$C:$C,$B68)</f>
        <v>0</v>
      </c>
      <c r="H68" s="135">
        <f>SUMIFS('Contact Hours DM'!K:K,'Contact Hours DM'!$A:$A,$A68,'Contact Hours DM'!$C:$C,$B68)</f>
        <v>48288</v>
      </c>
      <c r="I68" s="135">
        <f>SUMIFS('Contact Hours DM'!L:L,'Contact Hours DM'!$A:$A,$A68,'Contact Hours DM'!$C:$C,$B68)</f>
        <v>0</v>
      </c>
      <c r="J68" s="135">
        <f>SUMIFS('Contact Hours DM'!M:M,'Contact Hours DM'!$A:$A,$A68,'Contact Hours DM'!$C:$C,$B68)</f>
        <v>0</v>
      </c>
      <c r="K68" s="13">
        <f t="shared" si="8"/>
        <v>0</v>
      </c>
      <c r="L68" s="13">
        <f t="shared" si="9"/>
        <v>48288</v>
      </c>
      <c r="M68" s="13">
        <f t="shared" si="10"/>
        <v>0</v>
      </c>
      <c r="N68" s="13">
        <f t="shared" si="11"/>
        <v>4828.8</v>
      </c>
      <c r="O68" s="13">
        <f t="shared" si="12"/>
        <v>0</v>
      </c>
      <c r="P68" s="13">
        <f t="shared" si="13"/>
        <v>53116.800000000003</v>
      </c>
    </row>
    <row r="69" spans="1:16" x14ac:dyDescent="0.2">
      <c r="A69" s="11">
        <v>109932</v>
      </c>
      <c r="B69" s="12">
        <v>12</v>
      </c>
      <c r="C69" s="135">
        <f>SUMIFS('Contact Hours DM'!F:F,'Contact Hours DM'!$A:$A,$A69,'Contact Hours DM'!$C:$C,$B69)</f>
        <v>27264</v>
      </c>
      <c r="D69" s="135">
        <f>SUMIFS('Contact Hours DM'!G:G,'Contact Hours DM'!$A:$A,$A69,'Contact Hours DM'!$C:$C,$B69)</f>
        <v>0</v>
      </c>
      <c r="E69" s="135">
        <f>SUMIFS('Contact Hours DM'!H:H,'Contact Hours DM'!$A:$A,$A69,'Contact Hours DM'!$C:$C,$B69)</f>
        <v>0</v>
      </c>
      <c r="F69" s="135">
        <f>SUMIFS('Contact Hours DM'!I:I,'Contact Hours DM'!$A:$A,$A69,'Contact Hours DM'!$C:$C,$B69)</f>
        <v>24496</v>
      </c>
      <c r="G69" s="135">
        <f>SUMIFS('Contact Hours DM'!J:J,'Contact Hours DM'!$A:$A,$A69,'Contact Hours DM'!$C:$C,$B69)</f>
        <v>0</v>
      </c>
      <c r="H69" s="135">
        <f>SUMIFS('Contact Hours DM'!K:K,'Contact Hours DM'!$A:$A,$A69,'Contact Hours DM'!$C:$C,$B69)</f>
        <v>0</v>
      </c>
      <c r="I69" s="135">
        <f>SUMIFS('Contact Hours DM'!L:L,'Contact Hours DM'!$A:$A,$A69,'Contact Hours DM'!$C:$C,$B69)</f>
        <v>0</v>
      </c>
      <c r="J69" s="135">
        <f>SUMIFS('Contact Hours DM'!M:M,'Contact Hours DM'!$A:$A,$A69,'Contact Hours DM'!$C:$C,$B69)</f>
        <v>0</v>
      </c>
      <c r="K69" s="13">
        <f t="shared" si="8"/>
        <v>51760</v>
      </c>
      <c r="L69" s="13">
        <f t="shared" si="9"/>
        <v>0</v>
      </c>
      <c r="M69" s="13">
        <f t="shared" si="10"/>
        <v>0</v>
      </c>
      <c r="N69" s="13">
        <f t="shared" si="11"/>
        <v>0</v>
      </c>
      <c r="O69" s="13">
        <f t="shared" si="12"/>
        <v>51760</v>
      </c>
      <c r="P69" s="13">
        <f t="shared" si="13"/>
        <v>0</v>
      </c>
    </row>
    <row r="70" spans="1:16" x14ac:dyDescent="0.2">
      <c r="A70" s="11">
        <v>109932</v>
      </c>
      <c r="B70" s="12">
        <v>13</v>
      </c>
      <c r="C70" s="135">
        <f>SUMIFS('Contact Hours DM'!F:F,'Contact Hours DM'!$A:$A,$A70,'Contact Hours DM'!$C:$C,$B70)</f>
        <v>0</v>
      </c>
      <c r="D70" s="135">
        <f>SUMIFS('Contact Hours DM'!G:G,'Contact Hours DM'!$A:$A,$A70,'Contact Hours DM'!$C:$C,$B70)</f>
        <v>0</v>
      </c>
      <c r="E70" s="135">
        <f>SUMIFS('Contact Hours DM'!H:H,'Contact Hours DM'!$A:$A,$A70,'Contact Hours DM'!$C:$C,$B70)</f>
        <v>0</v>
      </c>
      <c r="F70" s="135">
        <f>SUMIFS('Contact Hours DM'!I:I,'Contact Hours DM'!$A:$A,$A70,'Contact Hours DM'!$C:$C,$B70)</f>
        <v>0</v>
      </c>
      <c r="G70" s="135">
        <f>SUMIFS('Contact Hours DM'!J:J,'Contact Hours DM'!$A:$A,$A70,'Contact Hours DM'!$C:$C,$B70)</f>
        <v>0</v>
      </c>
      <c r="H70" s="135">
        <f>SUMIFS('Contact Hours DM'!K:K,'Contact Hours DM'!$A:$A,$A70,'Contact Hours DM'!$C:$C,$B70)</f>
        <v>0</v>
      </c>
      <c r="I70" s="135">
        <f>SUMIFS('Contact Hours DM'!L:L,'Contact Hours DM'!$A:$A,$A70,'Contact Hours DM'!$C:$C,$B70)</f>
        <v>0</v>
      </c>
      <c r="J70" s="135">
        <f>SUMIFS('Contact Hours DM'!M:M,'Contact Hours DM'!$A:$A,$A70,'Contact Hours DM'!$C:$C,$B70)</f>
        <v>0</v>
      </c>
      <c r="K70" s="13">
        <f t="shared" si="8"/>
        <v>0</v>
      </c>
      <c r="L70" s="13">
        <f t="shared" si="9"/>
        <v>0</v>
      </c>
      <c r="M70" s="13">
        <f t="shared" si="10"/>
        <v>0</v>
      </c>
      <c r="N70" s="13">
        <f t="shared" si="11"/>
        <v>0</v>
      </c>
      <c r="O70" s="13">
        <f t="shared" si="12"/>
        <v>0</v>
      </c>
      <c r="P70" s="13">
        <f t="shared" si="13"/>
        <v>0</v>
      </c>
    </row>
    <row r="71" spans="1:16" x14ac:dyDescent="0.2">
      <c r="A71" s="11">
        <v>109932</v>
      </c>
      <c r="B71" s="12">
        <v>14</v>
      </c>
      <c r="C71" s="135">
        <f>SUMIFS('Contact Hours DM'!F:F,'Contact Hours DM'!$A:$A,$A71,'Contact Hours DM'!$C:$C,$B71)</f>
        <v>0</v>
      </c>
      <c r="D71" s="135">
        <f>SUMIFS('Contact Hours DM'!G:G,'Contact Hours DM'!$A:$A,$A71,'Contact Hours DM'!$C:$C,$B71)</f>
        <v>0</v>
      </c>
      <c r="E71" s="135">
        <f>SUMIFS('Contact Hours DM'!H:H,'Contact Hours DM'!$A:$A,$A71,'Contact Hours DM'!$C:$C,$B71)</f>
        <v>0</v>
      </c>
      <c r="F71" s="135">
        <f>SUMIFS('Contact Hours DM'!I:I,'Contact Hours DM'!$A:$A,$A71,'Contact Hours DM'!$C:$C,$B71)</f>
        <v>0</v>
      </c>
      <c r="G71" s="135">
        <f>SUMIFS('Contact Hours DM'!J:J,'Contact Hours DM'!$A:$A,$A71,'Contact Hours DM'!$C:$C,$B71)</f>
        <v>0</v>
      </c>
      <c r="H71" s="135">
        <f>SUMIFS('Contact Hours DM'!K:K,'Contact Hours DM'!$A:$A,$A71,'Contact Hours DM'!$C:$C,$B71)</f>
        <v>0</v>
      </c>
      <c r="I71" s="135">
        <f>SUMIFS('Contact Hours DM'!L:L,'Contact Hours DM'!$A:$A,$A71,'Contact Hours DM'!$C:$C,$B71)</f>
        <v>0</v>
      </c>
      <c r="J71" s="135">
        <f>SUMIFS('Contact Hours DM'!M:M,'Contact Hours DM'!$A:$A,$A71,'Contact Hours DM'!$C:$C,$B71)</f>
        <v>0</v>
      </c>
      <c r="K71" s="13">
        <f t="shared" si="8"/>
        <v>0</v>
      </c>
      <c r="L71" s="13">
        <f t="shared" si="9"/>
        <v>0</v>
      </c>
      <c r="M71" s="13">
        <f t="shared" si="10"/>
        <v>0</v>
      </c>
      <c r="N71" s="13">
        <f t="shared" si="11"/>
        <v>0</v>
      </c>
      <c r="O71" s="13">
        <f t="shared" si="12"/>
        <v>0</v>
      </c>
      <c r="P71" s="13">
        <f t="shared" si="13"/>
        <v>0</v>
      </c>
    </row>
    <row r="72" spans="1:16" x14ac:dyDescent="0.2">
      <c r="A72" s="11">
        <v>109932</v>
      </c>
      <c r="B72" s="12">
        <v>15</v>
      </c>
      <c r="C72" s="135">
        <f>SUMIFS('Contact Hours DM'!F:F,'Contact Hours DM'!$A:$A,$A72,'Contact Hours DM'!$C:$C,$B72)</f>
        <v>0</v>
      </c>
      <c r="D72" s="135">
        <f>SUMIFS('Contact Hours DM'!G:G,'Contact Hours DM'!$A:$A,$A72,'Contact Hours DM'!$C:$C,$B72)</f>
        <v>0</v>
      </c>
      <c r="E72" s="135">
        <f>SUMIFS('Contact Hours DM'!H:H,'Contact Hours DM'!$A:$A,$A72,'Contact Hours DM'!$C:$C,$B72)</f>
        <v>0</v>
      </c>
      <c r="F72" s="135">
        <f>SUMIFS('Contact Hours DM'!I:I,'Contact Hours DM'!$A:$A,$A72,'Contact Hours DM'!$C:$C,$B72)</f>
        <v>0</v>
      </c>
      <c r="G72" s="135">
        <f>SUMIFS('Contact Hours DM'!J:J,'Contact Hours DM'!$A:$A,$A72,'Contact Hours DM'!$C:$C,$B72)</f>
        <v>0</v>
      </c>
      <c r="H72" s="135">
        <f>SUMIFS('Contact Hours DM'!K:K,'Contact Hours DM'!$A:$A,$A72,'Contact Hours DM'!$C:$C,$B72)</f>
        <v>0</v>
      </c>
      <c r="I72" s="135">
        <f>SUMIFS('Contact Hours DM'!L:L,'Contact Hours DM'!$A:$A,$A72,'Contact Hours DM'!$C:$C,$B72)</f>
        <v>0</v>
      </c>
      <c r="J72" s="135">
        <f>SUMIFS('Contact Hours DM'!M:M,'Contact Hours DM'!$A:$A,$A72,'Contact Hours DM'!$C:$C,$B72)</f>
        <v>0</v>
      </c>
      <c r="K72" s="13">
        <f t="shared" si="8"/>
        <v>0</v>
      </c>
      <c r="L72" s="13">
        <f t="shared" si="9"/>
        <v>0</v>
      </c>
      <c r="M72" s="13">
        <f t="shared" si="10"/>
        <v>0</v>
      </c>
      <c r="N72" s="13">
        <f t="shared" si="11"/>
        <v>0</v>
      </c>
      <c r="O72" s="13">
        <f t="shared" si="12"/>
        <v>0</v>
      </c>
      <c r="P72" s="13">
        <f t="shared" si="13"/>
        <v>0</v>
      </c>
    </row>
    <row r="73" spans="1:16" x14ac:dyDescent="0.2">
      <c r="A73" s="11">
        <v>109932</v>
      </c>
      <c r="B73" s="12">
        <v>16</v>
      </c>
      <c r="C73" s="135">
        <f>SUMIFS('Contact Hours DM'!F:F,'Contact Hours DM'!$A:$A,$A73,'Contact Hours DM'!$C:$C,$B73)</f>
        <v>0</v>
      </c>
      <c r="D73" s="135">
        <f>SUMIFS('Contact Hours DM'!G:G,'Contact Hours DM'!$A:$A,$A73,'Contact Hours DM'!$C:$C,$B73)</f>
        <v>0</v>
      </c>
      <c r="E73" s="135">
        <f>SUMIFS('Contact Hours DM'!H:H,'Contact Hours DM'!$A:$A,$A73,'Contact Hours DM'!$C:$C,$B73)</f>
        <v>0</v>
      </c>
      <c r="F73" s="135">
        <f>SUMIFS('Contact Hours DM'!I:I,'Contact Hours DM'!$A:$A,$A73,'Contact Hours DM'!$C:$C,$B73)</f>
        <v>0</v>
      </c>
      <c r="G73" s="135">
        <f>SUMIFS('Contact Hours DM'!J:J,'Contact Hours DM'!$A:$A,$A73,'Contact Hours DM'!$C:$C,$B73)</f>
        <v>0</v>
      </c>
      <c r="H73" s="135">
        <f>SUMIFS('Contact Hours DM'!K:K,'Contact Hours DM'!$A:$A,$A73,'Contact Hours DM'!$C:$C,$B73)</f>
        <v>50304</v>
      </c>
      <c r="I73" s="135">
        <f>SUMIFS('Contact Hours DM'!L:L,'Contact Hours DM'!$A:$A,$A73,'Contact Hours DM'!$C:$C,$B73)</f>
        <v>0</v>
      </c>
      <c r="J73" s="135">
        <f>SUMIFS('Contact Hours DM'!M:M,'Contact Hours DM'!$A:$A,$A73,'Contact Hours DM'!$C:$C,$B73)</f>
        <v>0</v>
      </c>
      <c r="K73" s="13">
        <f t="shared" si="8"/>
        <v>0</v>
      </c>
      <c r="L73" s="13">
        <f t="shared" si="9"/>
        <v>50304</v>
      </c>
      <c r="M73" s="13">
        <f t="shared" si="10"/>
        <v>0</v>
      </c>
      <c r="N73" s="13">
        <f t="shared" si="11"/>
        <v>5030.4000000000005</v>
      </c>
      <c r="O73" s="13">
        <f t="shared" si="12"/>
        <v>0</v>
      </c>
      <c r="P73" s="13">
        <f t="shared" si="13"/>
        <v>55334.400000000001</v>
      </c>
    </row>
    <row r="74" spans="1:16" x14ac:dyDescent="0.2">
      <c r="A74" s="11">
        <v>109932</v>
      </c>
      <c r="B74" s="12">
        <v>17</v>
      </c>
      <c r="C74" s="135">
        <f>SUMIFS('Contact Hours DM'!F:F,'Contact Hours DM'!$A:$A,$A74,'Contact Hours DM'!$C:$C,$B74)</f>
        <v>0</v>
      </c>
      <c r="D74" s="135">
        <f>SUMIFS('Contact Hours DM'!G:G,'Contact Hours DM'!$A:$A,$A74,'Contact Hours DM'!$C:$C,$B74)</f>
        <v>0</v>
      </c>
      <c r="E74" s="135">
        <f>SUMIFS('Contact Hours DM'!H:H,'Contact Hours DM'!$A:$A,$A74,'Contact Hours DM'!$C:$C,$B74)</f>
        <v>0</v>
      </c>
      <c r="F74" s="135">
        <f>SUMIFS('Contact Hours DM'!I:I,'Contact Hours DM'!$A:$A,$A74,'Contact Hours DM'!$C:$C,$B74)</f>
        <v>0</v>
      </c>
      <c r="G74" s="135">
        <f>SUMIFS('Contact Hours DM'!J:J,'Contact Hours DM'!$A:$A,$A74,'Contact Hours DM'!$C:$C,$B74)</f>
        <v>0</v>
      </c>
      <c r="H74" s="135">
        <f>SUMIFS('Contact Hours DM'!K:K,'Contact Hours DM'!$A:$A,$A74,'Contact Hours DM'!$C:$C,$B74)</f>
        <v>0</v>
      </c>
      <c r="I74" s="135">
        <f>SUMIFS('Contact Hours DM'!L:L,'Contact Hours DM'!$A:$A,$A74,'Contact Hours DM'!$C:$C,$B74)</f>
        <v>0</v>
      </c>
      <c r="J74" s="135">
        <f>SUMIFS('Contact Hours DM'!M:M,'Contact Hours DM'!$A:$A,$A74,'Contact Hours DM'!$C:$C,$B74)</f>
        <v>0</v>
      </c>
      <c r="K74" s="13">
        <f t="shared" si="8"/>
        <v>0</v>
      </c>
      <c r="L74" s="13">
        <f t="shared" si="9"/>
        <v>0</v>
      </c>
      <c r="M74" s="13">
        <f t="shared" si="10"/>
        <v>0</v>
      </c>
      <c r="N74" s="13">
        <f t="shared" si="11"/>
        <v>0</v>
      </c>
      <c r="O74" s="13">
        <f t="shared" si="12"/>
        <v>0</v>
      </c>
      <c r="P74" s="13">
        <f t="shared" si="13"/>
        <v>0</v>
      </c>
    </row>
    <row r="75" spans="1:16" x14ac:dyDescent="0.2">
      <c r="A75" s="11">
        <v>109932</v>
      </c>
      <c r="B75" s="12">
        <v>18</v>
      </c>
      <c r="C75" s="135">
        <f>SUMIFS('Contact Hours DM'!F:F,'Contact Hours DM'!$A:$A,$A75,'Contact Hours DM'!$C:$C,$B75)</f>
        <v>0</v>
      </c>
      <c r="D75" s="135">
        <f>SUMIFS('Contact Hours DM'!G:G,'Contact Hours DM'!$A:$A,$A75,'Contact Hours DM'!$C:$C,$B75)</f>
        <v>0</v>
      </c>
      <c r="E75" s="135">
        <f>SUMIFS('Contact Hours DM'!H:H,'Contact Hours DM'!$A:$A,$A75,'Contact Hours DM'!$C:$C,$B75)</f>
        <v>0</v>
      </c>
      <c r="F75" s="135">
        <f>SUMIFS('Contact Hours DM'!I:I,'Contact Hours DM'!$A:$A,$A75,'Contact Hours DM'!$C:$C,$B75)</f>
        <v>0</v>
      </c>
      <c r="G75" s="135">
        <f>SUMIFS('Contact Hours DM'!J:J,'Contact Hours DM'!$A:$A,$A75,'Contact Hours DM'!$C:$C,$B75)</f>
        <v>0</v>
      </c>
      <c r="H75" s="135">
        <f>SUMIFS('Contact Hours DM'!K:K,'Contact Hours DM'!$A:$A,$A75,'Contact Hours DM'!$C:$C,$B75)</f>
        <v>0</v>
      </c>
      <c r="I75" s="135">
        <f>SUMIFS('Contact Hours DM'!L:L,'Contact Hours DM'!$A:$A,$A75,'Contact Hours DM'!$C:$C,$B75)</f>
        <v>0</v>
      </c>
      <c r="J75" s="135">
        <f>SUMIFS('Contact Hours DM'!M:M,'Contact Hours DM'!$A:$A,$A75,'Contact Hours DM'!$C:$C,$B75)</f>
        <v>0</v>
      </c>
      <c r="K75" s="13">
        <f t="shared" si="8"/>
        <v>0</v>
      </c>
      <c r="L75" s="13">
        <f t="shared" si="9"/>
        <v>0</v>
      </c>
      <c r="M75" s="13">
        <f t="shared" si="10"/>
        <v>0</v>
      </c>
      <c r="N75" s="13">
        <f t="shared" si="11"/>
        <v>0</v>
      </c>
      <c r="O75" s="13">
        <f t="shared" si="12"/>
        <v>0</v>
      </c>
      <c r="P75" s="13">
        <f t="shared" si="13"/>
        <v>0</v>
      </c>
    </row>
    <row r="76" spans="1:16" x14ac:dyDescent="0.2">
      <c r="A76" s="11">
        <v>109932</v>
      </c>
      <c r="B76" s="12">
        <v>19</v>
      </c>
      <c r="C76" s="135">
        <f>SUMIFS('Contact Hours DM'!F:F,'Contact Hours DM'!$A:$A,$A76,'Contact Hours DM'!$C:$C,$B76)</f>
        <v>0</v>
      </c>
      <c r="D76" s="135">
        <f>SUMIFS('Contact Hours DM'!G:G,'Contact Hours DM'!$A:$A,$A76,'Contact Hours DM'!$C:$C,$B76)</f>
        <v>0</v>
      </c>
      <c r="E76" s="135">
        <f>SUMIFS('Contact Hours DM'!H:H,'Contact Hours DM'!$A:$A,$A76,'Contact Hours DM'!$C:$C,$B76)</f>
        <v>7460</v>
      </c>
      <c r="F76" s="135">
        <f>SUMIFS('Contact Hours DM'!I:I,'Contact Hours DM'!$A:$A,$A76,'Contact Hours DM'!$C:$C,$B76)</f>
        <v>0</v>
      </c>
      <c r="G76" s="135">
        <f>SUMIFS('Contact Hours DM'!J:J,'Contact Hours DM'!$A:$A,$A76,'Contact Hours DM'!$C:$C,$B76)</f>
        <v>0</v>
      </c>
      <c r="H76" s="135">
        <f>SUMIFS('Contact Hours DM'!K:K,'Contact Hours DM'!$A:$A,$A76,'Contact Hours DM'!$C:$C,$B76)</f>
        <v>0</v>
      </c>
      <c r="I76" s="135">
        <f>SUMIFS('Contact Hours DM'!L:L,'Contact Hours DM'!$A:$A,$A76,'Contact Hours DM'!$C:$C,$B76)</f>
        <v>0</v>
      </c>
      <c r="J76" s="135">
        <f>SUMIFS('Contact Hours DM'!M:M,'Contact Hours DM'!$A:$A,$A76,'Contact Hours DM'!$C:$C,$B76)</f>
        <v>0</v>
      </c>
      <c r="K76" s="13">
        <f t="shared" si="8"/>
        <v>7460</v>
      </c>
      <c r="L76" s="13">
        <f t="shared" si="9"/>
        <v>0</v>
      </c>
      <c r="M76" s="13">
        <f t="shared" si="10"/>
        <v>746</v>
      </c>
      <c r="N76" s="13">
        <f t="shared" si="11"/>
        <v>0</v>
      </c>
      <c r="O76" s="13">
        <f t="shared" si="12"/>
        <v>8206</v>
      </c>
      <c r="P76" s="13">
        <f t="shared" si="13"/>
        <v>0</v>
      </c>
    </row>
    <row r="77" spans="1:16" x14ac:dyDescent="0.2">
      <c r="A77" s="11">
        <v>109932</v>
      </c>
      <c r="B77" s="12">
        <v>20</v>
      </c>
      <c r="C77" s="135">
        <f>SUMIFS('Contact Hours DM'!F:F,'Contact Hours DM'!$A:$A,$A77,'Contact Hours DM'!$C:$C,$B77)</f>
        <v>0</v>
      </c>
      <c r="D77" s="135">
        <f>SUMIFS('Contact Hours DM'!G:G,'Contact Hours DM'!$A:$A,$A77,'Contact Hours DM'!$C:$C,$B77)</f>
        <v>0</v>
      </c>
      <c r="E77" s="135">
        <f>SUMIFS('Contact Hours DM'!H:H,'Contact Hours DM'!$A:$A,$A77,'Contact Hours DM'!$C:$C,$B77)</f>
        <v>0</v>
      </c>
      <c r="F77" s="135">
        <f>SUMIFS('Contact Hours DM'!I:I,'Contact Hours DM'!$A:$A,$A77,'Contact Hours DM'!$C:$C,$B77)</f>
        <v>0</v>
      </c>
      <c r="G77" s="135">
        <f>SUMIFS('Contact Hours DM'!J:J,'Contact Hours DM'!$A:$A,$A77,'Contact Hours DM'!$C:$C,$B77)</f>
        <v>0</v>
      </c>
      <c r="H77" s="135">
        <f>SUMIFS('Contact Hours DM'!K:K,'Contact Hours DM'!$A:$A,$A77,'Contact Hours DM'!$C:$C,$B77)</f>
        <v>0</v>
      </c>
      <c r="I77" s="135">
        <f>SUMIFS('Contact Hours DM'!L:L,'Contact Hours DM'!$A:$A,$A77,'Contact Hours DM'!$C:$C,$B77)</f>
        <v>0</v>
      </c>
      <c r="J77" s="135">
        <f>SUMIFS('Contact Hours DM'!M:M,'Contact Hours DM'!$A:$A,$A77,'Contact Hours DM'!$C:$C,$B77)</f>
        <v>0</v>
      </c>
      <c r="K77" s="13">
        <f t="shared" si="8"/>
        <v>0</v>
      </c>
      <c r="L77" s="13">
        <f t="shared" si="9"/>
        <v>0</v>
      </c>
      <c r="M77" s="13">
        <f t="shared" si="10"/>
        <v>0</v>
      </c>
      <c r="N77" s="13">
        <f t="shared" si="11"/>
        <v>0</v>
      </c>
      <c r="O77" s="13">
        <f t="shared" si="12"/>
        <v>0</v>
      </c>
      <c r="P77" s="13">
        <f t="shared" si="13"/>
        <v>0</v>
      </c>
    </row>
    <row r="78" spans="1:16" x14ac:dyDescent="0.2">
      <c r="A78" s="11">
        <v>109932</v>
      </c>
      <c r="B78" s="12">
        <v>21</v>
      </c>
      <c r="C78" s="135">
        <f>SUMIFS('Contact Hours DM'!F:F,'Contact Hours DM'!$A:$A,$A78,'Contact Hours DM'!$C:$C,$B78)</f>
        <v>0</v>
      </c>
      <c r="D78" s="135">
        <f>SUMIFS('Contact Hours DM'!G:G,'Contact Hours DM'!$A:$A,$A78,'Contact Hours DM'!$C:$C,$B78)</f>
        <v>0</v>
      </c>
      <c r="E78" s="135">
        <f>SUMIFS('Contact Hours DM'!H:H,'Contact Hours DM'!$A:$A,$A78,'Contact Hours DM'!$C:$C,$B78)</f>
        <v>0</v>
      </c>
      <c r="F78" s="135">
        <f>SUMIFS('Contact Hours DM'!I:I,'Contact Hours DM'!$A:$A,$A78,'Contact Hours DM'!$C:$C,$B78)</f>
        <v>0</v>
      </c>
      <c r="G78" s="135">
        <f>SUMIFS('Contact Hours DM'!J:J,'Contact Hours DM'!$A:$A,$A78,'Contact Hours DM'!$C:$C,$B78)</f>
        <v>34224</v>
      </c>
      <c r="H78" s="135">
        <f>SUMIFS('Contact Hours DM'!K:K,'Contact Hours DM'!$A:$A,$A78,'Contact Hours DM'!$C:$C,$B78)</f>
        <v>0</v>
      </c>
      <c r="I78" s="135">
        <f>SUMIFS('Contact Hours DM'!L:L,'Contact Hours DM'!$A:$A,$A78,'Contact Hours DM'!$C:$C,$B78)</f>
        <v>1580</v>
      </c>
      <c r="J78" s="135">
        <f>SUMIFS('Contact Hours DM'!M:M,'Contact Hours DM'!$A:$A,$A78,'Contact Hours DM'!$C:$C,$B78)</f>
        <v>0</v>
      </c>
      <c r="K78" s="13">
        <f t="shared" si="8"/>
        <v>0</v>
      </c>
      <c r="L78" s="13">
        <f t="shared" si="9"/>
        <v>35804</v>
      </c>
      <c r="M78" s="13">
        <f t="shared" si="10"/>
        <v>0</v>
      </c>
      <c r="N78" s="13">
        <f t="shared" si="11"/>
        <v>0</v>
      </c>
      <c r="O78" s="13">
        <f t="shared" si="12"/>
        <v>0</v>
      </c>
      <c r="P78" s="13">
        <f t="shared" si="13"/>
        <v>35804</v>
      </c>
    </row>
    <row r="79" spans="1:16" x14ac:dyDescent="0.2">
      <c r="A79" s="11">
        <v>109932</v>
      </c>
      <c r="B79" s="12">
        <v>22</v>
      </c>
      <c r="C79" s="135">
        <f>SUMIFS('Contact Hours DM'!F:F,'Contact Hours DM'!$A:$A,$A79,'Contact Hours DM'!$C:$C,$B79)</f>
        <v>0</v>
      </c>
      <c r="D79" s="135">
        <f>SUMIFS('Contact Hours DM'!G:G,'Contact Hours DM'!$A:$A,$A79,'Contact Hours DM'!$C:$C,$B79)</f>
        <v>0</v>
      </c>
      <c r="E79" s="135">
        <f>SUMIFS('Contact Hours DM'!H:H,'Contact Hours DM'!$A:$A,$A79,'Contact Hours DM'!$C:$C,$B79)</f>
        <v>0</v>
      </c>
      <c r="F79" s="135">
        <f>SUMIFS('Contact Hours DM'!I:I,'Contact Hours DM'!$A:$A,$A79,'Contact Hours DM'!$C:$C,$B79)</f>
        <v>0</v>
      </c>
      <c r="G79" s="135">
        <f>SUMIFS('Contact Hours DM'!J:J,'Contact Hours DM'!$A:$A,$A79,'Contact Hours DM'!$C:$C,$B79)</f>
        <v>5184</v>
      </c>
      <c r="H79" s="135">
        <f>SUMIFS('Contact Hours DM'!K:K,'Contact Hours DM'!$A:$A,$A79,'Contact Hours DM'!$C:$C,$B79)</f>
        <v>0</v>
      </c>
      <c r="I79" s="135">
        <f>SUMIFS('Contact Hours DM'!L:L,'Contact Hours DM'!$A:$A,$A79,'Contact Hours DM'!$C:$C,$B79)</f>
        <v>0</v>
      </c>
      <c r="J79" s="135">
        <f>SUMIFS('Contact Hours DM'!M:M,'Contact Hours DM'!$A:$A,$A79,'Contact Hours DM'!$C:$C,$B79)</f>
        <v>0</v>
      </c>
      <c r="K79" s="13">
        <f t="shared" si="8"/>
        <v>0</v>
      </c>
      <c r="L79" s="13">
        <f t="shared" si="9"/>
        <v>5184</v>
      </c>
      <c r="M79" s="13">
        <f t="shared" si="10"/>
        <v>0</v>
      </c>
      <c r="N79" s="13">
        <f t="shared" si="11"/>
        <v>0</v>
      </c>
      <c r="O79" s="13">
        <f t="shared" si="12"/>
        <v>0</v>
      </c>
      <c r="P79" s="13">
        <f t="shared" si="13"/>
        <v>5184</v>
      </c>
    </row>
    <row r="80" spans="1:16" x14ac:dyDescent="0.2">
      <c r="A80" s="11">
        <v>109932</v>
      </c>
      <c r="B80" s="12">
        <v>23</v>
      </c>
      <c r="C80" s="135">
        <f>SUMIFS('Contact Hours DM'!F:F,'Contact Hours DM'!$A:$A,$A80,'Contact Hours DM'!$C:$C,$B80)</f>
        <v>0</v>
      </c>
      <c r="D80" s="135">
        <f>SUMIFS('Contact Hours DM'!G:G,'Contact Hours DM'!$A:$A,$A80,'Contact Hours DM'!$C:$C,$B80)</f>
        <v>0</v>
      </c>
      <c r="E80" s="135">
        <f>SUMIFS('Contact Hours DM'!H:H,'Contact Hours DM'!$A:$A,$A80,'Contact Hours DM'!$C:$C,$B80)</f>
        <v>0</v>
      </c>
      <c r="F80" s="135">
        <f>SUMIFS('Contact Hours DM'!I:I,'Contact Hours DM'!$A:$A,$A80,'Contact Hours DM'!$C:$C,$B80)</f>
        <v>0</v>
      </c>
      <c r="G80" s="135">
        <f>SUMIFS('Contact Hours DM'!J:J,'Contact Hours DM'!$A:$A,$A80,'Contact Hours DM'!$C:$C,$B80)</f>
        <v>0</v>
      </c>
      <c r="H80" s="135">
        <f>SUMIFS('Contact Hours DM'!K:K,'Contact Hours DM'!$A:$A,$A80,'Contact Hours DM'!$C:$C,$B80)</f>
        <v>0</v>
      </c>
      <c r="I80" s="135">
        <f>SUMIFS('Contact Hours DM'!L:L,'Contact Hours DM'!$A:$A,$A80,'Contact Hours DM'!$C:$C,$B80)</f>
        <v>0</v>
      </c>
      <c r="J80" s="135">
        <f>SUMIFS('Contact Hours DM'!M:M,'Contact Hours DM'!$A:$A,$A80,'Contact Hours DM'!$C:$C,$B80)</f>
        <v>0</v>
      </c>
      <c r="K80" s="13">
        <f t="shared" si="8"/>
        <v>0</v>
      </c>
      <c r="L80" s="13">
        <f t="shared" si="9"/>
        <v>0</v>
      </c>
      <c r="M80" s="13">
        <f t="shared" si="10"/>
        <v>0</v>
      </c>
      <c r="N80" s="13">
        <f t="shared" si="11"/>
        <v>0</v>
      </c>
      <c r="O80" s="13">
        <f t="shared" si="12"/>
        <v>0</v>
      </c>
      <c r="P80" s="13">
        <f t="shared" si="13"/>
        <v>0</v>
      </c>
    </row>
    <row r="81" spans="1:16" x14ac:dyDescent="0.2">
      <c r="A81" s="11">
        <v>109932</v>
      </c>
      <c r="B81" s="12">
        <v>24</v>
      </c>
      <c r="C81" s="135">
        <f>SUMIFS('Contact Hours DM'!F:F,'Contact Hours DM'!$A:$A,$A81,'Contact Hours DM'!$C:$C,$B81)</f>
        <v>0</v>
      </c>
      <c r="D81" s="135">
        <f>SUMIFS('Contact Hours DM'!G:G,'Contact Hours DM'!$A:$A,$A81,'Contact Hours DM'!$C:$C,$B81)</f>
        <v>0</v>
      </c>
      <c r="E81" s="135">
        <f>SUMIFS('Contact Hours DM'!H:H,'Contact Hours DM'!$A:$A,$A81,'Contact Hours DM'!$C:$C,$B81)</f>
        <v>0</v>
      </c>
      <c r="F81" s="135">
        <f>SUMIFS('Contact Hours DM'!I:I,'Contact Hours DM'!$A:$A,$A81,'Contact Hours DM'!$C:$C,$B81)</f>
        <v>0</v>
      </c>
      <c r="G81" s="135">
        <f>SUMIFS('Contact Hours DM'!J:J,'Contact Hours DM'!$A:$A,$A81,'Contact Hours DM'!$C:$C,$B81)</f>
        <v>0</v>
      </c>
      <c r="H81" s="135">
        <f>SUMIFS('Contact Hours DM'!K:K,'Contact Hours DM'!$A:$A,$A81,'Contact Hours DM'!$C:$C,$B81)</f>
        <v>0</v>
      </c>
      <c r="I81" s="135">
        <f>SUMIFS('Contact Hours DM'!L:L,'Contact Hours DM'!$A:$A,$A81,'Contact Hours DM'!$C:$C,$B81)</f>
        <v>0</v>
      </c>
      <c r="J81" s="135">
        <f>SUMIFS('Contact Hours DM'!M:M,'Contact Hours DM'!$A:$A,$A81,'Contact Hours DM'!$C:$C,$B81)</f>
        <v>0</v>
      </c>
      <c r="K81" s="13">
        <f t="shared" si="8"/>
        <v>0</v>
      </c>
      <c r="L81" s="13">
        <f t="shared" si="9"/>
        <v>0</v>
      </c>
      <c r="M81" s="13">
        <f t="shared" si="10"/>
        <v>0</v>
      </c>
      <c r="N81" s="13">
        <f t="shared" si="11"/>
        <v>0</v>
      </c>
      <c r="O81" s="13">
        <f t="shared" si="12"/>
        <v>0</v>
      </c>
      <c r="P81" s="13">
        <f t="shared" si="13"/>
        <v>0</v>
      </c>
    </row>
    <row r="82" spans="1:16" x14ac:dyDescent="0.2">
      <c r="A82" s="11">
        <v>109932</v>
      </c>
      <c r="B82" s="12">
        <v>25</v>
      </c>
      <c r="C82" s="135">
        <f>SUMIFS('Contact Hours DM'!F:F,'Contact Hours DM'!$A:$A,$A82,'Contact Hours DM'!$C:$C,$B82)</f>
        <v>35328</v>
      </c>
      <c r="D82" s="135">
        <f>SUMIFS('Contact Hours DM'!G:G,'Contact Hours DM'!$A:$A,$A82,'Contact Hours DM'!$C:$C,$B82)</f>
        <v>0</v>
      </c>
      <c r="E82" s="135">
        <f>SUMIFS('Contact Hours DM'!H:H,'Contact Hours DM'!$A:$A,$A82,'Contact Hours DM'!$C:$C,$B82)</f>
        <v>0</v>
      </c>
      <c r="F82" s="135">
        <f>SUMIFS('Contact Hours DM'!I:I,'Contact Hours DM'!$A:$A,$A82,'Contact Hours DM'!$C:$C,$B82)</f>
        <v>0</v>
      </c>
      <c r="G82" s="135">
        <f>SUMIFS('Contact Hours DM'!J:J,'Contact Hours DM'!$A:$A,$A82,'Contact Hours DM'!$C:$C,$B82)</f>
        <v>1056</v>
      </c>
      <c r="H82" s="135">
        <f>SUMIFS('Contact Hours DM'!K:K,'Contact Hours DM'!$A:$A,$A82,'Contact Hours DM'!$C:$C,$B82)</f>
        <v>0</v>
      </c>
      <c r="I82" s="135">
        <f>SUMIFS('Contact Hours DM'!L:L,'Contact Hours DM'!$A:$A,$A82,'Contact Hours DM'!$C:$C,$B82)</f>
        <v>0</v>
      </c>
      <c r="J82" s="135">
        <f>SUMIFS('Contact Hours DM'!M:M,'Contact Hours DM'!$A:$A,$A82,'Contact Hours DM'!$C:$C,$B82)</f>
        <v>0</v>
      </c>
      <c r="K82" s="13">
        <f t="shared" si="8"/>
        <v>35328</v>
      </c>
      <c r="L82" s="13">
        <f t="shared" si="9"/>
        <v>1056</v>
      </c>
      <c r="M82" s="13">
        <f t="shared" si="10"/>
        <v>0</v>
      </c>
      <c r="N82" s="13">
        <f t="shared" si="11"/>
        <v>0</v>
      </c>
      <c r="O82" s="13">
        <f t="shared" si="12"/>
        <v>35328</v>
      </c>
      <c r="P82" s="13">
        <f t="shared" si="13"/>
        <v>1056</v>
      </c>
    </row>
    <row r="83" spans="1:16" x14ac:dyDescent="0.2">
      <c r="A83" s="11">
        <v>109932</v>
      </c>
      <c r="B83" s="12">
        <v>26</v>
      </c>
      <c r="C83" s="135">
        <f>SUMIFS('Contact Hours DM'!F:F,'Contact Hours DM'!$A:$A,$A83,'Contact Hours DM'!$C:$C,$B83)</f>
        <v>0</v>
      </c>
      <c r="D83" s="135">
        <f>SUMIFS('Contact Hours DM'!G:G,'Contact Hours DM'!$A:$A,$A83,'Contact Hours DM'!$C:$C,$B83)</f>
        <v>0</v>
      </c>
      <c r="E83" s="135">
        <f>SUMIFS('Contact Hours DM'!H:H,'Contact Hours DM'!$A:$A,$A83,'Contact Hours DM'!$C:$C,$B83)</f>
        <v>0</v>
      </c>
      <c r="F83" s="135">
        <f>SUMIFS('Contact Hours DM'!I:I,'Contact Hours DM'!$A:$A,$A83,'Contact Hours DM'!$C:$C,$B83)</f>
        <v>0</v>
      </c>
      <c r="G83" s="135">
        <f>SUMIFS('Contact Hours DM'!J:J,'Contact Hours DM'!$A:$A,$A83,'Contact Hours DM'!$C:$C,$B83)</f>
        <v>33888</v>
      </c>
      <c r="H83" s="135">
        <f>SUMIFS('Contact Hours DM'!K:K,'Contact Hours DM'!$A:$A,$A83,'Contact Hours DM'!$C:$C,$B83)</f>
        <v>0</v>
      </c>
      <c r="I83" s="135">
        <f>SUMIFS('Contact Hours DM'!L:L,'Contact Hours DM'!$A:$A,$A83,'Contact Hours DM'!$C:$C,$B83)</f>
        <v>0</v>
      </c>
      <c r="J83" s="135">
        <f>SUMIFS('Contact Hours DM'!M:M,'Contact Hours DM'!$A:$A,$A83,'Contact Hours DM'!$C:$C,$B83)</f>
        <v>0</v>
      </c>
      <c r="K83" s="13">
        <f t="shared" si="8"/>
        <v>0</v>
      </c>
      <c r="L83" s="13">
        <f t="shared" si="9"/>
        <v>33888</v>
      </c>
      <c r="M83" s="13">
        <f t="shared" si="10"/>
        <v>0</v>
      </c>
      <c r="N83" s="13">
        <f t="shared" si="11"/>
        <v>0</v>
      </c>
      <c r="O83" s="13">
        <f t="shared" si="12"/>
        <v>0</v>
      </c>
      <c r="P83" s="13">
        <f t="shared" si="13"/>
        <v>33888</v>
      </c>
    </row>
    <row r="84" spans="1:16" x14ac:dyDescent="0.2">
      <c r="A84" s="11">
        <v>109932</v>
      </c>
      <c r="B84" s="12">
        <v>27</v>
      </c>
      <c r="C84" s="135">
        <f>SUMIFS('Contact Hours DM'!F:F,'Contact Hours DM'!$A:$A,$A84,'Contact Hours DM'!$C:$C,$B84)</f>
        <v>0</v>
      </c>
      <c r="D84" s="135">
        <f>SUMIFS('Contact Hours DM'!G:G,'Contact Hours DM'!$A:$A,$A84,'Contact Hours DM'!$C:$C,$B84)</f>
        <v>0</v>
      </c>
      <c r="E84" s="135">
        <f>SUMIFS('Contact Hours DM'!H:H,'Contact Hours DM'!$A:$A,$A84,'Contact Hours DM'!$C:$C,$B84)</f>
        <v>0</v>
      </c>
      <c r="F84" s="135">
        <f>SUMIFS('Contact Hours DM'!I:I,'Contact Hours DM'!$A:$A,$A84,'Contact Hours DM'!$C:$C,$B84)</f>
        <v>0</v>
      </c>
      <c r="G84" s="135">
        <f>SUMIFS('Contact Hours DM'!J:J,'Contact Hours DM'!$A:$A,$A84,'Contact Hours DM'!$C:$C,$B84)</f>
        <v>0</v>
      </c>
      <c r="H84" s="135">
        <f>SUMIFS('Contact Hours DM'!K:K,'Contact Hours DM'!$A:$A,$A84,'Contact Hours DM'!$C:$C,$B84)</f>
        <v>0</v>
      </c>
      <c r="I84" s="135">
        <f>SUMIFS('Contact Hours DM'!L:L,'Contact Hours DM'!$A:$A,$A84,'Contact Hours DM'!$C:$C,$B84)</f>
        <v>0</v>
      </c>
      <c r="J84" s="135">
        <f>SUMIFS('Contact Hours DM'!M:M,'Contact Hours DM'!$A:$A,$A84,'Contact Hours DM'!$C:$C,$B84)</f>
        <v>0</v>
      </c>
      <c r="K84" s="13">
        <f t="shared" si="8"/>
        <v>0</v>
      </c>
      <c r="L84" s="13">
        <f t="shared" si="9"/>
        <v>0</v>
      </c>
      <c r="M84" s="13">
        <f t="shared" si="10"/>
        <v>0</v>
      </c>
      <c r="N84" s="13">
        <f t="shared" si="11"/>
        <v>0</v>
      </c>
      <c r="O84" s="13">
        <f t="shared" si="12"/>
        <v>0</v>
      </c>
      <c r="P84" s="13">
        <f t="shared" si="13"/>
        <v>0</v>
      </c>
    </row>
    <row r="85" spans="1:16" x14ac:dyDescent="0.2">
      <c r="A85" s="11">
        <v>209932</v>
      </c>
      <c r="B85" s="12">
        <v>1</v>
      </c>
      <c r="C85" s="135">
        <f>SUMIFS('Contact Hours DM'!F:F,'Contact Hours DM'!$A:$A,$A85,'Contact Hours DM'!$C:$C,$B85)</f>
        <v>0</v>
      </c>
      <c r="D85" s="135">
        <f>SUMIFS('Contact Hours DM'!G:G,'Contact Hours DM'!$A:$A,$A85,'Contact Hours DM'!$C:$C,$B85)</f>
        <v>0</v>
      </c>
      <c r="E85" s="135">
        <f>SUMIFS('Contact Hours DM'!H:H,'Contact Hours DM'!$A:$A,$A85,'Contact Hours DM'!$C:$C,$B85)</f>
        <v>0</v>
      </c>
      <c r="F85" s="135">
        <f>SUMIFS('Contact Hours DM'!I:I,'Contact Hours DM'!$A:$A,$A85,'Contact Hours DM'!$C:$C,$B85)</f>
        <v>0</v>
      </c>
      <c r="G85" s="135">
        <f>SUMIFS('Contact Hours DM'!J:J,'Contact Hours DM'!$A:$A,$A85,'Contact Hours DM'!$C:$C,$B85)</f>
        <v>0</v>
      </c>
      <c r="H85" s="135">
        <f>SUMIFS('Contact Hours DM'!K:K,'Contact Hours DM'!$A:$A,$A85,'Contact Hours DM'!$C:$C,$B85)</f>
        <v>0</v>
      </c>
      <c r="I85" s="135">
        <f>SUMIFS('Contact Hours DM'!L:L,'Contact Hours DM'!$A:$A,$A85,'Contact Hours DM'!$C:$C,$B85)</f>
        <v>0</v>
      </c>
      <c r="J85" s="135">
        <f>SUMIFS('Contact Hours DM'!M:M,'Contact Hours DM'!$A:$A,$A85,'Contact Hours DM'!$C:$C,$B85)</f>
        <v>0</v>
      </c>
      <c r="K85" s="13">
        <f t="shared" ref="K85:K111" si="14">SUM(C85:F85)</f>
        <v>0</v>
      </c>
      <c r="L85" s="13">
        <f t="shared" ref="L85:L111" si="15">SUM(G85:J85)</f>
        <v>0</v>
      </c>
      <c r="M85" s="13">
        <f t="shared" ref="M85:M111" si="16">IF(B85&lt;28,D85+E85,0)*0.1</f>
        <v>0</v>
      </c>
      <c r="N85" s="13">
        <f t="shared" ref="N85:N111" si="17">IF(B85&lt;28,H85+J85,0)*0.1</f>
        <v>0</v>
      </c>
      <c r="O85" s="13">
        <f t="shared" ref="O85:O111" si="18">K85+M85</f>
        <v>0</v>
      </c>
      <c r="P85" s="13">
        <f t="shared" ref="P85:P111" si="19">L85+N85</f>
        <v>0</v>
      </c>
    </row>
    <row r="86" spans="1:16" x14ac:dyDescent="0.2">
      <c r="A86" s="11">
        <v>209932</v>
      </c>
      <c r="B86" s="12">
        <v>2</v>
      </c>
      <c r="C86" s="135">
        <f>SUMIFS('Contact Hours DM'!F:F,'Contact Hours DM'!$A:$A,$A86,'Contact Hours DM'!$C:$C,$B86)</f>
        <v>0</v>
      </c>
      <c r="D86" s="135">
        <f>SUMIFS('Contact Hours DM'!G:G,'Contact Hours DM'!$A:$A,$A86,'Contact Hours DM'!$C:$C,$B86)</f>
        <v>0</v>
      </c>
      <c r="E86" s="135">
        <f>SUMIFS('Contact Hours DM'!H:H,'Contact Hours DM'!$A:$A,$A86,'Contact Hours DM'!$C:$C,$B86)</f>
        <v>0</v>
      </c>
      <c r="F86" s="135">
        <f>SUMIFS('Contact Hours DM'!I:I,'Contact Hours DM'!$A:$A,$A86,'Contact Hours DM'!$C:$C,$B86)</f>
        <v>0</v>
      </c>
      <c r="G86" s="135">
        <f>SUMIFS('Contact Hours DM'!J:J,'Contact Hours DM'!$A:$A,$A86,'Contact Hours DM'!$C:$C,$B86)</f>
        <v>8592</v>
      </c>
      <c r="H86" s="135">
        <f>SUMIFS('Contact Hours DM'!K:K,'Contact Hours DM'!$A:$A,$A86,'Contact Hours DM'!$C:$C,$B86)</f>
        <v>0</v>
      </c>
      <c r="I86" s="135">
        <f>SUMIFS('Contact Hours DM'!L:L,'Contact Hours DM'!$A:$A,$A86,'Contact Hours DM'!$C:$C,$B86)</f>
        <v>0</v>
      </c>
      <c r="J86" s="135">
        <f>SUMIFS('Contact Hours DM'!M:M,'Contact Hours DM'!$A:$A,$A86,'Contact Hours DM'!$C:$C,$B86)</f>
        <v>0</v>
      </c>
      <c r="K86" s="13">
        <f t="shared" si="14"/>
        <v>0</v>
      </c>
      <c r="L86" s="13">
        <f t="shared" si="15"/>
        <v>8592</v>
      </c>
      <c r="M86" s="13">
        <f t="shared" si="16"/>
        <v>0</v>
      </c>
      <c r="N86" s="13">
        <f t="shared" si="17"/>
        <v>0</v>
      </c>
      <c r="O86" s="13">
        <f t="shared" si="18"/>
        <v>0</v>
      </c>
      <c r="P86" s="13">
        <f t="shared" si="19"/>
        <v>8592</v>
      </c>
    </row>
    <row r="87" spans="1:16" x14ac:dyDescent="0.2">
      <c r="A87" s="11">
        <v>209932</v>
      </c>
      <c r="B87" s="12">
        <v>3</v>
      </c>
      <c r="C87" s="135">
        <f>SUMIFS('Contact Hours DM'!F:F,'Contact Hours DM'!$A:$A,$A87,'Contact Hours DM'!$C:$C,$B87)</f>
        <v>0</v>
      </c>
      <c r="D87" s="135">
        <f>SUMIFS('Contact Hours DM'!G:G,'Contact Hours DM'!$A:$A,$A87,'Contact Hours DM'!$C:$C,$B87)</f>
        <v>0</v>
      </c>
      <c r="E87" s="135">
        <f>SUMIFS('Contact Hours DM'!H:H,'Contact Hours DM'!$A:$A,$A87,'Contact Hours DM'!$C:$C,$B87)</f>
        <v>0</v>
      </c>
      <c r="F87" s="135">
        <f>SUMIFS('Contact Hours DM'!I:I,'Contact Hours DM'!$A:$A,$A87,'Contact Hours DM'!$C:$C,$B87)</f>
        <v>0</v>
      </c>
      <c r="G87" s="135">
        <f>SUMIFS('Contact Hours DM'!J:J,'Contact Hours DM'!$A:$A,$A87,'Contact Hours DM'!$C:$C,$B87)</f>
        <v>0</v>
      </c>
      <c r="H87" s="135">
        <f>SUMIFS('Contact Hours DM'!K:K,'Contact Hours DM'!$A:$A,$A87,'Contact Hours DM'!$C:$C,$B87)</f>
        <v>0</v>
      </c>
      <c r="I87" s="135">
        <f>SUMIFS('Contact Hours DM'!L:L,'Contact Hours DM'!$A:$A,$A87,'Contact Hours DM'!$C:$C,$B87)</f>
        <v>0</v>
      </c>
      <c r="J87" s="135">
        <f>SUMIFS('Contact Hours DM'!M:M,'Contact Hours DM'!$A:$A,$A87,'Contact Hours DM'!$C:$C,$B87)</f>
        <v>0</v>
      </c>
      <c r="K87" s="13">
        <f t="shared" si="14"/>
        <v>0</v>
      </c>
      <c r="L87" s="13">
        <f t="shared" si="15"/>
        <v>0</v>
      </c>
      <c r="M87" s="13">
        <f t="shared" si="16"/>
        <v>0</v>
      </c>
      <c r="N87" s="13">
        <f t="shared" si="17"/>
        <v>0</v>
      </c>
      <c r="O87" s="13">
        <f t="shared" si="18"/>
        <v>0</v>
      </c>
      <c r="P87" s="13">
        <f t="shared" si="19"/>
        <v>0</v>
      </c>
    </row>
    <row r="88" spans="1:16" x14ac:dyDescent="0.2">
      <c r="A88" s="11">
        <v>209932</v>
      </c>
      <c r="B88" s="12">
        <v>4</v>
      </c>
      <c r="C88" s="135">
        <f>SUMIFS('Contact Hours DM'!F:F,'Contact Hours DM'!$A:$A,$A88,'Contact Hours DM'!$C:$C,$B88)</f>
        <v>0</v>
      </c>
      <c r="D88" s="135">
        <f>SUMIFS('Contact Hours DM'!G:G,'Contact Hours DM'!$A:$A,$A88,'Contact Hours DM'!$C:$C,$B88)</f>
        <v>0</v>
      </c>
      <c r="E88" s="135">
        <f>SUMIFS('Contact Hours DM'!H:H,'Contact Hours DM'!$A:$A,$A88,'Contact Hours DM'!$C:$C,$B88)</f>
        <v>0</v>
      </c>
      <c r="F88" s="135">
        <f>SUMIFS('Contact Hours DM'!I:I,'Contact Hours DM'!$A:$A,$A88,'Contact Hours DM'!$C:$C,$B88)</f>
        <v>0</v>
      </c>
      <c r="G88" s="135">
        <f>SUMIFS('Contact Hours DM'!J:J,'Contact Hours DM'!$A:$A,$A88,'Contact Hours DM'!$C:$C,$B88)</f>
        <v>9088</v>
      </c>
      <c r="H88" s="135">
        <f>SUMIFS('Contact Hours DM'!K:K,'Contact Hours DM'!$A:$A,$A88,'Contact Hours DM'!$C:$C,$B88)</f>
        <v>0</v>
      </c>
      <c r="I88" s="135">
        <f>SUMIFS('Contact Hours DM'!L:L,'Contact Hours DM'!$A:$A,$A88,'Contact Hours DM'!$C:$C,$B88)</f>
        <v>0</v>
      </c>
      <c r="J88" s="135">
        <f>SUMIFS('Contact Hours DM'!M:M,'Contact Hours DM'!$A:$A,$A88,'Contact Hours DM'!$C:$C,$B88)</f>
        <v>0</v>
      </c>
      <c r="K88" s="13">
        <f t="shared" si="14"/>
        <v>0</v>
      </c>
      <c r="L88" s="13">
        <f t="shared" si="15"/>
        <v>9088</v>
      </c>
      <c r="M88" s="13">
        <f t="shared" si="16"/>
        <v>0</v>
      </c>
      <c r="N88" s="13">
        <f t="shared" si="17"/>
        <v>0</v>
      </c>
      <c r="O88" s="13">
        <f t="shared" si="18"/>
        <v>0</v>
      </c>
      <c r="P88" s="13">
        <f t="shared" si="19"/>
        <v>9088</v>
      </c>
    </row>
    <row r="89" spans="1:16" x14ac:dyDescent="0.2">
      <c r="A89" s="11">
        <v>209932</v>
      </c>
      <c r="B89" s="12">
        <v>5</v>
      </c>
      <c r="C89" s="135">
        <f>SUMIFS('Contact Hours DM'!F:F,'Contact Hours DM'!$A:$A,$A89,'Contact Hours DM'!$C:$C,$B89)</f>
        <v>0</v>
      </c>
      <c r="D89" s="135">
        <f>SUMIFS('Contact Hours DM'!G:G,'Contact Hours DM'!$A:$A,$A89,'Contact Hours DM'!$C:$C,$B89)</f>
        <v>0</v>
      </c>
      <c r="E89" s="135">
        <f>SUMIFS('Contact Hours DM'!H:H,'Contact Hours DM'!$A:$A,$A89,'Contact Hours DM'!$C:$C,$B89)</f>
        <v>0</v>
      </c>
      <c r="F89" s="135">
        <f>SUMIFS('Contact Hours DM'!I:I,'Contact Hours DM'!$A:$A,$A89,'Contact Hours DM'!$C:$C,$B89)</f>
        <v>0</v>
      </c>
      <c r="G89" s="135">
        <f>SUMIFS('Contact Hours DM'!J:J,'Contact Hours DM'!$A:$A,$A89,'Contact Hours DM'!$C:$C,$B89)</f>
        <v>0</v>
      </c>
      <c r="H89" s="135">
        <f>SUMIFS('Contact Hours DM'!K:K,'Contact Hours DM'!$A:$A,$A89,'Contact Hours DM'!$C:$C,$B89)</f>
        <v>0</v>
      </c>
      <c r="I89" s="135">
        <f>SUMIFS('Contact Hours DM'!L:L,'Contact Hours DM'!$A:$A,$A89,'Contact Hours DM'!$C:$C,$B89)</f>
        <v>0</v>
      </c>
      <c r="J89" s="135">
        <f>SUMIFS('Contact Hours DM'!M:M,'Contact Hours DM'!$A:$A,$A89,'Contact Hours DM'!$C:$C,$B89)</f>
        <v>0</v>
      </c>
      <c r="K89" s="13">
        <f t="shared" si="14"/>
        <v>0</v>
      </c>
      <c r="L89" s="13">
        <f t="shared" si="15"/>
        <v>0</v>
      </c>
      <c r="M89" s="13">
        <f t="shared" si="16"/>
        <v>0</v>
      </c>
      <c r="N89" s="13">
        <f t="shared" si="17"/>
        <v>0</v>
      </c>
      <c r="O89" s="13">
        <f t="shared" si="18"/>
        <v>0</v>
      </c>
      <c r="P89" s="13">
        <f t="shared" si="19"/>
        <v>0</v>
      </c>
    </row>
    <row r="90" spans="1:16" x14ac:dyDescent="0.2">
      <c r="A90" s="11">
        <v>209932</v>
      </c>
      <c r="B90" s="12">
        <v>6</v>
      </c>
      <c r="C90" s="135">
        <f>SUMIFS('Contact Hours DM'!F:F,'Contact Hours DM'!$A:$A,$A90,'Contact Hours DM'!$C:$C,$B90)</f>
        <v>0</v>
      </c>
      <c r="D90" s="135">
        <f>SUMIFS('Contact Hours DM'!G:G,'Contact Hours DM'!$A:$A,$A90,'Contact Hours DM'!$C:$C,$B90)</f>
        <v>0</v>
      </c>
      <c r="E90" s="135">
        <f>SUMIFS('Contact Hours DM'!H:H,'Contact Hours DM'!$A:$A,$A90,'Contact Hours DM'!$C:$C,$B90)</f>
        <v>0</v>
      </c>
      <c r="F90" s="135">
        <f>SUMIFS('Contact Hours DM'!I:I,'Contact Hours DM'!$A:$A,$A90,'Contact Hours DM'!$C:$C,$B90)</f>
        <v>0</v>
      </c>
      <c r="G90" s="135">
        <f>SUMIFS('Contact Hours DM'!J:J,'Contact Hours DM'!$A:$A,$A90,'Contact Hours DM'!$C:$C,$B90)</f>
        <v>0</v>
      </c>
      <c r="H90" s="135">
        <f>SUMIFS('Contact Hours DM'!K:K,'Contact Hours DM'!$A:$A,$A90,'Contact Hours DM'!$C:$C,$B90)</f>
        <v>0</v>
      </c>
      <c r="I90" s="135">
        <f>SUMIFS('Contact Hours DM'!L:L,'Contact Hours DM'!$A:$A,$A90,'Contact Hours DM'!$C:$C,$B90)</f>
        <v>0</v>
      </c>
      <c r="J90" s="135">
        <f>SUMIFS('Contact Hours DM'!M:M,'Contact Hours DM'!$A:$A,$A90,'Contact Hours DM'!$C:$C,$B90)</f>
        <v>0</v>
      </c>
      <c r="K90" s="13">
        <f t="shared" si="14"/>
        <v>0</v>
      </c>
      <c r="L90" s="13">
        <f t="shared" si="15"/>
        <v>0</v>
      </c>
      <c r="M90" s="13">
        <f t="shared" si="16"/>
        <v>0</v>
      </c>
      <c r="N90" s="13">
        <f t="shared" si="17"/>
        <v>0</v>
      </c>
      <c r="O90" s="13">
        <f t="shared" si="18"/>
        <v>0</v>
      </c>
      <c r="P90" s="13">
        <f t="shared" si="19"/>
        <v>0</v>
      </c>
    </row>
    <row r="91" spans="1:16" x14ac:dyDescent="0.2">
      <c r="A91" s="11">
        <v>209932</v>
      </c>
      <c r="B91" s="12">
        <v>7</v>
      </c>
      <c r="C91" s="135">
        <f>SUMIFS('Contact Hours DM'!F:F,'Contact Hours DM'!$A:$A,$A91,'Contact Hours DM'!$C:$C,$B91)</f>
        <v>0</v>
      </c>
      <c r="D91" s="135">
        <f>SUMIFS('Contact Hours DM'!G:G,'Contact Hours DM'!$A:$A,$A91,'Contact Hours DM'!$C:$C,$B91)</f>
        <v>0</v>
      </c>
      <c r="E91" s="135">
        <f>SUMIFS('Contact Hours DM'!H:H,'Contact Hours DM'!$A:$A,$A91,'Contact Hours DM'!$C:$C,$B91)</f>
        <v>0</v>
      </c>
      <c r="F91" s="135">
        <f>SUMIFS('Contact Hours DM'!I:I,'Contact Hours DM'!$A:$A,$A91,'Contact Hours DM'!$C:$C,$B91)</f>
        <v>0</v>
      </c>
      <c r="G91" s="135">
        <f>SUMIFS('Contact Hours DM'!J:J,'Contact Hours DM'!$A:$A,$A91,'Contact Hours DM'!$C:$C,$B91)</f>
        <v>0</v>
      </c>
      <c r="H91" s="135">
        <f>SUMIFS('Contact Hours DM'!K:K,'Contact Hours DM'!$A:$A,$A91,'Contact Hours DM'!$C:$C,$B91)</f>
        <v>7008</v>
      </c>
      <c r="I91" s="135">
        <f>SUMIFS('Contact Hours DM'!L:L,'Contact Hours DM'!$A:$A,$A91,'Contact Hours DM'!$C:$C,$B91)</f>
        <v>0</v>
      </c>
      <c r="J91" s="135">
        <f>SUMIFS('Contact Hours DM'!M:M,'Contact Hours DM'!$A:$A,$A91,'Contact Hours DM'!$C:$C,$B91)</f>
        <v>0</v>
      </c>
      <c r="K91" s="13">
        <f t="shared" si="14"/>
        <v>0</v>
      </c>
      <c r="L91" s="13">
        <f t="shared" si="15"/>
        <v>7008</v>
      </c>
      <c r="M91" s="13">
        <f t="shared" si="16"/>
        <v>0</v>
      </c>
      <c r="N91" s="13">
        <f t="shared" si="17"/>
        <v>700.80000000000007</v>
      </c>
      <c r="O91" s="13">
        <f t="shared" si="18"/>
        <v>0</v>
      </c>
      <c r="P91" s="13">
        <f t="shared" si="19"/>
        <v>7708.8</v>
      </c>
    </row>
    <row r="92" spans="1:16" x14ac:dyDescent="0.2">
      <c r="A92" s="11">
        <v>209932</v>
      </c>
      <c r="B92" s="12">
        <v>8</v>
      </c>
      <c r="C92" s="135">
        <f>SUMIFS('Contact Hours DM'!F:F,'Contact Hours DM'!$A:$A,$A92,'Contact Hours DM'!$C:$C,$B92)</f>
        <v>0</v>
      </c>
      <c r="D92" s="135">
        <f>SUMIFS('Contact Hours DM'!G:G,'Contact Hours DM'!$A:$A,$A92,'Contact Hours DM'!$C:$C,$B92)</f>
        <v>0</v>
      </c>
      <c r="E92" s="135">
        <f>SUMIFS('Contact Hours DM'!H:H,'Contact Hours DM'!$A:$A,$A92,'Contact Hours DM'!$C:$C,$B92)</f>
        <v>0</v>
      </c>
      <c r="F92" s="135">
        <f>SUMIFS('Contact Hours DM'!I:I,'Contact Hours DM'!$A:$A,$A92,'Contact Hours DM'!$C:$C,$B92)</f>
        <v>0</v>
      </c>
      <c r="G92" s="135">
        <f>SUMIFS('Contact Hours DM'!J:J,'Contact Hours DM'!$A:$A,$A92,'Contact Hours DM'!$C:$C,$B92)</f>
        <v>0</v>
      </c>
      <c r="H92" s="135">
        <f>SUMIFS('Contact Hours DM'!K:K,'Contact Hours DM'!$A:$A,$A92,'Contact Hours DM'!$C:$C,$B92)</f>
        <v>0</v>
      </c>
      <c r="I92" s="135">
        <f>SUMIFS('Contact Hours DM'!L:L,'Contact Hours DM'!$A:$A,$A92,'Contact Hours DM'!$C:$C,$B92)</f>
        <v>0</v>
      </c>
      <c r="J92" s="135">
        <f>SUMIFS('Contact Hours DM'!M:M,'Contact Hours DM'!$A:$A,$A92,'Contact Hours DM'!$C:$C,$B92)</f>
        <v>0</v>
      </c>
      <c r="K92" s="13">
        <f t="shared" si="14"/>
        <v>0</v>
      </c>
      <c r="L92" s="13">
        <f t="shared" si="15"/>
        <v>0</v>
      </c>
      <c r="M92" s="13">
        <f t="shared" si="16"/>
        <v>0</v>
      </c>
      <c r="N92" s="13">
        <f t="shared" si="17"/>
        <v>0</v>
      </c>
      <c r="O92" s="13">
        <f t="shared" si="18"/>
        <v>0</v>
      </c>
      <c r="P92" s="13">
        <f t="shared" si="19"/>
        <v>0</v>
      </c>
    </row>
    <row r="93" spans="1:16" x14ac:dyDescent="0.2">
      <c r="A93" s="11">
        <v>209932</v>
      </c>
      <c r="B93" s="12">
        <v>9</v>
      </c>
      <c r="C93" s="135">
        <f>SUMIFS('Contact Hours DM'!F:F,'Contact Hours DM'!$A:$A,$A93,'Contact Hours DM'!$C:$C,$B93)</f>
        <v>0</v>
      </c>
      <c r="D93" s="135">
        <f>SUMIFS('Contact Hours DM'!G:G,'Contact Hours DM'!$A:$A,$A93,'Contact Hours DM'!$C:$C,$B93)</f>
        <v>0</v>
      </c>
      <c r="E93" s="135">
        <f>SUMIFS('Contact Hours DM'!H:H,'Contact Hours DM'!$A:$A,$A93,'Contact Hours DM'!$C:$C,$B93)</f>
        <v>0</v>
      </c>
      <c r="F93" s="135">
        <f>SUMIFS('Contact Hours DM'!I:I,'Contact Hours DM'!$A:$A,$A93,'Contact Hours DM'!$C:$C,$B93)</f>
        <v>0</v>
      </c>
      <c r="G93" s="135">
        <f>SUMIFS('Contact Hours DM'!J:J,'Contact Hours DM'!$A:$A,$A93,'Contact Hours DM'!$C:$C,$B93)</f>
        <v>0</v>
      </c>
      <c r="H93" s="135">
        <f>SUMIFS('Contact Hours DM'!K:K,'Contact Hours DM'!$A:$A,$A93,'Contact Hours DM'!$C:$C,$B93)</f>
        <v>0</v>
      </c>
      <c r="I93" s="135">
        <f>SUMIFS('Contact Hours DM'!L:L,'Contact Hours DM'!$A:$A,$A93,'Contact Hours DM'!$C:$C,$B93)</f>
        <v>0</v>
      </c>
      <c r="J93" s="135">
        <f>SUMIFS('Contact Hours DM'!M:M,'Contact Hours DM'!$A:$A,$A93,'Contact Hours DM'!$C:$C,$B93)</f>
        <v>0</v>
      </c>
      <c r="K93" s="13">
        <f t="shared" si="14"/>
        <v>0</v>
      </c>
      <c r="L93" s="13">
        <f t="shared" si="15"/>
        <v>0</v>
      </c>
      <c r="M93" s="13">
        <f t="shared" si="16"/>
        <v>0</v>
      </c>
      <c r="N93" s="13">
        <f t="shared" si="17"/>
        <v>0</v>
      </c>
      <c r="O93" s="13">
        <f t="shared" si="18"/>
        <v>0</v>
      </c>
      <c r="P93" s="13">
        <f t="shared" si="19"/>
        <v>0</v>
      </c>
    </row>
    <row r="94" spans="1:16" x14ac:dyDescent="0.2">
      <c r="A94" s="11">
        <v>209932</v>
      </c>
      <c r="B94" s="12">
        <v>10</v>
      </c>
      <c r="C94" s="135">
        <f>SUMIFS('Contact Hours DM'!F:F,'Contact Hours DM'!$A:$A,$A94,'Contact Hours DM'!$C:$C,$B94)</f>
        <v>0</v>
      </c>
      <c r="D94" s="135">
        <f>SUMIFS('Contact Hours DM'!G:G,'Contact Hours DM'!$A:$A,$A94,'Contact Hours DM'!$C:$C,$B94)</f>
        <v>0</v>
      </c>
      <c r="E94" s="135">
        <f>SUMIFS('Contact Hours DM'!H:H,'Contact Hours DM'!$A:$A,$A94,'Contact Hours DM'!$C:$C,$B94)</f>
        <v>0</v>
      </c>
      <c r="F94" s="135">
        <f>SUMIFS('Contact Hours DM'!I:I,'Contact Hours DM'!$A:$A,$A94,'Contact Hours DM'!$C:$C,$B94)</f>
        <v>0</v>
      </c>
      <c r="G94" s="135">
        <f>SUMIFS('Contact Hours DM'!J:J,'Contact Hours DM'!$A:$A,$A94,'Contact Hours DM'!$C:$C,$B94)</f>
        <v>0</v>
      </c>
      <c r="H94" s="135">
        <f>SUMIFS('Contact Hours DM'!K:K,'Contact Hours DM'!$A:$A,$A94,'Contact Hours DM'!$C:$C,$B94)</f>
        <v>0</v>
      </c>
      <c r="I94" s="135">
        <f>SUMIFS('Contact Hours DM'!L:L,'Contact Hours DM'!$A:$A,$A94,'Contact Hours DM'!$C:$C,$B94)</f>
        <v>0</v>
      </c>
      <c r="J94" s="135">
        <f>SUMIFS('Contact Hours DM'!M:M,'Contact Hours DM'!$A:$A,$A94,'Contact Hours DM'!$C:$C,$B94)</f>
        <v>0</v>
      </c>
      <c r="K94" s="13">
        <f t="shared" si="14"/>
        <v>0</v>
      </c>
      <c r="L94" s="13">
        <f t="shared" si="15"/>
        <v>0</v>
      </c>
      <c r="M94" s="13">
        <f t="shared" si="16"/>
        <v>0</v>
      </c>
      <c r="N94" s="13">
        <f t="shared" si="17"/>
        <v>0</v>
      </c>
      <c r="O94" s="13">
        <f t="shared" si="18"/>
        <v>0</v>
      </c>
      <c r="P94" s="13">
        <f t="shared" si="19"/>
        <v>0</v>
      </c>
    </row>
    <row r="95" spans="1:16" x14ac:dyDescent="0.2">
      <c r="A95" s="11">
        <v>209932</v>
      </c>
      <c r="B95" s="12">
        <v>11</v>
      </c>
      <c r="C95" s="135">
        <f>SUMIFS('Contact Hours DM'!F:F,'Contact Hours DM'!$A:$A,$A95,'Contact Hours DM'!$C:$C,$B95)</f>
        <v>0</v>
      </c>
      <c r="D95" s="135">
        <f>SUMIFS('Contact Hours DM'!G:G,'Contact Hours DM'!$A:$A,$A95,'Contact Hours DM'!$C:$C,$B95)</f>
        <v>0</v>
      </c>
      <c r="E95" s="135">
        <f>SUMIFS('Contact Hours DM'!H:H,'Contact Hours DM'!$A:$A,$A95,'Contact Hours DM'!$C:$C,$B95)</f>
        <v>0</v>
      </c>
      <c r="F95" s="135">
        <f>SUMIFS('Contact Hours DM'!I:I,'Contact Hours DM'!$A:$A,$A95,'Contact Hours DM'!$C:$C,$B95)</f>
        <v>0</v>
      </c>
      <c r="G95" s="135">
        <f>SUMIFS('Contact Hours DM'!J:J,'Contact Hours DM'!$A:$A,$A95,'Contact Hours DM'!$C:$C,$B95)</f>
        <v>0</v>
      </c>
      <c r="H95" s="135">
        <f>SUMIFS('Contact Hours DM'!K:K,'Contact Hours DM'!$A:$A,$A95,'Contact Hours DM'!$C:$C,$B95)</f>
        <v>4880</v>
      </c>
      <c r="I95" s="135">
        <f>SUMIFS('Contact Hours DM'!L:L,'Contact Hours DM'!$A:$A,$A95,'Contact Hours DM'!$C:$C,$B95)</f>
        <v>0</v>
      </c>
      <c r="J95" s="135">
        <f>SUMIFS('Contact Hours DM'!M:M,'Contact Hours DM'!$A:$A,$A95,'Contact Hours DM'!$C:$C,$B95)</f>
        <v>0</v>
      </c>
      <c r="K95" s="13">
        <f t="shared" si="14"/>
        <v>0</v>
      </c>
      <c r="L95" s="13">
        <f t="shared" si="15"/>
        <v>4880</v>
      </c>
      <c r="M95" s="13">
        <f t="shared" si="16"/>
        <v>0</v>
      </c>
      <c r="N95" s="13">
        <f t="shared" si="17"/>
        <v>488</v>
      </c>
      <c r="O95" s="13">
        <f t="shared" si="18"/>
        <v>0</v>
      </c>
      <c r="P95" s="13">
        <f t="shared" si="19"/>
        <v>5368</v>
      </c>
    </row>
    <row r="96" spans="1:16" x14ac:dyDescent="0.2">
      <c r="A96" s="11">
        <v>209932</v>
      </c>
      <c r="B96" s="12">
        <v>12</v>
      </c>
      <c r="C96" s="135">
        <f>SUMIFS('Contact Hours DM'!F:F,'Contact Hours DM'!$A:$A,$A96,'Contact Hours DM'!$C:$C,$B96)</f>
        <v>0</v>
      </c>
      <c r="D96" s="135">
        <f>SUMIFS('Contact Hours DM'!G:G,'Contact Hours DM'!$A:$A,$A96,'Contact Hours DM'!$C:$C,$B96)</f>
        <v>0</v>
      </c>
      <c r="E96" s="135">
        <f>SUMIFS('Contact Hours DM'!H:H,'Contact Hours DM'!$A:$A,$A96,'Contact Hours DM'!$C:$C,$B96)</f>
        <v>0</v>
      </c>
      <c r="F96" s="135">
        <f>SUMIFS('Contact Hours DM'!I:I,'Contact Hours DM'!$A:$A,$A96,'Contact Hours DM'!$C:$C,$B96)</f>
        <v>672</v>
      </c>
      <c r="G96" s="135">
        <f>SUMIFS('Contact Hours DM'!J:J,'Contact Hours DM'!$A:$A,$A96,'Contact Hours DM'!$C:$C,$B96)</f>
        <v>0</v>
      </c>
      <c r="H96" s="135">
        <f>SUMIFS('Contact Hours DM'!K:K,'Contact Hours DM'!$A:$A,$A96,'Contact Hours DM'!$C:$C,$B96)</f>
        <v>0</v>
      </c>
      <c r="I96" s="135">
        <f>SUMIFS('Contact Hours DM'!L:L,'Contact Hours DM'!$A:$A,$A96,'Contact Hours DM'!$C:$C,$B96)</f>
        <v>0</v>
      </c>
      <c r="J96" s="135">
        <f>SUMIFS('Contact Hours DM'!M:M,'Contact Hours DM'!$A:$A,$A96,'Contact Hours DM'!$C:$C,$B96)</f>
        <v>0</v>
      </c>
      <c r="K96" s="13">
        <f t="shared" si="14"/>
        <v>672</v>
      </c>
      <c r="L96" s="13">
        <f t="shared" si="15"/>
        <v>0</v>
      </c>
      <c r="M96" s="13">
        <f t="shared" si="16"/>
        <v>0</v>
      </c>
      <c r="N96" s="13">
        <f t="shared" si="17"/>
        <v>0</v>
      </c>
      <c r="O96" s="13">
        <f t="shared" si="18"/>
        <v>672</v>
      </c>
      <c r="P96" s="13">
        <f t="shared" si="19"/>
        <v>0</v>
      </c>
    </row>
    <row r="97" spans="1:16" x14ac:dyDescent="0.2">
      <c r="A97" s="11">
        <v>209932</v>
      </c>
      <c r="B97" s="12">
        <v>13</v>
      </c>
      <c r="C97" s="135">
        <f>SUMIFS('Contact Hours DM'!F:F,'Contact Hours DM'!$A:$A,$A97,'Contact Hours DM'!$C:$C,$B97)</f>
        <v>0</v>
      </c>
      <c r="D97" s="135">
        <f>SUMIFS('Contact Hours DM'!G:G,'Contact Hours DM'!$A:$A,$A97,'Contact Hours DM'!$C:$C,$B97)</f>
        <v>0</v>
      </c>
      <c r="E97" s="135">
        <f>SUMIFS('Contact Hours DM'!H:H,'Contact Hours DM'!$A:$A,$A97,'Contact Hours DM'!$C:$C,$B97)</f>
        <v>0</v>
      </c>
      <c r="F97" s="135">
        <f>SUMIFS('Contact Hours DM'!I:I,'Contact Hours DM'!$A:$A,$A97,'Contact Hours DM'!$C:$C,$B97)</f>
        <v>0</v>
      </c>
      <c r="G97" s="135">
        <f>SUMIFS('Contact Hours DM'!J:J,'Contact Hours DM'!$A:$A,$A97,'Contact Hours DM'!$C:$C,$B97)</f>
        <v>0</v>
      </c>
      <c r="H97" s="135">
        <f>SUMIFS('Contact Hours DM'!K:K,'Contact Hours DM'!$A:$A,$A97,'Contact Hours DM'!$C:$C,$B97)</f>
        <v>0</v>
      </c>
      <c r="I97" s="135">
        <f>SUMIFS('Contact Hours DM'!L:L,'Contact Hours DM'!$A:$A,$A97,'Contact Hours DM'!$C:$C,$B97)</f>
        <v>0</v>
      </c>
      <c r="J97" s="135">
        <f>SUMIFS('Contact Hours DM'!M:M,'Contact Hours DM'!$A:$A,$A97,'Contact Hours DM'!$C:$C,$B97)</f>
        <v>0</v>
      </c>
      <c r="K97" s="13">
        <f t="shared" si="14"/>
        <v>0</v>
      </c>
      <c r="L97" s="13">
        <f t="shared" si="15"/>
        <v>0</v>
      </c>
      <c r="M97" s="13">
        <f t="shared" si="16"/>
        <v>0</v>
      </c>
      <c r="N97" s="13">
        <f t="shared" si="17"/>
        <v>0</v>
      </c>
      <c r="O97" s="13">
        <f t="shared" si="18"/>
        <v>0</v>
      </c>
      <c r="P97" s="13">
        <f t="shared" si="19"/>
        <v>0</v>
      </c>
    </row>
    <row r="98" spans="1:16" x14ac:dyDescent="0.2">
      <c r="A98" s="11">
        <v>209932</v>
      </c>
      <c r="B98" s="12">
        <v>14</v>
      </c>
      <c r="C98" s="135">
        <f>SUMIFS('Contact Hours DM'!F:F,'Contact Hours DM'!$A:$A,$A98,'Contact Hours DM'!$C:$C,$B98)</f>
        <v>0</v>
      </c>
      <c r="D98" s="135">
        <f>SUMIFS('Contact Hours DM'!G:G,'Contact Hours DM'!$A:$A,$A98,'Contact Hours DM'!$C:$C,$B98)</f>
        <v>0</v>
      </c>
      <c r="E98" s="135">
        <f>SUMIFS('Contact Hours DM'!H:H,'Contact Hours DM'!$A:$A,$A98,'Contact Hours DM'!$C:$C,$B98)</f>
        <v>0</v>
      </c>
      <c r="F98" s="135">
        <f>SUMIFS('Contact Hours DM'!I:I,'Contact Hours DM'!$A:$A,$A98,'Contact Hours DM'!$C:$C,$B98)</f>
        <v>0</v>
      </c>
      <c r="G98" s="135">
        <f>SUMIFS('Contact Hours DM'!J:J,'Contact Hours DM'!$A:$A,$A98,'Contact Hours DM'!$C:$C,$B98)</f>
        <v>0</v>
      </c>
      <c r="H98" s="135">
        <f>SUMIFS('Contact Hours DM'!K:K,'Contact Hours DM'!$A:$A,$A98,'Contact Hours DM'!$C:$C,$B98)</f>
        <v>0</v>
      </c>
      <c r="I98" s="135">
        <f>SUMIFS('Contact Hours DM'!L:L,'Contact Hours DM'!$A:$A,$A98,'Contact Hours DM'!$C:$C,$B98)</f>
        <v>0</v>
      </c>
      <c r="J98" s="135">
        <f>SUMIFS('Contact Hours DM'!M:M,'Contact Hours DM'!$A:$A,$A98,'Contact Hours DM'!$C:$C,$B98)</f>
        <v>0</v>
      </c>
      <c r="K98" s="13">
        <f t="shared" si="14"/>
        <v>0</v>
      </c>
      <c r="L98" s="13">
        <f t="shared" si="15"/>
        <v>0</v>
      </c>
      <c r="M98" s="13">
        <f t="shared" si="16"/>
        <v>0</v>
      </c>
      <c r="N98" s="13">
        <f t="shared" si="17"/>
        <v>0</v>
      </c>
      <c r="O98" s="13">
        <f t="shared" si="18"/>
        <v>0</v>
      </c>
      <c r="P98" s="13">
        <f t="shared" si="19"/>
        <v>0</v>
      </c>
    </row>
    <row r="99" spans="1:16" x14ac:dyDescent="0.2">
      <c r="A99" s="11">
        <v>209932</v>
      </c>
      <c r="B99" s="12">
        <v>15</v>
      </c>
      <c r="C99" s="135">
        <f>SUMIFS('Contact Hours DM'!F:F,'Contact Hours DM'!$A:$A,$A99,'Contact Hours DM'!$C:$C,$B99)</f>
        <v>0</v>
      </c>
      <c r="D99" s="135">
        <f>SUMIFS('Contact Hours DM'!G:G,'Contact Hours DM'!$A:$A,$A99,'Contact Hours DM'!$C:$C,$B99)</f>
        <v>0</v>
      </c>
      <c r="E99" s="135">
        <f>SUMIFS('Contact Hours DM'!H:H,'Contact Hours DM'!$A:$A,$A99,'Contact Hours DM'!$C:$C,$B99)</f>
        <v>0</v>
      </c>
      <c r="F99" s="135">
        <f>SUMIFS('Contact Hours DM'!I:I,'Contact Hours DM'!$A:$A,$A99,'Contact Hours DM'!$C:$C,$B99)</f>
        <v>0</v>
      </c>
      <c r="G99" s="135">
        <f>SUMIFS('Contact Hours DM'!J:J,'Contact Hours DM'!$A:$A,$A99,'Contact Hours DM'!$C:$C,$B99)</f>
        <v>0</v>
      </c>
      <c r="H99" s="135">
        <f>SUMIFS('Contact Hours DM'!K:K,'Contact Hours DM'!$A:$A,$A99,'Contact Hours DM'!$C:$C,$B99)</f>
        <v>0</v>
      </c>
      <c r="I99" s="135">
        <f>SUMIFS('Contact Hours DM'!L:L,'Contact Hours DM'!$A:$A,$A99,'Contact Hours DM'!$C:$C,$B99)</f>
        <v>0</v>
      </c>
      <c r="J99" s="135">
        <f>SUMIFS('Contact Hours DM'!M:M,'Contact Hours DM'!$A:$A,$A99,'Contact Hours DM'!$C:$C,$B99)</f>
        <v>0</v>
      </c>
      <c r="K99" s="13">
        <f t="shared" si="14"/>
        <v>0</v>
      </c>
      <c r="L99" s="13">
        <f t="shared" si="15"/>
        <v>0</v>
      </c>
      <c r="M99" s="13">
        <f t="shared" si="16"/>
        <v>0</v>
      </c>
      <c r="N99" s="13">
        <f t="shared" si="17"/>
        <v>0</v>
      </c>
      <c r="O99" s="13">
        <f t="shared" si="18"/>
        <v>0</v>
      </c>
      <c r="P99" s="13">
        <f t="shared" si="19"/>
        <v>0</v>
      </c>
    </row>
    <row r="100" spans="1:16" x14ac:dyDescent="0.2">
      <c r="A100" s="11">
        <v>209932</v>
      </c>
      <c r="B100" s="12">
        <v>16</v>
      </c>
      <c r="C100" s="135">
        <f>SUMIFS('Contact Hours DM'!F:F,'Contact Hours DM'!$A:$A,$A100,'Contact Hours DM'!$C:$C,$B100)</f>
        <v>0</v>
      </c>
      <c r="D100" s="135">
        <f>SUMIFS('Contact Hours DM'!G:G,'Contact Hours DM'!$A:$A,$A100,'Contact Hours DM'!$C:$C,$B100)</f>
        <v>0</v>
      </c>
      <c r="E100" s="135">
        <f>SUMIFS('Contact Hours DM'!H:H,'Contact Hours DM'!$A:$A,$A100,'Contact Hours DM'!$C:$C,$B100)</f>
        <v>0</v>
      </c>
      <c r="F100" s="135">
        <f>SUMIFS('Contact Hours DM'!I:I,'Contact Hours DM'!$A:$A,$A100,'Contact Hours DM'!$C:$C,$B100)</f>
        <v>0</v>
      </c>
      <c r="G100" s="135">
        <f>SUMIFS('Contact Hours DM'!J:J,'Contact Hours DM'!$A:$A,$A100,'Contact Hours DM'!$C:$C,$B100)</f>
        <v>0</v>
      </c>
      <c r="H100" s="135">
        <f>SUMIFS('Contact Hours DM'!K:K,'Contact Hours DM'!$A:$A,$A100,'Contact Hours DM'!$C:$C,$B100)</f>
        <v>3584</v>
      </c>
      <c r="I100" s="135">
        <f>SUMIFS('Contact Hours DM'!L:L,'Contact Hours DM'!$A:$A,$A100,'Contact Hours DM'!$C:$C,$B100)</f>
        <v>0</v>
      </c>
      <c r="J100" s="135">
        <f>SUMIFS('Contact Hours DM'!M:M,'Contact Hours DM'!$A:$A,$A100,'Contact Hours DM'!$C:$C,$B100)</f>
        <v>0</v>
      </c>
      <c r="K100" s="13">
        <f t="shared" si="14"/>
        <v>0</v>
      </c>
      <c r="L100" s="13">
        <f t="shared" si="15"/>
        <v>3584</v>
      </c>
      <c r="M100" s="13">
        <f t="shared" si="16"/>
        <v>0</v>
      </c>
      <c r="N100" s="13">
        <f t="shared" si="17"/>
        <v>358.40000000000003</v>
      </c>
      <c r="O100" s="13">
        <f t="shared" si="18"/>
        <v>0</v>
      </c>
      <c r="P100" s="13">
        <f t="shared" si="19"/>
        <v>3942.4</v>
      </c>
    </row>
    <row r="101" spans="1:16" x14ac:dyDescent="0.2">
      <c r="A101" s="11">
        <v>209932</v>
      </c>
      <c r="B101" s="12">
        <v>17</v>
      </c>
      <c r="C101" s="135">
        <f>SUMIFS('Contact Hours DM'!F:F,'Contact Hours DM'!$A:$A,$A101,'Contact Hours DM'!$C:$C,$B101)</f>
        <v>0</v>
      </c>
      <c r="D101" s="135">
        <f>SUMIFS('Contact Hours DM'!G:G,'Contact Hours DM'!$A:$A,$A101,'Contact Hours DM'!$C:$C,$B101)</f>
        <v>0</v>
      </c>
      <c r="E101" s="135">
        <f>SUMIFS('Contact Hours DM'!H:H,'Contact Hours DM'!$A:$A,$A101,'Contact Hours DM'!$C:$C,$B101)</f>
        <v>0</v>
      </c>
      <c r="F101" s="135">
        <f>SUMIFS('Contact Hours DM'!I:I,'Contact Hours DM'!$A:$A,$A101,'Contact Hours DM'!$C:$C,$B101)</f>
        <v>0</v>
      </c>
      <c r="G101" s="135">
        <f>SUMIFS('Contact Hours DM'!J:J,'Contact Hours DM'!$A:$A,$A101,'Contact Hours DM'!$C:$C,$B101)</f>
        <v>0</v>
      </c>
      <c r="H101" s="135">
        <f>SUMIFS('Contact Hours DM'!K:K,'Contact Hours DM'!$A:$A,$A101,'Contact Hours DM'!$C:$C,$B101)</f>
        <v>0</v>
      </c>
      <c r="I101" s="135">
        <f>SUMIFS('Contact Hours DM'!L:L,'Contact Hours DM'!$A:$A,$A101,'Contact Hours DM'!$C:$C,$B101)</f>
        <v>0</v>
      </c>
      <c r="J101" s="135">
        <f>SUMIFS('Contact Hours DM'!M:M,'Contact Hours DM'!$A:$A,$A101,'Contact Hours DM'!$C:$C,$B101)</f>
        <v>0</v>
      </c>
      <c r="K101" s="13">
        <f t="shared" si="14"/>
        <v>0</v>
      </c>
      <c r="L101" s="13">
        <f t="shared" si="15"/>
        <v>0</v>
      </c>
      <c r="M101" s="13">
        <f t="shared" si="16"/>
        <v>0</v>
      </c>
      <c r="N101" s="13">
        <f t="shared" si="17"/>
        <v>0</v>
      </c>
      <c r="O101" s="13">
        <f t="shared" si="18"/>
        <v>0</v>
      </c>
      <c r="P101" s="13">
        <f t="shared" si="19"/>
        <v>0</v>
      </c>
    </row>
    <row r="102" spans="1:16" x14ac:dyDescent="0.2">
      <c r="A102" s="11">
        <v>209932</v>
      </c>
      <c r="B102" s="12">
        <v>18</v>
      </c>
      <c r="C102" s="135">
        <f>SUMIFS('Contact Hours DM'!F:F,'Contact Hours DM'!$A:$A,$A102,'Contact Hours DM'!$C:$C,$B102)</f>
        <v>0</v>
      </c>
      <c r="D102" s="135">
        <f>SUMIFS('Contact Hours DM'!G:G,'Contact Hours DM'!$A:$A,$A102,'Contact Hours DM'!$C:$C,$B102)</f>
        <v>0</v>
      </c>
      <c r="E102" s="135">
        <f>SUMIFS('Contact Hours DM'!H:H,'Contact Hours DM'!$A:$A,$A102,'Contact Hours DM'!$C:$C,$B102)</f>
        <v>0</v>
      </c>
      <c r="F102" s="135">
        <f>SUMIFS('Contact Hours DM'!I:I,'Contact Hours DM'!$A:$A,$A102,'Contact Hours DM'!$C:$C,$B102)</f>
        <v>0</v>
      </c>
      <c r="G102" s="135">
        <f>SUMIFS('Contact Hours DM'!J:J,'Contact Hours DM'!$A:$A,$A102,'Contact Hours DM'!$C:$C,$B102)</f>
        <v>0</v>
      </c>
      <c r="H102" s="135">
        <f>SUMIFS('Contact Hours DM'!K:K,'Contact Hours DM'!$A:$A,$A102,'Contact Hours DM'!$C:$C,$B102)</f>
        <v>21856</v>
      </c>
      <c r="I102" s="135">
        <f>SUMIFS('Contact Hours DM'!L:L,'Contact Hours DM'!$A:$A,$A102,'Contact Hours DM'!$C:$C,$B102)</f>
        <v>0</v>
      </c>
      <c r="J102" s="135">
        <f>SUMIFS('Contact Hours DM'!M:M,'Contact Hours DM'!$A:$A,$A102,'Contact Hours DM'!$C:$C,$B102)</f>
        <v>0</v>
      </c>
      <c r="K102" s="13">
        <f t="shared" si="14"/>
        <v>0</v>
      </c>
      <c r="L102" s="13">
        <f t="shared" si="15"/>
        <v>21856</v>
      </c>
      <c r="M102" s="13">
        <f t="shared" si="16"/>
        <v>0</v>
      </c>
      <c r="N102" s="13">
        <f t="shared" si="17"/>
        <v>2185.6</v>
      </c>
      <c r="O102" s="13">
        <f t="shared" si="18"/>
        <v>0</v>
      </c>
      <c r="P102" s="13">
        <f t="shared" si="19"/>
        <v>24041.599999999999</v>
      </c>
    </row>
    <row r="103" spans="1:16" x14ac:dyDescent="0.2">
      <c r="A103" s="11">
        <v>209932</v>
      </c>
      <c r="B103" s="12">
        <v>19</v>
      </c>
      <c r="C103" s="135">
        <f>SUMIFS('Contact Hours DM'!F:F,'Contact Hours DM'!$A:$A,$A103,'Contact Hours DM'!$C:$C,$B103)</f>
        <v>0</v>
      </c>
      <c r="D103" s="135">
        <f>SUMIFS('Contact Hours DM'!G:G,'Contact Hours DM'!$A:$A,$A103,'Contact Hours DM'!$C:$C,$B103)</f>
        <v>0</v>
      </c>
      <c r="E103" s="135">
        <f>SUMIFS('Contact Hours DM'!H:H,'Contact Hours DM'!$A:$A,$A103,'Contact Hours DM'!$C:$C,$B103)</f>
        <v>4096</v>
      </c>
      <c r="F103" s="135">
        <f>SUMIFS('Contact Hours DM'!I:I,'Contact Hours DM'!$A:$A,$A103,'Contact Hours DM'!$C:$C,$B103)</f>
        <v>0</v>
      </c>
      <c r="G103" s="135">
        <f>SUMIFS('Contact Hours DM'!J:J,'Contact Hours DM'!$A:$A,$A103,'Contact Hours DM'!$C:$C,$B103)</f>
        <v>0</v>
      </c>
      <c r="H103" s="135">
        <f>SUMIFS('Contact Hours DM'!K:K,'Contact Hours DM'!$A:$A,$A103,'Contact Hours DM'!$C:$C,$B103)</f>
        <v>3552</v>
      </c>
      <c r="I103" s="135">
        <f>SUMIFS('Contact Hours DM'!L:L,'Contact Hours DM'!$A:$A,$A103,'Contact Hours DM'!$C:$C,$B103)</f>
        <v>0</v>
      </c>
      <c r="J103" s="135">
        <f>SUMIFS('Contact Hours DM'!M:M,'Contact Hours DM'!$A:$A,$A103,'Contact Hours DM'!$C:$C,$B103)</f>
        <v>0</v>
      </c>
      <c r="K103" s="13">
        <f t="shared" si="14"/>
        <v>4096</v>
      </c>
      <c r="L103" s="13">
        <f t="shared" si="15"/>
        <v>3552</v>
      </c>
      <c r="M103" s="13">
        <f t="shared" si="16"/>
        <v>409.6</v>
      </c>
      <c r="N103" s="13">
        <f t="shared" si="17"/>
        <v>355.20000000000005</v>
      </c>
      <c r="O103" s="13">
        <f t="shared" si="18"/>
        <v>4505.6000000000004</v>
      </c>
      <c r="P103" s="13">
        <f t="shared" si="19"/>
        <v>3907.2</v>
      </c>
    </row>
    <row r="104" spans="1:16" x14ac:dyDescent="0.2">
      <c r="A104" s="11">
        <v>209932</v>
      </c>
      <c r="B104" s="12">
        <v>20</v>
      </c>
      <c r="C104" s="135">
        <f>SUMIFS('Contact Hours DM'!F:F,'Contact Hours DM'!$A:$A,$A104,'Contact Hours DM'!$C:$C,$B104)</f>
        <v>0</v>
      </c>
      <c r="D104" s="135">
        <f>SUMIFS('Contact Hours DM'!G:G,'Contact Hours DM'!$A:$A,$A104,'Contact Hours DM'!$C:$C,$B104)</f>
        <v>0</v>
      </c>
      <c r="E104" s="135">
        <f>SUMIFS('Contact Hours DM'!H:H,'Contact Hours DM'!$A:$A,$A104,'Contact Hours DM'!$C:$C,$B104)</f>
        <v>0</v>
      </c>
      <c r="F104" s="135">
        <f>SUMIFS('Contact Hours DM'!I:I,'Contact Hours DM'!$A:$A,$A104,'Contact Hours DM'!$C:$C,$B104)</f>
        <v>0</v>
      </c>
      <c r="G104" s="135">
        <f>SUMIFS('Contact Hours DM'!J:J,'Contact Hours DM'!$A:$A,$A104,'Contact Hours DM'!$C:$C,$B104)</f>
        <v>0</v>
      </c>
      <c r="H104" s="135">
        <f>SUMIFS('Contact Hours DM'!K:K,'Contact Hours DM'!$A:$A,$A104,'Contact Hours DM'!$C:$C,$B104)</f>
        <v>0</v>
      </c>
      <c r="I104" s="135">
        <f>SUMIFS('Contact Hours DM'!L:L,'Contact Hours DM'!$A:$A,$A104,'Contact Hours DM'!$C:$C,$B104)</f>
        <v>0</v>
      </c>
      <c r="J104" s="135">
        <f>SUMIFS('Contact Hours DM'!M:M,'Contact Hours DM'!$A:$A,$A104,'Contact Hours DM'!$C:$C,$B104)</f>
        <v>0</v>
      </c>
      <c r="K104" s="13">
        <f t="shared" si="14"/>
        <v>0</v>
      </c>
      <c r="L104" s="13">
        <f t="shared" si="15"/>
        <v>0</v>
      </c>
      <c r="M104" s="13">
        <f t="shared" si="16"/>
        <v>0</v>
      </c>
      <c r="N104" s="13">
        <f t="shared" si="17"/>
        <v>0</v>
      </c>
      <c r="O104" s="13">
        <f t="shared" si="18"/>
        <v>0</v>
      </c>
      <c r="P104" s="13">
        <f t="shared" si="19"/>
        <v>0</v>
      </c>
    </row>
    <row r="105" spans="1:16" x14ac:dyDescent="0.2">
      <c r="A105" s="11">
        <v>209932</v>
      </c>
      <c r="B105" s="12">
        <v>21</v>
      </c>
      <c r="C105" s="135">
        <f>SUMIFS('Contact Hours DM'!F:F,'Contact Hours DM'!$A:$A,$A105,'Contact Hours DM'!$C:$C,$B105)</f>
        <v>0</v>
      </c>
      <c r="D105" s="135">
        <f>SUMIFS('Contact Hours DM'!G:G,'Contact Hours DM'!$A:$A,$A105,'Contact Hours DM'!$C:$C,$B105)</f>
        <v>0</v>
      </c>
      <c r="E105" s="135">
        <f>SUMIFS('Contact Hours DM'!H:H,'Contact Hours DM'!$A:$A,$A105,'Contact Hours DM'!$C:$C,$B105)</f>
        <v>0</v>
      </c>
      <c r="F105" s="135">
        <f>SUMIFS('Contact Hours DM'!I:I,'Contact Hours DM'!$A:$A,$A105,'Contact Hours DM'!$C:$C,$B105)</f>
        <v>0</v>
      </c>
      <c r="G105" s="135">
        <f>SUMIFS('Contact Hours DM'!J:J,'Contact Hours DM'!$A:$A,$A105,'Contact Hours DM'!$C:$C,$B105)</f>
        <v>0</v>
      </c>
      <c r="H105" s="135">
        <f>SUMIFS('Contact Hours DM'!K:K,'Contact Hours DM'!$A:$A,$A105,'Contact Hours DM'!$C:$C,$B105)</f>
        <v>0</v>
      </c>
      <c r="I105" s="135">
        <f>SUMIFS('Contact Hours DM'!L:L,'Contact Hours DM'!$A:$A,$A105,'Contact Hours DM'!$C:$C,$B105)</f>
        <v>0</v>
      </c>
      <c r="J105" s="135">
        <f>SUMIFS('Contact Hours DM'!M:M,'Contact Hours DM'!$A:$A,$A105,'Contact Hours DM'!$C:$C,$B105)</f>
        <v>0</v>
      </c>
      <c r="K105" s="13">
        <f t="shared" si="14"/>
        <v>0</v>
      </c>
      <c r="L105" s="13">
        <f t="shared" si="15"/>
        <v>0</v>
      </c>
      <c r="M105" s="13">
        <f t="shared" si="16"/>
        <v>0</v>
      </c>
      <c r="N105" s="13">
        <f t="shared" si="17"/>
        <v>0</v>
      </c>
      <c r="O105" s="13">
        <f t="shared" si="18"/>
        <v>0</v>
      </c>
      <c r="P105" s="13">
        <f t="shared" si="19"/>
        <v>0</v>
      </c>
    </row>
    <row r="106" spans="1:16" x14ac:dyDescent="0.2">
      <c r="A106" s="11">
        <v>209932</v>
      </c>
      <c r="B106" s="12">
        <v>22</v>
      </c>
      <c r="C106" s="135">
        <f>SUMIFS('Contact Hours DM'!F:F,'Contact Hours DM'!$A:$A,$A106,'Contact Hours DM'!$C:$C,$B106)</f>
        <v>0</v>
      </c>
      <c r="D106" s="135">
        <f>SUMIFS('Contact Hours DM'!G:G,'Contact Hours DM'!$A:$A,$A106,'Contact Hours DM'!$C:$C,$B106)</f>
        <v>0</v>
      </c>
      <c r="E106" s="135">
        <f>SUMIFS('Contact Hours DM'!H:H,'Contact Hours DM'!$A:$A,$A106,'Contact Hours DM'!$C:$C,$B106)</f>
        <v>0</v>
      </c>
      <c r="F106" s="135">
        <f>SUMIFS('Contact Hours DM'!I:I,'Contact Hours DM'!$A:$A,$A106,'Contact Hours DM'!$C:$C,$B106)</f>
        <v>0</v>
      </c>
      <c r="G106" s="135">
        <f>SUMIFS('Contact Hours DM'!J:J,'Contact Hours DM'!$A:$A,$A106,'Contact Hours DM'!$C:$C,$B106)</f>
        <v>0</v>
      </c>
      <c r="H106" s="135">
        <f>SUMIFS('Contact Hours DM'!K:K,'Contact Hours DM'!$A:$A,$A106,'Contact Hours DM'!$C:$C,$B106)</f>
        <v>0</v>
      </c>
      <c r="I106" s="135">
        <f>SUMIFS('Contact Hours DM'!L:L,'Contact Hours DM'!$A:$A,$A106,'Contact Hours DM'!$C:$C,$B106)</f>
        <v>0</v>
      </c>
      <c r="J106" s="135">
        <f>SUMIFS('Contact Hours DM'!M:M,'Contact Hours DM'!$A:$A,$A106,'Contact Hours DM'!$C:$C,$B106)</f>
        <v>0</v>
      </c>
      <c r="K106" s="13">
        <f t="shared" si="14"/>
        <v>0</v>
      </c>
      <c r="L106" s="13">
        <f t="shared" si="15"/>
        <v>0</v>
      </c>
      <c r="M106" s="13">
        <f t="shared" si="16"/>
        <v>0</v>
      </c>
      <c r="N106" s="13">
        <f t="shared" si="17"/>
        <v>0</v>
      </c>
      <c r="O106" s="13">
        <f t="shared" si="18"/>
        <v>0</v>
      </c>
      <c r="P106" s="13">
        <f t="shared" si="19"/>
        <v>0</v>
      </c>
    </row>
    <row r="107" spans="1:16" x14ac:dyDescent="0.2">
      <c r="A107" s="11">
        <v>209932</v>
      </c>
      <c r="B107" s="12">
        <v>23</v>
      </c>
      <c r="C107" s="135">
        <f>SUMIFS('Contact Hours DM'!F:F,'Contact Hours DM'!$A:$A,$A107,'Contact Hours DM'!$C:$C,$B107)</f>
        <v>0</v>
      </c>
      <c r="D107" s="135">
        <f>SUMIFS('Contact Hours DM'!G:G,'Contact Hours DM'!$A:$A,$A107,'Contact Hours DM'!$C:$C,$B107)</f>
        <v>0</v>
      </c>
      <c r="E107" s="135">
        <f>SUMIFS('Contact Hours DM'!H:H,'Contact Hours DM'!$A:$A,$A107,'Contact Hours DM'!$C:$C,$B107)</f>
        <v>0</v>
      </c>
      <c r="F107" s="135">
        <f>SUMIFS('Contact Hours DM'!I:I,'Contact Hours DM'!$A:$A,$A107,'Contact Hours DM'!$C:$C,$B107)</f>
        <v>0</v>
      </c>
      <c r="G107" s="135">
        <f>SUMIFS('Contact Hours DM'!J:J,'Contact Hours DM'!$A:$A,$A107,'Contact Hours DM'!$C:$C,$B107)</f>
        <v>0</v>
      </c>
      <c r="H107" s="135">
        <f>SUMIFS('Contact Hours DM'!K:K,'Contact Hours DM'!$A:$A,$A107,'Contact Hours DM'!$C:$C,$B107)</f>
        <v>0</v>
      </c>
      <c r="I107" s="135">
        <f>SUMIFS('Contact Hours DM'!L:L,'Contact Hours DM'!$A:$A,$A107,'Contact Hours DM'!$C:$C,$B107)</f>
        <v>0</v>
      </c>
      <c r="J107" s="135">
        <f>SUMIFS('Contact Hours DM'!M:M,'Contact Hours DM'!$A:$A,$A107,'Contact Hours DM'!$C:$C,$B107)</f>
        <v>0</v>
      </c>
      <c r="K107" s="13">
        <f t="shared" si="14"/>
        <v>0</v>
      </c>
      <c r="L107" s="13">
        <f t="shared" si="15"/>
        <v>0</v>
      </c>
      <c r="M107" s="13">
        <f t="shared" si="16"/>
        <v>0</v>
      </c>
      <c r="N107" s="13">
        <f t="shared" si="17"/>
        <v>0</v>
      </c>
      <c r="O107" s="13">
        <f t="shared" si="18"/>
        <v>0</v>
      </c>
      <c r="P107" s="13">
        <f t="shared" si="19"/>
        <v>0</v>
      </c>
    </row>
    <row r="108" spans="1:16" x14ac:dyDescent="0.2">
      <c r="A108" s="11">
        <v>209932</v>
      </c>
      <c r="B108" s="12">
        <v>24</v>
      </c>
      <c r="C108" s="135">
        <f>SUMIFS('Contact Hours DM'!F:F,'Contact Hours DM'!$A:$A,$A108,'Contact Hours DM'!$C:$C,$B108)</f>
        <v>0</v>
      </c>
      <c r="D108" s="135">
        <f>SUMIFS('Contact Hours DM'!G:G,'Contact Hours DM'!$A:$A,$A108,'Contact Hours DM'!$C:$C,$B108)</f>
        <v>0</v>
      </c>
      <c r="E108" s="135">
        <f>SUMIFS('Contact Hours DM'!H:H,'Contact Hours DM'!$A:$A,$A108,'Contact Hours DM'!$C:$C,$B108)</f>
        <v>0</v>
      </c>
      <c r="F108" s="135">
        <f>SUMIFS('Contact Hours DM'!I:I,'Contact Hours DM'!$A:$A,$A108,'Contact Hours DM'!$C:$C,$B108)</f>
        <v>0</v>
      </c>
      <c r="G108" s="135">
        <f>SUMIFS('Contact Hours DM'!J:J,'Contact Hours DM'!$A:$A,$A108,'Contact Hours DM'!$C:$C,$B108)</f>
        <v>1056</v>
      </c>
      <c r="H108" s="135">
        <f>SUMIFS('Contact Hours DM'!K:K,'Contact Hours DM'!$A:$A,$A108,'Contact Hours DM'!$C:$C,$B108)</f>
        <v>0</v>
      </c>
      <c r="I108" s="135">
        <f>SUMIFS('Contact Hours DM'!L:L,'Contact Hours DM'!$A:$A,$A108,'Contact Hours DM'!$C:$C,$B108)</f>
        <v>0</v>
      </c>
      <c r="J108" s="135">
        <f>SUMIFS('Contact Hours DM'!M:M,'Contact Hours DM'!$A:$A,$A108,'Contact Hours DM'!$C:$C,$B108)</f>
        <v>0</v>
      </c>
      <c r="K108" s="13">
        <f t="shared" si="14"/>
        <v>0</v>
      </c>
      <c r="L108" s="13">
        <f t="shared" si="15"/>
        <v>1056</v>
      </c>
      <c r="M108" s="13">
        <f t="shared" si="16"/>
        <v>0</v>
      </c>
      <c r="N108" s="13">
        <f t="shared" si="17"/>
        <v>0</v>
      </c>
      <c r="O108" s="13">
        <f t="shared" si="18"/>
        <v>0</v>
      </c>
      <c r="P108" s="13">
        <f t="shared" si="19"/>
        <v>1056</v>
      </c>
    </row>
    <row r="109" spans="1:16" x14ac:dyDescent="0.2">
      <c r="A109" s="11">
        <v>209932</v>
      </c>
      <c r="B109" s="12">
        <v>25</v>
      </c>
      <c r="C109" s="135">
        <f>SUMIFS('Contact Hours DM'!F:F,'Contact Hours DM'!$A:$A,$A109,'Contact Hours DM'!$C:$C,$B109)</f>
        <v>0</v>
      </c>
      <c r="D109" s="135">
        <f>SUMIFS('Contact Hours DM'!G:G,'Contact Hours DM'!$A:$A,$A109,'Contact Hours DM'!$C:$C,$B109)</f>
        <v>0</v>
      </c>
      <c r="E109" s="135">
        <f>SUMIFS('Contact Hours DM'!H:H,'Contact Hours DM'!$A:$A,$A109,'Contact Hours DM'!$C:$C,$B109)</f>
        <v>0</v>
      </c>
      <c r="F109" s="135">
        <f>SUMIFS('Contact Hours DM'!I:I,'Contact Hours DM'!$A:$A,$A109,'Contact Hours DM'!$C:$C,$B109)</f>
        <v>0</v>
      </c>
      <c r="G109" s="135">
        <f>SUMIFS('Contact Hours DM'!J:J,'Contact Hours DM'!$A:$A,$A109,'Contact Hours DM'!$C:$C,$B109)</f>
        <v>0</v>
      </c>
      <c r="H109" s="135">
        <f>SUMIFS('Contact Hours DM'!K:K,'Contact Hours DM'!$A:$A,$A109,'Contact Hours DM'!$C:$C,$B109)</f>
        <v>0</v>
      </c>
      <c r="I109" s="135">
        <f>SUMIFS('Contact Hours DM'!L:L,'Contact Hours DM'!$A:$A,$A109,'Contact Hours DM'!$C:$C,$B109)</f>
        <v>0</v>
      </c>
      <c r="J109" s="135">
        <f>SUMIFS('Contact Hours DM'!M:M,'Contact Hours DM'!$A:$A,$A109,'Contact Hours DM'!$C:$C,$B109)</f>
        <v>0</v>
      </c>
      <c r="K109" s="13">
        <f t="shared" si="14"/>
        <v>0</v>
      </c>
      <c r="L109" s="13">
        <f t="shared" si="15"/>
        <v>0</v>
      </c>
      <c r="M109" s="13">
        <f t="shared" si="16"/>
        <v>0</v>
      </c>
      <c r="N109" s="13">
        <f t="shared" si="17"/>
        <v>0</v>
      </c>
      <c r="O109" s="13">
        <f t="shared" si="18"/>
        <v>0</v>
      </c>
      <c r="P109" s="13">
        <f t="shared" si="19"/>
        <v>0</v>
      </c>
    </row>
    <row r="110" spans="1:16" x14ac:dyDescent="0.2">
      <c r="A110" s="11">
        <v>209932</v>
      </c>
      <c r="B110" s="12">
        <v>26</v>
      </c>
      <c r="C110" s="135">
        <f>SUMIFS('Contact Hours DM'!F:F,'Contact Hours DM'!$A:$A,$A110,'Contact Hours DM'!$C:$C,$B110)</f>
        <v>0</v>
      </c>
      <c r="D110" s="135">
        <f>SUMIFS('Contact Hours DM'!G:G,'Contact Hours DM'!$A:$A,$A110,'Contact Hours DM'!$C:$C,$B110)</f>
        <v>0</v>
      </c>
      <c r="E110" s="135">
        <f>SUMIFS('Contact Hours DM'!H:H,'Contact Hours DM'!$A:$A,$A110,'Contact Hours DM'!$C:$C,$B110)</f>
        <v>0</v>
      </c>
      <c r="F110" s="135">
        <f>SUMIFS('Contact Hours DM'!I:I,'Contact Hours DM'!$A:$A,$A110,'Contact Hours DM'!$C:$C,$B110)</f>
        <v>0</v>
      </c>
      <c r="G110" s="135">
        <f>SUMIFS('Contact Hours DM'!J:J,'Contact Hours DM'!$A:$A,$A110,'Contact Hours DM'!$C:$C,$B110)</f>
        <v>0</v>
      </c>
      <c r="H110" s="135">
        <f>SUMIFS('Contact Hours DM'!K:K,'Contact Hours DM'!$A:$A,$A110,'Contact Hours DM'!$C:$C,$B110)</f>
        <v>0</v>
      </c>
      <c r="I110" s="135">
        <f>SUMIFS('Contact Hours DM'!L:L,'Contact Hours DM'!$A:$A,$A110,'Contact Hours DM'!$C:$C,$B110)</f>
        <v>0</v>
      </c>
      <c r="J110" s="135">
        <f>SUMIFS('Contact Hours DM'!M:M,'Contact Hours DM'!$A:$A,$A110,'Contact Hours DM'!$C:$C,$B110)</f>
        <v>0</v>
      </c>
      <c r="K110" s="13">
        <f t="shared" si="14"/>
        <v>0</v>
      </c>
      <c r="L110" s="13">
        <f t="shared" si="15"/>
        <v>0</v>
      </c>
      <c r="M110" s="13">
        <f t="shared" si="16"/>
        <v>0</v>
      </c>
      <c r="N110" s="13">
        <f t="shared" si="17"/>
        <v>0</v>
      </c>
      <c r="O110" s="13">
        <f t="shared" si="18"/>
        <v>0</v>
      </c>
      <c r="P110" s="13">
        <f t="shared" si="19"/>
        <v>0</v>
      </c>
    </row>
    <row r="111" spans="1:16" x14ac:dyDescent="0.2">
      <c r="A111" s="11">
        <v>209932</v>
      </c>
      <c r="B111" s="12">
        <v>27</v>
      </c>
      <c r="C111" s="135">
        <f>SUMIFS('Contact Hours DM'!F:F,'Contact Hours DM'!$A:$A,$A111,'Contact Hours DM'!$C:$C,$B111)</f>
        <v>0</v>
      </c>
      <c r="D111" s="135">
        <f>SUMIFS('Contact Hours DM'!G:G,'Contact Hours DM'!$A:$A,$A111,'Contact Hours DM'!$C:$C,$B111)</f>
        <v>0</v>
      </c>
      <c r="E111" s="135">
        <f>SUMIFS('Contact Hours DM'!H:H,'Contact Hours DM'!$A:$A,$A111,'Contact Hours DM'!$C:$C,$B111)</f>
        <v>0</v>
      </c>
      <c r="F111" s="135">
        <f>SUMIFS('Contact Hours DM'!I:I,'Contact Hours DM'!$A:$A,$A111,'Contact Hours DM'!$C:$C,$B111)</f>
        <v>0</v>
      </c>
      <c r="G111" s="135">
        <f>SUMIFS('Contact Hours DM'!J:J,'Contact Hours DM'!$A:$A,$A111,'Contact Hours DM'!$C:$C,$B111)</f>
        <v>0</v>
      </c>
      <c r="H111" s="135">
        <f>SUMIFS('Contact Hours DM'!K:K,'Contact Hours DM'!$A:$A,$A111,'Contact Hours DM'!$C:$C,$B111)</f>
        <v>0</v>
      </c>
      <c r="I111" s="135">
        <f>SUMIFS('Contact Hours DM'!L:L,'Contact Hours DM'!$A:$A,$A111,'Contact Hours DM'!$C:$C,$B111)</f>
        <v>0</v>
      </c>
      <c r="J111" s="135">
        <f>SUMIFS('Contact Hours DM'!M:M,'Contact Hours DM'!$A:$A,$A111,'Contact Hours DM'!$C:$C,$B111)</f>
        <v>0</v>
      </c>
      <c r="K111" s="13">
        <f t="shared" si="14"/>
        <v>0</v>
      </c>
      <c r="L111" s="13">
        <f t="shared" si="15"/>
        <v>0</v>
      </c>
      <c r="M111" s="13">
        <f t="shared" si="16"/>
        <v>0</v>
      </c>
      <c r="N111" s="13">
        <f t="shared" si="17"/>
        <v>0</v>
      </c>
      <c r="O111" s="13">
        <f t="shared" si="18"/>
        <v>0</v>
      </c>
      <c r="P111" s="13">
        <f t="shared" si="19"/>
        <v>0</v>
      </c>
    </row>
    <row r="112" spans="1:16" x14ac:dyDescent="0.2">
      <c r="A112" s="11">
        <v>309932</v>
      </c>
      <c r="B112" s="12">
        <v>1</v>
      </c>
      <c r="C112" s="135">
        <f>SUMIFS('Contact Hours DM'!F:F,'Contact Hours DM'!$A:$A,$A112,'Contact Hours DM'!$C:$C,$B112)</f>
        <v>0</v>
      </c>
      <c r="D112" s="135">
        <f>SUMIFS('Contact Hours DM'!G:G,'Contact Hours DM'!$A:$A,$A112,'Contact Hours DM'!$C:$C,$B112)</f>
        <v>0</v>
      </c>
      <c r="E112" s="135">
        <f>SUMIFS('Contact Hours DM'!H:H,'Contact Hours DM'!$A:$A,$A112,'Contact Hours DM'!$C:$C,$B112)</f>
        <v>0</v>
      </c>
      <c r="F112" s="135">
        <f>SUMIFS('Contact Hours DM'!I:I,'Contact Hours DM'!$A:$A,$A112,'Contact Hours DM'!$C:$C,$B112)</f>
        <v>0</v>
      </c>
      <c r="G112" s="135">
        <f>SUMIFS('Contact Hours DM'!J:J,'Contact Hours DM'!$A:$A,$A112,'Contact Hours DM'!$C:$C,$B112)</f>
        <v>0</v>
      </c>
      <c r="H112" s="135">
        <f>SUMIFS('Contact Hours DM'!K:K,'Contact Hours DM'!$A:$A,$A112,'Contact Hours DM'!$C:$C,$B112)</f>
        <v>0</v>
      </c>
      <c r="I112" s="135">
        <f>SUMIFS('Contact Hours DM'!L:L,'Contact Hours DM'!$A:$A,$A112,'Contact Hours DM'!$C:$C,$B112)</f>
        <v>0</v>
      </c>
      <c r="J112" s="135">
        <f>SUMIFS('Contact Hours DM'!M:M,'Contact Hours DM'!$A:$A,$A112,'Contact Hours DM'!$C:$C,$B112)</f>
        <v>0</v>
      </c>
      <c r="K112" s="13">
        <f t="shared" ref="K112:K138" si="20">SUM(C112:F112)</f>
        <v>0</v>
      </c>
      <c r="L112" s="13">
        <f t="shared" ref="L112:L138" si="21">SUM(G112:J112)</f>
        <v>0</v>
      </c>
      <c r="M112" s="13">
        <f t="shared" ref="M112:M138" si="22">IF(B112&lt;28,D112+E112,0)*0.1</f>
        <v>0</v>
      </c>
      <c r="N112" s="13">
        <f t="shared" ref="N112:N138" si="23">IF(B112&lt;28,H112+J112,0)*0.1</f>
        <v>0</v>
      </c>
      <c r="O112" s="13">
        <f t="shared" ref="O112:O138" si="24">K112+M112</f>
        <v>0</v>
      </c>
      <c r="P112" s="13">
        <f t="shared" ref="P112:P138" si="25">L112+N112</f>
        <v>0</v>
      </c>
    </row>
    <row r="113" spans="1:16" x14ac:dyDescent="0.2">
      <c r="A113" s="11">
        <v>309932</v>
      </c>
      <c r="B113" s="12">
        <v>2</v>
      </c>
      <c r="C113" s="135">
        <f>SUMIFS('Contact Hours DM'!F:F,'Contact Hours DM'!$A:$A,$A113,'Contact Hours DM'!$C:$C,$B113)</f>
        <v>0</v>
      </c>
      <c r="D113" s="135">
        <f>SUMIFS('Contact Hours DM'!G:G,'Contact Hours DM'!$A:$A,$A113,'Contact Hours DM'!$C:$C,$B113)</f>
        <v>0</v>
      </c>
      <c r="E113" s="135">
        <f>SUMIFS('Contact Hours DM'!H:H,'Contact Hours DM'!$A:$A,$A113,'Contact Hours DM'!$C:$C,$B113)</f>
        <v>0</v>
      </c>
      <c r="F113" s="135">
        <f>SUMIFS('Contact Hours DM'!I:I,'Contact Hours DM'!$A:$A,$A113,'Contact Hours DM'!$C:$C,$B113)</f>
        <v>0</v>
      </c>
      <c r="G113" s="135">
        <f>SUMIFS('Contact Hours DM'!J:J,'Contact Hours DM'!$A:$A,$A113,'Contact Hours DM'!$C:$C,$B113)</f>
        <v>13424</v>
      </c>
      <c r="H113" s="135">
        <f>SUMIFS('Contact Hours DM'!K:K,'Contact Hours DM'!$A:$A,$A113,'Contact Hours DM'!$C:$C,$B113)</f>
        <v>0</v>
      </c>
      <c r="I113" s="135">
        <f>SUMIFS('Contact Hours DM'!L:L,'Contact Hours DM'!$A:$A,$A113,'Contact Hours DM'!$C:$C,$B113)</f>
        <v>0</v>
      </c>
      <c r="J113" s="135">
        <f>SUMIFS('Contact Hours DM'!M:M,'Contact Hours DM'!$A:$A,$A113,'Contact Hours DM'!$C:$C,$B113)</f>
        <v>0</v>
      </c>
      <c r="K113" s="13">
        <f t="shared" si="20"/>
        <v>0</v>
      </c>
      <c r="L113" s="13">
        <f t="shared" si="21"/>
        <v>13424</v>
      </c>
      <c r="M113" s="13">
        <f t="shared" si="22"/>
        <v>0</v>
      </c>
      <c r="N113" s="13">
        <f t="shared" si="23"/>
        <v>0</v>
      </c>
      <c r="O113" s="13">
        <f t="shared" si="24"/>
        <v>0</v>
      </c>
      <c r="P113" s="13">
        <f t="shared" si="25"/>
        <v>13424</v>
      </c>
    </row>
    <row r="114" spans="1:16" x14ac:dyDescent="0.2">
      <c r="A114" s="11">
        <v>309932</v>
      </c>
      <c r="B114" s="12">
        <v>3</v>
      </c>
      <c r="C114" s="135">
        <f>SUMIFS('Contact Hours DM'!F:F,'Contact Hours DM'!$A:$A,$A114,'Contact Hours DM'!$C:$C,$B114)</f>
        <v>0</v>
      </c>
      <c r="D114" s="135">
        <f>SUMIFS('Contact Hours DM'!G:G,'Contact Hours DM'!$A:$A,$A114,'Contact Hours DM'!$C:$C,$B114)</f>
        <v>0</v>
      </c>
      <c r="E114" s="135">
        <f>SUMIFS('Contact Hours DM'!H:H,'Contact Hours DM'!$A:$A,$A114,'Contact Hours DM'!$C:$C,$B114)</f>
        <v>0</v>
      </c>
      <c r="F114" s="135">
        <f>SUMIFS('Contact Hours DM'!I:I,'Contact Hours DM'!$A:$A,$A114,'Contact Hours DM'!$C:$C,$B114)</f>
        <v>0</v>
      </c>
      <c r="G114" s="135">
        <f>SUMIFS('Contact Hours DM'!J:J,'Contact Hours DM'!$A:$A,$A114,'Contact Hours DM'!$C:$C,$B114)</f>
        <v>0</v>
      </c>
      <c r="H114" s="135">
        <f>SUMIFS('Contact Hours DM'!K:K,'Contact Hours DM'!$A:$A,$A114,'Contact Hours DM'!$C:$C,$B114)</f>
        <v>512</v>
      </c>
      <c r="I114" s="135">
        <f>SUMIFS('Contact Hours DM'!L:L,'Contact Hours DM'!$A:$A,$A114,'Contact Hours DM'!$C:$C,$B114)</f>
        <v>0</v>
      </c>
      <c r="J114" s="135">
        <f>SUMIFS('Contact Hours DM'!M:M,'Contact Hours DM'!$A:$A,$A114,'Contact Hours DM'!$C:$C,$B114)</f>
        <v>0</v>
      </c>
      <c r="K114" s="13">
        <f t="shared" si="20"/>
        <v>0</v>
      </c>
      <c r="L114" s="13">
        <f t="shared" si="21"/>
        <v>512</v>
      </c>
      <c r="M114" s="13">
        <f t="shared" si="22"/>
        <v>0</v>
      </c>
      <c r="N114" s="13">
        <f t="shared" si="23"/>
        <v>51.2</v>
      </c>
      <c r="O114" s="13">
        <f t="shared" si="24"/>
        <v>0</v>
      </c>
      <c r="P114" s="13">
        <f t="shared" si="25"/>
        <v>563.20000000000005</v>
      </c>
    </row>
    <row r="115" spans="1:16" x14ac:dyDescent="0.2">
      <c r="A115" s="11">
        <v>309932</v>
      </c>
      <c r="B115" s="12">
        <v>4</v>
      </c>
      <c r="C115" s="135">
        <f>SUMIFS('Contact Hours DM'!F:F,'Contact Hours DM'!$A:$A,$A115,'Contact Hours DM'!$C:$C,$B115)</f>
        <v>0</v>
      </c>
      <c r="D115" s="135">
        <f>SUMIFS('Contact Hours DM'!G:G,'Contact Hours DM'!$A:$A,$A115,'Contact Hours DM'!$C:$C,$B115)</f>
        <v>0</v>
      </c>
      <c r="E115" s="135">
        <f>SUMIFS('Contact Hours DM'!H:H,'Contact Hours DM'!$A:$A,$A115,'Contact Hours DM'!$C:$C,$B115)</f>
        <v>0</v>
      </c>
      <c r="F115" s="135">
        <f>SUMIFS('Contact Hours DM'!I:I,'Contact Hours DM'!$A:$A,$A115,'Contact Hours DM'!$C:$C,$B115)</f>
        <v>0</v>
      </c>
      <c r="G115" s="135">
        <f>SUMIFS('Contact Hours DM'!J:J,'Contact Hours DM'!$A:$A,$A115,'Contact Hours DM'!$C:$C,$B115)</f>
        <v>15584</v>
      </c>
      <c r="H115" s="135">
        <f>SUMIFS('Contact Hours DM'!K:K,'Contact Hours DM'!$A:$A,$A115,'Contact Hours DM'!$C:$C,$B115)</f>
        <v>4512</v>
      </c>
      <c r="I115" s="135">
        <f>SUMIFS('Contact Hours DM'!L:L,'Contact Hours DM'!$A:$A,$A115,'Contact Hours DM'!$C:$C,$B115)</f>
        <v>0</v>
      </c>
      <c r="J115" s="135">
        <f>SUMIFS('Contact Hours DM'!M:M,'Contact Hours DM'!$A:$A,$A115,'Contact Hours DM'!$C:$C,$B115)</f>
        <v>0</v>
      </c>
      <c r="K115" s="13">
        <f t="shared" si="20"/>
        <v>0</v>
      </c>
      <c r="L115" s="13">
        <f t="shared" si="21"/>
        <v>20096</v>
      </c>
      <c r="M115" s="13">
        <f t="shared" si="22"/>
        <v>0</v>
      </c>
      <c r="N115" s="13">
        <f t="shared" si="23"/>
        <v>451.20000000000005</v>
      </c>
      <c r="O115" s="13">
        <f t="shared" si="24"/>
        <v>0</v>
      </c>
      <c r="P115" s="13">
        <f t="shared" si="25"/>
        <v>20547.2</v>
      </c>
    </row>
    <row r="116" spans="1:16" x14ac:dyDescent="0.2">
      <c r="A116" s="11">
        <v>309932</v>
      </c>
      <c r="B116" s="12">
        <v>5</v>
      </c>
      <c r="C116" s="135">
        <f>SUMIFS('Contact Hours DM'!F:F,'Contact Hours DM'!$A:$A,$A116,'Contact Hours DM'!$C:$C,$B116)</f>
        <v>0</v>
      </c>
      <c r="D116" s="135">
        <f>SUMIFS('Contact Hours DM'!G:G,'Contact Hours DM'!$A:$A,$A116,'Contact Hours DM'!$C:$C,$B116)</f>
        <v>0</v>
      </c>
      <c r="E116" s="135">
        <f>SUMIFS('Contact Hours DM'!H:H,'Contact Hours DM'!$A:$A,$A116,'Contact Hours DM'!$C:$C,$B116)</f>
        <v>0</v>
      </c>
      <c r="F116" s="135">
        <f>SUMIFS('Contact Hours DM'!I:I,'Contact Hours DM'!$A:$A,$A116,'Contact Hours DM'!$C:$C,$B116)</f>
        <v>0</v>
      </c>
      <c r="G116" s="135">
        <f>SUMIFS('Contact Hours DM'!J:J,'Contact Hours DM'!$A:$A,$A116,'Contact Hours DM'!$C:$C,$B116)</f>
        <v>0</v>
      </c>
      <c r="H116" s="135">
        <f>SUMIFS('Contact Hours DM'!K:K,'Contact Hours DM'!$A:$A,$A116,'Contact Hours DM'!$C:$C,$B116)</f>
        <v>0</v>
      </c>
      <c r="I116" s="135">
        <f>SUMIFS('Contact Hours DM'!L:L,'Contact Hours DM'!$A:$A,$A116,'Contact Hours DM'!$C:$C,$B116)</f>
        <v>0</v>
      </c>
      <c r="J116" s="135">
        <f>SUMIFS('Contact Hours DM'!M:M,'Contact Hours DM'!$A:$A,$A116,'Contact Hours DM'!$C:$C,$B116)</f>
        <v>0</v>
      </c>
      <c r="K116" s="13">
        <f t="shared" si="20"/>
        <v>0</v>
      </c>
      <c r="L116" s="13">
        <f t="shared" si="21"/>
        <v>0</v>
      </c>
      <c r="M116" s="13">
        <f t="shared" si="22"/>
        <v>0</v>
      </c>
      <c r="N116" s="13">
        <f t="shared" si="23"/>
        <v>0</v>
      </c>
      <c r="O116" s="13">
        <f t="shared" si="24"/>
        <v>0</v>
      </c>
      <c r="P116" s="13">
        <f t="shared" si="25"/>
        <v>0</v>
      </c>
    </row>
    <row r="117" spans="1:16" x14ac:dyDescent="0.2">
      <c r="A117" s="11">
        <v>309932</v>
      </c>
      <c r="B117" s="12">
        <v>6</v>
      </c>
      <c r="C117" s="135">
        <f>SUMIFS('Contact Hours DM'!F:F,'Contact Hours DM'!$A:$A,$A117,'Contact Hours DM'!$C:$C,$B117)</f>
        <v>0</v>
      </c>
      <c r="D117" s="135">
        <f>SUMIFS('Contact Hours DM'!G:G,'Contact Hours DM'!$A:$A,$A117,'Contact Hours DM'!$C:$C,$B117)</f>
        <v>0</v>
      </c>
      <c r="E117" s="135">
        <f>SUMIFS('Contact Hours DM'!H:H,'Contact Hours DM'!$A:$A,$A117,'Contact Hours DM'!$C:$C,$B117)</f>
        <v>0</v>
      </c>
      <c r="F117" s="135">
        <f>SUMIFS('Contact Hours DM'!I:I,'Contact Hours DM'!$A:$A,$A117,'Contact Hours DM'!$C:$C,$B117)</f>
        <v>0</v>
      </c>
      <c r="G117" s="135">
        <f>SUMIFS('Contact Hours DM'!J:J,'Contact Hours DM'!$A:$A,$A117,'Contact Hours DM'!$C:$C,$B117)</f>
        <v>0</v>
      </c>
      <c r="H117" s="135">
        <f>SUMIFS('Contact Hours DM'!K:K,'Contact Hours DM'!$A:$A,$A117,'Contact Hours DM'!$C:$C,$B117)</f>
        <v>0</v>
      </c>
      <c r="I117" s="135">
        <f>SUMIFS('Contact Hours DM'!L:L,'Contact Hours DM'!$A:$A,$A117,'Contact Hours DM'!$C:$C,$B117)</f>
        <v>0</v>
      </c>
      <c r="J117" s="135">
        <f>SUMIFS('Contact Hours DM'!M:M,'Contact Hours DM'!$A:$A,$A117,'Contact Hours DM'!$C:$C,$B117)</f>
        <v>0</v>
      </c>
      <c r="K117" s="13">
        <f t="shared" si="20"/>
        <v>0</v>
      </c>
      <c r="L117" s="13">
        <f t="shared" si="21"/>
        <v>0</v>
      </c>
      <c r="M117" s="13">
        <f t="shared" si="22"/>
        <v>0</v>
      </c>
      <c r="N117" s="13">
        <f t="shared" si="23"/>
        <v>0</v>
      </c>
      <c r="O117" s="13">
        <f t="shared" si="24"/>
        <v>0</v>
      </c>
      <c r="P117" s="13">
        <f t="shared" si="25"/>
        <v>0</v>
      </c>
    </row>
    <row r="118" spans="1:16" x14ac:dyDescent="0.2">
      <c r="A118" s="11">
        <v>309932</v>
      </c>
      <c r="B118" s="12">
        <v>7</v>
      </c>
      <c r="C118" s="135">
        <f>SUMIFS('Contact Hours DM'!F:F,'Contact Hours DM'!$A:$A,$A118,'Contact Hours DM'!$C:$C,$B118)</f>
        <v>0</v>
      </c>
      <c r="D118" s="135">
        <f>SUMIFS('Contact Hours DM'!G:G,'Contact Hours DM'!$A:$A,$A118,'Contact Hours DM'!$C:$C,$B118)</f>
        <v>0</v>
      </c>
      <c r="E118" s="135">
        <f>SUMIFS('Contact Hours DM'!H:H,'Contact Hours DM'!$A:$A,$A118,'Contact Hours DM'!$C:$C,$B118)</f>
        <v>0</v>
      </c>
      <c r="F118" s="135">
        <f>SUMIFS('Contact Hours DM'!I:I,'Contact Hours DM'!$A:$A,$A118,'Contact Hours DM'!$C:$C,$B118)</f>
        <v>0</v>
      </c>
      <c r="G118" s="135">
        <f>SUMIFS('Contact Hours DM'!J:J,'Contact Hours DM'!$A:$A,$A118,'Contact Hours DM'!$C:$C,$B118)</f>
        <v>0</v>
      </c>
      <c r="H118" s="135">
        <f>SUMIFS('Contact Hours DM'!K:K,'Contact Hours DM'!$A:$A,$A118,'Contact Hours DM'!$C:$C,$B118)</f>
        <v>12096</v>
      </c>
      <c r="I118" s="135">
        <f>SUMIFS('Contact Hours DM'!L:L,'Contact Hours DM'!$A:$A,$A118,'Contact Hours DM'!$C:$C,$B118)</f>
        <v>0</v>
      </c>
      <c r="J118" s="135">
        <f>SUMIFS('Contact Hours DM'!M:M,'Contact Hours DM'!$A:$A,$A118,'Contact Hours DM'!$C:$C,$B118)</f>
        <v>0</v>
      </c>
      <c r="K118" s="13">
        <f t="shared" si="20"/>
        <v>0</v>
      </c>
      <c r="L118" s="13">
        <f t="shared" si="21"/>
        <v>12096</v>
      </c>
      <c r="M118" s="13">
        <f t="shared" si="22"/>
        <v>0</v>
      </c>
      <c r="N118" s="13">
        <f t="shared" si="23"/>
        <v>1209.6000000000001</v>
      </c>
      <c r="O118" s="13">
        <f t="shared" si="24"/>
        <v>0</v>
      </c>
      <c r="P118" s="13">
        <f t="shared" si="25"/>
        <v>13305.6</v>
      </c>
    </row>
    <row r="119" spans="1:16" x14ac:dyDescent="0.2">
      <c r="A119" s="11">
        <v>309932</v>
      </c>
      <c r="B119" s="12">
        <v>8</v>
      </c>
      <c r="C119" s="135">
        <f>SUMIFS('Contact Hours DM'!F:F,'Contact Hours DM'!$A:$A,$A119,'Contact Hours DM'!$C:$C,$B119)</f>
        <v>0</v>
      </c>
      <c r="D119" s="135">
        <f>SUMIFS('Contact Hours DM'!G:G,'Contact Hours DM'!$A:$A,$A119,'Contact Hours DM'!$C:$C,$B119)</f>
        <v>0</v>
      </c>
      <c r="E119" s="135">
        <f>SUMIFS('Contact Hours DM'!H:H,'Contact Hours DM'!$A:$A,$A119,'Contact Hours DM'!$C:$C,$B119)</f>
        <v>0</v>
      </c>
      <c r="F119" s="135">
        <f>SUMIFS('Contact Hours DM'!I:I,'Contact Hours DM'!$A:$A,$A119,'Contact Hours DM'!$C:$C,$B119)</f>
        <v>0</v>
      </c>
      <c r="G119" s="135">
        <f>SUMIFS('Contact Hours DM'!J:J,'Contact Hours DM'!$A:$A,$A119,'Contact Hours DM'!$C:$C,$B119)</f>
        <v>0</v>
      </c>
      <c r="H119" s="135">
        <f>SUMIFS('Contact Hours DM'!K:K,'Contact Hours DM'!$A:$A,$A119,'Contact Hours DM'!$C:$C,$B119)</f>
        <v>0</v>
      </c>
      <c r="I119" s="135">
        <f>SUMIFS('Contact Hours DM'!L:L,'Contact Hours DM'!$A:$A,$A119,'Contact Hours DM'!$C:$C,$B119)</f>
        <v>0</v>
      </c>
      <c r="J119" s="135">
        <f>SUMIFS('Contact Hours DM'!M:M,'Contact Hours DM'!$A:$A,$A119,'Contact Hours DM'!$C:$C,$B119)</f>
        <v>0</v>
      </c>
      <c r="K119" s="13">
        <f t="shared" si="20"/>
        <v>0</v>
      </c>
      <c r="L119" s="13">
        <f t="shared" si="21"/>
        <v>0</v>
      </c>
      <c r="M119" s="13">
        <f t="shared" si="22"/>
        <v>0</v>
      </c>
      <c r="N119" s="13">
        <f t="shared" si="23"/>
        <v>0</v>
      </c>
      <c r="O119" s="13">
        <f t="shared" si="24"/>
        <v>0</v>
      </c>
      <c r="P119" s="13">
        <f t="shared" si="25"/>
        <v>0</v>
      </c>
    </row>
    <row r="120" spans="1:16" x14ac:dyDescent="0.2">
      <c r="A120" s="11">
        <v>309932</v>
      </c>
      <c r="B120" s="12">
        <v>9</v>
      </c>
      <c r="C120" s="135">
        <f>SUMIFS('Contact Hours DM'!F:F,'Contact Hours DM'!$A:$A,$A120,'Contact Hours DM'!$C:$C,$B120)</f>
        <v>0</v>
      </c>
      <c r="D120" s="135">
        <f>SUMIFS('Contact Hours DM'!G:G,'Contact Hours DM'!$A:$A,$A120,'Contact Hours DM'!$C:$C,$B120)</f>
        <v>0</v>
      </c>
      <c r="E120" s="135">
        <f>SUMIFS('Contact Hours DM'!H:H,'Contact Hours DM'!$A:$A,$A120,'Contact Hours DM'!$C:$C,$B120)</f>
        <v>0</v>
      </c>
      <c r="F120" s="135">
        <f>SUMIFS('Contact Hours DM'!I:I,'Contact Hours DM'!$A:$A,$A120,'Contact Hours DM'!$C:$C,$B120)</f>
        <v>0</v>
      </c>
      <c r="G120" s="135">
        <f>SUMIFS('Contact Hours DM'!J:J,'Contact Hours DM'!$A:$A,$A120,'Contact Hours DM'!$C:$C,$B120)</f>
        <v>0</v>
      </c>
      <c r="H120" s="135">
        <f>SUMIFS('Contact Hours DM'!K:K,'Contact Hours DM'!$A:$A,$A120,'Contact Hours DM'!$C:$C,$B120)</f>
        <v>0</v>
      </c>
      <c r="I120" s="135">
        <f>SUMIFS('Contact Hours DM'!L:L,'Contact Hours DM'!$A:$A,$A120,'Contact Hours DM'!$C:$C,$B120)</f>
        <v>0</v>
      </c>
      <c r="J120" s="135">
        <f>SUMIFS('Contact Hours DM'!M:M,'Contact Hours DM'!$A:$A,$A120,'Contact Hours DM'!$C:$C,$B120)</f>
        <v>0</v>
      </c>
      <c r="K120" s="13">
        <f t="shared" si="20"/>
        <v>0</v>
      </c>
      <c r="L120" s="13">
        <f t="shared" si="21"/>
        <v>0</v>
      </c>
      <c r="M120" s="13">
        <f t="shared" si="22"/>
        <v>0</v>
      </c>
      <c r="N120" s="13">
        <f t="shared" si="23"/>
        <v>0</v>
      </c>
      <c r="O120" s="13">
        <f t="shared" si="24"/>
        <v>0</v>
      </c>
      <c r="P120" s="13">
        <f t="shared" si="25"/>
        <v>0</v>
      </c>
    </row>
    <row r="121" spans="1:16" x14ac:dyDescent="0.2">
      <c r="A121" s="11">
        <v>309932</v>
      </c>
      <c r="B121" s="12">
        <v>10</v>
      </c>
      <c r="C121" s="135">
        <f>SUMIFS('Contact Hours DM'!F:F,'Contact Hours DM'!$A:$A,$A121,'Contact Hours DM'!$C:$C,$B121)</f>
        <v>0</v>
      </c>
      <c r="D121" s="135">
        <f>SUMIFS('Contact Hours DM'!G:G,'Contact Hours DM'!$A:$A,$A121,'Contact Hours DM'!$C:$C,$B121)</f>
        <v>0</v>
      </c>
      <c r="E121" s="135">
        <f>SUMIFS('Contact Hours DM'!H:H,'Contact Hours DM'!$A:$A,$A121,'Contact Hours DM'!$C:$C,$B121)</f>
        <v>0</v>
      </c>
      <c r="F121" s="135">
        <f>SUMIFS('Contact Hours DM'!I:I,'Contact Hours DM'!$A:$A,$A121,'Contact Hours DM'!$C:$C,$B121)</f>
        <v>0</v>
      </c>
      <c r="G121" s="135">
        <f>SUMIFS('Contact Hours DM'!J:J,'Contact Hours DM'!$A:$A,$A121,'Contact Hours DM'!$C:$C,$B121)</f>
        <v>0</v>
      </c>
      <c r="H121" s="135">
        <f>SUMIFS('Contact Hours DM'!K:K,'Contact Hours DM'!$A:$A,$A121,'Contact Hours DM'!$C:$C,$B121)</f>
        <v>0</v>
      </c>
      <c r="I121" s="135">
        <f>SUMIFS('Contact Hours DM'!L:L,'Contact Hours DM'!$A:$A,$A121,'Contact Hours DM'!$C:$C,$B121)</f>
        <v>0</v>
      </c>
      <c r="J121" s="135">
        <f>SUMIFS('Contact Hours DM'!M:M,'Contact Hours DM'!$A:$A,$A121,'Contact Hours DM'!$C:$C,$B121)</f>
        <v>0</v>
      </c>
      <c r="K121" s="13">
        <f t="shared" si="20"/>
        <v>0</v>
      </c>
      <c r="L121" s="13">
        <f t="shared" si="21"/>
        <v>0</v>
      </c>
      <c r="M121" s="13">
        <f t="shared" si="22"/>
        <v>0</v>
      </c>
      <c r="N121" s="13">
        <f t="shared" si="23"/>
        <v>0</v>
      </c>
      <c r="O121" s="13">
        <f t="shared" si="24"/>
        <v>0</v>
      </c>
      <c r="P121" s="13">
        <f t="shared" si="25"/>
        <v>0</v>
      </c>
    </row>
    <row r="122" spans="1:16" x14ac:dyDescent="0.2">
      <c r="A122" s="11">
        <v>309932</v>
      </c>
      <c r="B122" s="12">
        <v>11</v>
      </c>
      <c r="C122" s="135">
        <f>SUMIFS('Contact Hours DM'!F:F,'Contact Hours DM'!$A:$A,$A122,'Contact Hours DM'!$C:$C,$B122)</f>
        <v>0</v>
      </c>
      <c r="D122" s="135">
        <f>SUMIFS('Contact Hours DM'!G:G,'Contact Hours DM'!$A:$A,$A122,'Contact Hours DM'!$C:$C,$B122)</f>
        <v>0</v>
      </c>
      <c r="E122" s="135">
        <f>SUMIFS('Contact Hours DM'!H:H,'Contact Hours DM'!$A:$A,$A122,'Contact Hours DM'!$C:$C,$B122)</f>
        <v>0</v>
      </c>
      <c r="F122" s="135">
        <f>SUMIFS('Contact Hours DM'!I:I,'Contact Hours DM'!$A:$A,$A122,'Contact Hours DM'!$C:$C,$B122)</f>
        <v>0</v>
      </c>
      <c r="G122" s="135">
        <f>SUMIFS('Contact Hours DM'!J:J,'Contact Hours DM'!$A:$A,$A122,'Contact Hours DM'!$C:$C,$B122)</f>
        <v>0</v>
      </c>
      <c r="H122" s="135">
        <f>SUMIFS('Contact Hours DM'!K:K,'Contact Hours DM'!$A:$A,$A122,'Contact Hours DM'!$C:$C,$B122)</f>
        <v>0</v>
      </c>
      <c r="I122" s="135">
        <f>SUMIFS('Contact Hours DM'!L:L,'Contact Hours DM'!$A:$A,$A122,'Contact Hours DM'!$C:$C,$B122)</f>
        <v>0</v>
      </c>
      <c r="J122" s="135">
        <f>SUMIFS('Contact Hours DM'!M:M,'Contact Hours DM'!$A:$A,$A122,'Contact Hours DM'!$C:$C,$B122)</f>
        <v>0</v>
      </c>
      <c r="K122" s="13">
        <f t="shared" si="20"/>
        <v>0</v>
      </c>
      <c r="L122" s="13">
        <f t="shared" si="21"/>
        <v>0</v>
      </c>
      <c r="M122" s="13">
        <f t="shared" si="22"/>
        <v>0</v>
      </c>
      <c r="N122" s="13">
        <f t="shared" si="23"/>
        <v>0</v>
      </c>
      <c r="O122" s="13">
        <f t="shared" si="24"/>
        <v>0</v>
      </c>
      <c r="P122" s="13">
        <f t="shared" si="25"/>
        <v>0</v>
      </c>
    </row>
    <row r="123" spans="1:16" x14ac:dyDescent="0.2">
      <c r="A123" s="11">
        <v>309932</v>
      </c>
      <c r="B123" s="12">
        <v>12</v>
      </c>
      <c r="C123" s="135">
        <f>SUMIFS('Contact Hours DM'!F:F,'Contact Hours DM'!$A:$A,$A123,'Contact Hours DM'!$C:$C,$B123)</f>
        <v>0</v>
      </c>
      <c r="D123" s="135">
        <f>SUMIFS('Contact Hours DM'!G:G,'Contact Hours DM'!$A:$A,$A123,'Contact Hours DM'!$C:$C,$B123)</f>
        <v>0</v>
      </c>
      <c r="E123" s="135">
        <f>SUMIFS('Contact Hours DM'!H:H,'Contact Hours DM'!$A:$A,$A123,'Contact Hours DM'!$C:$C,$B123)</f>
        <v>0</v>
      </c>
      <c r="F123" s="135">
        <f>SUMIFS('Contact Hours DM'!I:I,'Contact Hours DM'!$A:$A,$A123,'Contact Hours DM'!$C:$C,$B123)</f>
        <v>2976</v>
      </c>
      <c r="G123" s="135">
        <f>SUMIFS('Contact Hours DM'!J:J,'Contact Hours DM'!$A:$A,$A123,'Contact Hours DM'!$C:$C,$B123)</f>
        <v>0</v>
      </c>
      <c r="H123" s="135">
        <f>SUMIFS('Contact Hours DM'!K:K,'Contact Hours DM'!$A:$A,$A123,'Contact Hours DM'!$C:$C,$B123)</f>
        <v>0</v>
      </c>
      <c r="I123" s="135">
        <f>SUMIFS('Contact Hours DM'!L:L,'Contact Hours DM'!$A:$A,$A123,'Contact Hours DM'!$C:$C,$B123)</f>
        <v>0</v>
      </c>
      <c r="J123" s="135">
        <f>SUMIFS('Contact Hours DM'!M:M,'Contact Hours DM'!$A:$A,$A123,'Contact Hours DM'!$C:$C,$B123)</f>
        <v>0</v>
      </c>
      <c r="K123" s="13">
        <f t="shared" si="20"/>
        <v>2976</v>
      </c>
      <c r="L123" s="13">
        <f t="shared" si="21"/>
        <v>0</v>
      </c>
      <c r="M123" s="13">
        <f t="shared" si="22"/>
        <v>0</v>
      </c>
      <c r="N123" s="13">
        <f t="shared" si="23"/>
        <v>0</v>
      </c>
      <c r="O123" s="13">
        <f t="shared" si="24"/>
        <v>2976</v>
      </c>
      <c r="P123" s="13">
        <f t="shared" si="25"/>
        <v>0</v>
      </c>
    </row>
    <row r="124" spans="1:16" x14ac:dyDescent="0.2">
      <c r="A124" s="11">
        <v>309932</v>
      </c>
      <c r="B124" s="12">
        <v>13</v>
      </c>
      <c r="C124" s="135">
        <f>SUMIFS('Contact Hours DM'!F:F,'Contact Hours DM'!$A:$A,$A124,'Contact Hours DM'!$C:$C,$B124)</f>
        <v>0</v>
      </c>
      <c r="D124" s="135">
        <f>SUMIFS('Contact Hours DM'!G:G,'Contact Hours DM'!$A:$A,$A124,'Contact Hours DM'!$C:$C,$B124)</f>
        <v>0</v>
      </c>
      <c r="E124" s="135">
        <f>SUMIFS('Contact Hours DM'!H:H,'Contact Hours DM'!$A:$A,$A124,'Contact Hours DM'!$C:$C,$B124)</f>
        <v>0</v>
      </c>
      <c r="F124" s="135">
        <f>SUMIFS('Contact Hours DM'!I:I,'Contact Hours DM'!$A:$A,$A124,'Contact Hours DM'!$C:$C,$B124)</f>
        <v>0</v>
      </c>
      <c r="G124" s="135">
        <f>SUMIFS('Contact Hours DM'!J:J,'Contact Hours DM'!$A:$A,$A124,'Contact Hours DM'!$C:$C,$B124)</f>
        <v>0</v>
      </c>
      <c r="H124" s="135">
        <f>SUMIFS('Contact Hours DM'!K:K,'Contact Hours DM'!$A:$A,$A124,'Contact Hours DM'!$C:$C,$B124)</f>
        <v>0</v>
      </c>
      <c r="I124" s="135">
        <f>SUMIFS('Contact Hours DM'!L:L,'Contact Hours DM'!$A:$A,$A124,'Contact Hours DM'!$C:$C,$B124)</f>
        <v>0</v>
      </c>
      <c r="J124" s="135">
        <f>SUMIFS('Contact Hours DM'!M:M,'Contact Hours DM'!$A:$A,$A124,'Contact Hours DM'!$C:$C,$B124)</f>
        <v>0</v>
      </c>
      <c r="K124" s="13">
        <f t="shared" si="20"/>
        <v>0</v>
      </c>
      <c r="L124" s="13">
        <f t="shared" si="21"/>
        <v>0</v>
      </c>
      <c r="M124" s="13">
        <f t="shared" si="22"/>
        <v>0</v>
      </c>
      <c r="N124" s="13">
        <f t="shared" si="23"/>
        <v>0</v>
      </c>
      <c r="O124" s="13">
        <f t="shared" si="24"/>
        <v>0</v>
      </c>
      <c r="P124" s="13">
        <f t="shared" si="25"/>
        <v>0</v>
      </c>
    </row>
    <row r="125" spans="1:16" x14ac:dyDescent="0.2">
      <c r="A125" s="11">
        <v>309932</v>
      </c>
      <c r="B125" s="12">
        <v>14</v>
      </c>
      <c r="C125" s="135">
        <f>SUMIFS('Contact Hours DM'!F:F,'Contact Hours DM'!$A:$A,$A125,'Contact Hours DM'!$C:$C,$B125)</f>
        <v>0</v>
      </c>
      <c r="D125" s="135">
        <f>SUMIFS('Contact Hours DM'!G:G,'Contact Hours DM'!$A:$A,$A125,'Contact Hours DM'!$C:$C,$B125)</f>
        <v>0</v>
      </c>
      <c r="E125" s="135">
        <f>SUMIFS('Contact Hours DM'!H:H,'Contact Hours DM'!$A:$A,$A125,'Contact Hours DM'!$C:$C,$B125)</f>
        <v>0</v>
      </c>
      <c r="F125" s="135">
        <f>SUMIFS('Contact Hours DM'!I:I,'Contact Hours DM'!$A:$A,$A125,'Contact Hours DM'!$C:$C,$B125)</f>
        <v>0</v>
      </c>
      <c r="G125" s="135">
        <f>SUMIFS('Contact Hours DM'!J:J,'Contact Hours DM'!$A:$A,$A125,'Contact Hours DM'!$C:$C,$B125)</f>
        <v>0</v>
      </c>
      <c r="H125" s="135">
        <f>SUMIFS('Contact Hours DM'!K:K,'Contact Hours DM'!$A:$A,$A125,'Contact Hours DM'!$C:$C,$B125)</f>
        <v>0</v>
      </c>
      <c r="I125" s="135">
        <f>SUMIFS('Contact Hours DM'!L:L,'Contact Hours DM'!$A:$A,$A125,'Contact Hours DM'!$C:$C,$B125)</f>
        <v>0</v>
      </c>
      <c r="J125" s="135">
        <f>SUMIFS('Contact Hours DM'!M:M,'Contact Hours DM'!$A:$A,$A125,'Contact Hours DM'!$C:$C,$B125)</f>
        <v>0</v>
      </c>
      <c r="K125" s="13">
        <f t="shared" si="20"/>
        <v>0</v>
      </c>
      <c r="L125" s="13">
        <f t="shared" si="21"/>
        <v>0</v>
      </c>
      <c r="M125" s="13">
        <f t="shared" si="22"/>
        <v>0</v>
      </c>
      <c r="N125" s="13">
        <f t="shared" si="23"/>
        <v>0</v>
      </c>
      <c r="O125" s="13">
        <f t="shared" si="24"/>
        <v>0</v>
      </c>
      <c r="P125" s="13">
        <f t="shared" si="25"/>
        <v>0</v>
      </c>
    </row>
    <row r="126" spans="1:16" x14ac:dyDescent="0.2">
      <c r="A126" s="11">
        <v>309932</v>
      </c>
      <c r="B126" s="12">
        <v>15</v>
      </c>
      <c r="C126" s="135">
        <f>SUMIFS('Contact Hours DM'!F:F,'Contact Hours DM'!$A:$A,$A126,'Contact Hours DM'!$C:$C,$B126)</f>
        <v>0</v>
      </c>
      <c r="D126" s="135">
        <f>SUMIFS('Contact Hours DM'!G:G,'Contact Hours DM'!$A:$A,$A126,'Contact Hours DM'!$C:$C,$B126)</f>
        <v>0</v>
      </c>
      <c r="E126" s="135">
        <f>SUMIFS('Contact Hours DM'!H:H,'Contact Hours DM'!$A:$A,$A126,'Contact Hours DM'!$C:$C,$B126)</f>
        <v>0</v>
      </c>
      <c r="F126" s="135">
        <f>SUMIFS('Contact Hours DM'!I:I,'Contact Hours DM'!$A:$A,$A126,'Contact Hours DM'!$C:$C,$B126)</f>
        <v>0</v>
      </c>
      <c r="G126" s="135">
        <f>SUMIFS('Contact Hours DM'!J:J,'Contact Hours DM'!$A:$A,$A126,'Contact Hours DM'!$C:$C,$B126)</f>
        <v>0</v>
      </c>
      <c r="H126" s="135">
        <f>SUMIFS('Contact Hours DM'!K:K,'Contact Hours DM'!$A:$A,$A126,'Contact Hours DM'!$C:$C,$B126)</f>
        <v>0</v>
      </c>
      <c r="I126" s="135">
        <f>SUMIFS('Contact Hours DM'!L:L,'Contact Hours DM'!$A:$A,$A126,'Contact Hours DM'!$C:$C,$B126)</f>
        <v>0</v>
      </c>
      <c r="J126" s="135">
        <f>SUMIFS('Contact Hours DM'!M:M,'Contact Hours DM'!$A:$A,$A126,'Contact Hours DM'!$C:$C,$B126)</f>
        <v>0</v>
      </c>
      <c r="K126" s="13">
        <f t="shared" si="20"/>
        <v>0</v>
      </c>
      <c r="L126" s="13">
        <f t="shared" si="21"/>
        <v>0</v>
      </c>
      <c r="M126" s="13">
        <f t="shared" si="22"/>
        <v>0</v>
      </c>
      <c r="N126" s="13">
        <f t="shared" si="23"/>
        <v>0</v>
      </c>
      <c r="O126" s="13">
        <f t="shared" si="24"/>
        <v>0</v>
      </c>
      <c r="P126" s="13">
        <f t="shared" si="25"/>
        <v>0</v>
      </c>
    </row>
    <row r="127" spans="1:16" x14ac:dyDescent="0.2">
      <c r="A127" s="11">
        <v>309932</v>
      </c>
      <c r="B127" s="12">
        <v>16</v>
      </c>
      <c r="C127" s="135">
        <f>SUMIFS('Contact Hours DM'!F:F,'Contact Hours DM'!$A:$A,$A127,'Contact Hours DM'!$C:$C,$B127)</f>
        <v>0</v>
      </c>
      <c r="D127" s="135">
        <f>SUMIFS('Contact Hours DM'!G:G,'Contact Hours DM'!$A:$A,$A127,'Contact Hours DM'!$C:$C,$B127)</f>
        <v>0</v>
      </c>
      <c r="E127" s="135">
        <f>SUMIFS('Contact Hours DM'!H:H,'Contact Hours DM'!$A:$A,$A127,'Contact Hours DM'!$C:$C,$B127)</f>
        <v>0</v>
      </c>
      <c r="F127" s="135">
        <f>SUMIFS('Contact Hours DM'!I:I,'Contact Hours DM'!$A:$A,$A127,'Contact Hours DM'!$C:$C,$B127)</f>
        <v>0</v>
      </c>
      <c r="G127" s="135">
        <f>SUMIFS('Contact Hours DM'!J:J,'Contact Hours DM'!$A:$A,$A127,'Contact Hours DM'!$C:$C,$B127)</f>
        <v>0</v>
      </c>
      <c r="H127" s="135">
        <f>SUMIFS('Contact Hours DM'!K:K,'Contact Hours DM'!$A:$A,$A127,'Contact Hours DM'!$C:$C,$B127)</f>
        <v>21872</v>
      </c>
      <c r="I127" s="135">
        <f>SUMIFS('Contact Hours DM'!L:L,'Contact Hours DM'!$A:$A,$A127,'Contact Hours DM'!$C:$C,$B127)</f>
        <v>0</v>
      </c>
      <c r="J127" s="135">
        <f>SUMIFS('Contact Hours DM'!M:M,'Contact Hours DM'!$A:$A,$A127,'Contact Hours DM'!$C:$C,$B127)</f>
        <v>0</v>
      </c>
      <c r="K127" s="13">
        <f t="shared" si="20"/>
        <v>0</v>
      </c>
      <c r="L127" s="13">
        <f t="shared" si="21"/>
        <v>21872</v>
      </c>
      <c r="M127" s="13">
        <f t="shared" si="22"/>
        <v>0</v>
      </c>
      <c r="N127" s="13">
        <f t="shared" si="23"/>
        <v>2187.2000000000003</v>
      </c>
      <c r="O127" s="13">
        <f t="shared" si="24"/>
        <v>0</v>
      </c>
      <c r="P127" s="13">
        <f t="shared" si="25"/>
        <v>24059.200000000001</v>
      </c>
    </row>
    <row r="128" spans="1:16" x14ac:dyDescent="0.2">
      <c r="A128" s="11">
        <v>309932</v>
      </c>
      <c r="B128" s="12">
        <v>17</v>
      </c>
      <c r="C128" s="135">
        <f>SUMIFS('Contact Hours DM'!F:F,'Contact Hours DM'!$A:$A,$A128,'Contact Hours DM'!$C:$C,$B128)</f>
        <v>0</v>
      </c>
      <c r="D128" s="135">
        <f>SUMIFS('Contact Hours DM'!G:G,'Contact Hours DM'!$A:$A,$A128,'Contact Hours DM'!$C:$C,$B128)</f>
        <v>0</v>
      </c>
      <c r="E128" s="135">
        <f>SUMIFS('Contact Hours DM'!H:H,'Contact Hours DM'!$A:$A,$A128,'Contact Hours DM'!$C:$C,$B128)</f>
        <v>0</v>
      </c>
      <c r="F128" s="135">
        <f>SUMIFS('Contact Hours DM'!I:I,'Contact Hours DM'!$A:$A,$A128,'Contact Hours DM'!$C:$C,$B128)</f>
        <v>0</v>
      </c>
      <c r="G128" s="135">
        <f>SUMIFS('Contact Hours DM'!J:J,'Contact Hours DM'!$A:$A,$A128,'Contact Hours DM'!$C:$C,$B128)</f>
        <v>0</v>
      </c>
      <c r="H128" s="135">
        <f>SUMIFS('Contact Hours DM'!K:K,'Contact Hours DM'!$A:$A,$A128,'Contact Hours DM'!$C:$C,$B128)</f>
        <v>0</v>
      </c>
      <c r="I128" s="135">
        <f>SUMIFS('Contact Hours DM'!L:L,'Contact Hours DM'!$A:$A,$A128,'Contact Hours DM'!$C:$C,$B128)</f>
        <v>0</v>
      </c>
      <c r="J128" s="135">
        <f>SUMIFS('Contact Hours DM'!M:M,'Contact Hours DM'!$A:$A,$A128,'Contact Hours DM'!$C:$C,$B128)</f>
        <v>0</v>
      </c>
      <c r="K128" s="13">
        <f t="shared" si="20"/>
        <v>0</v>
      </c>
      <c r="L128" s="13">
        <f t="shared" si="21"/>
        <v>0</v>
      </c>
      <c r="M128" s="13">
        <f t="shared" si="22"/>
        <v>0</v>
      </c>
      <c r="N128" s="13">
        <f t="shared" si="23"/>
        <v>0</v>
      </c>
      <c r="O128" s="13">
        <f t="shared" si="24"/>
        <v>0</v>
      </c>
      <c r="P128" s="13">
        <f t="shared" si="25"/>
        <v>0</v>
      </c>
    </row>
    <row r="129" spans="1:16" x14ac:dyDescent="0.2">
      <c r="A129" s="11">
        <v>309932</v>
      </c>
      <c r="B129" s="12">
        <v>18</v>
      </c>
      <c r="C129" s="135">
        <f>SUMIFS('Contact Hours DM'!F:F,'Contact Hours DM'!$A:$A,$A129,'Contact Hours DM'!$C:$C,$B129)</f>
        <v>0</v>
      </c>
      <c r="D129" s="135">
        <f>SUMIFS('Contact Hours DM'!G:G,'Contact Hours DM'!$A:$A,$A129,'Contact Hours DM'!$C:$C,$B129)</f>
        <v>0</v>
      </c>
      <c r="E129" s="135">
        <f>SUMIFS('Contact Hours DM'!H:H,'Contact Hours DM'!$A:$A,$A129,'Contact Hours DM'!$C:$C,$B129)</f>
        <v>0</v>
      </c>
      <c r="F129" s="135">
        <f>SUMIFS('Contact Hours DM'!I:I,'Contact Hours DM'!$A:$A,$A129,'Contact Hours DM'!$C:$C,$B129)</f>
        <v>0</v>
      </c>
      <c r="G129" s="135">
        <f>SUMIFS('Contact Hours DM'!J:J,'Contact Hours DM'!$A:$A,$A129,'Contact Hours DM'!$C:$C,$B129)</f>
        <v>0</v>
      </c>
      <c r="H129" s="135">
        <f>SUMIFS('Contact Hours DM'!K:K,'Contact Hours DM'!$A:$A,$A129,'Contact Hours DM'!$C:$C,$B129)</f>
        <v>0</v>
      </c>
      <c r="I129" s="135">
        <f>SUMIFS('Contact Hours DM'!L:L,'Contact Hours DM'!$A:$A,$A129,'Contact Hours DM'!$C:$C,$B129)</f>
        <v>0</v>
      </c>
      <c r="J129" s="135">
        <f>SUMIFS('Contact Hours DM'!M:M,'Contact Hours DM'!$A:$A,$A129,'Contact Hours DM'!$C:$C,$B129)</f>
        <v>0</v>
      </c>
      <c r="K129" s="13">
        <f t="shared" si="20"/>
        <v>0</v>
      </c>
      <c r="L129" s="13">
        <f t="shared" si="21"/>
        <v>0</v>
      </c>
      <c r="M129" s="13">
        <f t="shared" si="22"/>
        <v>0</v>
      </c>
      <c r="N129" s="13">
        <f t="shared" si="23"/>
        <v>0</v>
      </c>
      <c r="O129" s="13">
        <f t="shared" si="24"/>
        <v>0</v>
      </c>
      <c r="P129" s="13">
        <f t="shared" si="25"/>
        <v>0</v>
      </c>
    </row>
    <row r="130" spans="1:16" x14ac:dyDescent="0.2">
      <c r="A130" s="11">
        <v>309932</v>
      </c>
      <c r="B130" s="12">
        <v>19</v>
      </c>
      <c r="C130" s="135">
        <f>SUMIFS('Contact Hours DM'!F:F,'Contact Hours DM'!$A:$A,$A130,'Contact Hours DM'!$C:$C,$B130)</f>
        <v>0</v>
      </c>
      <c r="D130" s="135">
        <f>SUMIFS('Contact Hours DM'!G:G,'Contact Hours DM'!$A:$A,$A130,'Contact Hours DM'!$C:$C,$B130)</f>
        <v>0</v>
      </c>
      <c r="E130" s="135">
        <f>SUMIFS('Contact Hours DM'!H:H,'Contact Hours DM'!$A:$A,$A130,'Contact Hours DM'!$C:$C,$B130)</f>
        <v>0</v>
      </c>
      <c r="F130" s="135">
        <f>SUMIFS('Contact Hours DM'!I:I,'Contact Hours DM'!$A:$A,$A130,'Contact Hours DM'!$C:$C,$B130)</f>
        <v>0</v>
      </c>
      <c r="G130" s="135">
        <f>SUMIFS('Contact Hours DM'!J:J,'Contact Hours DM'!$A:$A,$A130,'Contact Hours DM'!$C:$C,$B130)</f>
        <v>0</v>
      </c>
      <c r="H130" s="135">
        <f>SUMIFS('Contact Hours DM'!K:K,'Contact Hours DM'!$A:$A,$A130,'Contact Hours DM'!$C:$C,$B130)</f>
        <v>0</v>
      </c>
      <c r="I130" s="135">
        <f>SUMIFS('Contact Hours DM'!L:L,'Contact Hours DM'!$A:$A,$A130,'Contact Hours DM'!$C:$C,$B130)</f>
        <v>0</v>
      </c>
      <c r="J130" s="135">
        <f>SUMIFS('Contact Hours DM'!M:M,'Contact Hours DM'!$A:$A,$A130,'Contact Hours DM'!$C:$C,$B130)</f>
        <v>0</v>
      </c>
      <c r="K130" s="13">
        <f t="shared" si="20"/>
        <v>0</v>
      </c>
      <c r="L130" s="13">
        <f t="shared" si="21"/>
        <v>0</v>
      </c>
      <c r="M130" s="13">
        <f t="shared" si="22"/>
        <v>0</v>
      </c>
      <c r="N130" s="13">
        <f t="shared" si="23"/>
        <v>0</v>
      </c>
      <c r="O130" s="13">
        <f t="shared" si="24"/>
        <v>0</v>
      </c>
      <c r="P130" s="13">
        <f t="shared" si="25"/>
        <v>0</v>
      </c>
    </row>
    <row r="131" spans="1:16" x14ac:dyDescent="0.2">
      <c r="A131" s="11">
        <v>309932</v>
      </c>
      <c r="B131" s="12">
        <v>20</v>
      </c>
      <c r="C131" s="135">
        <f>SUMIFS('Contact Hours DM'!F:F,'Contact Hours DM'!$A:$A,$A131,'Contact Hours DM'!$C:$C,$B131)</f>
        <v>0</v>
      </c>
      <c r="D131" s="135">
        <f>SUMIFS('Contact Hours DM'!G:G,'Contact Hours DM'!$A:$A,$A131,'Contact Hours DM'!$C:$C,$B131)</f>
        <v>0</v>
      </c>
      <c r="E131" s="135">
        <f>SUMIFS('Contact Hours DM'!H:H,'Contact Hours DM'!$A:$A,$A131,'Contact Hours DM'!$C:$C,$B131)</f>
        <v>0</v>
      </c>
      <c r="F131" s="135">
        <f>SUMIFS('Contact Hours DM'!I:I,'Contact Hours DM'!$A:$A,$A131,'Contact Hours DM'!$C:$C,$B131)</f>
        <v>0</v>
      </c>
      <c r="G131" s="135">
        <f>SUMIFS('Contact Hours DM'!J:J,'Contact Hours DM'!$A:$A,$A131,'Contact Hours DM'!$C:$C,$B131)</f>
        <v>0</v>
      </c>
      <c r="H131" s="135">
        <f>SUMIFS('Contact Hours DM'!K:K,'Contact Hours DM'!$A:$A,$A131,'Contact Hours DM'!$C:$C,$B131)</f>
        <v>0</v>
      </c>
      <c r="I131" s="135">
        <f>SUMIFS('Contact Hours DM'!L:L,'Contact Hours DM'!$A:$A,$A131,'Contact Hours DM'!$C:$C,$B131)</f>
        <v>0</v>
      </c>
      <c r="J131" s="135">
        <f>SUMIFS('Contact Hours DM'!M:M,'Contact Hours DM'!$A:$A,$A131,'Contact Hours DM'!$C:$C,$B131)</f>
        <v>0</v>
      </c>
      <c r="K131" s="13">
        <f t="shared" si="20"/>
        <v>0</v>
      </c>
      <c r="L131" s="13">
        <f t="shared" si="21"/>
        <v>0</v>
      </c>
      <c r="M131" s="13">
        <f t="shared" si="22"/>
        <v>0</v>
      </c>
      <c r="N131" s="13">
        <f t="shared" si="23"/>
        <v>0</v>
      </c>
      <c r="O131" s="13">
        <f t="shared" si="24"/>
        <v>0</v>
      </c>
      <c r="P131" s="13">
        <f t="shared" si="25"/>
        <v>0</v>
      </c>
    </row>
    <row r="132" spans="1:16" x14ac:dyDescent="0.2">
      <c r="A132" s="11">
        <v>309932</v>
      </c>
      <c r="B132" s="12">
        <v>21</v>
      </c>
      <c r="C132" s="135">
        <f>SUMIFS('Contact Hours DM'!F:F,'Contact Hours DM'!$A:$A,$A132,'Contact Hours DM'!$C:$C,$B132)</f>
        <v>0</v>
      </c>
      <c r="D132" s="135">
        <f>SUMIFS('Contact Hours DM'!G:G,'Contact Hours DM'!$A:$A,$A132,'Contact Hours DM'!$C:$C,$B132)</f>
        <v>0</v>
      </c>
      <c r="E132" s="135">
        <f>SUMIFS('Contact Hours DM'!H:H,'Contact Hours DM'!$A:$A,$A132,'Contact Hours DM'!$C:$C,$B132)</f>
        <v>0</v>
      </c>
      <c r="F132" s="135">
        <f>SUMIFS('Contact Hours DM'!I:I,'Contact Hours DM'!$A:$A,$A132,'Contact Hours DM'!$C:$C,$B132)</f>
        <v>0</v>
      </c>
      <c r="G132" s="135">
        <f>SUMIFS('Contact Hours DM'!J:J,'Contact Hours DM'!$A:$A,$A132,'Contact Hours DM'!$C:$C,$B132)</f>
        <v>0</v>
      </c>
      <c r="H132" s="135">
        <f>SUMIFS('Contact Hours DM'!K:K,'Contact Hours DM'!$A:$A,$A132,'Contact Hours DM'!$C:$C,$B132)</f>
        <v>0</v>
      </c>
      <c r="I132" s="135">
        <f>SUMIFS('Contact Hours DM'!L:L,'Contact Hours DM'!$A:$A,$A132,'Contact Hours DM'!$C:$C,$B132)</f>
        <v>0</v>
      </c>
      <c r="J132" s="135">
        <f>SUMIFS('Contact Hours DM'!M:M,'Contact Hours DM'!$A:$A,$A132,'Contact Hours DM'!$C:$C,$B132)</f>
        <v>0</v>
      </c>
      <c r="K132" s="13">
        <f t="shared" si="20"/>
        <v>0</v>
      </c>
      <c r="L132" s="13">
        <f t="shared" si="21"/>
        <v>0</v>
      </c>
      <c r="M132" s="13">
        <f t="shared" si="22"/>
        <v>0</v>
      </c>
      <c r="N132" s="13">
        <f t="shared" si="23"/>
        <v>0</v>
      </c>
      <c r="O132" s="13">
        <f t="shared" si="24"/>
        <v>0</v>
      </c>
      <c r="P132" s="13">
        <f t="shared" si="25"/>
        <v>0</v>
      </c>
    </row>
    <row r="133" spans="1:16" x14ac:dyDescent="0.2">
      <c r="A133" s="11">
        <v>309932</v>
      </c>
      <c r="B133" s="12">
        <v>22</v>
      </c>
      <c r="C133" s="135">
        <f>SUMIFS('Contact Hours DM'!F:F,'Contact Hours DM'!$A:$A,$A133,'Contact Hours DM'!$C:$C,$B133)</f>
        <v>0</v>
      </c>
      <c r="D133" s="135">
        <f>SUMIFS('Contact Hours DM'!G:G,'Contact Hours DM'!$A:$A,$A133,'Contact Hours DM'!$C:$C,$B133)</f>
        <v>0</v>
      </c>
      <c r="E133" s="135">
        <f>SUMIFS('Contact Hours DM'!H:H,'Contact Hours DM'!$A:$A,$A133,'Contact Hours DM'!$C:$C,$B133)</f>
        <v>0</v>
      </c>
      <c r="F133" s="135">
        <f>SUMIFS('Contact Hours DM'!I:I,'Contact Hours DM'!$A:$A,$A133,'Contact Hours DM'!$C:$C,$B133)</f>
        <v>0</v>
      </c>
      <c r="G133" s="135">
        <f>SUMIFS('Contact Hours DM'!J:J,'Contact Hours DM'!$A:$A,$A133,'Contact Hours DM'!$C:$C,$B133)</f>
        <v>0</v>
      </c>
      <c r="H133" s="135">
        <f>SUMIFS('Contact Hours DM'!K:K,'Contact Hours DM'!$A:$A,$A133,'Contact Hours DM'!$C:$C,$B133)</f>
        <v>0</v>
      </c>
      <c r="I133" s="135">
        <f>SUMIFS('Contact Hours DM'!L:L,'Contact Hours DM'!$A:$A,$A133,'Contact Hours DM'!$C:$C,$B133)</f>
        <v>0</v>
      </c>
      <c r="J133" s="135">
        <f>SUMIFS('Contact Hours DM'!M:M,'Contact Hours DM'!$A:$A,$A133,'Contact Hours DM'!$C:$C,$B133)</f>
        <v>0</v>
      </c>
      <c r="K133" s="13">
        <f t="shared" si="20"/>
        <v>0</v>
      </c>
      <c r="L133" s="13">
        <f t="shared" si="21"/>
        <v>0</v>
      </c>
      <c r="M133" s="13">
        <f t="shared" si="22"/>
        <v>0</v>
      </c>
      <c r="N133" s="13">
        <f t="shared" si="23"/>
        <v>0</v>
      </c>
      <c r="O133" s="13">
        <f t="shared" si="24"/>
        <v>0</v>
      </c>
      <c r="P133" s="13">
        <f t="shared" si="25"/>
        <v>0</v>
      </c>
    </row>
    <row r="134" spans="1:16" x14ac:dyDescent="0.2">
      <c r="A134" s="11">
        <v>309932</v>
      </c>
      <c r="B134" s="12">
        <v>23</v>
      </c>
      <c r="C134" s="135">
        <f>SUMIFS('Contact Hours DM'!F:F,'Contact Hours DM'!$A:$A,$A134,'Contact Hours DM'!$C:$C,$B134)</f>
        <v>0</v>
      </c>
      <c r="D134" s="135">
        <f>SUMIFS('Contact Hours DM'!G:G,'Contact Hours DM'!$A:$A,$A134,'Contact Hours DM'!$C:$C,$B134)</f>
        <v>0</v>
      </c>
      <c r="E134" s="135">
        <f>SUMIFS('Contact Hours DM'!H:H,'Contact Hours DM'!$A:$A,$A134,'Contact Hours DM'!$C:$C,$B134)</f>
        <v>0</v>
      </c>
      <c r="F134" s="135">
        <f>SUMIFS('Contact Hours DM'!I:I,'Contact Hours DM'!$A:$A,$A134,'Contact Hours DM'!$C:$C,$B134)</f>
        <v>0</v>
      </c>
      <c r="G134" s="135">
        <f>SUMIFS('Contact Hours DM'!J:J,'Contact Hours DM'!$A:$A,$A134,'Contact Hours DM'!$C:$C,$B134)</f>
        <v>0</v>
      </c>
      <c r="H134" s="135">
        <f>SUMIFS('Contact Hours DM'!K:K,'Contact Hours DM'!$A:$A,$A134,'Contact Hours DM'!$C:$C,$B134)</f>
        <v>0</v>
      </c>
      <c r="I134" s="135">
        <f>SUMIFS('Contact Hours DM'!L:L,'Contact Hours DM'!$A:$A,$A134,'Contact Hours DM'!$C:$C,$B134)</f>
        <v>0</v>
      </c>
      <c r="J134" s="135">
        <f>SUMIFS('Contact Hours DM'!M:M,'Contact Hours DM'!$A:$A,$A134,'Contact Hours DM'!$C:$C,$B134)</f>
        <v>0</v>
      </c>
      <c r="K134" s="13">
        <f t="shared" si="20"/>
        <v>0</v>
      </c>
      <c r="L134" s="13">
        <f t="shared" si="21"/>
        <v>0</v>
      </c>
      <c r="M134" s="13">
        <f t="shared" si="22"/>
        <v>0</v>
      </c>
      <c r="N134" s="13">
        <f t="shared" si="23"/>
        <v>0</v>
      </c>
      <c r="O134" s="13">
        <f t="shared" si="24"/>
        <v>0</v>
      </c>
      <c r="P134" s="13">
        <f t="shared" si="25"/>
        <v>0</v>
      </c>
    </row>
    <row r="135" spans="1:16" x14ac:dyDescent="0.2">
      <c r="A135" s="11">
        <v>309932</v>
      </c>
      <c r="B135" s="12">
        <v>24</v>
      </c>
      <c r="C135" s="135">
        <f>SUMIFS('Contact Hours DM'!F:F,'Contact Hours DM'!$A:$A,$A135,'Contact Hours DM'!$C:$C,$B135)</f>
        <v>0</v>
      </c>
      <c r="D135" s="135">
        <f>SUMIFS('Contact Hours DM'!G:G,'Contact Hours DM'!$A:$A,$A135,'Contact Hours DM'!$C:$C,$B135)</f>
        <v>0</v>
      </c>
      <c r="E135" s="135">
        <f>SUMIFS('Contact Hours DM'!H:H,'Contact Hours DM'!$A:$A,$A135,'Contact Hours DM'!$C:$C,$B135)</f>
        <v>0</v>
      </c>
      <c r="F135" s="135">
        <f>SUMIFS('Contact Hours DM'!I:I,'Contact Hours DM'!$A:$A,$A135,'Contact Hours DM'!$C:$C,$B135)</f>
        <v>0</v>
      </c>
      <c r="G135" s="135">
        <f>SUMIFS('Contact Hours DM'!J:J,'Contact Hours DM'!$A:$A,$A135,'Contact Hours DM'!$C:$C,$B135)</f>
        <v>0</v>
      </c>
      <c r="H135" s="135">
        <f>SUMIFS('Contact Hours DM'!K:K,'Contact Hours DM'!$A:$A,$A135,'Contact Hours DM'!$C:$C,$B135)</f>
        <v>0</v>
      </c>
      <c r="I135" s="135">
        <f>SUMIFS('Contact Hours DM'!L:L,'Contact Hours DM'!$A:$A,$A135,'Contact Hours DM'!$C:$C,$B135)</f>
        <v>0</v>
      </c>
      <c r="J135" s="135">
        <f>SUMIFS('Contact Hours DM'!M:M,'Contact Hours DM'!$A:$A,$A135,'Contact Hours DM'!$C:$C,$B135)</f>
        <v>0</v>
      </c>
      <c r="K135" s="13">
        <f t="shared" si="20"/>
        <v>0</v>
      </c>
      <c r="L135" s="13">
        <f t="shared" si="21"/>
        <v>0</v>
      </c>
      <c r="M135" s="13">
        <f t="shared" si="22"/>
        <v>0</v>
      </c>
      <c r="N135" s="13">
        <f t="shared" si="23"/>
        <v>0</v>
      </c>
      <c r="O135" s="13">
        <f t="shared" si="24"/>
        <v>0</v>
      </c>
      <c r="P135" s="13">
        <f t="shared" si="25"/>
        <v>0</v>
      </c>
    </row>
    <row r="136" spans="1:16" x14ac:dyDescent="0.2">
      <c r="A136" s="11">
        <v>309932</v>
      </c>
      <c r="B136" s="12">
        <v>25</v>
      </c>
      <c r="C136" s="135">
        <f>SUMIFS('Contact Hours DM'!F:F,'Contact Hours DM'!$A:$A,$A136,'Contact Hours DM'!$C:$C,$B136)</f>
        <v>0</v>
      </c>
      <c r="D136" s="135">
        <f>SUMIFS('Contact Hours DM'!G:G,'Contact Hours DM'!$A:$A,$A136,'Contact Hours DM'!$C:$C,$B136)</f>
        <v>0</v>
      </c>
      <c r="E136" s="135">
        <f>SUMIFS('Contact Hours DM'!H:H,'Contact Hours DM'!$A:$A,$A136,'Contact Hours DM'!$C:$C,$B136)</f>
        <v>0</v>
      </c>
      <c r="F136" s="135">
        <f>SUMIFS('Contact Hours DM'!I:I,'Contact Hours DM'!$A:$A,$A136,'Contact Hours DM'!$C:$C,$B136)</f>
        <v>0</v>
      </c>
      <c r="G136" s="135">
        <f>SUMIFS('Contact Hours DM'!J:J,'Contact Hours DM'!$A:$A,$A136,'Contact Hours DM'!$C:$C,$B136)</f>
        <v>0</v>
      </c>
      <c r="H136" s="135">
        <f>SUMIFS('Contact Hours DM'!K:K,'Contact Hours DM'!$A:$A,$A136,'Contact Hours DM'!$C:$C,$B136)</f>
        <v>0</v>
      </c>
      <c r="I136" s="135">
        <f>SUMIFS('Contact Hours DM'!L:L,'Contact Hours DM'!$A:$A,$A136,'Contact Hours DM'!$C:$C,$B136)</f>
        <v>0</v>
      </c>
      <c r="J136" s="135">
        <f>SUMIFS('Contact Hours DM'!M:M,'Contact Hours DM'!$A:$A,$A136,'Contact Hours DM'!$C:$C,$B136)</f>
        <v>0</v>
      </c>
      <c r="K136" s="13">
        <f t="shared" si="20"/>
        <v>0</v>
      </c>
      <c r="L136" s="13">
        <f t="shared" si="21"/>
        <v>0</v>
      </c>
      <c r="M136" s="13">
        <f t="shared" si="22"/>
        <v>0</v>
      </c>
      <c r="N136" s="13">
        <f t="shared" si="23"/>
        <v>0</v>
      </c>
      <c r="O136" s="13">
        <f t="shared" si="24"/>
        <v>0</v>
      </c>
      <c r="P136" s="13">
        <f t="shared" si="25"/>
        <v>0</v>
      </c>
    </row>
    <row r="137" spans="1:16" x14ac:dyDescent="0.2">
      <c r="A137" s="11">
        <v>309932</v>
      </c>
      <c r="B137" s="12">
        <v>26</v>
      </c>
      <c r="C137" s="135">
        <f>SUMIFS('Contact Hours DM'!F:F,'Contact Hours DM'!$A:$A,$A137,'Contact Hours DM'!$C:$C,$B137)</f>
        <v>0</v>
      </c>
      <c r="D137" s="135">
        <f>SUMIFS('Contact Hours DM'!G:G,'Contact Hours DM'!$A:$A,$A137,'Contact Hours DM'!$C:$C,$B137)</f>
        <v>0</v>
      </c>
      <c r="E137" s="135">
        <f>SUMIFS('Contact Hours DM'!H:H,'Contact Hours DM'!$A:$A,$A137,'Contact Hours DM'!$C:$C,$B137)</f>
        <v>0</v>
      </c>
      <c r="F137" s="135">
        <f>SUMIFS('Contact Hours DM'!I:I,'Contact Hours DM'!$A:$A,$A137,'Contact Hours DM'!$C:$C,$B137)</f>
        <v>0</v>
      </c>
      <c r="G137" s="135">
        <f>SUMIFS('Contact Hours DM'!J:J,'Contact Hours DM'!$A:$A,$A137,'Contact Hours DM'!$C:$C,$B137)</f>
        <v>0</v>
      </c>
      <c r="H137" s="135">
        <f>SUMIFS('Contact Hours DM'!K:K,'Contact Hours DM'!$A:$A,$A137,'Contact Hours DM'!$C:$C,$B137)</f>
        <v>0</v>
      </c>
      <c r="I137" s="135">
        <f>SUMIFS('Contact Hours DM'!L:L,'Contact Hours DM'!$A:$A,$A137,'Contact Hours DM'!$C:$C,$B137)</f>
        <v>0</v>
      </c>
      <c r="J137" s="135">
        <f>SUMIFS('Contact Hours DM'!M:M,'Contact Hours DM'!$A:$A,$A137,'Contact Hours DM'!$C:$C,$B137)</f>
        <v>0</v>
      </c>
      <c r="K137" s="13">
        <f t="shared" si="20"/>
        <v>0</v>
      </c>
      <c r="L137" s="13">
        <f t="shared" si="21"/>
        <v>0</v>
      </c>
      <c r="M137" s="13">
        <f t="shared" si="22"/>
        <v>0</v>
      </c>
      <c r="N137" s="13">
        <f t="shared" si="23"/>
        <v>0</v>
      </c>
      <c r="O137" s="13">
        <f t="shared" si="24"/>
        <v>0</v>
      </c>
      <c r="P137" s="13">
        <f t="shared" si="25"/>
        <v>0</v>
      </c>
    </row>
    <row r="138" spans="1:16" x14ac:dyDescent="0.2">
      <c r="A138" s="11">
        <v>309932</v>
      </c>
      <c r="B138" s="12">
        <v>27</v>
      </c>
      <c r="C138" s="135">
        <f>SUMIFS('Contact Hours DM'!F:F,'Contact Hours DM'!$A:$A,$A138,'Contact Hours DM'!$C:$C,$B138)</f>
        <v>0</v>
      </c>
      <c r="D138" s="135">
        <f>SUMIFS('Contact Hours DM'!G:G,'Contact Hours DM'!$A:$A,$A138,'Contact Hours DM'!$C:$C,$B138)</f>
        <v>0</v>
      </c>
      <c r="E138" s="135">
        <f>SUMIFS('Contact Hours DM'!H:H,'Contact Hours DM'!$A:$A,$A138,'Contact Hours DM'!$C:$C,$B138)</f>
        <v>0</v>
      </c>
      <c r="F138" s="135">
        <f>SUMIFS('Contact Hours DM'!I:I,'Contact Hours DM'!$A:$A,$A138,'Contact Hours DM'!$C:$C,$B138)</f>
        <v>0</v>
      </c>
      <c r="G138" s="135">
        <f>SUMIFS('Contact Hours DM'!J:J,'Contact Hours DM'!$A:$A,$A138,'Contact Hours DM'!$C:$C,$B138)</f>
        <v>0</v>
      </c>
      <c r="H138" s="135">
        <f>SUMIFS('Contact Hours DM'!K:K,'Contact Hours DM'!$A:$A,$A138,'Contact Hours DM'!$C:$C,$B138)</f>
        <v>0</v>
      </c>
      <c r="I138" s="135">
        <f>SUMIFS('Contact Hours DM'!L:L,'Contact Hours DM'!$A:$A,$A138,'Contact Hours DM'!$C:$C,$B138)</f>
        <v>0</v>
      </c>
      <c r="J138" s="135">
        <f>SUMIFS('Contact Hours DM'!M:M,'Contact Hours DM'!$A:$A,$A138,'Contact Hours DM'!$C:$C,$B138)</f>
        <v>0</v>
      </c>
      <c r="K138" s="13">
        <f t="shared" si="20"/>
        <v>0</v>
      </c>
      <c r="L138" s="13">
        <f t="shared" si="21"/>
        <v>0</v>
      </c>
      <c r="M138" s="13">
        <f t="shared" si="22"/>
        <v>0</v>
      </c>
      <c r="N138" s="13">
        <f t="shared" si="23"/>
        <v>0</v>
      </c>
      <c r="O138" s="13">
        <f t="shared" si="24"/>
        <v>0</v>
      </c>
      <c r="P138" s="13">
        <f t="shared" si="25"/>
        <v>0</v>
      </c>
    </row>
    <row r="139" spans="1:16" x14ac:dyDescent="0.2">
      <c r="A139" s="11">
        <v>33965</v>
      </c>
      <c r="B139" s="12">
        <v>1</v>
      </c>
      <c r="C139" s="135">
        <f>SUMIFS('Contact Hours DM'!F:F,'Contact Hours DM'!$A:$A,$A139,'Contact Hours DM'!$C:$C,$B139)</f>
        <v>0</v>
      </c>
      <c r="D139" s="135">
        <f>SUMIFS('Contact Hours DM'!G:G,'Contact Hours DM'!$A:$A,$A139,'Contact Hours DM'!$C:$C,$B139)</f>
        <v>0</v>
      </c>
      <c r="E139" s="135">
        <f>SUMIFS('Contact Hours DM'!H:H,'Contact Hours DM'!$A:$A,$A139,'Contact Hours DM'!$C:$C,$B139)</f>
        <v>0</v>
      </c>
      <c r="F139" s="135">
        <f>SUMIFS('Contact Hours DM'!I:I,'Contact Hours DM'!$A:$A,$A139,'Contact Hours DM'!$C:$C,$B139)</f>
        <v>0</v>
      </c>
      <c r="G139" s="135">
        <f>SUMIFS('Contact Hours DM'!J:J,'Contact Hours DM'!$A:$A,$A139,'Contact Hours DM'!$C:$C,$B139)</f>
        <v>0</v>
      </c>
      <c r="H139" s="135">
        <f>SUMIFS('Contact Hours DM'!K:K,'Contact Hours DM'!$A:$A,$A139,'Contact Hours DM'!$C:$C,$B139)</f>
        <v>0</v>
      </c>
      <c r="I139" s="135">
        <f>SUMIFS('Contact Hours DM'!L:L,'Contact Hours DM'!$A:$A,$A139,'Contact Hours DM'!$C:$C,$B139)</f>
        <v>0</v>
      </c>
      <c r="J139" s="135">
        <f>SUMIFS('Contact Hours DM'!M:M,'Contact Hours DM'!$A:$A,$A139,'Contact Hours DM'!$C:$C,$B139)</f>
        <v>0</v>
      </c>
      <c r="K139" s="13">
        <f t="shared" si="2"/>
        <v>0</v>
      </c>
      <c r="L139" s="13">
        <f t="shared" si="3"/>
        <v>0</v>
      </c>
      <c r="M139" s="13">
        <f t="shared" si="6"/>
        <v>0</v>
      </c>
      <c r="N139" s="13">
        <f t="shared" si="7"/>
        <v>0</v>
      </c>
      <c r="O139" s="13">
        <f t="shared" si="4"/>
        <v>0</v>
      </c>
      <c r="P139" s="13">
        <f t="shared" si="5"/>
        <v>0</v>
      </c>
    </row>
    <row r="140" spans="1:16" x14ac:dyDescent="0.2">
      <c r="A140" s="11">
        <v>33965</v>
      </c>
      <c r="B140" s="12">
        <v>2</v>
      </c>
      <c r="C140" s="135">
        <f>SUMIFS('Contact Hours DM'!F:F,'Contact Hours DM'!$A:$A,$A140,'Contact Hours DM'!$C:$C,$B140)</f>
        <v>0</v>
      </c>
      <c r="D140" s="135">
        <f>SUMIFS('Contact Hours DM'!G:G,'Contact Hours DM'!$A:$A,$A140,'Contact Hours DM'!$C:$C,$B140)</f>
        <v>0</v>
      </c>
      <c r="E140" s="135">
        <f>SUMIFS('Contact Hours DM'!H:H,'Contact Hours DM'!$A:$A,$A140,'Contact Hours DM'!$C:$C,$B140)</f>
        <v>0</v>
      </c>
      <c r="F140" s="135">
        <f>SUMIFS('Contact Hours DM'!I:I,'Contact Hours DM'!$A:$A,$A140,'Contact Hours DM'!$C:$C,$B140)</f>
        <v>0</v>
      </c>
      <c r="G140" s="135">
        <f>SUMIFS('Contact Hours DM'!J:J,'Contact Hours DM'!$A:$A,$A140,'Contact Hours DM'!$C:$C,$B140)</f>
        <v>73824</v>
      </c>
      <c r="H140" s="135">
        <f>SUMIFS('Contact Hours DM'!K:K,'Contact Hours DM'!$A:$A,$A140,'Contact Hours DM'!$C:$C,$B140)</f>
        <v>0</v>
      </c>
      <c r="I140" s="135">
        <f>SUMIFS('Contact Hours DM'!L:L,'Contact Hours DM'!$A:$A,$A140,'Contact Hours DM'!$C:$C,$B140)</f>
        <v>0</v>
      </c>
      <c r="J140" s="135">
        <f>SUMIFS('Contact Hours DM'!M:M,'Contact Hours DM'!$A:$A,$A140,'Contact Hours DM'!$C:$C,$B140)</f>
        <v>0</v>
      </c>
      <c r="K140" s="13">
        <f t="shared" si="2"/>
        <v>0</v>
      </c>
      <c r="L140" s="13">
        <f t="shared" si="3"/>
        <v>73824</v>
      </c>
      <c r="M140" s="13">
        <f t="shared" si="6"/>
        <v>0</v>
      </c>
      <c r="N140" s="13">
        <f t="shared" si="7"/>
        <v>0</v>
      </c>
      <c r="O140" s="13">
        <f t="shared" si="4"/>
        <v>0</v>
      </c>
      <c r="P140" s="13">
        <f t="shared" si="5"/>
        <v>73824</v>
      </c>
    </row>
    <row r="141" spans="1:16" x14ac:dyDescent="0.2">
      <c r="A141" s="11">
        <v>33965</v>
      </c>
      <c r="B141" s="12">
        <v>3</v>
      </c>
      <c r="C141" s="135">
        <f>SUMIFS('Contact Hours DM'!F:F,'Contact Hours DM'!$A:$A,$A141,'Contact Hours DM'!$C:$C,$B141)</f>
        <v>0</v>
      </c>
      <c r="D141" s="135">
        <f>SUMIFS('Contact Hours DM'!G:G,'Contact Hours DM'!$A:$A,$A141,'Contact Hours DM'!$C:$C,$B141)</f>
        <v>0</v>
      </c>
      <c r="E141" s="135">
        <f>SUMIFS('Contact Hours DM'!H:H,'Contact Hours DM'!$A:$A,$A141,'Contact Hours DM'!$C:$C,$B141)</f>
        <v>0</v>
      </c>
      <c r="F141" s="135">
        <f>SUMIFS('Contact Hours DM'!I:I,'Contact Hours DM'!$A:$A,$A141,'Contact Hours DM'!$C:$C,$B141)</f>
        <v>0</v>
      </c>
      <c r="G141" s="135">
        <f>SUMIFS('Contact Hours DM'!J:J,'Contact Hours DM'!$A:$A,$A141,'Contact Hours DM'!$C:$C,$B141)</f>
        <v>32384</v>
      </c>
      <c r="H141" s="135">
        <f>SUMIFS('Contact Hours DM'!K:K,'Contact Hours DM'!$A:$A,$A141,'Contact Hours DM'!$C:$C,$B141)</f>
        <v>2976</v>
      </c>
      <c r="I141" s="135">
        <f>SUMIFS('Contact Hours DM'!L:L,'Contact Hours DM'!$A:$A,$A141,'Contact Hours DM'!$C:$C,$B141)</f>
        <v>0</v>
      </c>
      <c r="J141" s="135">
        <f>SUMIFS('Contact Hours DM'!M:M,'Contact Hours DM'!$A:$A,$A141,'Contact Hours DM'!$C:$C,$B141)</f>
        <v>0</v>
      </c>
      <c r="K141" s="13">
        <f t="shared" si="2"/>
        <v>0</v>
      </c>
      <c r="L141" s="13">
        <f t="shared" si="3"/>
        <v>35360</v>
      </c>
      <c r="M141" s="13">
        <f t="shared" ref="M141:M165" si="26">IF(B141&lt;28,D141+E141,0)*0.1</f>
        <v>0</v>
      </c>
      <c r="N141" s="13">
        <f t="shared" ref="N141:N165" si="27">IF(B141&lt;28,H141+J141,0)*0.1</f>
        <v>297.60000000000002</v>
      </c>
      <c r="O141" s="13">
        <f t="shared" si="4"/>
        <v>0</v>
      </c>
      <c r="P141" s="13">
        <f t="shared" si="5"/>
        <v>35657.599999999999</v>
      </c>
    </row>
    <row r="142" spans="1:16" x14ac:dyDescent="0.2">
      <c r="A142" s="11">
        <v>33965</v>
      </c>
      <c r="B142" s="12">
        <v>4</v>
      </c>
      <c r="C142" s="135">
        <f>SUMIFS('Contact Hours DM'!F:F,'Contact Hours DM'!$A:$A,$A142,'Contact Hours DM'!$C:$C,$B142)</f>
        <v>0</v>
      </c>
      <c r="D142" s="135">
        <f>SUMIFS('Contact Hours DM'!G:G,'Contact Hours DM'!$A:$A,$A142,'Contact Hours DM'!$C:$C,$B142)</f>
        <v>0</v>
      </c>
      <c r="E142" s="135">
        <f>SUMIFS('Contact Hours DM'!H:H,'Contact Hours DM'!$A:$A,$A142,'Contact Hours DM'!$C:$C,$B142)</f>
        <v>0</v>
      </c>
      <c r="F142" s="135">
        <f>SUMIFS('Contact Hours DM'!I:I,'Contact Hours DM'!$A:$A,$A142,'Contact Hours DM'!$C:$C,$B142)</f>
        <v>0</v>
      </c>
      <c r="G142" s="135">
        <f>SUMIFS('Contact Hours DM'!J:J,'Contact Hours DM'!$A:$A,$A142,'Contact Hours DM'!$C:$C,$B142)</f>
        <v>19872</v>
      </c>
      <c r="H142" s="135">
        <f>SUMIFS('Contact Hours DM'!K:K,'Contact Hours DM'!$A:$A,$A142,'Contact Hours DM'!$C:$C,$B142)</f>
        <v>8352</v>
      </c>
      <c r="I142" s="135">
        <f>SUMIFS('Contact Hours DM'!L:L,'Contact Hours DM'!$A:$A,$A142,'Contact Hours DM'!$C:$C,$B142)</f>
        <v>0</v>
      </c>
      <c r="J142" s="135">
        <f>SUMIFS('Contact Hours DM'!M:M,'Contact Hours DM'!$A:$A,$A142,'Contact Hours DM'!$C:$C,$B142)</f>
        <v>0</v>
      </c>
      <c r="K142" s="13">
        <f t="shared" ref="K142:K192" si="28">SUM(C142:F142)</f>
        <v>0</v>
      </c>
      <c r="L142" s="13">
        <f t="shared" ref="L142:L192" si="29">SUM(G142:J142)</f>
        <v>28224</v>
      </c>
      <c r="M142" s="13">
        <f t="shared" si="26"/>
        <v>0</v>
      </c>
      <c r="N142" s="13">
        <f t="shared" si="27"/>
        <v>835.2</v>
      </c>
      <c r="O142" s="13">
        <f t="shared" ref="O142:O192" si="30">K142+M142</f>
        <v>0</v>
      </c>
      <c r="P142" s="13">
        <f t="shared" ref="P142:P192" si="31">L142+N142</f>
        <v>29059.200000000001</v>
      </c>
    </row>
    <row r="143" spans="1:16" x14ac:dyDescent="0.2">
      <c r="A143" s="11">
        <v>33965</v>
      </c>
      <c r="B143" s="12">
        <v>5</v>
      </c>
      <c r="C143" s="135">
        <f>SUMIFS('Contact Hours DM'!F:F,'Contact Hours DM'!$A:$A,$A143,'Contact Hours DM'!$C:$C,$B143)</f>
        <v>0</v>
      </c>
      <c r="D143" s="135">
        <f>SUMIFS('Contact Hours DM'!G:G,'Contact Hours DM'!$A:$A,$A143,'Contact Hours DM'!$C:$C,$B143)</f>
        <v>0</v>
      </c>
      <c r="E143" s="135">
        <f>SUMIFS('Contact Hours DM'!H:H,'Contact Hours DM'!$A:$A,$A143,'Contact Hours DM'!$C:$C,$B143)</f>
        <v>0</v>
      </c>
      <c r="F143" s="135">
        <f>SUMIFS('Contact Hours DM'!I:I,'Contact Hours DM'!$A:$A,$A143,'Contact Hours DM'!$C:$C,$B143)</f>
        <v>0</v>
      </c>
      <c r="G143" s="135">
        <f>SUMIFS('Contact Hours DM'!J:J,'Contact Hours DM'!$A:$A,$A143,'Contact Hours DM'!$C:$C,$B143)</f>
        <v>0</v>
      </c>
      <c r="H143" s="135">
        <f>SUMIFS('Contact Hours DM'!K:K,'Contact Hours DM'!$A:$A,$A143,'Contact Hours DM'!$C:$C,$B143)</f>
        <v>0</v>
      </c>
      <c r="I143" s="135">
        <f>SUMIFS('Contact Hours DM'!L:L,'Contact Hours DM'!$A:$A,$A143,'Contact Hours DM'!$C:$C,$B143)</f>
        <v>0</v>
      </c>
      <c r="J143" s="135">
        <f>SUMIFS('Contact Hours DM'!M:M,'Contact Hours DM'!$A:$A,$A143,'Contact Hours DM'!$C:$C,$B143)</f>
        <v>0</v>
      </c>
      <c r="K143" s="13">
        <f t="shared" si="28"/>
        <v>0</v>
      </c>
      <c r="L143" s="13">
        <f t="shared" si="29"/>
        <v>0</v>
      </c>
      <c r="M143" s="13">
        <f t="shared" si="26"/>
        <v>0</v>
      </c>
      <c r="N143" s="13">
        <f t="shared" si="27"/>
        <v>0</v>
      </c>
      <c r="O143" s="13">
        <f t="shared" si="30"/>
        <v>0</v>
      </c>
      <c r="P143" s="13">
        <f t="shared" si="31"/>
        <v>0</v>
      </c>
    </row>
    <row r="144" spans="1:16" x14ac:dyDescent="0.2">
      <c r="A144" s="11">
        <v>33965</v>
      </c>
      <c r="B144" s="12">
        <v>6</v>
      </c>
      <c r="C144" s="135">
        <f>SUMIFS('Contact Hours DM'!F:F,'Contact Hours DM'!$A:$A,$A144,'Contact Hours DM'!$C:$C,$B144)</f>
        <v>0</v>
      </c>
      <c r="D144" s="135">
        <f>SUMIFS('Contact Hours DM'!G:G,'Contact Hours DM'!$A:$A,$A144,'Contact Hours DM'!$C:$C,$B144)</f>
        <v>0</v>
      </c>
      <c r="E144" s="135">
        <f>SUMIFS('Contact Hours DM'!H:H,'Contact Hours DM'!$A:$A,$A144,'Contact Hours DM'!$C:$C,$B144)</f>
        <v>0</v>
      </c>
      <c r="F144" s="135">
        <f>SUMIFS('Contact Hours DM'!I:I,'Contact Hours DM'!$A:$A,$A144,'Contact Hours DM'!$C:$C,$B144)</f>
        <v>0</v>
      </c>
      <c r="G144" s="135">
        <f>SUMIFS('Contact Hours DM'!J:J,'Contact Hours DM'!$A:$A,$A144,'Contact Hours DM'!$C:$C,$B144)</f>
        <v>0</v>
      </c>
      <c r="H144" s="135">
        <f>SUMIFS('Contact Hours DM'!K:K,'Contact Hours DM'!$A:$A,$A144,'Contact Hours DM'!$C:$C,$B144)</f>
        <v>0</v>
      </c>
      <c r="I144" s="135">
        <f>SUMIFS('Contact Hours DM'!L:L,'Contact Hours DM'!$A:$A,$A144,'Contact Hours DM'!$C:$C,$B144)</f>
        <v>0</v>
      </c>
      <c r="J144" s="135">
        <f>SUMIFS('Contact Hours DM'!M:M,'Contact Hours DM'!$A:$A,$A144,'Contact Hours DM'!$C:$C,$B144)</f>
        <v>0</v>
      </c>
      <c r="K144" s="13">
        <f t="shared" si="28"/>
        <v>0</v>
      </c>
      <c r="L144" s="13">
        <f t="shared" si="29"/>
        <v>0</v>
      </c>
      <c r="M144" s="13">
        <f t="shared" si="26"/>
        <v>0</v>
      </c>
      <c r="N144" s="13">
        <f t="shared" si="27"/>
        <v>0</v>
      </c>
      <c r="O144" s="13">
        <f t="shared" si="30"/>
        <v>0</v>
      </c>
      <c r="P144" s="13">
        <f t="shared" si="31"/>
        <v>0</v>
      </c>
    </row>
    <row r="145" spans="1:16" x14ac:dyDescent="0.2">
      <c r="A145" s="11">
        <v>33965</v>
      </c>
      <c r="B145" s="12">
        <v>7</v>
      </c>
      <c r="C145" s="135">
        <f>SUMIFS('Contact Hours DM'!F:F,'Contact Hours DM'!$A:$A,$A145,'Contact Hours DM'!$C:$C,$B145)</f>
        <v>0</v>
      </c>
      <c r="D145" s="135">
        <f>SUMIFS('Contact Hours DM'!G:G,'Contact Hours DM'!$A:$A,$A145,'Contact Hours DM'!$C:$C,$B145)</f>
        <v>0</v>
      </c>
      <c r="E145" s="135">
        <f>SUMIFS('Contact Hours DM'!H:H,'Contact Hours DM'!$A:$A,$A145,'Contact Hours DM'!$C:$C,$B145)</f>
        <v>0</v>
      </c>
      <c r="F145" s="135">
        <f>SUMIFS('Contact Hours DM'!I:I,'Contact Hours DM'!$A:$A,$A145,'Contact Hours DM'!$C:$C,$B145)</f>
        <v>0</v>
      </c>
      <c r="G145" s="135">
        <f>SUMIFS('Contact Hours DM'!J:J,'Contact Hours DM'!$A:$A,$A145,'Contact Hours DM'!$C:$C,$B145)</f>
        <v>0</v>
      </c>
      <c r="H145" s="135">
        <f>SUMIFS('Contact Hours DM'!K:K,'Contact Hours DM'!$A:$A,$A145,'Contact Hours DM'!$C:$C,$B145)</f>
        <v>21968</v>
      </c>
      <c r="I145" s="135">
        <f>SUMIFS('Contact Hours DM'!L:L,'Contact Hours DM'!$A:$A,$A145,'Contact Hours DM'!$C:$C,$B145)</f>
        <v>0</v>
      </c>
      <c r="J145" s="135">
        <f>SUMIFS('Contact Hours DM'!M:M,'Contact Hours DM'!$A:$A,$A145,'Contact Hours DM'!$C:$C,$B145)</f>
        <v>0</v>
      </c>
      <c r="K145" s="13">
        <f t="shared" si="28"/>
        <v>0</v>
      </c>
      <c r="L145" s="13">
        <f t="shared" si="29"/>
        <v>21968</v>
      </c>
      <c r="M145" s="13">
        <f t="shared" si="26"/>
        <v>0</v>
      </c>
      <c r="N145" s="13">
        <f t="shared" si="27"/>
        <v>2196.8000000000002</v>
      </c>
      <c r="O145" s="13">
        <f t="shared" si="30"/>
        <v>0</v>
      </c>
      <c r="P145" s="13">
        <f t="shared" si="31"/>
        <v>24164.799999999999</v>
      </c>
    </row>
    <row r="146" spans="1:16" x14ac:dyDescent="0.2">
      <c r="A146" s="11">
        <v>33965</v>
      </c>
      <c r="B146" s="12">
        <v>8</v>
      </c>
      <c r="C146" s="135">
        <f>SUMIFS('Contact Hours DM'!F:F,'Contact Hours DM'!$A:$A,$A146,'Contact Hours DM'!$C:$C,$B146)</f>
        <v>0</v>
      </c>
      <c r="D146" s="135">
        <f>SUMIFS('Contact Hours DM'!G:G,'Contact Hours DM'!$A:$A,$A146,'Contact Hours DM'!$C:$C,$B146)</f>
        <v>0</v>
      </c>
      <c r="E146" s="135">
        <f>SUMIFS('Contact Hours DM'!H:H,'Contact Hours DM'!$A:$A,$A146,'Contact Hours DM'!$C:$C,$B146)</f>
        <v>0</v>
      </c>
      <c r="F146" s="135">
        <f>SUMIFS('Contact Hours DM'!I:I,'Contact Hours DM'!$A:$A,$A146,'Contact Hours DM'!$C:$C,$B146)</f>
        <v>0</v>
      </c>
      <c r="G146" s="135">
        <f>SUMIFS('Contact Hours DM'!J:J,'Contact Hours DM'!$A:$A,$A146,'Contact Hours DM'!$C:$C,$B146)</f>
        <v>76816</v>
      </c>
      <c r="H146" s="135">
        <f>SUMIFS('Contact Hours DM'!K:K,'Contact Hours DM'!$A:$A,$A146,'Contact Hours DM'!$C:$C,$B146)</f>
        <v>0</v>
      </c>
      <c r="I146" s="135">
        <f>SUMIFS('Contact Hours DM'!L:L,'Contact Hours DM'!$A:$A,$A146,'Contact Hours DM'!$C:$C,$B146)</f>
        <v>0</v>
      </c>
      <c r="J146" s="135">
        <f>SUMIFS('Contact Hours DM'!M:M,'Contact Hours DM'!$A:$A,$A146,'Contact Hours DM'!$C:$C,$B146)</f>
        <v>0</v>
      </c>
      <c r="K146" s="13">
        <f t="shared" si="28"/>
        <v>0</v>
      </c>
      <c r="L146" s="13">
        <f t="shared" si="29"/>
        <v>76816</v>
      </c>
      <c r="M146" s="13">
        <f t="shared" si="26"/>
        <v>0</v>
      </c>
      <c r="N146" s="13">
        <f t="shared" si="27"/>
        <v>0</v>
      </c>
      <c r="O146" s="13">
        <f t="shared" si="30"/>
        <v>0</v>
      </c>
      <c r="P146" s="13">
        <f t="shared" si="31"/>
        <v>76816</v>
      </c>
    </row>
    <row r="147" spans="1:16" x14ac:dyDescent="0.2">
      <c r="A147" s="11">
        <v>33965</v>
      </c>
      <c r="B147" s="12">
        <v>9</v>
      </c>
      <c r="C147" s="135">
        <f>SUMIFS('Contact Hours DM'!F:F,'Contact Hours DM'!$A:$A,$A147,'Contact Hours DM'!$C:$C,$B147)</f>
        <v>0</v>
      </c>
      <c r="D147" s="135">
        <f>SUMIFS('Contact Hours DM'!G:G,'Contact Hours DM'!$A:$A,$A147,'Contact Hours DM'!$C:$C,$B147)</f>
        <v>0</v>
      </c>
      <c r="E147" s="135">
        <f>SUMIFS('Contact Hours DM'!H:H,'Contact Hours DM'!$A:$A,$A147,'Contact Hours DM'!$C:$C,$B147)</f>
        <v>0</v>
      </c>
      <c r="F147" s="135">
        <f>SUMIFS('Contact Hours DM'!I:I,'Contact Hours DM'!$A:$A,$A147,'Contact Hours DM'!$C:$C,$B147)</f>
        <v>0</v>
      </c>
      <c r="G147" s="135">
        <f>SUMIFS('Contact Hours DM'!J:J,'Contact Hours DM'!$A:$A,$A147,'Contact Hours DM'!$C:$C,$B147)</f>
        <v>0</v>
      </c>
      <c r="H147" s="135">
        <f>SUMIFS('Contact Hours DM'!K:K,'Contact Hours DM'!$A:$A,$A147,'Contact Hours DM'!$C:$C,$B147)</f>
        <v>0</v>
      </c>
      <c r="I147" s="135">
        <f>SUMIFS('Contact Hours DM'!L:L,'Contact Hours DM'!$A:$A,$A147,'Contact Hours DM'!$C:$C,$B147)</f>
        <v>0</v>
      </c>
      <c r="J147" s="135">
        <f>SUMIFS('Contact Hours DM'!M:M,'Contact Hours DM'!$A:$A,$A147,'Contact Hours DM'!$C:$C,$B147)</f>
        <v>0</v>
      </c>
      <c r="K147" s="13">
        <f t="shared" si="28"/>
        <v>0</v>
      </c>
      <c r="L147" s="13">
        <f t="shared" si="29"/>
        <v>0</v>
      </c>
      <c r="M147" s="13">
        <f t="shared" si="26"/>
        <v>0</v>
      </c>
      <c r="N147" s="13">
        <f t="shared" si="27"/>
        <v>0</v>
      </c>
      <c r="O147" s="13">
        <f t="shared" si="30"/>
        <v>0</v>
      </c>
      <c r="P147" s="13">
        <f t="shared" si="31"/>
        <v>0</v>
      </c>
    </row>
    <row r="148" spans="1:16" x14ac:dyDescent="0.2">
      <c r="A148" s="11">
        <v>33965</v>
      </c>
      <c r="B148" s="12">
        <v>10</v>
      </c>
      <c r="C148" s="135">
        <f>SUMIFS('Contact Hours DM'!F:F,'Contact Hours DM'!$A:$A,$A148,'Contact Hours DM'!$C:$C,$B148)</f>
        <v>0</v>
      </c>
      <c r="D148" s="135">
        <f>SUMIFS('Contact Hours DM'!G:G,'Contact Hours DM'!$A:$A,$A148,'Contact Hours DM'!$C:$C,$B148)</f>
        <v>0</v>
      </c>
      <c r="E148" s="135">
        <f>SUMIFS('Contact Hours DM'!H:H,'Contact Hours DM'!$A:$A,$A148,'Contact Hours DM'!$C:$C,$B148)</f>
        <v>0</v>
      </c>
      <c r="F148" s="135">
        <f>SUMIFS('Contact Hours DM'!I:I,'Contact Hours DM'!$A:$A,$A148,'Contact Hours DM'!$C:$C,$B148)</f>
        <v>0</v>
      </c>
      <c r="G148" s="135">
        <f>SUMIFS('Contact Hours DM'!J:J,'Contact Hours DM'!$A:$A,$A148,'Contact Hours DM'!$C:$C,$B148)</f>
        <v>0</v>
      </c>
      <c r="H148" s="135">
        <f>SUMIFS('Contact Hours DM'!K:K,'Contact Hours DM'!$A:$A,$A148,'Contact Hours DM'!$C:$C,$B148)</f>
        <v>0</v>
      </c>
      <c r="I148" s="135">
        <f>SUMIFS('Contact Hours DM'!L:L,'Contact Hours DM'!$A:$A,$A148,'Contact Hours DM'!$C:$C,$B148)</f>
        <v>0</v>
      </c>
      <c r="J148" s="135">
        <f>SUMIFS('Contact Hours DM'!M:M,'Contact Hours DM'!$A:$A,$A148,'Contact Hours DM'!$C:$C,$B148)</f>
        <v>0</v>
      </c>
      <c r="K148" s="13">
        <f t="shared" si="28"/>
        <v>0</v>
      </c>
      <c r="L148" s="13">
        <f t="shared" si="29"/>
        <v>0</v>
      </c>
      <c r="M148" s="13">
        <f t="shared" si="26"/>
        <v>0</v>
      </c>
      <c r="N148" s="13">
        <f t="shared" si="27"/>
        <v>0</v>
      </c>
      <c r="O148" s="13">
        <f t="shared" si="30"/>
        <v>0</v>
      </c>
      <c r="P148" s="13">
        <f t="shared" si="31"/>
        <v>0</v>
      </c>
    </row>
    <row r="149" spans="1:16" x14ac:dyDescent="0.2">
      <c r="A149" s="11">
        <v>33965</v>
      </c>
      <c r="B149" s="12">
        <v>11</v>
      </c>
      <c r="C149" s="135">
        <f>SUMIFS('Contact Hours DM'!F:F,'Contact Hours DM'!$A:$A,$A149,'Contact Hours DM'!$C:$C,$B149)</f>
        <v>0</v>
      </c>
      <c r="D149" s="135">
        <f>SUMIFS('Contact Hours DM'!G:G,'Contact Hours DM'!$A:$A,$A149,'Contact Hours DM'!$C:$C,$B149)</f>
        <v>0</v>
      </c>
      <c r="E149" s="135">
        <f>SUMIFS('Contact Hours DM'!H:H,'Contact Hours DM'!$A:$A,$A149,'Contact Hours DM'!$C:$C,$B149)</f>
        <v>0</v>
      </c>
      <c r="F149" s="135">
        <f>SUMIFS('Contact Hours DM'!I:I,'Contact Hours DM'!$A:$A,$A149,'Contact Hours DM'!$C:$C,$B149)</f>
        <v>0</v>
      </c>
      <c r="G149" s="135">
        <f>SUMIFS('Contact Hours DM'!J:J,'Contact Hours DM'!$A:$A,$A149,'Contact Hours DM'!$C:$C,$B149)</f>
        <v>0</v>
      </c>
      <c r="H149" s="135">
        <f>SUMIFS('Contact Hours DM'!K:K,'Contact Hours DM'!$A:$A,$A149,'Contact Hours DM'!$C:$C,$B149)</f>
        <v>52800</v>
      </c>
      <c r="I149" s="135">
        <f>SUMIFS('Contact Hours DM'!L:L,'Contact Hours DM'!$A:$A,$A149,'Contact Hours DM'!$C:$C,$B149)</f>
        <v>0</v>
      </c>
      <c r="J149" s="135">
        <f>SUMIFS('Contact Hours DM'!M:M,'Contact Hours DM'!$A:$A,$A149,'Contact Hours DM'!$C:$C,$B149)</f>
        <v>0</v>
      </c>
      <c r="K149" s="13">
        <f t="shared" si="28"/>
        <v>0</v>
      </c>
      <c r="L149" s="13">
        <f t="shared" si="29"/>
        <v>52800</v>
      </c>
      <c r="M149" s="13">
        <f t="shared" si="26"/>
        <v>0</v>
      </c>
      <c r="N149" s="13">
        <f t="shared" si="27"/>
        <v>5280</v>
      </c>
      <c r="O149" s="13">
        <f t="shared" si="30"/>
        <v>0</v>
      </c>
      <c r="P149" s="13">
        <f t="shared" si="31"/>
        <v>58080</v>
      </c>
    </row>
    <row r="150" spans="1:16" x14ac:dyDescent="0.2">
      <c r="A150" s="11">
        <v>33965</v>
      </c>
      <c r="B150" s="12">
        <v>12</v>
      </c>
      <c r="C150" s="135">
        <f>SUMIFS('Contact Hours DM'!F:F,'Contact Hours DM'!$A:$A,$A150,'Contact Hours DM'!$C:$C,$B150)</f>
        <v>0</v>
      </c>
      <c r="D150" s="135">
        <f>SUMIFS('Contact Hours DM'!G:G,'Contact Hours DM'!$A:$A,$A150,'Contact Hours DM'!$C:$C,$B150)</f>
        <v>0</v>
      </c>
      <c r="E150" s="135">
        <f>SUMIFS('Contact Hours DM'!H:H,'Contact Hours DM'!$A:$A,$A150,'Contact Hours DM'!$C:$C,$B150)</f>
        <v>0</v>
      </c>
      <c r="F150" s="135">
        <f>SUMIFS('Contact Hours DM'!I:I,'Contact Hours DM'!$A:$A,$A150,'Contact Hours DM'!$C:$C,$B150)</f>
        <v>8768</v>
      </c>
      <c r="G150" s="135">
        <f>SUMIFS('Contact Hours DM'!J:J,'Contact Hours DM'!$A:$A,$A150,'Contact Hours DM'!$C:$C,$B150)</f>
        <v>0</v>
      </c>
      <c r="H150" s="135">
        <f>SUMIFS('Contact Hours DM'!K:K,'Contact Hours DM'!$A:$A,$A150,'Contact Hours DM'!$C:$C,$B150)</f>
        <v>0</v>
      </c>
      <c r="I150" s="135">
        <f>SUMIFS('Contact Hours DM'!L:L,'Contact Hours DM'!$A:$A,$A150,'Contact Hours DM'!$C:$C,$B150)</f>
        <v>0</v>
      </c>
      <c r="J150" s="135">
        <f>SUMIFS('Contact Hours DM'!M:M,'Contact Hours DM'!$A:$A,$A150,'Contact Hours DM'!$C:$C,$B150)</f>
        <v>0</v>
      </c>
      <c r="K150" s="13">
        <f t="shared" si="28"/>
        <v>8768</v>
      </c>
      <c r="L150" s="13">
        <f t="shared" si="29"/>
        <v>0</v>
      </c>
      <c r="M150" s="13">
        <f t="shared" si="26"/>
        <v>0</v>
      </c>
      <c r="N150" s="13">
        <f t="shared" si="27"/>
        <v>0</v>
      </c>
      <c r="O150" s="13">
        <f t="shared" si="30"/>
        <v>8768</v>
      </c>
      <c r="P150" s="13">
        <f t="shared" si="31"/>
        <v>0</v>
      </c>
    </row>
    <row r="151" spans="1:16" x14ac:dyDescent="0.2">
      <c r="A151" s="11">
        <v>33965</v>
      </c>
      <c r="B151" s="12">
        <v>13</v>
      </c>
      <c r="C151" s="135">
        <f>SUMIFS('Contact Hours DM'!F:F,'Contact Hours DM'!$A:$A,$A151,'Contact Hours DM'!$C:$C,$B151)</f>
        <v>0</v>
      </c>
      <c r="D151" s="135">
        <f>SUMIFS('Contact Hours DM'!G:G,'Contact Hours DM'!$A:$A,$A151,'Contact Hours DM'!$C:$C,$B151)</f>
        <v>0</v>
      </c>
      <c r="E151" s="135">
        <f>SUMIFS('Contact Hours DM'!H:H,'Contact Hours DM'!$A:$A,$A151,'Contact Hours DM'!$C:$C,$B151)</f>
        <v>0</v>
      </c>
      <c r="F151" s="135">
        <f>SUMIFS('Contact Hours DM'!I:I,'Contact Hours DM'!$A:$A,$A151,'Contact Hours DM'!$C:$C,$B151)</f>
        <v>0</v>
      </c>
      <c r="G151" s="135">
        <f>SUMIFS('Contact Hours DM'!J:J,'Contact Hours DM'!$A:$A,$A151,'Contact Hours DM'!$C:$C,$B151)</f>
        <v>0</v>
      </c>
      <c r="H151" s="135">
        <f>SUMIFS('Contact Hours DM'!K:K,'Contact Hours DM'!$A:$A,$A151,'Contact Hours DM'!$C:$C,$B151)</f>
        <v>0</v>
      </c>
      <c r="I151" s="135">
        <f>SUMIFS('Contact Hours DM'!L:L,'Contact Hours DM'!$A:$A,$A151,'Contact Hours DM'!$C:$C,$B151)</f>
        <v>0</v>
      </c>
      <c r="J151" s="135">
        <f>SUMIFS('Contact Hours DM'!M:M,'Contact Hours DM'!$A:$A,$A151,'Contact Hours DM'!$C:$C,$B151)</f>
        <v>0</v>
      </c>
      <c r="K151" s="13">
        <f t="shared" si="28"/>
        <v>0</v>
      </c>
      <c r="L151" s="13">
        <f t="shared" si="29"/>
        <v>0</v>
      </c>
      <c r="M151" s="13">
        <f t="shared" si="26"/>
        <v>0</v>
      </c>
      <c r="N151" s="13">
        <f t="shared" si="27"/>
        <v>0</v>
      </c>
      <c r="O151" s="13">
        <f t="shared" si="30"/>
        <v>0</v>
      </c>
      <c r="P151" s="13">
        <f t="shared" si="31"/>
        <v>0</v>
      </c>
    </row>
    <row r="152" spans="1:16" x14ac:dyDescent="0.2">
      <c r="A152" s="11">
        <v>33965</v>
      </c>
      <c r="B152" s="12">
        <v>14</v>
      </c>
      <c r="C152" s="135">
        <f>SUMIFS('Contact Hours DM'!F:F,'Contact Hours DM'!$A:$A,$A152,'Contact Hours DM'!$C:$C,$B152)</f>
        <v>0</v>
      </c>
      <c r="D152" s="135">
        <f>SUMIFS('Contact Hours DM'!G:G,'Contact Hours DM'!$A:$A,$A152,'Contact Hours DM'!$C:$C,$B152)</f>
        <v>0</v>
      </c>
      <c r="E152" s="135">
        <f>SUMIFS('Contact Hours DM'!H:H,'Contact Hours DM'!$A:$A,$A152,'Contact Hours DM'!$C:$C,$B152)</f>
        <v>0</v>
      </c>
      <c r="F152" s="135">
        <f>SUMIFS('Contact Hours DM'!I:I,'Contact Hours DM'!$A:$A,$A152,'Contact Hours DM'!$C:$C,$B152)</f>
        <v>0</v>
      </c>
      <c r="G152" s="135">
        <f>SUMIFS('Contact Hours DM'!J:J,'Contact Hours DM'!$A:$A,$A152,'Contact Hours DM'!$C:$C,$B152)</f>
        <v>0</v>
      </c>
      <c r="H152" s="135">
        <f>SUMIFS('Contact Hours DM'!K:K,'Contact Hours DM'!$A:$A,$A152,'Contact Hours DM'!$C:$C,$B152)</f>
        <v>0</v>
      </c>
      <c r="I152" s="135">
        <f>SUMIFS('Contact Hours DM'!L:L,'Contact Hours DM'!$A:$A,$A152,'Contact Hours DM'!$C:$C,$B152)</f>
        <v>0</v>
      </c>
      <c r="J152" s="135">
        <f>SUMIFS('Contact Hours DM'!M:M,'Contact Hours DM'!$A:$A,$A152,'Contact Hours DM'!$C:$C,$B152)</f>
        <v>0</v>
      </c>
      <c r="K152" s="13">
        <f t="shared" si="28"/>
        <v>0</v>
      </c>
      <c r="L152" s="13">
        <f t="shared" si="29"/>
        <v>0</v>
      </c>
      <c r="M152" s="13">
        <f t="shared" si="26"/>
        <v>0</v>
      </c>
      <c r="N152" s="13">
        <f t="shared" si="27"/>
        <v>0</v>
      </c>
      <c r="O152" s="13">
        <f t="shared" si="30"/>
        <v>0</v>
      </c>
      <c r="P152" s="13">
        <f t="shared" si="31"/>
        <v>0</v>
      </c>
    </row>
    <row r="153" spans="1:16" x14ac:dyDescent="0.2">
      <c r="A153" s="11">
        <v>33965</v>
      </c>
      <c r="B153" s="12">
        <v>15</v>
      </c>
      <c r="C153" s="135">
        <f>SUMIFS('Contact Hours DM'!F:F,'Contact Hours DM'!$A:$A,$A153,'Contact Hours DM'!$C:$C,$B153)</f>
        <v>0</v>
      </c>
      <c r="D153" s="135">
        <f>SUMIFS('Contact Hours DM'!G:G,'Contact Hours DM'!$A:$A,$A153,'Contact Hours DM'!$C:$C,$B153)</f>
        <v>0</v>
      </c>
      <c r="E153" s="135">
        <f>SUMIFS('Contact Hours DM'!H:H,'Contact Hours DM'!$A:$A,$A153,'Contact Hours DM'!$C:$C,$B153)</f>
        <v>0</v>
      </c>
      <c r="F153" s="135">
        <f>SUMIFS('Contact Hours DM'!I:I,'Contact Hours DM'!$A:$A,$A153,'Contact Hours DM'!$C:$C,$B153)</f>
        <v>0</v>
      </c>
      <c r="G153" s="135">
        <f>SUMIFS('Contact Hours DM'!J:J,'Contact Hours DM'!$A:$A,$A153,'Contact Hours DM'!$C:$C,$B153)</f>
        <v>0</v>
      </c>
      <c r="H153" s="135">
        <f>SUMIFS('Contact Hours DM'!K:K,'Contact Hours DM'!$A:$A,$A153,'Contact Hours DM'!$C:$C,$B153)</f>
        <v>0</v>
      </c>
      <c r="I153" s="135">
        <f>SUMIFS('Contact Hours DM'!L:L,'Contact Hours DM'!$A:$A,$A153,'Contact Hours DM'!$C:$C,$B153)</f>
        <v>0</v>
      </c>
      <c r="J153" s="135">
        <f>SUMIFS('Contact Hours DM'!M:M,'Contact Hours DM'!$A:$A,$A153,'Contact Hours DM'!$C:$C,$B153)</f>
        <v>0</v>
      </c>
      <c r="K153" s="13">
        <f t="shared" si="28"/>
        <v>0</v>
      </c>
      <c r="L153" s="13">
        <f t="shared" si="29"/>
        <v>0</v>
      </c>
      <c r="M153" s="13">
        <f t="shared" si="26"/>
        <v>0</v>
      </c>
      <c r="N153" s="13">
        <f t="shared" si="27"/>
        <v>0</v>
      </c>
      <c r="O153" s="13">
        <f t="shared" si="30"/>
        <v>0</v>
      </c>
      <c r="P153" s="13">
        <f t="shared" si="31"/>
        <v>0</v>
      </c>
    </row>
    <row r="154" spans="1:16" x14ac:dyDescent="0.2">
      <c r="A154" s="11">
        <v>33965</v>
      </c>
      <c r="B154" s="12">
        <v>16</v>
      </c>
      <c r="C154" s="135">
        <f>SUMIFS('Contact Hours DM'!F:F,'Contact Hours DM'!$A:$A,$A154,'Contact Hours DM'!$C:$C,$B154)</f>
        <v>0</v>
      </c>
      <c r="D154" s="135">
        <f>SUMIFS('Contact Hours DM'!G:G,'Contact Hours DM'!$A:$A,$A154,'Contact Hours DM'!$C:$C,$B154)</f>
        <v>0</v>
      </c>
      <c r="E154" s="135">
        <f>SUMIFS('Contact Hours DM'!H:H,'Contact Hours DM'!$A:$A,$A154,'Contact Hours DM'!$C:$C,$B154)</f>
        <v>0</v>
      </c>
      <c r="F154" s="135">
        <f>SUMIFS('Contact Hours DM'!I:I,'Contact Hours DM'!$A:$A,$A154,'Contact Hours DM'!$C:$C,$B154)</f>
        <v>0</v>
      </c>
      <c r="G154" s="135">
        <f>SUMIFS('Contact Hours DM'!J:J,'Contact Hours DM'!$A:$A,$A154,'Contact Hours DM'!$C:$C,$B154)</f>
        <v>0</v>
      </c>
      <c r="H154" s="135">
        <f>SUMIFS('Contact Hours DM'!K:K,'Contact Hours DM'!$A:$A,$A154,'Contact Hours DM'!$C:$C,$B154)</f>
        <v>0</v>
      </c>
      <c r="I154" s="135">
        <f>SUMIFS('Contact Hours DM'!L:L,'Contact Hours DM'!$A:$A,$A154,'Contact Hours DM'!$C:$C,$B154)</f>
        <v>0</v>
      </c>
      <c r="J154" s="135">
        <f>SUMIFS('Contact Hours DM'!M:M,'Contact Hours DM'!$A:$A,$A154,'Contact Hours DM'!$C:$C,$B154)</f>
        <v>0</v>
      </c>
      <c r="K154" s="13">
        <f t="shared" si="28"/>
        <v>0</v>
      </c>
      <c r="L154" s="13">
        <f t="shared" si="29"/>
        <v>0</v>
      </c>
      <c r="M154" s="13">
        <f t="shared" si="26"/>
        <v>0</v>
      </c>
      <c r="N154" s="13">
        <f t="shared" si="27"/>
        <v>0</v>
      </c>
      <c r="O154" s="13">
        <f t="shared" si="30"/>
        <v>0</v>
      </c>
      <c r="P154" s="13">
        <f t="shared" si="31"/>
        <v>0</v>
      </c>
    </row>
    <row r="155" spans="1:16" x14ac:dyDescent="0.2">
      <c r="A155" s="11">
        <v>33965</v>
      </c>
      <c r="B155" s="12">
        <v>17</v>
      </c>
      <c r="C155" s="135">
        <f>SUMIFS('Contact Hours DM'!F:F,'Contact Hours DM'!$A:$A,$A155,'Contact Hours DM'!$C:$C,$B155)</f>
        <v>0</v>
      </c>
      <c r="D155" s="135">
        <f>SUMIFS('Contact Hours DM'!G:G,'Contact Hours DM'!$A:$A,$A155,'Contact Hours DM'!$C:$C,$B155)</f>
        <v>0</v>
      </c>
      <c r="E155" s="135">
        <f>SUMIFS('Contact Hours DM'!H:H,'Contact Hours DM'!$A:$A,$A155,'Contact Hours DM'!$C:$C,$B155)</f>
        <v>0</v>
      </c>
      <c r="F155" s="135">
        <f>SUMIFS('Contact Hours DM'!I:I,'Contact Hours DM'!$A:$A,$A155,'Contact Hours DM'!$C:$C,$B155)</f>
        <v>0</v>
      </c>
      <c r="G155" s="135">
        <f>SUMIFS('Contact Hours DM'!J:J,'Contact Hours DM'!$A:$A,$A155,'Contact Hours DM'!$C:$C,$B155)</f>
        <v>0</v>
      </c>
      <c r="H155" s="135">
        <f>SUMIFS('Contact Hours DM'!K:K,'Contact Hours DM'!$A:$A,$A155,'Contact Hours DM'!$C:$C,$B155)</f>
        <v>0</v>
      </c>
      <c r="I155" s="135">
        <f>SUMIFS('Contact Hours DM'!L:L,'Contact Hours DM'!$A:$A,$A155,'Contact Hours DM'!$C:$C,$B155)</f>
        <v>0</v>
      </c>
      <c r="J155" s="135">
        <f>SUMIFS('Contact Hours DM'!M:M,'Contact Hours DM'!$A:$A,$A155,'Contact Hours DM'!$C:$C,$B155)</f>
        <v>0</v>
      </c>
      <c r="K155" s="13">
        <f t="shared" si="28"/>
        <v>0</v>
      </c>
      <c r="L155" s="13">
        <f t="shared" si="29"/>
        <v>0</v>
      </c>
      <c r="M155" s="13">
        <f t="shared" si="26"/>
        <v>0</v>
      </c>
      <c r="N155" s="13">
        <f t="shared" si="27"/>
        <v>0</v>
      </c>
      <c r="O155" s="13">
        <f t="shared" si="30"/>
        <v>0</v>
      </c>
      <c r="P155" s="13">
        <f t="shared" si="31"/>
        <v>0</v>
      </c>
    </row>
    <row r="156" spans="1:16" x14ac:dyDescent="0.2">
      <c r="A156" s="11">
        <v>33965</v>
      </c>
      <c r="B156" s="12">
        <v>18</v>
      </c>
      <c r="C156" s="135">
        <f>SUMIFS('Contact Hours DM'!F:F,'Contact Hours DM'!$A:$A,$A156,'Contact Hours DM'!$C:$C,$B156)</f>
        <v>0</v>
      </c>
      <c r="D156" s="135">
        <f>SUMIFS('Contact Hours DM'!G:G,'Contact Hours DM'!$A:$A,$A156,'Contact Hours DM'!$C:$C,$B156)</f>
        <v>0</v>
      </c>
      <c r="E156" s="135">
        <f>SUMIFS('Contact Hours DM'!H:H,'Contact Hours DM'!$A:$A,$A156,'Contact Hours DM'!$C:$C,$B156)</f>
        <v>0</v>
      </c>
      <c r="F156" s="135">
        <f>SUMIFS('Contact Hours DM'!I:I,'Contact Hours DM'!$A:$A,$A156,'Contact Hours DM'!$C:$C,$B156)</f>
        <v>0</v>
      </c>
      <c r="G156" s="135">
        <f>SUMIFS('Contact Hours DM'!J:J,'Contact Hours DM'!$A:$A,$A156,'Contact Hours DM'!$C:$C,$B156)</f>
        <v>0</v>
      </c>
      <c r="H156" s="135">
        <f>SUMIFS('Contact Hours DM'!K:K,'Contact Hours DM'!$A:$A,$A156,'Contact Hours DM'!$C:$C,$B156)</f>
        <v>0</v>
      </c>
      <c r="I156" s="135">
        <f>SUMIFS('Contact Hours DM'!L:L,'Contact Hours DM'!$A:$A,$A156,'Contact Hours DM'!$C:$C,$B156)</f>
        <v>0</v>
      </c>
      <c r="J156" s="135">
        <f>SUMIFS('Contact Hours DM'!M:M,'Contact Hours DM'!$A:$A,$A156,'Contact Hours DM'!$C:$C,$B156)</f>
        <v>0</v>
      </c>
      <c r="K156" s="13">
        <f t="shared" si="28"/>
        <v>0</v>
      </c>
      <c r="L156" s="13">
        <f t="shared" si="29"/>
        <v>0</v>
      </c>
      <c r="M156" s="13">
        <f t="shared" si="26"/>
        <v>0</v>
      </c>
      <c r="N156" s="13">
        <f t="shared" si="27"/>
        <v>0</v>
      </c>
      <c r="O156" s="13">
        <f t="shared" si="30"/>
        <v>0</v>
      </c>
      <c r="P156" s="13">
        <f t="shared" si="31"/>
        <v>0</v>
      </c>
    </row>
    <row r="157" spans="1:16" x14ac:dyDescent="0.2">
      <c r="A157" s="11">
        <v>33965</v>
      </c>
      <c r="B157" s="12">
        <v>19</v>
      </c>
      <c r="C157" s="135">
        <f>SUMIFS('Contact Hours DM'!F:F,'Contact Hours DM'!$A:$A,$A157,'Contact Hours DM'!$C:$C,$B157)</f>
        <v>0</v>
      </c>
      <c r="D157" s="135">
        <f>SUMIFS('Contact Hours DM'!G:G,'Contact Hours DM'!$A:$A,$A157,'Contact Hours DM'!$C:$C,$B157)</f>
        <v>13584</v>
      </c>
      <c r="E157" s="135">
        <f>SUMIFS('Contact Hours DM'!H:H,'Contact Hours DM'!$A:$A,$A157,'Contact Hours DM'!$C:$C,$B157)</f>
        <v>10368</v>
      </c>
      <c r="F157" s="135">
        <f>SUMIFS('Contact Hours DM'!I:I,'Contact Hours DM'!$A:$A,$A157,'Contact Hours DM'!$C:$C,$B157)</f>
        <v>0</v>
      </c>
      <c r="G157" s="135">
        <f>SUMIFS('Contact Hours DM'!J:J,'Contact Hours DM'!$A:$A,$A157,'Contact Hours DM'!$C:$C,$B157)</f>
        <v>0</v>
      </c>
      <c r="H157" s="135">
        <f>SUMIFS('Contact Hours DM'!K:K,'Contact Hours DM'!$A:$A,$A157,'Contact Hours DM'!$C:$C,$B157)</f>
        <v>1152</v>
      </c>
      <c r="I157" s="135">
        <f>SUMIFS('Contact Hours DM'!L:L,'Contact Hours DM'!$A:$A,$A157,'Contact Hours DM'!$C:$C,$B157)</f>
        <v>0</v>
      </c>
      <c r="J157" s="135">
        <f>SUMIFS('Contact Hours DM'!M:M,'Contact Hours DM'!$A:$A,$A157,'Contact Hours DM'!$C:$C,$B157)</f>
        <v>0</v>
      </c>
      <c r="K157" s="13">
        <f t="shared" si="28"/>
        <v>23952</v>
      </c>
      <c r="L157" s="13">
        <f t="shared" si="29"/>
        <v>1152</v>
      </c>
      <c r="M157" s="13">
        <f t="shared" si="26"/>
        <v>2395.2000000000003</v>
      </c>
      <c r="N157" s="13">
        <f t="shared" si="27"/>
        <v>115.2</v>
      </c>
      <c r="O157" s="13">
        <f t="shared" si="30"/>
        <v>26347.200000000001</v>
      </c>
      <c r="P157" s="13">
        <f t="shared" si="31"/>
        <v>1267.2</v>
      </c>
    </row>
    <row r="158" spans="1:16" x14ac:dyDescent="0.2">
      <c r="A158" s="11">
        <v>33965</v>
      </c>
      <c r="B158" s="12">
        <v>20</v>
      </c>
      <c r="C158" s="135">
        <f>SUMIFS('Contact Hours DM'!F:F,'Contact Hours DM'!$A:$A,$A158,'Contact Hours DM'!$C:$C,$B158)</f>
        <v>0</v>
      </c>
      <c r="D158" s="135">
        <f>SUMIFS('Contact Hours DM'!G:G,'Contact Hours DM'!$A:$A,$A158,'Contact Hours DM'!$C:$C,$B158)</f>
        <v>0</v>
      </c>
      <c r="E158" s="135">
        <f>SUMIFS('Contact Hours DM'!H:H,'Contact Hours DM'!$A:$A,$A158,'Contact Hours DM'!$C:$C,$B158)</f>
        <v>0</v>
      </c>
      <c r="F158" s="135">
        <f>SUMIFS('Contact Hours DM'!I:I,'Contact Hours DM'!$A:$A,$A158,'Contact Hours DM'!$C:$C,$B158)</f>
        <v>0</v>
      </c>
      <c r="G158" s="135">
        <f>SUMIFS('Contact Hours DM'!J:J,'Contact Hours DM'!$A:$A,$A158,'Contact Hours DM'!$C:$C,$B158)</f>
        <v>3168</v>
      </c>
      <c r="H158" s="135">
        <f>SUMIFS('Contact Hours DM'!K:K,'Contact Hours DM'!$A:$A,$A158,'Contact Hours DM'!$C:$C,$B158)</f>
        <v>0</v>
      </c>
      <c r="I158" s="135">
        <f>SUMIFS('Contact Hours DM'!L:L,'Contact Hours DM'!$A:$A,$A158,'Contact Hours DM'!$C:$C,$B158)</f>
        <v>0</v>
      </c>
      <c r="J158" s="135">
        <f>SUMIFS('Contact Hours DM'!M:M,'Contact Hours DM'!$A:$A,$A158,'Contact Hours DM'!$C:$C,$B158)</f>
        <v>0</v>
      </c>
      <c r="K158" s="13">
        <f t="shared" si="28"/>
        <v>0</v>
      </c>
      <c r="L158" s="13">
        <f t="shared" si="29"/>
        <v>3168</v>
      </c>
      <c r="M158" s="13">
        <f t="shared" si="26"/>
        <v>0</v>
      </c>
      <c r="N158" s="13">
        <f t="shared" si="27"/>
        <v>0</v>
      </c>
      <c r="O158" s="13">
        <f t="shared" si="30"/>
        <v>0</v>
      </c>
      <c r="P158" s="13">
        <f t="shared" si="31"/>
        <v>3168</v>
      </c>
    </row>
    <row r="159" spans="1:16" x14ac:dyDescent="0.2">
      <c r="A159" s="11">
        <v>33965</v>
      </c>
      <c r="B159" s="12">
        <v>21</v>
      </c>
      <c r="C159" s="135">
        <f>SUMIFS('Contact Hours DM'!F:F,'Contact Hours DM'!$A:$A,$A159,'Contact Hours DM'!$C:$C,$B159)</f>
        <v>0</v>
      </c>
      <c r="D159" s="135">
        <f>SUMIFS('Contact Hours DM'!G:G,'Contact Hours DM'!$A:$A,$A159,'Contact Hours DM'!$C:$C,$B159)</f>
        <v>0</v>
      </c>
      <c r="E159" s="135">
        <f>SUMIFS('Contact Hours DM'!H:H,'Contact Hours DM'!$A:$A,$A159,'Contact Hours DM'!$C:$C,$B159)</f>
        <v>0</v>
      </c>
      <c r="F159" s="135">
        <f>SUMIFS('Contact Hours DM'!I:I,'Contact Hours DM'!$A:$A,$A159,'Contact Hours DM'!$C:$C,$B159)</f>
        <v>0</v>
      </c>
      <c r="G159" s="135">
        <f>SUMIFS('Contact Hours DM'!J:J,'Contact Hours DM'!$A:$A,$A159,'Contact Hours DM'!$C:$C,$B159)</f>
        <v>38016</v>
      </c>
      <c r="H159" s="135">
        <f>SUMIFS('Contact Hours DM'!K:K,'Contact Hours DM'!$A:$A,$A159,'Contact Hours DM'!$C:$C,$B159)</f>
        <v>0</v>
      </c>
      <c r="I159" s="135">
        <f>SUMIFS('Contact Hours DM'!L:L,'Contact Hours DM'!$A:$A,$A159,'Contact Hours DM'!$C:$C,$B159)</f>
        <v>360</v>
      </c>
      <c r="J159" s="135">
        <f>SUMIFS('Contact Hours DM'!M:M,'Contact Hours DM'!$A:$A,$A159,'Contact Hours DM'!$C:$C,$B159)</f>
        <v>0</v>
      </c>
      <c r="K159" s="13">
        <f t="shared" si="28"/>
        <v>0</v>
      </c>
      <c r="L159" s="13">
        <f t="shared" si="29"/>
        <v>38376</v>
      </c>
      <c r="M159" s="13">
        <f t="shared" si="26"/>
        <v>0</v>
      </c>
      <c r="N159" s="13">
        <f t="shared" si="27"/>
        <v>0</v>
      </c>
      <c r="O159" s="13">
        <f t="shared" si="30"/>
        <v>0</v>
      </c>
      <c r="P159" s="13">
        <f t="shared" si="31"/>
        <v>38376</v>
      </c>
    </row>
    <row r="160" spans="1:16" x14ac:dyDescent="0.2">
      <c r="A160" s="11">
        <v>33965</v>
      </c>
      <c r="B160" s="12">
        <v>22</v>
      </c>
      <c r="C160" s="135">
        <f>SUMIFS('Contact Hours DM'!F:F,'Contact Hours DM'!$A:$A,$A160,'Contact Hours DM'!$C:$C,$B160)</f>
        <v>0</v>
      </c>
      <c r="D160" s="135">
        <f>SUMIFS('Contact Hours DM'!G:G,'Contact Hours DM'!$A:$A,$A160,'Contact Hours DM'!$C:$C,$B160)</f>
        <v>0</v>
      </c>
      <c r="E160" s="135">
        <f>SUMIFS('Contact Hours DM'!H:H,'Contact Hours DM'!$A:$A,$A160,'Contact Hours DM'!$C:$C,$B160)</f>
        <v>0</v>
      </c>
      <c r="F160" s="135">
        <f>SUMIFS('Contact Hours DM'!I:I,'Contact Hours DM'!$A:$A,$A160,'Contact Hours DM'!$C:$C,$B160)</f>
        <v>0</v>
      </c>
      <c r="G160" s="135">
        <f>SUMIFS('Contact Hours DM'!J:J,'Contact Hours DM'!$A:$A,$A160,'Contact Hours DM'!$C:$C,$B160)</f>
        <v>4032</v>
      </c>
      <c r="H160" s="135">
        <f>SUMIFS('Contact Hours DM'!K:K,'Contact Hours DM'!$A:$A,$A160,'Contact Hours DM'!$C:$C,$B160)</f>
        <v>0</v>
      </c>
      <c r="I160" s="135">
        <f>SUMIFS('Contact Hours DM'!L:L,'Contact Hours DM'!$A:$A,$A160,'Contact Hours DM'!$C:$C,$B160)</f>
        <v>0</v>
      </c>
      <c r="J160" s="135">
        <f>SUMIFS('Contact Hours DM'!M:M,'Contact Hours DM'!$A:$A,$A160,'Contact Hours DM'!$C:$C,$B160)</f>
        <v>0</v>
      </c>
      <c r="K160" s="13">
        <f t="shared" si="28"/>
        <v>0</v>
      </c>
      <c r="L160" s="13">
        <f t="shared" si="29"/>
        <v>4032</v>
      </c>
      <c r="M160" s="13">
        <f t="shared" si="26"/>
        <v>0</v>
      </c>
      <c r="N160" s="13">
        <f t="shared" si="27"/>
        <v>0</v>
      </c>
      <c r="O160" s="13">
        <f t="shared" si="30"/>
        <v>0</v>
      </c>
      <c r="P160" s="13">
        <f t="shared" si="31"/>
        <v>4032</v>
      </c>
    </row>
    <row r="161" spans="1:16" x14ac:dyDescent="0.2">
      <c r="A161" s="11">
        <v>33965</v>
      </c>
      <c r="B161" s="12">
        <v>23</v>
      </c>
      <c r="C161" s="135">
        <f>SUMIFS('Contact Hours DM'!F:F,'Contact Hours DM'!$A:$A,$A161,'Contact Hours DM'!$C:$C,$B161)</f>
        <v>0</v>
      </c>
      <c r="D161" s="135">
        <f>SUMIFS('Contact Hours DM'!G:G,'Contact Hours DM'!$A:$A,$A161,'Contact Hours DM'!$C:$C,$B161)</f>
        <v>0</v>
      </c>
      <c r="E161" s="135">
        <f>SUMIFS('Contact Hours DM'!H:H,'Contact Hours DM'!$A:$A,$A161,'Contact Hours DM'!$C:$C,$B161)</f>
        <v>0</v>
      </c>
      <c r="F161" s="135">
        <f>SUMIFS('Contact Hours DM'!I:I,'Contact Hours DM'!$A:$A,$A161,'Contact Hours DM'!$C:$C,$B161)</f>
        <v>0</v>
      </c>
      <c r="G161" s="135">
        <f>SUMIFS('Contact Hours DM'!J:J,'Contact Hours DM'!$A:$A,$A161,'Contact Hours DM'!$C:$C,$B161)</f>
        <v>0</v>
      </c>
      <c r="H161" s="135">
        <f>SUMIFS('Contact Hours DM'!K:K,'Contact Hours DM'!$A:$A,$A161,'Contact Hours DM'!$C:$C,$B161)</f>
        <v>0</v>
      </c>
      <c r="I161" s="135">
        <f>SUMIFS('Contact Hours DM'!L:L,'Contact Hours DM'!$A:$A,$A161,'Contact Hours DM'!$C:$C,$B161)</f>
        <v>0</v>
      </c>
      <c r="J161" s="135">
        <f>SUMIFS('Contact Hours DM'!M:M,'Contact Hours DM'!$A:$A,$A161,'Contact Hours DM'!$C:$C,$B161)</f>
        <v>0</v>
      </c>
      <c r="K161" s="13">
        <f t="shared" si="28"/>
        <v>0</v>
      </c>
      <c r="L161" s="13">
        <f t="shared" si="29"/>
        <v>0</v>
      </c>
      <c r="M161" s="13">
        <f t="shared" si="26"/>
        <v>0</v>
      </c>
      <c r="N161" s="13">
        <f t="shared" si="27"/>
        <v>0</v>
      </c>
      <c r="O161" s="13">
        <f t="shared" si="30"/>
        <v>0</v>
      </c>
      <c r="P161" s="13">
        <f t="shared" si="31"/>
        <v>0</v>
      </c>
    </row>
    <row r="162" spans="1:16" x14ac:dyDescent="0.2">
      <c r="A162" s="11">
        <v>33965</v>
      </c>
      <c r="B162" s="12">
        <v>24</v>
      </c>
      <c r="C162" s="135">
        <f>SUMIFS('Contact Hours DM'!F:F,'Contact Hours DM'!$A:$A,$A162,'Contact Hours DM'!$C:$C,$B162)</f>
        <v>0</v>
      </c>
      <c r="D162" s="135">
        <f>SUMIFS('Contact Hours DM'!G:G,'Contact Hours DM'!$A:$A,$A162,'Contact Hours DM'!$C:$C,$B162)</f>
        <v>0</v>
      </c>
      <c r="E162" s="135">
        <f>SUMIFS('Contact Hours DM'!H:H,'Contact Hours DM'!$A:$A,$A162,'Contact Hours DM'!$C:$C,$B162)</f>
        <v>0</v>
      </c>
      <c r="F162" s="135">
        <f>SUMIFS('Contact Hours DM'!I:I,'Contact Hours DM'!$A:$A,$A162,'Contact Hours DM'!$C:$C,$B162)</f>
        <v>0</v>
      </c>
      <c r="G162" s="135">
        <f>SUMIFS('Contact Hours DM'!J:J,'Contact Hours DM'!$A:$A,$A162,'Contact Hours DM'!$C:$C,$B162)</f>
        <v>0</v>
      </c>
      <c r="H162" s="135">
        <f>SUMIFS('Contact Hours DM'!K:K,'Contact Hours DM'!$A:$A,$A162,'Contact Hours DM'!$C:$C,$B162)</f>
        <v>0</v>
      </c>
      <c r="I162" s="135">
        <f>SUMIFS('Contact Hours DM'!L:L,'Contact Hours DM'!$A:$A,$A162,'Contact Hours DM'!$C:$C,$B162)</f>
        <v>0</v>
      </c>
      <c r="J162" s="135">
        <f>SUMIFS('Contact Hours DM'!M:M,'Contact Hours DM'!$A:$A,$A162,'Contact Hours DM'!$C:$C,$B162)</f>
        <v>0</v>
      </c>
      <c r="K162" s="13">
        <f t="shared" si="28"/>
        <v>0</v>
      </c>
      <c r="L162" s="13">
        <f t="shared" si="29"/>
        <v>0</v>
      </c>
      <c r="M162" s="13">
        <f t="shared" si="26"/>
        <v>0</v>
      </c>
      <c r="N162" s="13">
        <f t="shared" si="27"/>
        <v>0</v>
      </c>
      <c r="O162" s="13">
        <f t="shared" si="30"/>
        <v>0</v>
      </c>
      <c r="P162" s="13">
        <f t="shared" si="31"/>
        <v>0</v>
      </c>
    </row>
    <row r="163" spans="1:16" x14ac:dyDescent="0.2">
      <c r="A163" s="11">
        <v>33965</v>
      </c>
      <c r="B163" s="12">
        <v>25</v>
      </c>
      <c r="C163" s="135">
        <f>SUMIFS('Contact Hours DM'!F:F,'Contact Hours DM'!$A:$A,$A163,'Contact Hours DM'!$C:$C,$B163)</f>
        <v>7536</v>
      </c>
      <c r="D163" s="135">
        <f>SUMIFS('Contact Hours DM'!G:G,'Contact Hours DM'!$A:$A,$A163,'Contact Hours DM'!$C:$C,$B163)</f>
        <v>0</v>
      </c>
      <c r="E163" s="135">
        <f>SUMIFS('Contact Hours DM'!H:H,'Contact Hours DM'!$A:$A,$A163,'Contact Hours DM'!$C:$C,$B163)</f>
        <v>0</v>
      </c>
      <c r="F163" s="135">
        <f>SUMIFS('Contact Hours DM'!I:I,'Contact Hours DM'!$A:$A,$A163,'Contact Hours DM'!$C:$C,$B163)</f>
        <v>0</v>
      </c>
      <c r="G163" s="135">
        <f>SUMIFS('Contact Hours DM'!J:J,'Contact Hours DM'!$A:$A,$A163,'Contact Hours DM'!$C:$C,$B163)</f>
        <v>0</v>
      </c>
      <c r="H163" s="135">
        <f>SUMIFS('Contact Hours DM'!K:K,'Contact Hours DM'!$A:$A,$A163,'Contact Hours DM'!$C:$C,$B163)</f>
        <v>0</v>
      </c>
      <c r="I163" s="135">
        <f>SUMIFS('Contact Hours DM'!L:L,'Contact Hours DM'!$A:$A,$A163,'Contact Hours DM'!$C:$C,$B163)</f>
        <v>0</v>
      </c>
      <c r="J163" s="135">
        <f>SUMIFS('Contact Hours DM'!M:M,'Contact Hours DM'!$A:$A,$A163,'Contact Hours DM'!$C:$C,$B163)</f>
        <v>0</v>
      </c>
      <c r="K163" s="13">
        <f t="shared" si="28"/>
        <v>7536</v>
      </c>
      <c r="L163" s="13">
        <f t="shared" si="29"/>
        <v>0</v>
      </c>
      <c r="M163" s="13">
        <f t="shared" si="26"/>
        <v>0</v>
      </c>
      <c r="N163" s="13">
        <f t="shared" si="27"/>
        <v>0</v>
      </c>
      <c r="O163" s="13">
        <f t="shared" si="30"/>
        <v>7536</v>
      </c>
      <c r="P163" s="13">
        <f t="shared" si="31"/>
        <v>0</v>
      </c>
    </row>
    <row r="164" spans="1:16" x14ac:dyDescent="0.2">
      <c r="A164" s="11">
        <v>33965</v>
      </c>
      <c r="B164" s="12">
        <v>26</v>
      </c>
      <c r="C164" s="135">
        <f>SUMIFS('Contact Hours DM'!F:F,'Contact Hours DM'!$A:$A,$A164,'Contact Hours DM'!$C:$C,$B164)</f>
        <v>0</v>
      </c>
      <c r="D164" s="135">
        <f>SUMIFS('Contact Hours DM'!G:G,'Contact Hours DM'!$A:$A,$A164,'Contact Hours DM'!$C:$C,$B164)</f>
        <v>0</v>
      </c>
      <c r="E164" s="135">
        <f>SUMIFS('Contact Hours DM'!H:H,'Contact Hours DM'!$A:$A,$A164,'Contact Hours DM'!$C:$C,$B164)</f>
        <v>0</v>
      </c>
      <c r="F164" s="135">
        <f>SUMIFS('Contact Hours DM'!I:I,'Contact Hours DM'!$A:$A,$A164,'Contact Hours DM'!$C:$C,$B164)</f>
        <v>0</v>
      </c>
      <c r="G164" s="135">
        <f>SUMIFS('Contact Hours DM'!J:J,'Contact Hours DM'!$A:$A,$A164,'Contact Hours DM'!$C:$C,$B164)</f>
        <v>0</v>
      </c>
      <c r="H164" s="135">
        <f>SUMIFS('Contact Hours DM'!K:K,'Contact Hours DM'!$A:$A,$A164,'Contact Hours DM'!$C:$C,$B164)</f>
        <v>0</v>
      </c>
      <c r="I164" s="135">
        <f>SUMIFS('Contact Hours DM'!L:L,'Contact Hours DM'!$A:$A,$A164,'Contact Hours DM'!$C:$C,$B164)</f>
        <v>0</v>
      </c>
      <c r="J164" s="135">
        <f>SUMIFS('Contact Hours DM'!M:M,'Contact Hours DM'!$A:$A,$A164,'Contact Hours DM'!$C:$C,$B164)</f>
        <v>0</v>
      </c>
      <c r="K164" s="13">
        <f t="shared" si="28"/>
        <v>0</v>
      </c>
      <c r="L164" s="13">
        <f t="shared" si="29"/>
        <v>0</v>
      </c>
      <c r="M164" s="13">
        <f t="shared" si="26"/>
        <v>0</v>
      </c>
      <c r="N164" s="13">
        <f t="shared" si="27"/>
        <v>0</v>
      </c>
      <c r="O164" s="13">
        <f t="shared" si="30"/>
        <v>0</v>
      </c>
      <c r="P164" s="13">
        <f t="shared" si="31"/>
        <v>0</v>
      </c>
    </row>
    <row r="165" spans="1:16" x14ac:dyDescent="0.2">
      <c r="A165" s="11">
        <v>33965</v>
      </c>
      <c r="B165" s="12">
        <v>27</v>
      </c>
      <c r="C165" s="135">
        <f>SUMIFS('Contact Hours DM'!F:F,'Contact Hours DM'!$A:$A,$A165,'Contact Hours DM'!$C:$C,$B165)</f>
        <v>0</v>
      </c>
      <c r="D165" s="135">
        <f>SUMIFS('Contact Hours DM'!G:G,'Contact Hours DM'!$A:$A,$A165,'Contact Hours DM'!$C:$C,$B165)</f>
        <v>0</v>
      </c>
      <c r="E165" s="135">
        <f>SUMIFS('Contact Hours DM'!H:H,'Contact Hours DM'!$A:$A,$A165,'Contact Hours DM'!$C:$C,$B165)</f>
        <v>0</v>
      </c>
      <c r="F165" s="135">
        <f>SUMIFS('Contact Hours DM'!I:I,'Contact Hours DM'!$A:$A,$A165,'Contact Hours DM'!$C:$C,$B165)</f>
        <v>0</v>
      </c>
      <c r="G165" s="135">
        <f>SUMIFS('Contact Hours DM'!J:J,'Contact Hours DM'!$A:$A,$A165,'Contact Hours DM'!$C:$C,$B165)</f>
        <v>0</v>
      </c>
      <c r="H165" s="135">
        <f>SUMIFS('Contact Hours DM'!K:K,'Contact Hours DM'!$A:$A,$A165,'Contact Hours DM'!$C:$C,$B165)</f>
        <v>0</v>
      </c>
      <c r="I165" s="135">
        <f>SUMIFS('Contact Hours DM'!L:L,'Contact Hours DM'!$A:$A,$A165,'Contact Hours DM'!$C:$C,$B165)</f>
        <v>0</v>
      </c>
      <c r="J165" s="135">
        <f>SUMIFS('Contact Hours DM'!M:M,'Contact Hours DM'!$A:$A,$A165,'Contact Hours DM'!$C:$C,$B165)</f>
        <v>0</v>
      </c>
      <c r="K165" s="13">
        <f t="shared" si="28"/>
        <v>0</v>
      </c>
      <c r="L165" s="13">
        <f t="shared" si="29"/>
        <v>0</v>
      </c>
      <c r="M165" s="13">
        <f t="shared" si="26"/>
        <v>0</v>
      </c>
      <c r="N165" s="13">
        <f t="shared" si="27"/>
        <v>0</v>
      </c>
      <c r="O165" s="13">
        <f t="shared" si="30"/>
        <v>0</v>
      </c>
      <c r="P165" s="13">
        <f t="shared" si="31"/>
        <v>0</v>
      </c>
    </row>
    <row r="166" spans="1:16" x14ac:dyDescent="0.2">
      <c r="A166" s="11">
        <v>3634</v>
      </c>
      <c r="B166" s="12">
        <v>1</v>
      </c>
      <c r="C166" s="135">
        <f>SUMIFS('Contact Hours DM'!F:F,'Contact Hours DM'!$A:$A,$A166,'Contact Hours DM'!$C:$C,$B166)</f>
        <v>0</v>
      </c>
      <c r="D166" s="135">
        <f>SUMIFS('Contact Hours DM'!G:G,'Contact Hours DM'!$A:$A,$A166,'Contact Hours DM'!$C:$C,$B166)</f>
        <v>0</v>
      </c>
      <c r="E166" s="135">
        <f>SUMIFS('Contact Hours DM'!H:H,'Contact Hours DM'!$A:$A,$A166,'Contact Hours DM'!$C:$C,$B166)</f>
        <v>0</v>
      </c>
      <c r="F166" s="135">
        <f>SUMIFS('Contact Hours DM'!I:I,'Contact Hours DM'!$A:$A,$A166,'Contact Hours DM'!$C:$C,$B166)</f>
        <v>0</v>
      </c>
      <c r="G166" s="135">
        <f>SUMIFS('Contact Hours DM'!J:J,'Contact Hours DM'!$A:$A,$A166,'Contact Hours DM'!$C:$C,$B166)</f>
        <v>6336</v>
      </c>
      <c r="H166" s="135">
        <f>SUMIFS('Contact Hours DM'!K:K,'Contact Hours DM'!$A:$A,$A166,'Contact Hours DM'!$C:$C,$B166)</f>
        <v>0</v>
      </c>
      <c r="I166" s="135">
        <f>SUMIFS('Contact Hours DM'!L:L,'Contact Hours DM'!$A:$A,$A166,'Contact Hours DM'!$C:$C,$B166)</f>
        <v>0</v>
      </c>
      <c r="J166" s="135">
        <f>SUMIFS('Contact Hours DM'!M:M,'Contact Hours DM'!$A:$A,$A166,'Contact Hours DM'!$C:$C,$B166)</f>
        <v>0</v>
      </c>
      <c r="K166" s="13">
        <f t="shared" ref="K166:K174" si="32">SUM(C166:F166)</f>
        <v>0</v>
      </c>
      <c r="L166" s="13">
        <f t="shared" ref="L166:L174" si="33">SUM(G166:J166)</f>
        <v>6336</v>
      </c>
      <c r="M166" s="13">
        <f t="shared" ref="M166:M174" si="34">IF(B166&lt;28,D166+E166,0)*0.1</f>
        <v>0</v>
      </c>
      <c r="N166" s="13">
        <f t="shared" ref="N166:N174" si="35">IF(B166&lt;28,H166+J166,0)*0.1</f>
        <v>0</v>
      </c>
      <c r="O166" s="13">
        <f t="shared" ref="O166:O174" si="36">K166+M166</f>
        <v>0</v>
      </c>
      <c r="P166" s="13">
        <f t="shared" ref="P166:P174" si="37">L166+N166</f>
        <v>6336</v>
      </c>
    </row>
    <row r="167" spans="1:16" x14ac:dyDescent="0.2">
      <c r="A167" s="11">
        <v>3634</v>
      </c>
      <c r="B167" s="12">
        <v>2</v>
      </c>
      <c r="C167" s="135">
        <f>SUMIFS('Contact Hours DM'!F:F,'Contact Hours DM'!$A:$A,$A167,'Contact Hours DM'!$C:$C,$B167)</f>
        <v>0</v>
      </c>
      <c r="D167" s="135">
        <f>SUMIFS('Contact Hours DM'!G:G,'Contact Hours DM'!$A:$A,$A167,'Contact Hours DM'!$C:$C,$B167)</f>
        <v>0</v>
      </c>
      <c r="E167" s="135">
        <f>SUMIFS('Contact Hours DM'!H:H,'Contact Hours DM'!$A:$A,$A167,'Contact Hours DM'!$C:$C,$B167)</f>
        <v>0</v>
      </c>
      <c r="F167" s="135">
        <f>SUMIFS('Contact Hours DM'!I:I,'Contact Hours DM'!$A:$A,$A167,'Contact Hours DM'!$C:$C,$B167)</f>
        <v>0</v>
      </c>
      <c r="G167" s="135">
        <f>SUMIFS('Contact Hours DM'!J:J,'Contact Hours DM'!$A:$A,$A167,'Contact Hours DM'!$C:$C,$B167)</f>
        <v>358064</v>
      </c>
      <c r="H167" s="135">
        <f>SUMIFS('Contact Hours DM'!K:K,'Contact Hours DM'!$A:$A,$A167,'Contact Hours DM'!$C:$C,$B167)</f>
        <v>0</v>
      </c>
      <c r="I167" s="135">
        <f>SUMIFS('Contact Hours DM'!L:L,'Contact Hours DM'!$A:$A,$A167,'Contact Hours DM'!$C:$C,$B167)</f>
        <v>0</v>
      </c>
      <c r="J167" s="135">
        <f>SUMIFS('Contact Hours DM'!M:M,'Contact Hours DM'!$A:$A,$A167,'Contact Hours DM'!$C:$C,$B167)</f>
        <v>0</v>
      </c>
      <c r="K167" s="13">
        <f t="shared" si="32"/>
        <v>0</v>
      </c>
      <c r="L167" s="13">
        <f t="shared" si="33"/>
        <v>358064</v>
      </c>
      <c r="M167" s="13">
        <f t="shared" si="34"/>
        <v>0</v>
      </c>
      <c r="N167" s="13">
        <f t="shared" si="35"/>
        <v>0</v>
      </c>
      <c r="O167" s="13">
        <f t="shared" si="36"/>
        <v>0</v>
      </c>
      <c r="P167" s="13">
        <f t="shared" si="37"/>
        <v>358064</v>
      </c>
    </row>
    <row r="168" spans="1:16" x14ac:dyDescent="0.2">
      <c r="A168" s="11">
        <v>3634</v>
      </c>
      <c r="B168" s="12">
        <v>3</v>
      </c>
      <c r="C168" s="135">
        <f>SUMIFS('Contact Hours DM'!F:F,'Contact Hours DM'!$A:$A,$A168,'Contact Hours DM'!$C:$C,$B168)</f>
        <v>0</v>
      </c>
      <c r="D168" s="135">
        <f>SUMIFS('Contact Hours DM'!G:G,'Contact Hours DM'!$A:$A,$A168,'Contact Hours DM'!$C:$C,$B168)</f>
        <v>10512</v>
      </c>
      <c r="E168" s="135">
        <f>SUMIFS('Contact Hours DM'!H:H,'Contact Hours DM'!$A:$A,$A168,'Contact Hours DM'!$C:$C,$B168)</f>
        <v>0</v>
      </c>
      <c r="F168" s="135">
        <f>SUMIFS('Contact Hours DM'!I:I,'Contact Hours DM'!$A:$A,$A168,'Contact Hours DM'!$C:$C,$B168)</f>
        <v>0</v>
      </c>
      <c r="G168" s="135">
        <f>SUMIFS('Contact Hours DM'!J:J,'Contact Hours DM'!$A:$A,$A168,'Contact Hours DM'!$C:$C,$B168)</f>
        <v>0</v>
      </c>
      <c r="H168" s="135">
        <f>SUMIFS('Contact Hours DM'!K:K,'Contact Hours DM'!$A:$A,$A168,'Contact Hours DM'!$C:$C,$B168)</f>
        <v>0</v>
      </c>
      <c r="I168" s="135">
        <f>SUMIFS('Contact Hours DM'!L:L,'Contact Hours DM'!$A:$A,$A168,'Contact Hours DM'!$C:$C,$B168)</f>
        <v>0</v>
      </c>
      <c r="J168" s="135">
        <f>SUMIFS('Contact Hours DM'!M:M,'Contact Hours DM'!$A:$A,$A168,'Contact Hours DM'!$C:$C,$B168)</f>
        <v>0</v>
      </c>
      <c r="K168" s="13">
        <f t="shared" si="32"/>
        <v>10512</v>
      </c>
      <c r="L168" s="13">
        <f t="shared" si="33"/>
        <v>0</v>
      </c>
      <c r="M168" s="13">
        <f t="shared" si="34"/>
        <v>1051.2</v>
      </c>
      <c r="N168" s="13">
        <f t="shared" si="35"/>
        <v>0</v>
      </c>
      <c r="O168" s="13">
        <f t="shared" si="36"/>
        <v>11563.2</v>
      </c>
      <c r="P168" s="13">
        <f t="shared" si="37"/>
        <v>0</v>
      </c>
    </row>
    <row r="169" spans="1:16" x14ac:dyDescent="0.2">
      <c r="A169" s="11">
        <v>3634</v>
      </c>
      <c r="B169" s="12">
        <v>4</v>
      </c>
      <c r="C169" s="135">
        <f>SUMIFS('Contact Hours DM'!F:F,'Contact Hours DM'!$A:$A,$A169,'Contact Hours DM'!$C:$C,$B169)</f>
        <v>0</v>
      </c>
      <c r="D169" s="135">
        <f>SUMIFS('Contact Hours DM'!G:G,'Contact Hours DM'!$A:$A,$A169,'Contact Hours DM'!$C:$C,$B169)</f>
        <v>0</v>
      </c>
      <c r="E169" s="135">
        <f>SUMIFS('Contact Hours DM'!H:H,'Contact Hours DM'!$A:$A,$A169,'Contact Hours DM'!$C:$C,$B169)</f>
        <v>0</v>
      </c>
      <c r="F169" s="135">
        <f>SUMIFS('Contact Hours DM'!I:I,'Contact Hours DM'!$A:$A,$A169,'Contact Hours DM'!$C:$C,$B169)</f>
        <v>0</v>
      </c>
      <c r="G169" s="135">
        <f>SUMIFS('Contact Hours DM'!J:J,'Contact Hours DM'!$A:$A,$A169,'Contact Hours DM'!$C:$C,$B169)</f>
        <v>1664</v>
      </c>
      <c r="H169" s="135">
        <f>SUMIFS('Contact Hours DM'!K:K,'Contact Hours DM'!$A:$A,$A169,'Contact Hours DM'!$C:$C,$B169)</f>
        <v>78816</v>
      </c>
      <c r="I169" s="135">
        <f>SUMIFS('Contact Hours DM'!L:L,'Contact Hours DM'!$A:$A,$A169,'Contact Hours DM'!$C:$C,$B169)</f>
        <v>0</v>
      </c>
      <c r="J169" s="135">
        <f>SUMIFS('Contact Hours DM'!M:M,'Contact Hours DM'!$A:$A,$A169,'Contact Hours DM'!$C:$C,$B169)</f>
        <v>0</v>
      </c>
      <c r="K169" s="13">
        <f t="shared" si="32"/>
        <v>0</v>
      </c>
      <c r="L169" s="13">
        <f t="shared" si="33"/>
        <v>80480</v>
      </c>
      <c r="M169" s="13">
        <f t="shared" si="34"/>
        <v>0</v>
      </c>
      <c r="N169" s="13">
        <f t="shared" si="35"/>
        <v>7881.6</v>
      </c>
      <c r="O169" s="13">
        <f t="shared" si="36"/>
        <v>0</v>
      </c>
      <c r="P169" s="13">
        <f t="shared" si="37"/>
        <v>88361.600000000006</v>
      </c>
    </row>
    <row r="170" spans="1:16" x14ac:dyDescent="0.2">
      <c r="A170" s="11">
        <v>3634</v>
      </c>
      <c r="B170" s="12">
        <v>5</v>
      </c>
      <c r="C170" s="135">
        <f>SUMIFS('Contact Hours DM'!F:F,'Contact Hours DM'!$A:$A,$A170,'Contact Hours DM'!$C:$C,$B170)</f>
        <v>0</v>
      </c>
      <c r="D170" s="135">
        <f>SUMIFS('Contact Hours DM'!G:G,'Contact Hours DM'!$A:$A,$A170,'Contact Hours DM'!$C:$C,$B170)</f>
        <v>0</v>
      </c>
      <c r="E170" s="135">
        <f>SUMIFS('Contact Hours DM'!H:H,'Contact Hours DM'!$A:$A,$A170,'Contact Hours DM'!$C:$C,$B170)</f>
        <v>0</v>
      </c>
      <c r="F170" s="135">
        <f>SUMIFS('Contact Hours DM'!I:I,'Contact Hours DM'!$A:$A,$A170,'Contact Hours DM'!$C:$C,$B170)</f>
        <v>0</v>
      </c>
      <c r="G170" s="135">
        <f>SUMIFS('Contact Hours DM'!J:J,'Contact Hours DM'!$A:$A,$A170,'Contact Hours DM'!$C:$C,$B170)</f>
        <v>23088</v>
      </c>
      <c r="H170" s="135">
        <f>SUMIFS('Contact Hours DM'!K:K,'Contact Hours DM'!$A:$A,$A170,'Contact Hours DM'!$C:$C,$B170)</f>
        <v>0</v>
      </c>
      <c r="I170" s="135">
        <f>SUMIFS('Contact Hours DM'!L:L,'Contact Hours DM'!$A:$A,$A170,'Contact Hours DM'!$C:$C,$B170)</f>
        <v>0</v>
      </c>
      <c r="J170" s="135">
        <f>SUMIFS('Contact Hours DM'!M:M,'Contact Hours DM'!$A:$A,$A170,'Contact Hours DM'!$C:$C,$B170)</f>
        <v>0</v>
      </c>
      <c r="K170" s="13">
        <f t="shared" si="32"/>
        <v>0</v>
      </c>
      <c r="L170" s="13">
        <f t="shared" si="33"/>
        <v>23088</v>
      </c>
      <c r="M170" s="13">
        <f t="shared" si="34"/>
        <v>0</v>
      </c>
      <c r="N170" s="13">
        <f t="shared" si="35"/>
        <v>0</v>
      </c>
      <c r="O170" s="13">
        <f t="shared" si="36"/>
        <v>0</v>
      </c>
      <c r="P170" s="13">
        <f t="shared" si="37"/>
        <v>23088</v>
      </c>
    </row>
    <row r="171" spans="1:16" x14ac:dyDescent="0.2">
      <c r="A171" s="11">
        <v>3634</v>
      </c>
      <c r="B171" s="12">
        <v>6</v>
      </c>
      <c r="C171" s="135">
        <f>SUMIFS('Contact Hours DM'!F:F,'Contact Hours DM'!$A:$A,$A171,'Contact Hours DM'!$C:$C,$B171)</f>
        <v>0</v>
      </c>
      <c r="D171" s="135">
        <f>SUMIFS('Contact Hours DM'!G:G,'Contact Hours DM'!$A:$A,$A171,'Contact Hours DM'!$C:$C,$B171)</f>
        <v>0</v>
      </c>
      <c r="E171" s="135">
        <f>SUMIFS('Contact Hours DM'!H:H,'Contact Hours DM'!$A:$A,$A171,'Contact Hours DM'!$C:$C,$B171)</f>
        <v>0</v>
      </c>
      <c r="F171" s="135">
        <f>SUMIFS('Contact Hours DM'!I:I,'Contact Hours DM'!$A:$A,$A171,'Contact Hours DM'!$C:$C,$B171)</f>
        <v>0</v>
      </c>
      <c r="G171" s="135">
        <f>SUMIFS('Contact Hours DM'!J:J,'Contact Hours DM'!$A:$A,$A171,'Contact Hours DM'!$C:$C,$B171)</f>
        <v>5904</v>
      </c>
      <c r="H171" s="135">
        <f>SUMIFS('Contact Hours DM'!K:K,'Contact Hours DM'!$A:$A,$A171,'Contact Hours DM'!$C:$C,$B171)</f>
        <v>0</v>
      </c>
      <c r="I171" s="135">
        <f>SUMIFS('Contact Hours DM'!L:L,'Contact Hours DM'!$A:$A,$A171,'Contact Hours DM'!$C:$C,$B171)</f>
        <v>0</v>
      </c>
      <c r="J171" s="135">
        <f>SUMIFS('Contact Hours DM'!M:M,'Contact Hours DM'!$A:$A,$A171,'Contact Hours DM'!$C:$C,$B171)</f>
        <v>0</v>
      </c>
      <c r="K171" s="13">
        <f t="shared" si="32"/>
        <v>0</v>
      </c>
      <c r="L171" s="13">
        <f t="shared" si="33"/>
        <v>5904</v>
      </c>
      <c r="M171" s="13">
        <f t="shared" si="34"/>
        <v>0</v>
      </c>
      <c r="N171" s="13">
        <f t="shared" si="35"/>
        <v>0</v>
      </c>
      <c r="O171" s="13">
        <f t="shared" si="36"/>
        <v>0</v>
      </c>
      <c r="P171" s="13">
        <f t="shared" si="37"/>
        <v>5904</v>
      </c>
    </row>
    <row r="172" spans="1:16" x14ac:dyDescent="0.2">
      <c r="A172" s="11">
        <v>3634</v>
      </c>
      <c r="B172" s="12">
        <v>7</v>
      </c>
      <c r="C172" s="135">
        <f>SUMIFS('Contact Hours DM'!F:F,'Contact Hours DM'!$A:$A,$A172,'Contact Hours DM'!$C:$C,$B172)</f>
        <v>0</v>
      </c>
      <c r="D172" s="135">
        <f>SUMIFS('Contact Hours DM'!G:G,'Contact Hours DM'!$A:$A,$A172,'Contact Hours DM'!$C:$C,$B172)</f>
        <v>0</v>
      </c>
      <c r="E172" s="135">
        <f>SUMIFS('Contact Hours DM'!H:H,'Contact Hours DM'!$A:$A,$A172,'Contact Hours DM'!$C:$C,$B172)</f>
        <v>0</v>
      </c>
      <c r="F172" s="135">
        <f>SUMIFS('Contact Hours DM'!I:I,'Contact Hours DM'!$A:$A,$A172,'Contact Hours DM'!$C:$C,$B172)</f>
        <v>0</v>
      </c>
      <c r="G172" s="135">
        <f>SUMIFS('Contact Hours DM'!J:J,'Contact Hours DM'!$A:$A,$A172,'Contact Hours DM'!$C:$C,$B172)</f>
        <v>0</v>
      </c>
      <c r="H172" s="135">
        <f>SUMIFS('Contact Hours DM'!K:K,'Contact Hours DM'!$A:$A,$A172,'Contact Hours DM'!$C:$C,$B172)</f>
        <v>226720</v>
      </c>
      <c r="I172" s="135">
        <f>SUMIFS('Contact Hours DM'!L:L,'Contact Hours DM'!$A:$A,$A172,'Contact Hours DM'!$C:$C,$B172)</f>
        <v>0</v>
      </c>
      <c r="J172" s="135">
        <f>SUMIFS('Contact Hours DM'!M:M,'Contact Hours DM'!$A:$A,$A172,'Contact Hours DM'!$C:$C,$B172)</f>
        <v>0</v>
      </c>
      <c r="K172" s="13">
        <f t="shared" si="32"/>
        <v>0</v>
      </c>
      <c r="L172" s="13">
        <f t="shared" si="33"/>
        <v>226720</v>
      </c>
      <c r="M172" s="13">
        <f t="shared" si="34"/>
        <v>0</v>
      </c>
      <c r="N172" s="13">
        <f t="shared" si="35"/>
        <v>22672</v>
      </c>
      <c r="O172" s="13">
        <f t="shared" si="36"/>
        <v>0</v>
      </c>
      <c r="P172" s="13">
        <f t="shared" si="37"/>
        <v>249392</v>
      </c>
    </row>
    <row r="173" spans="1:16" x14ac:dyDescent="0.2">
      <c r="A173" s="11">
        <v>3634</v>
      </c>
      <c r="B173" s="12">
        <v>8</v>
      </c>
      <c r="C173" s="135">
        <f>SUMIFS('Contact Hours DM'!F:F,'Contact Hours DM'!$A:$A,$A173,'Contact Hours DM'!$C:$C,$B173)</f>
        <v>0</v>
      </c>
      <c r="D173" s="135">
        <f>SUMIFS('Contact Hours DM'!G:G,'Contact Hours DM'!$A:$A,$A173,'Contact Hours DM'!$C:$C,$B173)</f>
        <v>0</v>
      </c>
      <c r="E173" s="135">
        <f>SUMIFS('Contact Hours DM'!H:H,'Contact Hours DM'!$A:$A,$A173,'Contact Hours DM'!$C:$C,$B173)</f>
        <v>0</v>
      </c>
      <c r="F173" s="135">
        <f>SUMIFS('Contact Hours DM'!I:I,'Contact Hours DM'!$A:$A,$A173,'Contact Hours DM'!$C:$C,$B173)</f>
        <v>0</v>
      </c>
      <c r="G173" s="135">
        <f>SUMIFS('Contact Hours DM'!J:J,'Contact Hours DM'!$A:$A,$A173,'Contact Hours DM'!$C:$C,$B173)</f>
        <v>229024</v>
      </c>
      <c r="H173" s="135">
        <f>SUMIFS('Contact Hours DM'!K:K,'Contact Hours DM'!$A:$A,$A173,'Contact Hours DM'!$C:$C,$B173)</f>
        <v>0</v>
      </c>
      <c r="I173" s="135">
        <f>SUMIFS('Contact Hours DM'!L:L,'Contact Hours DM'!$A:$A,$A173,'Contact Hours DM'!$C:$C,$B173)</f>
        <v>1064</v>
      </c>
      <c r="J173" s="135">
        <f>SUMIFS('Contact Hours DM'!M:M,'Contact Hours DM'!$A:$A,$A173,'Contact Hours DM'!$C:$C,$B173)</f>
        <v>0</v>
      </c>
      <c r="K173" s="13">
        <f t="shared" si="32"/>
        <v>0</v>
      </c>
      <c r="L173" s="13">
        <f t="shared" si="33"/>
        <v>230088</v>
      </c>
      <c r="M173" s="13">
        <f t="shared" si="34"/>
        <v>0</v>
      </c>
      <c r="N173" s="13">
        <f t="shared" si="35"/>
        <v>0</v>
      </c>
      <c r="O173" s="13">
        <f t="shared" si="36"/>
        <v>0</v>
      </c>
      <c r="P173" s="13">
        <f t="shared" si="37"/>
        <v>230088</v>
      </c>
    </row>
    <row r="174" spans="1:16" x14ac:dyDescent="0.2">
      <c r="A174" s="11">
        <v>3634</v>
      </c>
      <c r="B174" s="12">
        <v>9</v>
      </c>
      <c r="C174" s="135">
        <f>SUMIFS('Contact Hours DM'!F:F,'Contact Hours DM'!$A:$A,$A174,'Contact Hours DM'!$C:$C,$B174)</f>
        <v>0</v>
      </c>
      <c r="D174" s="135">
        <f>SUMIFS('Contact Hours DM'!G:G,'Contact Hours DM'!$A:$A,$A174,'Contact Hours DM'!$C:$C,$B174)</f>
        <v>0</v>
      </c>
      <c r="E174" s="135">
        <f>SUMIFS('Contact Hours DM'!H:H,'Contact Hours DM'!$A:$A,$A174,'Contact Hours DM'!$C:$C,$B174)</f>
        <v>0</v>
      </c>
      <c r="F174" s="135">
        <f>SUMIFS('Contact Hours DM'!I:I,'Contact Hours DM'!$A:$A,$A174,'Contact Hours DM'!$C:$C,$B174)</f>
        <v>0</v>
      </c>
      <c r="G174" s="135">
        <f>SUMIFS('Contact Hours DM'!J:J,'Contact Hours DM'!$A:$A,$A174,'Contact Hours DM'!$C:$C,$B174)</f>
        <v>58304</v>
      </c>
      <c r="H174" s="135">
        <f>SUMIFS('Contact Hours DM'!K:K,'Contact Hours DM'!$A:$A,$A174,'Contact Hours DM'!$C:$C,$B174)</f>
        <v>0</v>
      </c>
      <c r="I174" s="135">
        <f>SUMIFS('Contact Hours DM'!L:L,'Contact Hours DM'!$A:$A,$A174,'Contact Hours DM'!$C:$C,$B174)</f>
        <v>0</v>
      </c>
      <c r="J174" s="135">
        <f>SUMIFS('Contact Hours DM'!M:M,'Contact Hours DM'!$A:$A,$A174,'Contact Hours DM'!$C:$C,$B174)</f>
        <v>0</v>
      </c>
      <c r="K174" s="13">
        <f t="shared" si="32"/>
        <v>0</v>
      </c>
      <c r="L174" s="13">
        <f t="shared" si="33"/>
        <v>58304</v>
      </c>
      <c r="M174" s="13">
        <f t="shared" si="34"/>
        <v>0</v>
      </c>
      <c r="N174" s="13">
        <f t="shared" si="35"/>
        <v>0</v>
      </c>
      <c r="O174" s="13">
        <f t="shared" si="36"/>
        <v>0</v>
      </c>
      <c r="P174" s="13">
        <f t="shared" si="37"/>
        <v>58304</v>
      </c>
    </row>
    <row r="175" spans="1:16" x14ac:dyDescent="0.2">
      <c r="A175" s="11">
        <v>3634</v>
      </c>
      <c r="B175" s="12">
        <v>10</v>
      </c>
      <c r="C175" s="135">
        <f>SUMIFS('Contact Hours DM'!F:F,'Contact Hours DM'!$A:$A,$A175,'Contact Hours DM'!$C:$C,$B175)</f>
        <v>0</v>
      </c>
      <c r="D175" s="135">
        <f>SUMIFS('Contact Hours DM'!G:G,'Contact Hours DM'!$A:$A,$A175,'Contact Hours DM'!$C:$C,$B175)</f>
        <v>0</v>
      </c>
      <c r="E175" s="135">
        <f>SUMIFS('Contact Hours DM'!H:H,'Contact Hours DM'!$A:$A,$A175,'Contact Hours DM'!$C:$C,$B175)</f>
        <v>0</v>
      </c>
      <c r="F175" s="135">
        <f>SUMIFS('Contact Hours DM'!I:I,'Contact Hours DM'!$A:$A,$A175,'Contact Hours DM'!$C:$C,$B175)</f>
        <v>0</v>
      </c>
      <c r="G175" s="135">
        <f>SUMIFS('Contact Hours DM'!J:J,'Contact Hours DM'!$A:$A,$A175,'Contact Hours DM'!$C:$C,$B175)</f>
        <v>0</v>
      </c>
      <c r="H175" s="135">
        <f>SUMIFS('Contact Hours DM'!K:K,'Contact Hours DM'!$A:$A,$A175,'Contact Hours DM'!$C:$C,$B175)</f>
        <v>0</v>
      </c>
      <c r="I175" s="135">
        <f>SUMIFS('Contact Hours DM'!L:L,'Contact Hours DM'!$A:$A,$A175,'Contact Hours DM'!$C:$C,$B175)</f>
        <v>0</v>
      </c>
      <c r="J175" s="135">
        <f>SUMIFS('Contact Hours DM'!M:M,'Contact Hours DM'!$A:$A,$A175,'Contact Hours DM'!$C:$C,$B175)</f>
        <v>0</v>
      </c>
      <c r="K175" s="13">
        <f t="shared" si="28"/>
        <v>0</v>
      </c>
      <c r="L175" s="13">
        <f t="shared" si="29"/>
        <v>0</v>
      </c>
      <c r="M175" s="13">
        <f t="shared" ref="M175:M192" si="38">IF(B175&lt;28,D175+E175,0)*0.1</f>
        <v>0</v>
      </c>
      <c r="N175" s="13">
        <f t="shared" ref="N175:N192" si="39">IF(B175&lt;28,H175+J175,0)*0.1</f>
        <v>0</v>
      </c>
      <c r="O175" s="13">
        <f t="shared" si="30"/>
        <v>0</v>
      </c>
      <c r="P175" s="13">
        <f t="shared" si="31"/>
        <v>0</v>
      </c>
    </row>
    <row r="176" spans="1:16" x14ac:dyDescent="0.2">
      <c r="A176" s="11">
        <v>3634</v>
      </c>
      <c r="B176" s="12">
        <v>11</v>
      </c>
      <c r="C176" s="135">
        <f>SUMIFS('Contact Hours DM'!F:F,'Contact Hours DM'!$A:$A,$A176,'Contact Hours DM'!$C:$C,$B176)</f>
        <v>0</v>
      </c>
      <c r="D176" s="135">
        <f>SUMIFS('Contact Hours DM'!G:G,'Contact Hours DM'!$A:$A,$A176,'Contact Hours DM'!$C:$C,$B176)</f>
        <v>0</v>
      </c>
      <c r="E176" s="135">
        <f>SUMIFS('Contact Hours DM'!H:H,'Contact Hours DM'!$A:$A,$A176,'Contact Hours DM'!$C:$C,$B176)</f>
        <v>0</v>
      </c>
      <c r="F176" s="135">
        <f>SUMIFS('Contact Hours DM'!I:I,'Contact Hours DM'!$A:$A,$A176,'Contact Hours DM'!$C:$C,$B176)</f>
        <v>0</v>
      </c>
      <c r="G176" s="135">
        <f>SUMIFS('Contact Hours DM'!J:J,'Contact Hours DM'!$A:$A,$A176,'Contact Hours DM'!$C:$C,$B176)</f>
        <v>0</v>
      </c>
      <c r="H176" s="135">
        <f>SUMIFS('Contact Hours DM'!K:K,'Contact Hours DM'!$A:$A,$A176,'Contact Hours DM'!$C:$C,$B176)</f>
        <v>586016</v>
      </c>
      <c r="I176" s="135">
        <f>SUMIFS('Contact Hours DM'!L:L,'Contact Hours DM'!$A:$A,$A176,'Contact Hours DM'!$C:$C,$B176)</f>
        <v>0</v>
      </c>
      <c r="J176" s="135">
        <f>SUMIFS('Contact Hours DM'!M:M,'Contact Hours DM'!$A:$A,$A176,'Contact Hours DM'!$C:$C,$B176)</f>
        <v>1568</v>
      </c>
      <c r="K176" s="13">
        <f t="shared" si="28"/>
        <v>0</v>
      </c>
      <c r="L176" s="13">
        <f t="shared" si="29"/>
        <v>587584</v>
      </c>
      <c r="M176" s="13">
        <f t="shared" si="38"/>
        <v>0</v>
      </c>
      <c r="N176" s="13">
        <f t="shared" si="39"/>
        <v>58758.400000000001</v>
      </c>
      <c r="O176" s="13">
        <f t="shared" si="30"/>
        <v>0</v>
      </c>
      <c r="P176" s="13">
        <f t="shared" si="31"/>
        <v>646342.40000000002</v>
      </c>
    </row>
    <row r="177" spans="1:16" x14ac:dyDescent="0.2">
      <c r="A177" s="11">
        <v>3634</v>
      </c>
      <c r="B177" s="12">
        <v>12</v>
      </c>
      <c r="C177" s="135">
        <f>SUMIFS('Contact Hours DM'!F:F,'Contact Hours DM'!$A:$A,$A177,'Contact Hours DM'!$C:$C,$B177)</f>
        <v>79584</v>
      </c>
      <c r="D177" s="135">
        <f>SUMIFS('Contact Hours DM'!G:G,'Contact Hours DM'!$A:$A,$A177,'Contact Hours DM'!$C:$C,$B177)</f>
        <v>0</v>
      </c>
      <c r="E177" s="135">
        <f>SUMIFS('Contact Hours DM'!H:H,'Contact Hours DM'!$A:$A,$A177,'Contact Hours DM'!$C:$C,$B177)</f>
        <v>0</v>
      </c>
      <c r="F177" s="135">
        <f>SUMIFS('Contact Hours DM'!I:I,'Contact Hours DM'!$A:$A,$A177,'Contact Hours DM'!$C:$C,$B177)</f>
        <v>61524</v>
      </c>
      <c r="G177" s="135">
        <f>SUMIFS('Contact Hours DM'!J:J,'Contact Hours DM'!$A:$A,$A177,'Contact Hours DM'!$C:$C,$B177)</f>
        <v>0</v>
      </c>
      <c r="H177" s="135">
        <f>SUMIFS('Contact Hours DM'!K:K,'Contact Hours DM'!$A:$A,$A177,'Contact Hours DM'!$C:$C,$B177)</f>
        <v>0</v>
      </c>
      <c r="I177" s="135">
        <f>SUMIFS('Contact Hours DM'!L:L,'Contact Hours DM'!$A:$A,$A177,'Contact Hours DM'!$C:$C,$B177)</f>
        <v>0</v>
      </c>
      <c r="J177" s="135">
        <f>SUMIFS('Contact Hours DM'!M:M,'Contact Hours DM'!$A:$A,$A177,'Contact Hours DM'!$C:$C,$B177)</f>
        <v>0</v>
      </c>
      <c r="K177" s="13">
        <f t="shared" si="28"/>
        <v>141108</v>
      </c>
      <c r="L177" s="13">
        <f t="shared" si="29"/>
        <v>0</v>
      </c>
      <c r="M177" s="13">
        <f t="shared" si="38"/>
        <v>0</v>
      </c>
      <c r="N177" s="13">
        <f t="shared" si="39"/>
        <v>0</v>
      </c>
      <c r="O177" s="13">
        <f t="shared" si="30"/>
        <v>141108</v>
      </c>
      <c r="P177" s="13">
        <f t="shared" si="31"/>
        <v>0</v>
      </c>
    </row>
    <row r="178" spans="1:16" x14ac:dyDescent="0.2">
      <c r="A178" s="11">
        <v>3634</v>
      </c>
      <c r="B178" s="12">
        <v>13</v>
      </c>
      <c r="C178" s="135">
        <f>SUMIFS('Contact Hours DM'!F:F,'Contact Hours DM'!$A:$A,$A178,'Contact Hours DM'!$C:$C,$B178)</f>
        <v>0</v>
      </c>
      <c r="D178" s="135">
        <f>SUMIFS('Contact Hours DM'!G:G,'Contact Hours DM'!$A:$A,$A178,'Contact Hours DM'!$C:$C,$B178)</f>
        <v>0</v>
      </c>
      <c r="E178" s="135">
        <f>SUMIFS('Contact Hours DM'!H:H,'Contact Hours DM'!$A:$A,$A178,'Contact Hours DM'!$C:$C,$B178)</f>
        <v>0</v>
      </c>
      <c r="F178" s="135">
        <f>SUMIFS('Contact Hours DM'!I:I,'Contact Hours DM'!$A:$A,$A178,'Contact Hours DM'!$C:$C,$B178)</f>
        <v>0</v>
      </c>
      <c r="G178" s="135">
        <f>SUMIFS('Contact Hours DM'!J:J,'Contact Hours DM'!$A:$A,$A178,'Contact Hours DM'!$C:$C,$B178)</f>
        <v>0</v>
      </c>
      <c r="H178" s="135">
        <f>SUMIFS('Contact Hours DM'!K:K,'Contact Hours DM'!$A:$A,$A178,'Contact Hours DM'!$C:$C,$B178)</f>
        <v>0</v>
      </c>
      <c r="I178" s="135">
        <f>SUMIFS('Contact Hours DM'!L:L,'Contact Hours DM'!$A:$A,$A178,'Contact Hours DM'!$C:$C,$B178)</f>
        <v>0</v>
      </c>
      <c r="J178" s="135">
        <f>SUMIFS('Contact Hours DM'!M:M,'Contact Hours DM'!$A:$A,$A178,'Contact Hours DM'!$C:$C,$B178)</f>
        <v>0</v>
      </c>
      <c r="K178" s="13">
        <f t="shared" si="28"/>
        <v>0</v>
      </c>
      <c r="L178" s="13">
        <f t="shared" si="29"/>
        <v>0</v>
      </c>
      <c r="M178" s="13">
        <f t="shared" si="38"/>
        <v>0</v>
      </c>
      <c r="N178" s="13">
        <f t="shared" si="39"/>
        <v>0</v>
      </c>
      <c r="O178" s="13">
        <f t="shared" si="30"/>
        <v>0</v>
      </c>
      <c r="P178" s="13">
        <f t="shared" si="31"/>
        <v>0</v>
      </c>
    </row>
    <row r="179" spans="1:16" x14ac:dyDescent="0.2">
      <c r="A179" s="11">
        <v>3634</v>
      </c>
      <c r="B179" s="12">
        <v>14</v>
      </c>
      <c r="C179" s="135">
        <f>SUMIFS('Contact Hours DM'!F:F,'Contact Hours DM'!$A:$A,$A179,'Contact Hours DM'!$C:$C,$B179)</f>
        <v>0</v>
      </c>
      <c r="D179" s="135">
        <f>SUMIFS('Contact Hours DM'!G:G,'Contact Hours DM'!$A:$A,$A179,'Contact Hours DM'!$C:$C,$B179)</f>
        <v>0</v>
      </c>
      <c r="E179" s="135">
        <f>SUMIFS('Contact Hours DM'!H:H,'Contact Hours DM'!$A:$A,$A179,'Contact Hours DM'!$C:$C,$B179)</f>
        <v>0</v>
      </c>
      <c r="F179" s="135">
        <f>SUMIFS('Contact Hours DM'!I:I,'Contact Hours DM'!$A:$A,$A179,'Contact Hours DM'!$C:$C,$B179)</f>
        <v>0</v>
      </c>
      <c r="G179" s="135">
        <f>SUMIFS('Contact Hours DM'!J:J,'Contact Hours DM'!$A:$A,$A179,'Contact Hours DM'!$C:$C,$B179)</f>
        <v>0</v>
      </c>
      <c r="H179" s="135">
        <f>SUMIFS('Contact Hours DM'!K:K,'Contact Hours DM'!$A:$A,$A179,'Contact Hours DM'!$C:$C,$B179)</f>
        <v>0</v>
      </c>
      <c r="I179" s="135">
        <f>SUMIFS('Contact Hours DM'!L:L,'Contact Hours DM'!$A:$A,$A179,'Contact Hours DM'!$C:$C,$B179)</f>
        <v>0</v>
      </c>
      <c r="J179" s="135">
        <f>SUMIFS('Contact Hours DM'!M:M,'Contact Hours DM'!$A:$A,$A179,'Contact Hours DM'!$C:$C,$B179)</f>
        <v>0</v>
      </c>
      <c r="K179" s="13">
        <f t="shared" si="28"/>
        <v>0</v>
      </c>
      <c r="L179" s="13">
        <f t="shared" si="29"/>
        <v>0</v>
      </c>
      <c r="M179" s="13">
        <f t="shared" si="38"/>
        <v>0</v>
      </c>
      <c r="N179" s="13">
        <f t="shared" si="39"/>
        <v>0</v>
      </c>
      <c r="O179" s="13">
        <f t="shared" si="30"/>
        <v>0</v>
      </c>
      <c r="P179" s="13">
        <f t="shared" si="31"/>
        <v>0</v>
      </c>
    </row>
    <row r="180" spans="1:16" x14ac:dyDescent="0.2">
      <c r="A180" s="11">
        <v>3634</v>
      </c>
      <c r="B180" s="12">
        <v>15</v>
      </c>
      <c r="C180" s="135">
        <f>SUMIFS('Contact Hours DM'!F:F,'Contact Hours DM'!$A:$A,$A180,'Contact Hours DM'!$C:$C,$B180)</f>
        <v>0</v>
      </c>
      <c r="D180" s="135">
        <f>SUMIFS('Contact Hours DM'!G:G,'Contact Hours DM'!$A:$A,$A180,'Contact Hours DM'!$C:$C,$B180)</f>
        <v>0</v>
      </c>
      <c r="E180" s="135">
        <f>SUMIFS('Contact Hours DM'!H:H,'Contact Hours DM'!$A:$A,$A180,'Contact Hours DM'!$C:$C,$B180)</f>
        <v>0</v>
      </c>
      <c r="F180" s="135">
        <f>SUMIFS('Contact Hours DM'!I:I,'Contact Hours DM'!$A:$A,$A180,'Contact Hours DM'!$C:$C,$B180)</f>
        <v>0</v>
      </c>
      <c r="G180" s="135">
        <f>SUMIFS('Contact Hours DM'!J:J,'Contact Hours DM'!$A:$A,$A180,'Contact Hours DM'!$C:$C,$B180)</f>
        <v>0</v>
      </c>
      <c r="H180" s="135">
        <f>SUMIFS('Contact Hours DM'!K:K,'Contact Hours DM'!$A:$A,$A180,'Contact Hours DM'!$C:$C,$B180)</f>
        <v>0</v>
      </c>
      <c r="I180" s="135">
        <f>SUMIFS('Contact Hours DM'!L:L,'Contact Hours DM'!$A:$A,$A180,'Contact Hours DM'!$C:$C,$B180)</f>
        <v>0</v>
      </c>
      <c r="J180" s="135">
        <f>SUMIFS('Contact Hours DM'!M:M,'Contact Hours DM'!$A:$A,$A180,'Contact Hours DM'!$C:$C,$B180)</f>
        <v>0</v>
      </c>
      <c r="K180" s="13">
        <f t="shared" si="28"/>
        <v>0</v>
      </c>
      <c r="L180" s="13">
        <f t="shared" si="29"/>
        <v>0</v>
      </c>
      <c r="M180" s="13">
        <f t="shared" si="38"/>
        <v>0</v>
      </c>
      <c r="N180" s="13">
        <f t="shared" si="39"/>
        <v>0</v>
      </c>
      <c r="O180" s="13">
        <f t="shared" si="30"/>
        <v>0</v>
      </c>
      <c r="P180" s="13">
        <f t="shared" si="31"/>
        <v>0</v>
      </c>
    </row>
    <row r="181" spans="1:16" x14ac:dyDescent="0.2">
      <c r="A181" s="11">
        <v>3634</v>
      </c>
      <c r="B181" s="12">
        <v>16</v>
      </c>
      <c r="C181" s="135">
        <f>SUMIFS('Contact Hours DM'!F:F,'Contact Hours DM'!$A:$A,$A181,'Contact Hours DM'!$C:$C,$B181)</f>
        <v>0</v>
      </c>
      <c r="D181" s="135">
        <f>SUMIFS('Contact Hours DM'!G:G,'Contact Hours DM'!$A:$A,$A181,'Contact Hours DM'!$C:$C,$B181)</f>
        <v>0</v>
      </c>
      <c r="E181" s="135">
        <f>SUMIFS('Contact Hours DM'!H:H,'Contact Hours DM'!$A:$A,$A181,'Contact Hours DM'!$C:$C,$B181)</f>
        <v>0</v>
      </c>
      <c r="F181" s="135">
        <f>SUMIFS('Contact Hours DM'!I:I,'Contact Hours DM'!$A:$A,$A181,'Contact Hours DM'!$C:$C,$B181)</f>
        <v>0</v>
      </c>
      <c r="G181" s="135">
        <f>SUMIFS('Contact Hours DM'!J:J,'Contact Hours DM'!$A:$A,$A181,'Contact Hours DM'!$C:$C,$B181)</f>
        <v>0</v>
      </c>
      <c r="H181" s="135">
        <f>SUMIFS('Contact Hours DM'!K:K,'Contact Hours DM'!$A:$A,$A181,'Contact Hours DM'!$C:$C,$B181)</f>
        <v>0</v>
      </c>
      <c r="I181" s="135">
        <f>SUMIFS('Contact Hours DM'!L:L,'Contact Hours DM'!$A:$A,$A181,'Contact Hours DM'!$C:$C,$B181)</f>
        <v>0</v>
      </c>
      <c r="J181" s="135">
        <f>SUMIFS('Contact Hours DM'!M:M,'Contact Hours DM'!$A:$A,$A181,'Contact Hours DM'!$C:$C,$B181)</f>
        <v>0</v>
      </c>
      <c r="K181" s="13">
        <f t="shared" si="28"/>
        <v>0</v>
      </c>
      <c r="L181" s="13">
        <f t="shared" si="29"/>
        <v>0</v>
      </c>
      <c r="M181" s="13">
        <f t="shared" si="38"/>
        <v>0</v>
      </c>
      <c r="N181" s="13">
        <f t="shared" si="39"/>
        <v>0</v>
      </c>
      <c r="O181" s="13">
        <f t="shared" si="30"/>
        <v>0</v>
      </c>
      <c r="P181" s="13">
        <f t="shared" si="31"/>
        <v>0</v>
      </c>
    </row>
    <row r="182" spans="1:16" x14ac:dyDescent="0.2">
      <c r="A182" s="11">
        <v>3634</v>
      </c>
      <c r="B182" s="12">
        <v>17</v>
      </c>
      <c r="C182" s="135">
        <f>SUMIFS('Contact Hours DM'!F:F,'Contact Hours DM'!$A:$A,$A182,'Contact Hours DM'!$C:$C,$B182)</f>
        <v>0</v>
      </c>
      <c r="D182" s="135">
        <f>SUMIFS('Contact Hours DM'!G:G,'Contact Hours DM'!$A:$A,$A182,'Contact Hours DM'!$C:$C,$B182)</f>
        <v>0</v>
      </c>
      <c r="E182" s="135">
        <f>SUMIFS('Contact Hours DM'!H:H,'Contact Hours DM'!$A:$A,$A182,'Contact Hours DM'!$C:$C,$B182)</f>
        <v>0</v>
      </c>
      <c r="F182" s="135">
        <f>SUMIFS('Contact Hours DM'!I:I,'Contact Hours DM'!$A:$A,$A182,'Contact Hours DM'!$C:$C,$B182)</f>
        <v>0</v>
      </c>
      <c r="G182" s="135">
        <f>SUMIFS('Contact Hours DM'!J:J,'Contact Hours DM'!$A:$A,$A182,'Contact Hours DM'!$C:$C,$B182)</f>
        <v>0</v>
      </c>
      <c r="H182" s="135">
        <f>SUMIFS('Contact Hours DM'!K:K,'Contact Hours DM'!$A:$A,$A182,'Contact Hours DM'!$C:$C,$B182)</f>
        <v>0</v>
      </c>
      <c r="I182" s="135">
        <f>SUMIFS('Contact Hours DM'!L:L,'Contact Hours DM'!$A:$A,$A182,'Contact Hours DM'!$C:$C,$B182)</f>
        <v>0</v>
      </c>
      <c r="J182" s="135">
        <f>SUMIFS('Contact Hours DM'!M:M,'Contact Hours DM'!$A:$A,$A182,'Contact Hours DM'!$C:$C,$B182)</f>
        <v>0</v>
      </c>
      <c r="K182" s="13">
        <f t="shared" si="28"/>
        <v>0</v>
      </c>
      <c r="L182" s="13">
        <f t="shared" si="29"/>
        <v>0</v>
      </c>
      <c r="M182" s="13">
        <f t="shared" si="38"/>
        <v>0</v>
      </c>
      <c r="N182" s="13">
        <f t="shared" si="39"/>
        <v>0</v>
      </c>
      <c r="O182" s="13">
        <f t="shared" si="30"/>
        <v>0</v>
      </c>
      <c r="P182" s="13">
        <f t="shared" si="31"/>
        <v>0</v>
      </c>
    </row>
    <row r="183" spans="1:16" x14ac:dyDescent="0.2">
      <c r="A183" s="11">
        <v>3634</v>
      </c>
      <c r="B183" s="12">
        <v>18</v>
      </c>
      <c r="C183" s="135">
        <f>SUMIFS('Contact Hours DM'!F:F,'Contact Hours DM'!$A:$A,$A183,'Contact Hours DM'!$C:$C,$B183)</f>
        <v>0</v>
      </c>
      <c r="D183" s="135">
        <f>SUMIFS('Contact Hours DM'!G:G,'Contact Hours DM'!$A:$A,$A183,'Contact Hours DM'!$C:$C,$B183)</f>
        <v>0</v>
      </c>
      <c r="E183" s="135">
        <f>SUMIFS('Contact Hours DM'!H:H,'Contact Hours DM'!$A:$A,$A183,'Contact Hours DM'!$C:$C,$B183)</f>
        <v>0</v>
      </c>
      <c r="F183" s="135">
        <f>SUMIFS('Contact Hours DM'!I:I,'Contact Hours DM'!$A:$A,$A183,'Contact Hours DM'!$C:$C,$B183)</f>
        <v>0</v>
      </c>
      <c r="G183" s="135">
        <f>SUMIFS('Contact Hours DM'!J:J,'Contact Hours DM'!$A:$A,$A183,'Contact Hours DM'!$C:$C,$B183)</f>
        <v>0</v>
      </c>
      <c r="H183" s="135">
        <f>SUMIFS('Contact Hours DM'!K:K,'Contact Hours DM'!$A:$A,$A183,'Contact Hours DM'!$C:$C,$B183)</f>
        <v>0</v>
      </c>
      <c r="I183" s="135">
        <f>SUMIFS('Contact Hours DM'!L:L,'Contact Hours DM'!$A:$A,$A183,'Contact Hours DM'!$C:$C,$B183)</f>
        <v>0</v>
      </c>
      <c r="J183" s="135">
        <f>SUMIFS('Contact Hours DM'!M:M,'Contact Hours DM'!$A:$A,$A183,'Contact Hours DM'!$C:$C,$B183)</f>
        <v>0</v>
      </c>
      <c r="K183" s="13">
        <f t="shared" si="28"/>
        <v>0</v>
      </c>
      <c r="L183" s="13">
        <f t="shared" si="29"/>
        <v>0</v>
      </c>
      <c r="M183" s="13">
        <f t="shared" si="38"/>
        <v>0</v>
      </c>
      <c r="N183" s="13">
        <f t="shared" si="39"/>
        <v>0</v>
      </c>
      <c r="O183" s="13">
        <f t="shared" si="30"/>
        <v>0</v>
      </c>
      <c r="P183" s="13">
        <f t="shared" si="31"/>
        <v>0</v>
      </c>
    </row>
    <row r="184" spans="1:16" x14ac:dyDescent="0.2">
      <c r="A184" s="11">
        <v>3634</v>
      </c>
      <c r="B184" s="12">
        <v>19</v>
      </c>
      <c r="C184" s="135">
        <f>SUMIFS('Contact Hours DM'!F:F,'Contact Hours DM'!$A:$A,$A184,'Contact Hours DM'!$C:$C,$B184)</f>
        <v>0</v>
      </c>
      <c r="D184" s="135">
        <f>SUMIFS('Contact Hours DM'!G:G,'Contact Hours DM'!$A:$A,$A184,'Contact Hours DM'!$C:$C,$B184)</f>
        <v>51648</v>
      </c>
      <c r="E184" s="135">
        <f>SUMIFS('Contact Hours DM'!H:H,'Contact Hours DM'!$A:$A,$A184,'Contact Hours DM'!$C:$C,$B184)</f>
        <v>36476</v>
      </c>
      <c r="F184" s="135">
        <f>SUMIFS('Contact Hours DM'!I:I,'Contact Hours DM'!$A:$A,$A184,'Contact Hours DM'!$C:$C,$B184)</f>
        <v>0</v>
      </c>
      <c r="G184" s="135">
        <f>SUMIFS('Contact Hours DM'!J:J,'Contact Hours DM'!$A:$A,$A184,'Contact Hours DM'!$C:$C,$B184)</f>
        <v>0</v>
      </c>
      <c r="H184" s="135">
        <f>SUMIFS('Contact Hours DM'!K:K,'Contact Hours DM'!$A:$A,$A184,'Contact Hours DM'!$C:$C,$B184)</f>
        <v>11136</v>
      </c>
      <c r="I184" s="135">
        <f>SUMIFS('Contact Hours DM'!L:L,'Contact Hours DM'!$A:$A,$A184,'Contact Hours DM'!$C:$C,$B184)</f>
        <v>0</v>
      </c>
      <c r="J184" s="135">
        <f>SUMIFS('Contact Hours DM'!M:M,'Contact Hours DM'!$A:$A,$A184,'Contact Hours DM'!$C:$C,$B184)</f>
        <v>0</v>
      </c>
      <c r="K184" s="13">
        <f t="shared" si="28"/>
        <v>88124</v>
      </c>
      <c r="L184" s="13">
        <f t="shared" si="29"/>
        <v>11136</v>
      </c>
      <c r="M184" s="13">
        <f t="shared" si="38"/>
        <v>8812.4</v>
      </c>
      <c r="N184" s="13">
        <f t="shared" si="39"/>
        <v>1113.6000000000001</v>
      </c>
      <c r="O184" s="13">
        <f t="shared" si="30"/>
        <v>96936.4</v>
      </c>
      <c r="P184" s="13">
        <f t="shared" si="31"/>
        <v>12249.6</v>
      </c>
    </row>
    <row r="185" spans="1:16" x14ac:dyDescent="0.2">
      <c r="A185" s="11">
        <v>3634</v>
      </c>
      <c r="B185" s="12">
        <v>20</v>
      </c>
      <c r="C185" s="135">
        <f>SUMIFS('Contact Hours DM'!F:F,'Contact Hours DM'!$A:$A,$A185,'Contact Hours DM'!$C:$C,$B185)</f>
        <v>0</v>
      </c>
      <c r="D185" s="135">
        <f>SUMIFS('Contact Hours DM'!G:G,'Contact Hours DM'!$A:$A,$A185,'Contact Hours DM'!$C:$C,$B185)</f>
        <v>0</v>
      </c>
      <c r="E185" s="135">
        <f>SUMIFS('Contact Hours DM'!H:H,'Contact Hours DM'!$A:$A,$A185,'Contact Hours DM'!$C:$C,$B185)</f>
        <v>0</v>
      </c>
      <c r="F185" s="135">
        <f>SUMIFS('Contact Hours DM'!I:I,'Contact Hours DM'!$A:$A,$A185,'Contact Hours DM'!$C:$C,$B185)</f>
        <v>0</v>
      </c>
      <c r="G185" s="135">
        <f>SUMIFS('Contact Hours DM'!J:J,'Contact Hours DM'!$A:$A,$A185,'Contact Hours DM'!$C:$C,$B185)</f>
        <v>218256</v>
      </c>
      <c r="H185" s="135">
        <f>SUMIFS('Contact Hours DM'!K:K,'Contact Hours DM'!$A:$A,$A185,'Contact Hours DM'!$C:$C,$B185)</f>
        <v>0</v>
      </c>
      <c r="I185" s="135">
        <f>SUMIFS('Contact Hours DM'!L:L,'Contact Hours DM'!$A:$A,$A185,'Contact Hours DM'!$C:$C,$B185)</f>
        <v>0</v>
      </c>
      <c r="J185" s="135">
        <f>SUMIFS('Contact Hours DM'!M:M,'Contact Hours DM'!$A:$A,$A185,'Contact Hours DM'!$C:$C,$B185)</f>
        <v>0</v>
      </c>
      <c r="K185" s="13">
        <f t="shared" si="28"/>
        <v>0</v>
      </c>
      <c r="L185" s="13">
        <f t="shared" si="29"/>
        <v>218256</v>
      </c>
      <c r="M185" s="13">
        <f t="shared" si="38"/>
        <v>0</v>
      </c>
      <c r="N185" s="13">
        <f t="shared" si="39"/>
        <v>0</v>
      </c>
      <c r="O185" s="13">
        <f t="shared" si="30"/>
        <v>0</v>
      </c>
      <c r="P185" s="13">
        <f t="shared" si="31"/>
        <v>218256</v>
      </c>
    </row>
    <row r="186" spans="1:16" x14ac:dyDescent="0.2">
      <c r="A186" s="11">
        <v>3634</v>
      </c>
      <c r="B186" s="12">
        <v>21</v>
      </c>
      <c r="C186" s="135">
        <f>SUMIFS('Contact Hours DM'!F:F,'Contact Hours DM'!$A:$A,$A186,'Contact Hours DM'!$C:$C,$B186)</f>
        <v>0</v>
      </c>
      <c r="D186" s="135">
        <f>SUMIFS('Contact Hours DM'!G:G,'Contact Hours DM'!$A:$A,$A186,'Contact Hours DM'!$C:$C,$B186)</f>
        <v>0</v>
      </c>
      <c r="E186" s="135">
        <f>SUMIFS('Contact Hours DM'!H:H,'Contact Hours DM'!$A:$A,$A186,'Contact Hours DM'!$C:$C,$B186)</f>
        <v>0</v>
      </c>
      <c r="F186" s="135">
        <f>SUMIFS('Contact Hours DM'!I:I,'Contact Hours DM'!$A:$A,$A186,'Contact Hours DM'!$C:$C,$B186)</f>
        <v>0</v>
      </c>
      <c r="G186" s="135">
        <f>SUMIFS('Contact Hours DM'!J:J,'Contact Hours DM'!$A:$A,$A186,'Contact Hours DM'!$C:$C,$B186)</f>
        <v>240912</v>
      </c>
      <c r="H186" s="135">
        <f>SUMIFS('Contact Hours DM'!K:K,'Contact Hours DM'!$A:$A,$A186,'Contact Hours DM'!$C:$C,$B186)</f>
        <v>0</v>
      </c>
      <c r="I186" s="135">
        <f>SUMIFS('Contact Hours DM'!L:L,'Contact Hours DM'!$A:$A,$A186,'Contact Hours DM'!$C:$C,$B186)</f>
        <v>0</v>
      </c>
      <c r="J186" s="135">
        <f>SUMIFS('Contact Hours DM'!M:M,'Contact Hours DM'!$A:$A,$A186,'Contact Hours DM'!$C:$C,$B186)</f>
        <v>0</v>
      </c>
      <c r="K186" s="13">
        <f t="shared" si="28"/>
        <v>0</v>
      </c>
      <c r="L186" s="13">
        <f t="shared" si="29"/>
        <v>240912</v>
      </c>
      <c r="M186" s="13">
        <f t="shared" si="38"/>
        <v>0</v>
      </c>
      <c r="N186" s="13">
        <f t="shared" si="39"/>
        <v>0</v>
      </c>
      <c r="O186" s="13">
        <f t="shared" si="30"/>
        <v>0</v>
      </c>
      <c r="P186" s="13">
        <f t="shared" si="31"/>
        <v>240912</v>
      </c>
    </row>
    <row r="187" spans="1:16" x14ac:dyDescent="0.2">
      <c r="A187" s="11">
        <v>3634</v>
      </c>
      <c r="B187" s="12">
        <v>22</v>
      </c>
      <c r="C187" s="135">
        <f>SUMIFS('Contact Hours DM'!F:F,'Contact Hours DM'!$A:$A,$A187,'Contact Hours DM'!$C:$C,$B187)</f>
        <v>0</v>
      </c>
      <c r="D187" s="135">
        <f>SUMIFS('Contact Hours DM'!G:G,'Contact Hours DM'!$A:$A,$A187,'Contact Hours DM'!$C:$C,$B187)</f>
        <v>0</v>
      </c>
      <c r="E187" s="135">
        <f>SUMIFS('Contact Hours DM'!H:H,'Contact Hours DM'!$A:$A,$A187,'Contact Hours DM'!$C:$C,$B187)</f>
        <v>0</v>
      </c>
      <c r="F187" s="135">
        <f>SUMIFS('Contact Hours DM'!I:I,'Contact Hours DM'!$A:$A,$A187,'Contact Hours DM'!$C:$C,$B187)</f>
        <v>0</v>
      </c>
      <c r="G187" s="135">
        <f>SUMIFS('Contact Hours DM'!J:J,'Contact Hours DM'!$A:$A,$A187,'Contact Hours DM'!$C:$C,$B187)</f>
        <v>43728</v>
      </c>
      <c r="H187" s="135">
        <f>SUMIFS('Contact Hours DM'!K:K,'Contact Hours DM'!$A:$A,$A187,'Contact Hours DM'!$C:$C,$B187)</f>
        <v>0</v>
      </c>
      <c r="I187" s="135">
        <f>SUMIFS('Contact Hours DM'!L:L,'Contact Hours DM'!$A:$A,$A187,'Contact Hours DM'!$C:$C,$B187)</f>
        <v>0</v>
      </c>
      <c r="J187" s="135">
        <f>SUMIFS('Contact Hours DM'!M:M,'Contact Hours DM'!$A:$A,$A187,'Contact Hours DM'!$C:$C,$B187)</f>
        <v>0</v>
      </c>
      <c r="K187" s="13">
        <f t="shared" si="28"/>
        <v>0</v>
      </c>
      <c r="L187" s="13">
        <f t="shared" si="29"/>
        <v>43728</v>
      </c>
      <c r="M187" s="13">
        <f t="shared" si="38"/>
        <v>0</v>
      </c>
      <c r="N187" s="13">
        <f t="shared" si="39"/>
        <v>0</v>
      </c>
      <c r="O187" s="13">
        <f t="shared" si="30"/>
        <v>0</v>
      </c>
      <c r="P187" s="13">
        <f t="shared" si="31"/>
        <v>43728</v>
      </c>
    </row>
    <row r="188" spans="1:16" x14ac:dyDescent="0.2">
      <c r="A188" s="11">
        <v>3634</v>
      </c>
      <c r="B188" s="12">
        <v>23</v>
      </c>
      <c r="C188" s="135">
        <f>SUMIFS('Contact Hours DM'!F:F,'Contact Hours DM'!$A:$A,$A188,'Contact Hours DM'!$C:$C,$B188)</f>
        <v>0</v>
      </c>
      <c r="D188" s="135">
        <f>SUMIFS('Contact Hours DM'!G:G,'Contact Hours DM'!$A:$A,$A188,'Contact Hours DM'!$C:$C,$B188)</f>
        <v>0</v>
      </c>
      <c r="E188" s="135">
        <f>SUMIFS('Contact Hours DM'!H:H,'Contact Hours DM'!$A:$A,$A188,'Contact Hours DM'!$C:$C,$B188)</f>
        <v>0</v>
      </c>
      <c r="F188" s="135">
        <f>SUMIFS('Contact Hours DM'!I:I,'Contact Hours DM'!$A:$A,$A188,'Contact Hours DM'!$C:$C,$B188)</f>
        <v>0</v>
      </c>
      <c r="G188" s="135">
        <f>SUMIFS('Contact Hours DM'!J:J,'Contact Hours DM'!$A:$A,$A188,'Contact Hours DM'!$C:$C,$B188)</f>
        <v>0</v>
      </c>
      <c r="H188" s="135">
        <f>SUMIFS('Contact Hours DM'!K:K,'Contact Hours DM'!$A:$A,$A188,'Contact Hours DM'!$C:$C,$B188)</f>
        <v>0</v>
      </c>
      <c r="I188" s="135">
        <f>SUMIFS('Contact Hours DM'!L:L,'Contact Hours DM'!$A:$A,$A188,'Contact Hours DM'!$C:$C,$B188)</f>
        <v>0</v>
      </c>
      <c r="J188" s="135">
        <f>SUMIFS('Contact Hours DM'!M:M,'Contact Hours DM'!$A:$A,$A188,'Contact Hours DM'!$C:$C,$B188)</f>
        <v>0</v>
      </c>
      <c r="K188" s="13">
        <f t="shared" si="28"/>
        <v>0</v>
      </c>
      <c r="L188" s="13">
        <f t="shared" si="29"/>
        <v>0</v>
      </c>
      <c r="M188" s="13">
        <f t="shared" si="38"/>
        <v>0</v>
      </c>
      <c r="N188" s="13">
        <f t="shared" si="39"/>
        <v>0</v>
      </c>
      <c r="O188" s="13">
        <f t="shared" si="30"/>
        <v>0</v>
      </c>
      <c r="P188" s="13">
        <f t="shared" si="31"/>
        <v>0</v>
      </c>
    </row>
    <row r="189" spans="1:16" x14ac:dyDescent="0.2">
      <c r="A189" s="11">
        <v>3634</v>
      </c>
      <c r="B189" s="12">
        <v>24</v>
      </c>
      <c r="C189" s="135">
        <f>SUMIFS('Contact Hours DM'!F:F,'Contact Hours DM'!$A:$A,$A189,'Contact Hours DM'!$C:$C,$B189)</f>
        <v>0</v>
      </c>
      <c r="D189" s="135">
        <f>SUMIFS('Contact Hours DM'!G:G,'Contact Hours DM'!$A:$A,$A189,'Contact Hours DM'!$C:$C,$B189)</f>
        <v>0</v>
      </c>
      <c r="E189" s="135">
        <f>SUMIFS('Contact Hours DM'!H:H,'Contact Hours DM'!$A:$A,$A189,'Contact Hours DM'!$C:$C,$B189)</f>
        <v>0</v>
      </c>
      <c r="F189" s="135">
        <f>SUMIFS('Contact Hours DM'!I:I,'Contact Hours DM'!$A:$A,$A189,'Contact Hours DM'!$C:$C,$B189)</f>
        <v>0</v>
      </c>
      <c r="G189" s="135">
        <f>SUMIFS('Contact Hours DM'!J:J,'Contact Hours DM'!$A:$A,$A189,'Contact Hours DM'!$C:$C,$B189)</f>
        <v>0</v>
      </c>
      <c r="H189" s="135">
        <f>SUMIFS('Contact Hours DM'!K:K,'Contact Hours DM'!$A:$A,$A189,'Contact Hours DM'!$C:$C,$B189)</f>
        <v>0</v>
      </c>
      <c r="I189" s="135">
        <f>SUMIFS('Contact Hours DM'!L:L,'Contact Hours DM'!$A:$A,$A189,'Contact Hours DM'!$C:$C,$B189)</f>
        <v>0</v>
      </c>
      <c r="J189" s="135">
        <f>SUMIFS('Contact Hours DM'!M:M,'Contact Hours DM'!$A:$A,$A189,'Contact Hours DM'!$C:$C,$B189)</f>
        <v>0</v>
      </c>
      <c r="K189" s="13">
        <f t="shared" si="28"/>
        <v>0</v>
      </c>
      <c r="L189" s="13">
        <f t="shared" si="29"/>
        <v>0</v>
      </c>
      <c r="M189" s="13">
        <f t="shared" si="38"/>
        <v>0</v>
      </c>
      <c r="N189" s="13">
        <f t="shared" si="39"/>
        <v>0</v>
      </c>
      <c r="O189" s="13">
        <f t="shared" si="30"/>
        <v>0</v>
      </c>
      <c r="P189" s="13">
        <f t="shared" si="31"/>
        <v>0</v>
      </c>
    </row>
    <row r="190" spans="1:16" x14ac:dyDescent="0.2">
      <c r="A190" s="11">
        <v>3634</v>
      </c>
      <c r="B190" s="12">
        <v>25</v>
      </c>
      <c r="C190" s="135">
        <f>SUMIFS('Contact Hours DM'!F:F,'Contact Hours DM'!$A:$A,$A190,'Contact Hours DM'!$C:$C,$B190)</f>
        <v>57936</v>
      </c>
      <c r="D190" s="135">
        <f>SUMIFS('Contact Hours DM'!G:G,'Contact Hours DM'!$A:$A,$A190,'Contact Hours DM'!$C:$C,$B190)</f>
        <v>0</v>
      </c>
      <c r="E190" s="135">
        <f>SUMIFS('Contact Hours DM'!H:H,'Contact Hours DM'!$A:$A,$A190,'Contact Hours DM'!$C:$C,$B190)</f>
        <v>0</v>
      </c>
      <c r="F190" s="135">
        <f>SUMIFS('Contact Hours DM'!I:I,'Contact Hours DM'!$A:$A,$A190,'Contact Hours DM'!$C:$C,$B190)</f>
        <v>0</v>
      </c>
      <c r="G190" s="135">
        <f>SUMIFS('Contact Hours DM'!J:J,'Contact Hours DM'!$A:$A,$A190,'Contact Hours DM'!$C:$C,$B190)</f>
        <v>0</v>
      </c>
      <c r="H190" s="135">
        <f>SUMIFS('Contact Hours DM'!K:K,'Contact Hours DM'!$A:$A,$A190,'Contact Hours DM'!$C:$C,$B190)</f>
        <v>0</v>
      </c>
      <c r="I190" s="135">
        <f>SUMIFS('Contact Hours DM'!L:L,'Contact Hours DM'!$A:$A,$A190,'Contact Hours DM'!$C:$C,$B190)</f>
        <v>0</v>
      </c>
      <c r="J190" s="135">
        <f>SUMIFS('Contact Hours DM'!M:M,'Contact Hours DM'!$A:$A,$A190,'Contact Hours DM'!$C:$C,$B190)</f>
        <v>0</v>
      </c>
      <c r="K190" s="13">
        <f t="shared" si="28"/>
        <v>57936</v>
      </c>
      <c r="L190" s="13">
        <f t="shared" si="29"/>
        <v>0</v>
      </c>
      <c r="M190" s="13">
        <f t="shared" si="38"/>
        <v>0</v>
      </c>
      <c r="N190" s="13">
        <f t="shared" si="39"/>
        <v>0</v>
      </c>
      <c r="O190" s="13">
        <f t="shared" si="30"/>
        <v>57936</v>
      </c>
      <c r="P190" s="13">
        <f t="shared" si="31"/>
        <v>0</v>
      </c>
    </row>
    <row r="191" spans="1:16" x14ac:dyDescent="0.2">
      <c r="A191" s="11">
        <v>3634</v>
      </c>
      <c r="B191" s="12">
        <v>26</v>
      </c>
      <c r="C191" s="135">
        <f>SUMIFS('Contact Hours DM'!F:F,'Contact Hours DM'!$A:$A,$A191,'Contact Hours DM'!$C:$C,$B191)</f>
        <v>0</v>
      </c>
      <c r="D191" s="135">
        <f>SUMIFS('Contact Hours DM'!G:G,'Contact Hours DM'!$A:$A,$A191,'Contact Hours DM'!$C:$C,$B191)</f>
        <v>0</v>
      </c>
      <c r="E191" s="135">
        <f>SUMIFS('Contact Hours DM'!H:H,'Contact Hours DM'!$A:$A,$A191,'Contact Hours DM'!$C:$C,$B191)</f>
        <v>0</v>
      </c>
      <c r="F191" s="135">
        <f>SUMIFS('Contact Hours DM'!I:I,'Contact Hours DM'!$A:$A,$A191,'Contact Hours DM'!$C:$C,$B191)</f>
        <v>0</v>
      </c>
      <c r="G191" s="135">
        <f>SUMIFS('Contact Hours DM'!J:J,'Contact Hours DM'!$A:$A,$A191,'Contact Hours DM'!$C:$C,$B191)</f>
        <v>30384</v>
      </c>
      <c r="H191" s="135">
        <f>SUMIFS('Contact Hours DM'!K:K,'Contact Hours DM'!$A:$A,$A191,'Contact Hours DM'!$C:$C,$B191)</f>
        <v>0</v>
      </c>
      <c r="I191" s="135">
        <f>SUMIFS('Contact Hours DM'!L:L,'Contact Hours DM'!$A:$A,$A191,'Contact Hours DM'!$C:$C,$B191)</f>
        <v>0</v>
      </c>
      <c r="J191" s="135">
        <f>SUMIFS('Contact Hours DM'!M:M,'Contact Hours DM'!$A:$A,$A191,'Contact Hours DM'!$C:$C,$B191)</f>
        <v>0</v>
      </c>
      <c r="K191" s="13">
        <f t="shared" si="28"/>
        <v>0</v>
      </c>
      <c r="L191" s="13">
        <f t="shared" si="29"/>
        <v>30384</v>
      </c>
      <c r="M191" s="13">
        <f t="shared" si="38"/>
        <v>0</v>
      </c>
      <c r="N191" s="13">
        <f t="shared" si="39"/>
        <v>0</v>
      </c>
      <c r="O191" s="13">
        <f t="shared" si="30"/>
        <v>0</v>
      </c>
      <c r="P191" s="13">
        <f t="shared" si="31"/>
        <v>30384</v>
      </c>
    </row>
    <row r="192" spans="1:16" x14ac:dyDescent="0.2">
      <c r="A192" s="11">
        <v>3634</v>
      </c>
      <c r="B192" s="12">
        <v>27</v>
      </c>
      <c r="C192" s="135">
        <f>SUMIFS('Contact Hours DM'!F:F,'Contact Hours DM'!$A:$A,$A192,'Contact Hours DM'!$C:$C,$B192)</f>
        <v>0</v>
      </c>
      <c r="D192" s="135">
        <f>SUMIFS('Contact Hours DM'!G:G,'Contact Hours DM'!$A:$A,$A192,'Contact Hours DM'!$C:$C,$B192)</f>
        <v>0</v>
      </c>
      <c r="E192" s="135">
        <f>SUMIFS('Contact Hours DM'!H:H,'Contact Hours DM'!$A:$A,$A192,'Contact Hours DM'!$C:$C,$B192)</f>
        <v>0</v>
      </c>
      <c r="F192" s="135">
        <f>SUMIFS('Contact Hours DM'!I:I,'Contact Hours DM'!$A:$A,$A192,'Contact Hours DM'!$C:$C,$B192)</f>
        <v>0</v>
      </c>
      <c r="G192" s="135">
        <f>SUMIFS('Contact Hours DM'!J:J,'Contact Hours DM'!$A:$A,$A192,'Contact Hours DM'!$C:$C,$B192)</f>
        <v>0</v>
      </c>
      <c r="H192" s="135">
        <f>SUMIFS('Contact Hours DM'!K:K,'Contact Hours DM'!$A:$A,$A192,'Contact Hours DM'!$C:$C,$B192)</f>
        <v>0</v>
      </c>
      <c r="I192" s="135">
        <f>SUMIFS('Contact Hours DM'!L:L,'Contact Hours DM'!$A:$A,$A192,'Contact Hours DM'!$C:$C,$B192)</f>
        <v>0</v>
      </c>
      <c r="J192" s="135">
        <f>SUMIFS('Contact Hours DM'!M:M,'Contact Hours DM'!$A:$A,$A192,'Contact Hours DM'!$C:$C,$B192)</f>
        <v>0</v>
      </c>
      <c r="K192" s="13">
        <f t="shared" si="28"/>
        <v>0</v>
      </c>
      <c r="L192" s="13">
        <f t="shared" si="29"/>
        <v>0</v>
      </c>
      <c r="M192" s="13">
        <f t="shared" si="38"/>
        <v>0</v>
      </c>
      <c r="N192" s="13">
        <f t="shared" si="39"/>
        <v>0</v>
      </c>
      <c r="O192" s="13">
        <f t="shared" si="30"/>
        <v>0</v>
      </c>
      <c r="P192" s="13">
        <f t="shared" si="31"/>
        <v>0</v>
      </c>
    </row>
    <row r="193" spans="1:16" x14ac:dyDescent="0.2">
      <c r="A193" s="11">
        <v>203634</v>
      </c>
      <c r="B193" s="12">
        <v>1</v>
      </c>
      <c r="C193" s="135">
        <f>SUMIFS('Contact Hours DM'!F:F,'Contact Hours DM'!$A:$A,$A193,'Contact Hours DM'!$C:$C,$B193)</f>
        <v>0</v>
      </c>
      <c r="D193" s="135">
        <f>SUMIFS('Contact Hours DM'!G:G,'Contact Hours DM'!$A:$A,$A193,'Contact Hours DM'!$C:$C,$B193)</f>
        <v>0</v>
      </c>
      <c r="E193" s="135">
        <f>SUMIFS('Contact Hours DM'!H:H,'Contact Hours DM'!$A:$A,$A193,'Contact Hours DM'!$C:$C,$B193)</f>
        <v>0</v>
      </c>
      <c r="F193" s="135">
        <f>SUMIFS('Contact Hours DM'!I:I,'Contact Hours DM'!$A:$A,$A193,'Contact Hours DM'!$C:$C,$B193)</f>
        <v>0</v>
      </c>
      <c r="G193" s="135">
        <f>SUMIFS('Contact Hours DM'!J:J,'Contact Hours DM'!$A:$A,$A193,'Contact Hours DM'!$C:$C,$B193)</f>
        <v>0</v>
      </c>
      <c r="H193" s="135">
        <f>SUMIFS('Contact Hours DM'!K:K,'Contact Hours DM'!$A:$A,$A193,'Contact Hours DM'!$C:$C,$B193)</f>
        <v>0</v>
      </c>
      <c r="I193" s="135">
        <f>SUMIFS('Contact Hours DM'!L:L,'Contact Hours DM'!$A:$A,$A193,'Contact Hours DM'!$C:$C,$B193)</f>
        <v>0</v>
      </c>
      <c r="J193" s="135">
        <f>SUMIFS('Contact Hours DM'!M:M,'Contact Hours DM'!$A:$A,$A193,'Contact Hours DM'!$C:$C,$B193)</f>
        <v>0</v>
      </c>
      <c r="K193" s="13">
        <f t="shared" ref="K193:K219" si="40">SUM(C193:F193)</f>
        <v>0</v>
      </c>
      <c r="L193" s="13">
        <f t="shared" ref="L193:L219" si="41">SUM(G193:J193)</f>
        <v>0</v>
      </c>
      <c r="M193" s="13">
        <f t="shared" ref="M193:M219" si="42">IF(B193&lt;28,D193+E193,0)*0.1</f>
        <v>0</v>
      </c>
      <c r="N193" s="13">
        <f t="shared" ref="N193:N219" si="43">IF(B193&lt;28,H193+J193,0)*0.1</f>
        <v>0</v>
      </c>
      <c r="O193" s="13">
        <f t="shared" ref="O193:O219" si="44">K193+M193</f>
        <v>0</v>
      </c>
      <c r="P193" s="13">
        <f t="shared" ref="P193:P219" si="45">L193+N193</f>
        <v>0</v>
      </c>
    </row>
    <row r="194" spans="1:16" x14ac:dyDescent="0.2">
      <c r="A194" s="11">
        <v>203634</v>
      </c>
      <c r="B194" s="12">
        <v>2</v>
      </c>
      <c r="C194" s="135">
        <f>SUMIFS('Contact Hours DM'!F:F,'Contact Hours DM'!$A:$A,$A194,'Contact Hours DM'!$C:$C,$B194)</f>
        <v>0</v>
      </c>
      <c r="D194" s="135">
        <f>SUMIFS('Contact Hours DM'!G:G,'Contact Hours DM'!$A:$A,$A194,'Contact Hours DM'!$C:$C,$B194)</f>
        <v>0</v>
      </c>
      <c r="E194" s="135">
        <f>SUMIFS('Contact Hours DM'!H:H,'Contact Hours DM'!$A:$A,$A194,'Contact Hours DM'!$C:$C,$B194)</f>
        <v>0</v>
      </c>
      <c r="F194" s="135">
        <f>SUMIFS('Contact Hours DM'!I:I,'Contact Hours DM'!$A:$A,$A194,'Contact Hours DM'!$C:$C,$B194)</f>
        <v>0</v>
      </c>
      <c r="G194" s="135">
        <f>SUMIFS('Contact Hours DM'!J:J,'Contact Hours DM'!$A:$A,$A194,'Contact Hours DM'!$C:$C,$B194)</f>
        <v>139296</v>
      </c>
      <c r="H194" s="135">
        <f>SUMIFS('Contact Hours DM'!K:K,'Contact Hours DM'!$A:$A,$A194,'Contact Hours DM'!$C:$C,$B194)</f>
        <v>0</v>
      </c>
      <c r="I194" s="135">
        <f>SUMIFS('Contact Hours DM'!L:L,'Contact Hours DM'!$A:$A,$A194,'Contact Hours DM'!$C:$C,$B194)</f>
        <v>0</v>
      </c>
      <c r="J194" s="135">
        <f>SUMIFS('Contact Hours DM'!M:M,'Contact Hours DM'!$A:$A,$A194,'Contact Hours DM'!$C:$C,$B194)</f>
        <v>0</v>
      </c>
      <c r="K194" s="13">
        <f t="shared" si="40"/>
        <v>0</v>
      </c>
      <c r="L194" s="13">
        <f t="shared" si="41"/>
        <v>139296</v>
      </c>
      <c r="M194" s="13">
        <f t="shared" si="42"/>
        <v>0</v>
      </c>
      <c r="N194" s="13">
        <f t="shared" si="43"/>
        <v>0</v>
      </c>
      <c r="O194" s="13">
        <f t="shared" si="44"/>
        <v>0</v>
      </c>
      <c r="P194" s="13">
        <f t="shared" si="45"/>
        <v>139296</v>
      </c>
    </row>
    <row r="195" spans="1:16" x14ac:dyDescent="0.2">
      <c r="A195" s="11">
        <v>203634</v>
      </c>
      <c r="B195" s="12">
        <v>3</v>
      </c>
      <c r="C195" s="135">
        <f>SUMIFS('Contact Hours DM'!F:F,'Contact Hours DM'!$A:$A,$A195,'Contact Hours DM'!$C:$C,$B195)</f>
        <v>0</v>
      </c>
      <c r="D195" s="135">
        <f>SUMIFS('Contact Hours DM'!G:G,'Contact Hours DM'!$A:$A,$A195,'Contact Hours DM'!$C:$C,$B195)</f>
        <v>0</v>
      </c>
      <c r="E195" s="135">
        <f>SUMIFS('Contact Hours DM'!H:H,'Contact Hours DM'!$A:$A,$A195,'Contact Hours DM'!$C:$C,$B195)</f>
        <v>0</v>
      </c>
      <c r="F195" s="135">
        <f>SUMIFS('Contact Hours DM'!I:I,'Contact Hours DM'!$A:$A,$A195,'Contact Hours DM'!$C:$C,$B195)</f>
        <v>0</v>
      </c>
      <c r="G195" s="135">
        <f>SUMIFS('Contact Hours DM'!J:J,'Contact Hours DM'!$A:$A,$A195,'Contact Hours DM'!$C:$C,$B195)</f>
        <v>0</v>
      </c>
      <c r="H195" s="135">
        <f>SUMIFS('Contact Hours DM'!K:K,'Contact Hours DM'!$A:$A,$A195,'Contact Hours DM'!$C:$C,$B195)</f>
        <v>0</v>
      </c>
      <c r="I195" s="135">
        <f>SUMIFS('Contact Hours DM'!L:L,'Contact Hours DM'!$A:$A,$A195,'Contact Hours DM'!$C:$C,$B195)</f>
        <v>0</v>
      </c>
      <c r="J195" s="135">
        <f>SUMIFS('Contact Hours DM'!M:M,'Contact Hours DM'!$A:$A,$A195,'Contact Hours DM'!$C:$C,$B195)</f>
        <v>0</v>
      </c>
      <c r="K195" s="13">
        <f t="shared" si="40"/>
        <v>0</v>
      </c>
      <c r="L195" s="13">
        <f t="shared" si="41"/>
        <v>0</v>
      </c>
      <c r="M195" s="13">
        <f t="shared" si="42"/>
        <v>0</v>
      </c>
      <c r="N195" s="13">
        <f t="shared" si="43"/>
        <v>0</v>
      </c>
      <c r="O195" s="13">
        <f t="shared" si="44"/>
        <v>0</v>
      </c>
      <c r="P195" s="13">
        <f t="shared" si="45"/>
        <v>0</v>
      </c>
    </row>
    <row r="196" spans="1:16" x14ac:dyDescent="0.2">
      <c r="A196" s="11">
        <v>203634</v>
      </c>
      <c r="B196" s="12">
        <v>4</v>
      </c>
      <c r="C196" s="135">
        <f>SUMIFS('Contact Hours DM'!F:F,'Contact Hours DM'!$A:$A,$A196,'Contact Hours DM'!$C:$C,$B196)</f>
        <v>0</v>
      </c>
      <c r="D196" s="135">
        <f>SUMIFS('Contact Hours DM'!G:G,'Contact Hours DM'!$A:$A,$A196,'Contact Hours DM'!$C:$C,$B196)</f>
        <v>0</v>
      </c>
      <c r="E196" s="135">
        <f>SUMIFS('Contact Hours DM'!H:H,'Contact Hours DM'!$A:$A,$A196,'Contact Hours DM'!$C:$C,$B196)</f>
        <v>0</v>
      </c>
      <c r="F196" s="135">
        <f>SUMIFS('Contact Hours DM'!I:I,'Contact Hours DM'!$A:$A,$A196,'Contact Hours DM'!$C:$C,$B196)</f>
        <v>0</v>
      </c>
      <c r="G196" s="135">
        <f>SUMIFS('Contact Hours DM'!J:J,'Contact Hours DM'!$A:$A,$A196,'Contact Hours DM'!$C:$C,$B196)</f>
        <v>0</v>
      </c>
      <c r="H196" s="135">
        <f>SUMIFS('Contact Hours DM'!K:K,'Contact Hours DM'!$A:$A,$A196,'Contact Hours DM'!$C:$C,$B196)</f>
        <v>12288</v>
      </c>
      <c r="I196" s="135">
        <f>SUMIFS('Contact Hours DM'!L:L,'Contact Hours DM'!$A:$A,$A196,'Contact Hours DM'!$C:$C,$B196)</f>
        <v>0</v>
      </c>
      <c r="J196" s="135">
        <f>SUMIFS('Contact Hours DM'!M:M,'Contact Hours DM'!$A:$A,$A196,'Contact Hours DM'!$C:$C,$B196)</f>
        <v>0</v>
      </c>
      <c r="K196" s="13">
        <f t="shared" si="40"/>
        <v>0</v>
      </c>
      <c r="L196" s="13">
        <f t="shared" si="41"/>
        <v>12288</v>
      </c>
      <c r="M196" s="13">
        <f t="shared" si="42"/>
        <v>0</v>
      </c>
      <c r="N196" s="13">
        <f t="shared" si="43"/>
        <v>1228.8000000000002</v>
      </c>
      <c r="O196" s="13">
        <f t="shared" si="44"/>
        <v>0</v>
      </c>
      <c r="P196" s="13">
        <f t="shared" si="45"/>
        <v>13516.8</v>
      </c>
    </row>
    <row r="197" spans="1:16" x14ac:dyDescent="0.2">
      <c r="A197" s="11">
        <v>203634</v>
      </c>
      <c r="B197" s="12">
        <v>5</v>
      </c>
      <c r="C197" s="135">
        <f>SUMIFS('Contact Hours DM'!F:F,'Contact Hours DM'!$A:$A,$A197,'Contact Hours DM'!$C:$C,$B197)</f>
        <v>0</v>
      </c>
      <c r="D197" s="135">
        <f>SUMIFS('Contact Hours DM'!G:G,'Contact Hours DM'!$A:$A,$A197,'Contact Hours DM'!$C:$C,$B197)</f>
        <v>0</v>
      </c>
      <c r="E197" s="135">
        <f>SUMIFS('Contact Hours DM'!H:H,'Contact Hours DM'!$A:$A,$A197,'Contact Hours DM'!$C:$C,$B197)</f>
        <v>0</v>
      </c>
      <c r="F197" s="135">
        <f>SUMIFS('Contact Hours DM'!I:I,'Contact Hours DM'!$A:$A,$A197,'Contact Hours DM'!$C:$C,$B197)</f>
        <v>0</v>
      </c>
      <c r="G197" s="135">
        <f>SUMIFS('Contact Hours DM'!J:J,'Contact Hours DM'!$A:$A,$A197,'Contact Hours DM'!$C:$C,$B197)</f>
        <v>0</v>
      </c>
      <c r="H197" s="135">
        <f>SUMIFS('Contact Hours DM'!K:K,'Contact Hours DM'!$A:$A,$A197,'Contact Hours DM'!$C:$C,$B197)</f>
        <v>0</v>
      </c>
      <c r="I197" s="135">
        <f>SUMIFS('Contact Hours DM'!L:L,'Contact Hours DM'!$A:$A,$A197,'Contact Hours DM'!$C:$C,$B197)</f>
        <v>0</v>
      </c>
      <c r="J197" s="135">
        <f>SUMIFS('Contact Hours DM'!M:M,'Contact Hours DM'!$A:$A,$A197,'Contact Hours DM'!$C:$C,$B197)</f>
        <v>0</v>
      </c>
      <c r="K197" s="13">
        <f t="shared" si="40"/>
        <v>0</v>
      </c>
      <c r="L197" s="13">
        <f t="shared" si="41"/>
        <v>0</v>
      </c>
      <c r="M197" s="13">
        <f t="shared" si="42"/>
        <v>0</v>
      </c>
      <c r="N197" s="13">
        <f t="shared" si="43"/>
        <v>0</v>
      </c>
      <c r="O197" s="13">
        <f t="shared" si="44"/>
        <v>0</v>
      </c>
      <c r="P197" s="13">
        <f t="shared" si="45"/>
        <v>0</v>
      </c>
    </row>
    <row r="198" spans="1:16" x14ac:dyDescent="0.2">
      <c r="A198" s="11">
        <v>203634</v>
      </c>
      <c r="B198" s="12">
        <v>6</v>
      </c>
      <c r="C198" s="135">
        <f>SUMIFS('Contact Hours DM'!F:F,'Contact Hours DM'!$A:$A,$A198,'Contact Hours DM'!$C:$C,$B198)</f>
        <v>0</v>
      </c>
      <c r="D198" s="135">
        <f>SUMIFS('Contact Hours DM'!G:G,'Contact Hours DM'!$A:$A,$A198,'Contact Hours DM'!$C:$C,$B198)</f>
        <v>0</v>
      </c>
      <c r="E198" s="135">
        <f>SUMIFS('Contact Hours DM'!H:H,'Contact Hours DM'!$A:$A,$A198,'Contact Hours DM'!$C:$C,$B198)</f>
        <v>0</v>
      </c>
      <c r="F198" s="135">
        <f>SUMIFS('Contact Hours DM'!I:I,'Contact Hours DM'!$A:$A,$A198,'Contact Hours DM'!$C:$C,$B198)</f>
        <v>0</v>
      </c>
      <c r="G198" s="135">
        <f>SUMIFS('Contact Hours DM'!J:J,'Contact Hours DM'!$A:$A,$A198,'Contact Hours DM'!$C:$C,$B198)</f>
        <v>0</v>
      </c>
      <c r="H198" s="135">
        <f>SUMIFS('Contact Hours DM'!K:K,'Contact Hours DM'!$A:$A,$A198,'Contact Hours DM'!$C:$C,$B198)</f>
        <v>0</v>
      </c>
      <c r="I198" s="135">
        <f>SUMIFS('Contact Hours DM'!L:L,'Contact Hours DM'!$A:$A,$A198,'Contact Hours DM'!$C:$C,$B198)</f>
        <v>0</v>
      </c>
      <c r="J198" s="135">
        <f>SUMIFS('Contact Hours DM'!M:M,'Contact Hours DM'!$A:$A,$A198,'Contact Hours DM'!$C:$C,$B198)</f>
        <v>0</v>
      </c>
      <c r="K198" s="13">
        <f t="shared" si="40"/>
        <v>0</v>
      </c>
      <c r="L198" s="13">
        <f t="shared" si="41"/>
        <v>0</v>
      </c>
      <c r="M198" s="13">
        <f t="shared" si="42"/>
        <v>0</v>
      </c>
      <c r="N198" s="13">
        <f t="shared" si="43"/>
        <v>0</v>
      </c>
      <c r="O198" s="13">
        <f t="shared" si="44"/>
        <v>0</v>
      </c>
      <c r="P198" s="13">
        <f t="shared" si="45"/>
        <v>0</v>
      </c>
    </row>
    <row r="199" spans="1:16" x14ac:dyDescent="0.2">
      <c r="A199" s="11">
        <v>203634</v>
      </c>
      <c r="B199" s="12">
        <v>7</v>
      </c>
      <c r="C199" s="135">
        <f>SUMIFS('Contact Hours DM'!F:F,'Contact Hours DM'!$A:$A,$A199,'Contact Hours DM'!$C:$C,$B199)</f>
        <v>0</v>
      </c>
      <c r="D199" s="135">
        <f>SUMIFS('Contact Hours DM'!G:G,'Contact Hours DM'!$A:$A,$A199,'Contact Hours DM'!$C:$C,$B199)</f>
        <v>0</v>
      </c>
      <c r="E199" s="135">
        <f>SUMIFS('Contact Hours DM'!H:H,'Contact Hours DM'!$A:$A,$A199,'Contact Hours DM'!$C:$C,$B199)</f>
        <v>0</v>
      </c>
      <c r="F199" s="135">
        <f>SUMIFS('Contact Hours DM'!I:I,'Contact Hours DM'!$A:$A,$A199,'Contact Hours DM'!$C:$C,$B199)</f>
        <v>0</v>
      </c>
      <c r="G199" s="135">
        <f>SUMIFS('Contact Hours DM'!J:J,'Contact Hours DM'!$A:$A,$A199,'Contact Hours DM'!$C:$C,$B199)</f>
        <v>0</v>
      </c>
      <c r="H199" s="135">
        <f>SUMIFS('Contact Hours DM'!K:K,'Contact Hours DM'!$A:$A,$A199,'Contact Hours DM'!$C:$C,$B199)</f>
        <v>22368</v>
      </c>
      <c r="I199" s="135">
        <f>SUMIFS('Contact Hours DM'!L:L,'Contact Hours DM'!$A:$A,$A199,'Contact Hours DM'!$C:$C,$B199)</f>
        <v>0</v>
      </c>
      <c r="J199" s="135">
        <f>SUMIFS('Contact Hours DM'!M:M,'Contact Hours DM'!$A:$A,$A199,'Contact Hours DM'!$C:$C,$B199)</f>
        <v>0</v>
      </c>
      <c r="K199" s="13">
        <f t="shared" si="40"/>
        <v>0</v>
      </c>
      <c r="L199" s="13">
        <f t="shared" si="41"/>
        <v>22368</v>
      </c>
      <c r="M199" s="13">
        <f t="shared" si="42"/>
        <v>0</v>
      </c>
      <c r="N199" s="13">
        <f t="shared" si="43"/>
        <v>2236.8000000000002</v>
      </c>
      <c r="O199" s="13">
        <f t="shared" si="44"/>
        <v>0</v>
      </c>
      <c r="P199" s="13">
        <f t="shared" si="45"/>
        <v>24604.799999999999</v>
      </c>
    </row>
    <row r="200" spans="1:16" x14ac:dyDescent="0.2">
      <c r="A200" s="11">
        <v>203634</v>
      </c>
      <c r="B200" s="12">
        <v>8</v>
      </c>
      <c r="C200" s="135">
        <f>SUMIFS('Contact Hours DM'!F:F,'Contact Hours DM'!$A:$A,$A200,'Contact Hours DM'!$C:$C,$B200)</f>
        <v>0</v>
      </c>
      <c r="D200" s="135">
        <f>SUMIFS('Contact Hours DM'!G:G,'Contact Hours DM'!$A:$A,$A200,'Contact Hours DM'!$C:$C,$B200)</f>
        <v>0</v>
      </c>
      <c r="E200" s="135">
        <f>SUMIFS('Contact Hours DM'!H:H,'Contact Hours DM'!$A:$A,$A200,'Contact Hours DM'!$C:$C,$B200)</f>
        <v>0</v>
      </c>
      <c r="F200" s="135">
        <f>SUMIFS('Contact Hours DM'!I:I,'Contact Hours DM'!$A:$A,$A200,'Contact Hours DM'!$C:$C,$B200)</f>
        <v>0</v>
      </c>
      <c r="G200" s="135">
        <f>SUMIFS('Contact Hours DM'!J:J,'Contact Hours DM'!$A:$A,$A200,'Contact Hours DM'!$C:$C,$B200)</f>
        <v>71648</v>
      </c>
      <c r="H200" s="135">
        <f>SUMIFS('Contact Hours DM'!K:K,'Contact Hours DM'!$A:$A,$A200,'Contact Hours DM'!$C:$C,$B200)</f>
        <v>0</v>
      </c>
      <c r="I200" s="135">
        <f>SUMIFS('Contact Hours DM'!L:L,'Contact Hours DM'!$A:$A,$A200,'Contact Hours DM'!$C:$C,$B200)</f>
        <v>0</v>
      </c>
      <c r="J200" s="135">
        <f>SUMIFS('Contact Hours DM'!M:M,'Contact Hours DM'!$A:$A,$A200,'Contact Hours DM'!$C:$C,$B200)</f>
        <v>0</v>
      </c>
      <c r="K200" s="13">
        <f t="shared" si="40"/>
        <v>0</v>
      </c>
      <c r="L200" s="13">
        <f t="shared" si="41"/>
        <v>71648</v>
      </c>
      <c r="M200" s="13">
        <f t="shared" si="42"/>
        <v>0</v>
      </c>
      <c r="N200" s="13">
        <f t="shared" si="43"/>
        <v>0</v>
      </c>
      <c r="O200" s="13">
        <f t="shared" si="44"/>
        <v>0</v>
      </c>
      <c r="P200" s="13">
        <f t="shared" si="45"/>
        <v>71648</v>
      </c>
    </row>
    <row r="201" spans="1:16" x14ac:dyDescent="0.2">
      <c r="A201" s="11">
        <v>203634</v>
      </c>
      <c r="B201" s="12">
        <v>9</v>
      </c>
      <c r="C201" s="135">
        <f>SUMIFS('Contact Hours DM'!F:F,'Contact Hours DM'!$A:$A,$A201,'Contact Hours DM'!$C:$C,$B201)</f>
        <v>0</v>
      </c>
      <c r="D201" s="135">
        <f>SUMIFS('Contact Hours DM'!G:G,'Contact Hours DM'!$A:$A,$A201,'Contact Hours DM'!$C:$C,$B201)</f>
        <v>0</v>
      </c>
      <c r="E201" s="135">
        <f>SUMIFS('Contact Hours DM'!H:H,'Contact Hours DM'!$A:$A,$A201,'Contact Hours DM'!$C:$C,$B201)</f>
        <v>0</v>
      </c>
      <c r="F201" s="135">
        <f>SUMIFS('Contact Hours DM'!I:I,'Contact Hours DM'!$A:$A,$A201,'Contact Hours DM'!$C:$C,$B201)</f>
        <v>0</v>
      </c>
      <c r="G201" s="135">
        <f>SUMIFS('Contact Hours DM'!J:J,'Contact Hours DM'!$A:$A,$A201,'Contact Hours DM'!$C:$C,$B201)</f>
        <v>0</v>
      </c>
      <c r="H201" s="135">
        <f>SUMIFS('Contact Hours DM'!K:K,'Contact Hours DM'!$A:$A,$A201,'Contact Hours DM'!$C:$C,$B201)</f>
        <v>0</v>
      </c>
      <c r="I201" s="135">
        <f>SUMIFS('Contact Hours DM'!L:L,'Contact Hours DM'!$A:$A,$A201,'Contact Hours DM'!$C:$C,$B201)</f>
        <v>0</v>
      </c>
      <c r="J201" s="135">
        <f>SUMIFS('Contact Hours DM'!M:M,'Contact Hours DM'!$A:$A,$A201,'Contact Hours DM'!$C:$C,$B201)</f>
        <v>0</v>
      </c>
      <c r="K201" s="13">
        <f t="shared" si="40"/>
        <v>0</v>
      </c>
      <c r="L201" s="13">
        <f t="shared" si="41"/>
        <v>0</v>
      </c>
      <c r="M201" s="13">
        <f t="shared" si="42"/>
        <v>0</v>
      </c>
      <c r="N201" s="13">
        <f t="shared" si="43"/>
        <v>0</v>
      </c>
      <c r="O201" s="13">
        <f t="shared" si="44"/>
        <v>0</v>
      </c>
      <c r="P201" s="13">
        <f t="shared" si="45"/>
        <v>0</v>
      </c>
    </row>
    <row r="202" spans="1:16" x14ac:dyDescent="0.2">
      <c r="A202" s="11">
        <v>203634</v>
      </c>
      <c r="B202" s="12">
        <v>10</v>
      </c>
      <c r="C202" s="135">
        <f>SUMIFS('Contact Hours DM'!F:F,'Contact Hours DM'!$A:$A,$A202,'Contact Hours DM'!$C:$C,$B202)</f>
        <v>0</v>
      </c>
      <c r="D202" s="135">
        <f>SUMIFS('Contact Hours DM'!G:G,'Contact Hours DM'!$A:$A,$A202,'Contact Hours DM'!$C:$C,$B202)</f>
        <v>0</v>
      </c>
      <c r="E202" s="135">
        <f>SUMIFS('Contact Hours DM'!H:H,'Contact Hours DM'!$A:$A,$A202,'Contact Hours DM'!$C:$C,$B202)</f>
        <v>0</v>
      </c>
      <c r="F202" s="135">
        <f>SUMIFS('Contact Hours DM'!I:I,'Contact Hours DM'!$A:$A,$A202,'Contact Hours DM'!$C:$C,$B202)</f>
        <v>0</v>
      </c>
      <c r="G202" s="135">
        <f>SUMIFS('Contact Hours DM'!J:J,'Contact Hours DM'!$A:$A,$A202,'Contact Hours DM'!$C:$C,$B202)</f>
        <v>0</v>
      </c>
      <c r="H202" s="135">
        <f>SUMIFS('Contact Hours DM'!K:K,'Contact Hours DM'!$A:$A,$A202,'Contact Hours DM'!$C:$C,$B202)</f>
        <v>0</v>
      </c>
      <c r="I202" s="135">
        <f>SUMIFS('Contact Hours DM'!L:L,'Contact Hours DM'!$A:$A,$A202,'Contact Hours DM'!$C:$C,$B202)</f>
        <v>0</v>
      </c>
      <c r="J202" s="135">
        <f>SUMIFS('Contact Hours DM'!M:M,'Contact Hours DM'!$A:$A,$A202,'Contact Hours DM'!$C:$C,$B202)</f>
        <v>0</v>
      </c>
      <c r="K202" s="13">
        <f t="shared" si="40"/>
        <v>0</v>
      </c>
      <c r="L202" s="13">
        <f t="shared" si="41"/>
        <v>0</v>
      </c>
      <c r="M202" s="13">
        <f t="shared" si="42"/>
        <v>0</v>
      </c>
      <c r="N202" s="13">
        <f t="shared" si="43"/>
        <v>0</v>
      </c>
      <c r="O202" s="13">
        <f t="shared" si="44"/>
        <v>0</v>
      </c>
      <c r="P202" s="13">
        <f t="shared" si="45"/>
        <v>0</v>
      </c>
    </row>
    <row r="203" spans="1:16" x14ac:dyDescent="0.2">
      <c r="A203" s="11">
        <v>203634</v>
      </c>
      <c r="B203" s="12">
        <v>11</v>
      </c>
      <c r="C203" s="135">
        <f>SUMIFS('Contact Hours DM'!F:F,'Contact Hours DM'!$A:$A,$A203,'Contact Hours DM'!$C:$C,$B203)</f>
        <v>0</v>
      </c>
      <c r="D203" s="135">
        <f>SUMIFS('Contact Hours DM'!G:G,'Contact Hours DM'!$A:$A,$A203,'Contact Hours DM'!$C:$C,$B203)</f>
        <v>0</v>
      </c>
      <c r="E203" s="135">
        <f>SUMIFS('Contact Hours DM'!H:H,'Contact Hours DM'!$A:$A,$A203,'Contact Hours DM'!$C:$C,$B203)</f>
        <v>0</v>
      </c>
      <c r="F203" s="135">
        <f>SUMIFS('Contact Hours DM'!I:I,'Contact Hours DM'!$A:$A,$A203,'Contact Hours DM'!$C:$C,$B203)</f>
        <v>0</v>
      </c>
      <c r="G203" s="135">
        <f>SUMIFS('Contact Hours DM'!J:J,'Contact Hours DM'!$A:$A,$A203,'Contact Hours DM'!$C:$C,$B203)</f>
        <v>0</v>
      </c>
      <c r="H203" s="135">
        <f>SUMIFS('Contact Hours DM'!K:K,'Contact Hours DM'!$A:$A,$A203,'Contact Hours DM'!$C:$C,$B203)</f>
        <v>93840</v>
      </c>
      <c r="I203" s="135">
        <f>SUMIFS('Contact Hours DM'!L:L,'Contact Hours DM'!$A:$A,$A203,'Contact Hours DM'!$C:$C,$B203)</f>
        <v>0</v>
      </c>
      <c r="J203" s="135">
        <f>SUMIFS('Contact Hours DM'!M:M,'Contact Hours DM'!$A:$A,$A203,'Contact Hours DM'!$C:$C,$B203)</f>
        <v>460</v>
      </c>
      <c r="K203" s="13">
        <f t="shared" si="40"/>
        <v>0</v>
      </c>
      <c r="L203" s="13">
        <f t="shared" si="41"/>
        <v>94300</v>
      </c>
      <c r="M203" s="13">
        <f t="shared" si="42"/>
        <v>0</v>
      </c>
      <c r="N203" s="13">
        <f t="shared" si="43"/>
        <v>9430</v>
      </c>
      <c r="O203" s="13">
        <f t="shared" si="44"/>
        <v>0</v>
      </c>
      <c r="P203" s="13">
        <f t="shared" si="45"/>
        <v>103730</v>
      </c>
    </row>
    <row r="204" spans="1:16" x14ac:dyDescent="0.2">
      <c r="A204" s="11">
        <v>203634</v>
      </c>
      <c r="B204" s="12">
        <v>12</v>
      </c>
      <c r="C204" s="135">
        <f>SUMIFS('Contact Hours DM'!F:F,'Contact Hours DM'!$A:$A,$A204,'Contact Hours DM'!$C:$C,$B204)</f>
        <v>0</v>
      </c>
      <c r="D204" s="135">
        <f>SUMIFS('Contact Hours DM'!G:G,'Contact Hours DM'!$A:$A,$A204,'Contact Hours DM'!$C:$C,$B204)</f>
        <v>0</v>
      </c>
      <c r="E204" s="135">
        <f>SUMIFS('Contact Hours DM'!H:H,'Contact Hours DM'!$A:$A,$A204,'Contact Hours DM'!$C:$C,$B204)</f>
        <v>0</v>
      </c>
      <c r="F204" s="135">
        <f>SUMIFS('Contact Hours DM'!I:I,'Contact Hours DM'!$A:$A,$A204,'Contact Hours DM'!$C:$C,$B204)</f>
        <v>9696</v>
      </c>
      <c r="G204" s="135">
        <f>SUMIFS('Contact Hours DM'!J:J,'Contact Hours DM'!$A:$A,$A204,'Contact Hours DM'!$C:$C,$B204)</f>
        <v>0</v>
      </c>
      <c r="H204" s="135">
        <f>SUMIFS('Contact Hours DM'!K:K,'Contact Hours DM'!$A:$A,$A204,'Contact Hours DM'!$C:$C,$B204)</f>
        <v>0</v>
      </c>
      <c r="I204" s="135">
        <f>SUMIFS('Contact Hours DM'!L:L,'Contact Hours DM'!$A:$A,$A204,'Contact Hours DM'!$C:$C,$B204)</f>
        <v>0</v>
      </c>
      <c r="J204" s="135">
        <f>SUMIFS('Contact Hours DM'!M:M,'Contact Hours DM'!$A:$A,$A204,'Contact Hours DM'!$C:$C,$B204)</f>
        <v>0</v>
      </c>
      <c r="K204" s="13">
        <f t="shared" si="40"/>
        <v>9696</v>
      </c>
      <c r="L204" s="13">
        <f t="shared" si="41"/>
        <v>0</v>
      </c>
      <c r="M204" s="13">
        <f t="shared" si="42"/>
        <v>0</v>
      </c>
      <c r="N204" s="13">
        <f t="shared" si="43"/>
        <v>0</v>
      </c>
      <c r="O204" s="13">
        <f t="shared" si="44"/>
        <v>9696</v>
      </c>
      <c r="P204" s="13">
        <f t="shared" si="45"/>
        <v>0</v>
      </c>
    </row>
    <row r="205" spans="1:16" x14ac:dyDescent="0.2">
      <c r="A205" s="11">
        <v>203634</v>
      </c>
      <c r="B205" s="12">
        <v>13</v>
      </c>
      <c r="C205" s="135">
        <f>SUMIFS('Contact Hours DM'!F:F,'Contact Hours DM'!$A:$A,$A205,'Contact Hours DM'!$C:$C,$B205)</f>
        <v>0</v>
      </c>
      <c r="D205" s="135">
        <f>SUMIFS('Contact Hours DM'!G:G,'Contact Hours DM'!$A:$A,$A205,'Contact Hours DM'!$C:$C,$B205)</f>
        <v>0</v>
      </c>
      <c r="E205" s="135">
        <f>SUMIFS('Contact Hours DM'!H:H,'Contact Hours DM'!$A:$A,$A205,'Contact Hours DM'!$C:$C,$B205)</f>
        <v>0</v>
      </c>
      <c r="F205" s="135">
        <f>SUMIFS('Contact Hours DM'!I:I,'Contact Hours DM'!$A:$A,$A205,'Contact Hours DM'!$C:$C,$B205)</f>
        <v>0</v>
      </c>
      <c r="G205" s="135">
        <f>SUMIFS('Contact Hours DM'!J:J,'Contact Hours DM'!$A:$A,$A205,'Contact Hours DM'!$C:$C,$B205)</f>
        <v>0</v>
      </c>
      <c r="H205" s="135">
        <f>SUMIFS('Contact Hours DM'!K:K,'Contact Hours DM'!$A:$A,$A205,'Contact Hours DM'!$C:$C,$B205)</f>
        <v>0</v>
      </c>
      <c r="I205" s="135">
        <f>SUMIFS('Contact Hours DM'!L:L,'Contact Hours DM'!$A:$A,$A205,'Contact Hours DM'!$C:$C,$B205)</f>
        <v>0</v>
      </c>
      <c r="J205" s="135">
        <f>SUMIFS('Contact Hours DM'!M:M,'Contact Hours DM'!$A:$A,$A205,'Contact Hours DM'!$C:$C,$B205)</f>
        <v>0</v>
      </c>
      <c r="K205" s="13">
        <f t="shared" si="40"/>
        <v>0</v>
      </c>
      <c r="L205" s="13">
        <f t="shared" si="41"/>
        <v>0</v>
      </c>
      <c r="M205" s="13">
        <f t="shared" si="42"/>
        <v>0</v>
      </c>
      <c r="N205" s="13">
        <f t="shared" si="43"/>
        <v>0</v>
      </c>
      <c r="O205" s="13">
        <f t="shared" si="44"/>
        <v>0</v>
      </c>
      <c r="P205" s="13">
        <f t="shared" si="45"/>
        <v>0</v>
      </c>
    </row>
    <row r="206" spans="1:16" x14ac:dyDescent="0.2">
      <c r="A206" s="11">
        <v>203634</v>
      </c>
      <c r="B206" s="12">
        <v>14</v>
      </c>
      <c r="C206" s="135">
        <f>SUMIFS('Contact Hours DM'!F:F,'Contact Hours DM'!$A:$A,$A206,'Contact Hours DM'!$C:$C,$B206)</f>
        <v>0</v>
      </c>
      <c r="D206" s="135">
        <f>SUMIFS('Contact Hours DM'!G:G,'Contact Hours DM'!$A:$A,$A206,'Contact Hours DM'!$C:$C,$B206)</f>
        <v>0</v>
      </c>
      <c r="E206" s="135">
        <f>SUMIFS('Contact Hours DM'!H:H,'Contact Hours DM'!$A:$A,$A206,'Contact Hours DM'!$C:$C,$B206)</f>
        <v>0</v>
      </c>
      <c r="F206" s="135">
        <f>SUMIFS('Contact Hours DM'!I:I,'Contact Hours DM'!$A:$A,$A206,'Contact Hours DM'!$C:$C,$B206)</f>
        <v>0</v>
      </c>
      <c r="G206" s="135">
        <f>SUMIFS('Contact Hours DM'!J:J,'Contact Hours DM'!$A:$A,$A206,'Contact Hours DM'!$C:$C,$B206)</f>
        <v>0</v>
      </c>
      <c r="H206" s="135">
        <f>SUMIFS('Contact Hours DM'!K:K,'Contact Hours DM'!$A:$A,$A206,'Contact Hours DM'!$C:$C,$B206)</f>
        <v>0</v>
      </c>
      <c r="I206" s="135">
        <f>SUMIFS('Contact Hours DM'!L:L,'Contact Hours DM'!$A:$A,$A206,'Contact Hours DM'!$C:$C,$B206)</f>
        <v>0</v>
      </c>
      <c r="J206" s="135">
        <f>SUMIFS('Contact Hours DM'!M:M,'Contact Hours DM'!$A:$A,$A206,'Contact Hours DM'!$C:$C,$B206)</f>
        <v>0</v>
      </c>
      <c r="K206" s="13">
        <f t="shared" si="40"/>
        <v>0</v>
      </c>
      <c r="L206" s="13">
        <f t="shared" si="41"/>
        <v>0</v>
      </c>
      <c r="M206" s="13">
        <f t="shared" si="42"/>
        <v>0</v>
      </c>
      <c r="N206" s="13">
        <f t="shared" si="43"/>
        <v>0</v>
      </c>
      <c r="O206" s="13">
        <f t="shared" si="44"/>
        <v>0</v>
      </c>
      <c r="P206" s="13">
        <f t="shared" si="45"/>
        <v>0</v>
      </c>
    </row>
    <row r="207" spans="1:16" x14ac:dyDescent="0.2">
      <c r="A207" s="11">
        <v>203634</v>
      </c>
      <c r="B207" s="12">
        <v>15</v>
      </c>
      <c r="C207" s="135">
        <f>SUMIFS('Contact Hours DM'!F:F,'Contact Hours DM'!$A:$A,$A207,'Contact Hours DM'!$C:$C,$B207)</f>
        <v>0</v>
      </c>
      <c r="D207" s="135">
        <f>SUMIFS('Contact Hours DM'!G:G,'Contact Hours DM'!$A:$A,$A207,'Contact Hours DM'!$C:$C,$B207)</f>
        <v>0</v>
      </c>
      <c r="E207" s="135">
        <f>SUMIFS('Contact Hours DM'!H:H,'Contact Hours DM'!$A:$A,$A207,'Contact Hours DM'!$C:$C,$B207)</f>
        <v>0</v>
      </c>
      <c r="F207" s="135">
        <f>SUMIFS('Contact Hours DM'!I:I,'Contact Hours DM'!$A:$A,$A207,'Contact Hours DM'!$C:$C,$B207)</f>
        <v>0</v>
      </c>
      <c r="G207" s="135">
        <f>SUMIFS('Contact Hours DM'!J:J,'Contact Hours DM'!$A:$A,$A207,'Contact Hours DM'!$C:$C,$B207)</f>
        <v>0</v>
      </c>
      <c r="H207" s="135">
        <f>SUMIFS('Contact Hours DM'!K:K,'Contact Hours DM'!$A:$A,$A207,'Contact Hours DM'!$C:$C,$B207)</f>
        <v>0</v>
      </c>
      <c r="I207" s="135">
        <f>SUMIFS('Contact Hours DM'!L:L,'Contact Hours DM'!$A:$A,$A207,'Contact Hours DM'!$C:$C,$B207)</f>
        <v>0</v>
      </c>
      <c r="J207" s="135">
        <f>SUMIFS('Contact Hours DM'!M:M,'Contact Hours DM'!$A:$A,$A207,'Contact Hours DM'!$C:$C,$B207)</f>
        <v>0</v>
      </c>
      <c r="K207" s="13">
        <f t="shared" si="40"/>
        <v>0</v>
      </c>
      <c r="L207" s="13">
        <f t="shared" si="41"/>
        <v>0</v>
      </c>
      <c r="M207" s="13">
        <f t="shared" si="42"/>
        <v>0</v>
      </c>
      <c r="N207" s="13">
        <f t="shared" si="43"/>
        <v>0</v>
      </c>
      <c r="O207" s="13">
        <f t="shared" si="44"/>
        <v>0</v>
      </c>
      <c r="P207" s="13">
        <f t="shared" si="45"/>
        <v>0</v>
      </c>
    </row>
    <row r="208" spans="1:16" x14ac:dyDescent="0.2">
      <c r="A208" s="11">
        <v>203634</v>
      </c>
      <c r="B208" s="12">
        <v>16</v>
      </c>
      <c r="C208" s="135">
        <f>SUMIFS('Contact Hours DM'!F:F,'Contact Hours DM'!$A:$A,$A208,'Contact Hours DM'!$C:$C,$B208)</f>
        <v>0</v>
      </c>
      <c r="D208" s="135">
        <f>SUMIFS('Contact Hours DM'!G:G,'Contact Hours DM'!$A:$A,$A208,'Contact Hours DM'!$C:$C,$B208)</f>
        <v>0</v>
      </c>
      <c r="E208" s="135">
        <f>SUMIFS('Contact Hours DM'!H:H,'Contact Hours DM'!$A:$A,$A208,'Contact Hours DM'!$C:$C,$B208)</f>
        <v>0</v>
      </c>
      <c r="F208" s="135">
        <f>SUMIFS('Contact Hours DM'!I:I,'Contact Hours DM'!$A:$A,$A208,'Contact Hours DM'!$C:$C,$B208)</f>
        <v>0</v>
      </c>
      <c r="G208" s="135">
        <f>SUMIFS('Contact Hours DM'!J:J,'Contact Hours DM'!$A:$A,$A208,'Contact Hours DM'!$C:$C,$B208)</f>
        <v>0</v>
      </c>
      <c r="H208" s="135">
        <f>SUMIFS('Contact Hours DM'!K:K,'Contact Hours DM'!$A:$A,$A208,'Contact Hours DM'!$C:$C,$B208)</f>
        <v>0</v>
      </c>
      <c r="I208" s="135">
        <f>SUMIFS('Contact Hours DM'!L:L,'Contact Hours DM'!$A:$A,$A208,'Contact Hours DM'!$C:$C,$B208)</f>
        <v>0</v>
      </c>
      <c r="J208" s="135">
        <f>SUMIFS('Contact Hours DM'!M:M,'Contact Hours DM'!$A:$A,$A208,'Contact Hours DM'!$C:$C,$B208)</f>
        <v>0</v>
      </c>
      <c r="K208" s="13">
        <f t="shared" si="40"/>
        <v>0</v>
      </c>
      <c r="L208" s="13">
        <f t="shared" si="41"/>
        <v>0</v>
      </c>
      <c r="M208" s="13">
        <f t="shared" si="42"/>
        <v>0</v>
      </c>
      <c r="N208" s="13">
        <f t="shared" si="43"/>
        <v>0</v>
      </c>
      <c r="O208" s="13">
        <f t="shared" si="44"/>
        <v>0</v>
      </c>
      <c r="P208" s="13">
        <f t="shared" si="45"/>
        <v>0</v>
      </c>
    </row>
    <row r="209" spans="1:16" x14ac:dyDescent="0.2">
      <c r="A209" s="11">
        <v>203634</v>
      </c>
      <c r="B209" s="12">
        <v>17</v>
      </c>
      <c r="C209" s="135">
        <f>SUMIFS('Contact Hours DM'!F:F,'Contact Hours DM'!$A:$A,$A209,'Contact Hours DM'!$C:$C,$B209)</f>
        <v>0</v>
      </c>
      <c r="D209" s="135">
        <f>SUMIFS('Contact Hours DM'!G:G,'Contact Hours DM'!$A:$A,$A209,'Contact Hours DM'!$C:$C,$B209)</f>
        <v>0</v>
      </c>
      <c r="E209" s="135">
        <f>SUMIFS('Contact Hours DM'!H:H,'Contact Hours DM'!$A:$A,$A209,'Contact Hours DM'!$C:$C,$B209)</f>
        <v>0</v>
      </c>
      <c r="F209" s="135">
        <f>SUMIFS('Contact Hours DM'!I:I,'Contact Hours DM'!$A:$A,$A209,'Contact Hours DM'!$C:$C,$B209)</f>
        <v>0</v>
      </c>
      <c r="G209" s="135">
        <f>SUMIFS('Contact Hours DM'!J:J,'Contact Hours DM'!$A:$A,$A209,'Contact Hours DM'!$C:$C,$B209)</f>
        <v>0</v>
      </c>
      <c r="H209" s="135">
        <f>SUMIFS('Contact Hours DM'!K:K,'Contact Hours DM'!$A:$A,$A209,'Contact Hours DM'!$C:$C,$B209)</f>
        <v>0</v>
      </c>
      <c r="I209" s="135">
        <f>SUMIFS('Contact Hours DM'!L:L,'Contact Hours DM'!$A:$A,$A209,'Contact Hours DM'!$C:$C,$B209)</f>
        <v>0</v>
      </c>
      <c r="J209" s="135">
        <f>SUMIFS('Contact Hours DM'!M:M,'Contact Hours DM'!$A:$A,$A209,'Contact Hours DM'!$C:$C,$B209)</f>
        <v>0</v>
      </c>
      <c r="K209" s="13">
        <f t="shared" si="40"/>
        <v>0</v>
      </c>
      <c r="L209" s="13">
        <f t="shared" si="41"/>
        <v>0</v>
      </c>
      <c r="M209" s="13">
        <f t="shared" si="42"/>
        <v>0</v>
      </c>
      <c r="N209" s="13">
        <f t="shared" si="43"/>
        <v>0</v>
      </c>
      <c r="O209" s="13">
        <f t="shared" si="44"/>
        <v>0</v>
      </c>
      <c r="P209" s="13">
        <f t="shared" si="45"/>
        <v>0</v>
      </c>
    </row>
    <row r="210" spans="1:16" x14ac:dyDescent="0.2">
      <c r="A210" s="11">
        <v>203634</v>
      </c>
      <c r="B210" s="12">
        <v>18</v>
      </c>
      <c r="C210" s="135">
        <f>SUMIFS('Contact Hours DM'!F:F,'Contact Hours DM'!$A:$A,$A210,'Contact Hours DM'!$C:$C,$B210)</f>
        <v>0</v>
      </c>
      <c r="D210" s="135">
        <f>SUMIFS('Contact Hours DM'!G:G,'Contact Hours DM'!$A:$A,$A210,'Contact Hours DM'!$C:$C,$B210)</f>
        <v>0</v>
      </c>
      <c r="E210" s="135">
        <f>SUMIFS('Contact Hours DM'!H:H,'Contact Hours DM'!$A:$A,$A210,'Contact Hours DM'!$C:$C,$B210)</f>
        <v>0</v>
      </c>
      <c r="F210" s="135">
        <f>SUMIFS('Contact Hours DM'!I:I,'Contact Hours DM'!$A:$A,$A210,'Contact Hours DM'!$C:$C,$B210)</f>
        <v>0</v>
      </c>
      <c r="G210" s="135">
        <f>SUMIFS('Contact Hours DM'!J:J,'Contact Hours DM'!$A:$A,$A210,'Contact Hours DM'!$C:$C,$B210)</f>
        <v>0</v>
      </c>
      <c r="H210" s="135">
        <f>SUMIFS('Contact Hours DM'!K:K,'Contact Hours DM'!$A:$A,$A210,'Contact Hours DM'!$C:$C,$B210)</f>
        <v>0</v>
      </c>
      <c r="I210" s="135">
        <f>SUMIFS('Contact Hours DM'!L:L,'Contact Hours DM'!$A:$A,$A210,'Contact Hours DM'!$C:$C,$B210)</f>
        <v>0</v>
      </c>
      <c r="J210" s="135">
        <f>SUMIFS('Contact Hours DM'!M:M,'Contact Hours DM'!$A:$A,$A210,'Contact Hours DM'!$C:$C,$B210)</f>
        <v>0</v>
      </c>
      <c r="K210" s="13">
        <f t="shared" si="40"/>
        <v>0</v>
      </c>
      <c r="L210" s="13">
        <f t="shared" si="41"/>
        <v>0</v>
      </c>
      <c r="M210" s="13">
        <f t="shared" si="42"/>
        <v>0</v>
      </c>
      <c r="N210" s="13">
        <f t="shared" si="43"/>
        <v>0</v>
      </c>
      <c r="O210" s="13">
        <f t="shared" si="44"/>
        <v>0</v>
      </c>
      <c r="P210" s="13">
        <f t="shared" si="45"/>
        <v>0</v>
      </c>
    </row>
    <row r="211" spans="1:16" x14ac:dyDescent="0.2">
      <c r="A211" s="11">
        <v>203634</v>
      </c>
      <c r="B211" s="12">
        <v>19</v>
      </c>
      <c r="C211" s="135">
        <f>SUMIFS('Contact Hours DM'!F:F,'Contact Hours DM'!$A:$A,$A211,'Contact Hours DM'!$C:$C,$B211)</f>
        <v>0</v>
      </c>
      <c r="D211" s="135">
        <f>SUMIFS('Contact Hours DM'!G:G,'Contact Hours DM'!$A:$A,$A211,'Contact Hours DM'!$C:$C,$B211)</f>
        <v>0</v>
      </c>
      <c r="E211" s="135">
        <f>SUMIFS('Contact Hours DM'!H:H,'Contact Hours DM'!$A:$A,$A211,'Contact Hours DM'!$C:$C,$B211)</f>
        <v>0</v>
      </c>
      <c r="F211" s="135">
        <f>SUMIFS('Contact Hours DM'!I:I,'Contact Hours DM'!$A:$A,$A211,'Contact Hours DM'!$C:$C,$B211)</f>
        <v>0</v>
      </c>
      <c r="G211" s="135">
        <f>SUMIFS('Contact Hours DM'!J:J,'Contact Hours DM'!$A:$A,$A211,'Contact Hours DM'!$C:$C,$B211)</f>
        <v>0</v>
      </c>
      <c r="H211" s="135">
        <f>SUMIFS('Contact Hours DM'!K:K,'Contact Hours DM'!$A:$A,$A211,'Contact Hours DM'!$C:$C,$B211)</f>
        <v>3408</v>
      </c>
      <c r="I211" s="135">
        <f>SUMIFS('Contact Hours DM'!L:L,'Contact Hours DM'!$A:$A,$A211,'Contact Hours DM'!$C:$C,$B211)</f>
        <v>0</v>
      </c>
      <c r="J211" s="135">
        <f>SUMIFS('Contact Hours DM'!M:M,'Contact Hours DM'!$A:$A,$A211,'Contact Hours DM'!$C:$C,$B211)</f>
        <v>0</v>
      </c>
      <c r="K211" s="13">
        <f t="shared" si="40"/>
        <v>0</v>
      </c>
      <c r="L211" s="13">
        <f t="shared" si="41"/>
        <v>3408</v>
      </c>
      <c r="M211" s="13">
        <f t="shared" si="42"/>
        <v>0</v>
      </c>
      <c r="N211" s="13">
        <f t="shared" si="43"/>
        <v>340.8</v>
      </c>
      <c r="O211" s="13">
        <f t="shared" si="44"/>
        <v>0</v>
      </c>
      <c r="P211" s="13">
        <f t="shared" si="45"/>
        <v>3748.8</v>
      </c>
    </row>
    <row r="212" spans="1:16" x14ac:dyDescent="0.2">
      <c r="A212" s="11">
        <v>203634</v>
      </c>
      <c r="B212" s="12">
        <v>20</v>
      </c>
      <c r="C212" s="135">
        <f>SUMIFS('Contact Hours DM'!F:F,'Contact Hours DM'!$A:$A,$A212,'Contact Hours DM'!$C:$C,$B212)</f>
        <v>0</v>
      </c>
      <c r="D212" s="135">
        <f>SUMIFS('Contact Hours DM'!G:G,'Contact Hours DM'!$A:$A,$A212,'Contact Hours DM'!$C:$C,$B212)</f>
        <v>0</v>
      </c>
      <c r="E212" s="135">
        <f>SUMIFS('Contact Hours DM'!H:H,'Contact Hours DM'!$A:$A,$A212,'Contact Hours DM'!$C:$C,$B212)</f>
        <v>0</v>
      </c>
      <c r="F212" s="135">
        <f>SUMIFS('Contact Hours DM'!I:I,'Contact Hours DM'!$A:$A,$A212,'Contact Hours DM'!$C:$C,$B212)</f>
        <v>0</v>
      </c>
      <c r="G212" s="135">
        <f>SUMIFS('Contact Hours DM'!J:J,'Contact Hours DM'!$A:$A,$A212,'Contact Hours DM'!$C:$C,$B212)</f>
        <v>0</v>
      </c>
      <c r="H212" s="135">
        <f>SUMIFS('Contact Hours DM'!K:K,'Contact Hours DM'!$A:$A,$A212,'Contact Hours DM'!$C:$C,$B212)</f>
        <v>0</v>
      </c>
      <c r="I212" s="135">
        <f>SUMIFS('Contact Hours DM'!L:L,'Contact Hours DM'!$A:$A,$A212,'Contact Hours DM'!$C:$C,$B212)</f>
        <v>0</v>
      </c>
      <c r="J212" s="135">
        <f>SUMIFS('Contact Hours DM'!M:M,'Contact Hours DM'!$A:$A,$A212,'Contact Hours DM'!$C:$C,$B212)</f>
        <v>0</v>
      </c>
      <c r="K212" s="13">
        <f t="shared" si="40"/>
        <v>0</v>
      </c>
      <c r="L212" s="13">
        <f t="shared" si="41"/>
        <v>0</v>
      </c>
      <c r="M212" s="13">
        <f t="shared" si="42"/>
        <v>0</v>
      </c>
      <c r="N212" s="13">
        <f t="shared" si="43"/>
        <v>0</v>
      </c>
      <c r="O212" s="13">
        <f t="shared" si="44"/>
        <v>0</v>
      </c>
      <c r="P212" s="13">
        <f t="shared" si="45"/>
        <v>0</v>
      </c>
    </row>
    <row r="213" spans="1:16" x14ac:dyDescent="0.2">
      <c r="A213" s="11">
        <v>203634</v>
      </c>
      <c r="B213" s="12">
        <v>21</v>
      </c>
      <c r="C213" s="135">
        <f>SUMIFS('Contact Hours DM'!F:F,'Contact Hours DM'!$A:$A,$A213,'Contact Hours DM'!$C:$C,$B213)</f>
        <v>0</v>
      </c>
      <c r="D213" s="135">
        <f>SUMIFS('Contact Hours DM'!G:G,'Contact Hours DM'!$A:$A,$A213,'Contact Hours DM'!$C:$C,$B213)</f>
        <v>0</v>
      </c>
      <c r="E213" s="135">
        <f>SUMIFS('Contact Hours DM'!H:H,'Contact Hours DM'!$A:$A,$A213,'Contact Hours DM'!$C:$C,$B213)</f>
        <v>0</v>
      </c>
      <c r="F213" s="135">
        <f>SUMIFS('Contact Hours DM'!I:I,'Contact Hours DM'!$A:$A,$A213,'Contact Hours DM'!$C:$C,$B213)</f>
        <v>0</v>
      </c>
      <c r="G213" s="135">
        <f>SUMIFS('Contact Hours DM'!J:J,'Contact Hours DM'!$A:$A,$A213,'Contact Hours DM'!$C:$C,$B213)</f>
        <v>48384</v>
      </c>
      <c r="H213" s="135">
        <f>SUMIFS('Contact Hours DM'!K:K,'Contact Hours DM'!$A:$A,$A213,'Contact Hours DM'!$C:$C,$B213)</f>
        <v>0</v>
      </c>
      <c r="I213" s="135">
        <f>SUMIFS('Contact Hours DM'!L:L,'Contact Hours DM'!$A:$A,$A213,'Contact Hours DM'!$C:$C,$B213)</f>
        <v>800</v>
      </c>
      <c r="J213" s="135">
        <f>SUMIFS('Contact Hours DM'!M:M,'Contact Hours DM'!$A:$A,$A213,'Contact Hours DM'!$C:$C,$B213)</f>
        <v>0</v>
      </c>
      <c r="K213" s="13">
        <f t="shared" si="40"/>
        <v>0</v>
      </c>
      <c r="L213" s="13">
        <f t="shared" si="41"/>
        <v>49184</v>
      </c>
      <c r="M213" s="13">
        <f t="shared" si="42"/>
        <v>0</v>
      </c>
      <c r="N213" s="13">
        <f t="shared" si="43"/>
        <v>0</v>
      </c>
      <c r="O213" s="13">
        <f t="shared" si="44"/>
        <v>0</v>
      </c>
      <c r="P213" s="13">
        <f t="shared" si="45"/>
        <v>49184</v>
      </c>
    </row>
    <row r="214" spans="1:16" x14ac:dyDescent="0.2">
      <c r="A214" s="11">
        <v>203634</v>
      </c>
      <c r="B214" s="12">
        <v>22</v>
      </c>
      <c r="C214" s="135">
        <f>SUMIFS('Contact Hours DM'!F:F,'Contact Hours DM'!$A:$A,$A214,'Contact Hours DM'!$C:$C,$B214)</f>
        <v>0</v>
      </c>
      <c r="D214" s="135">
        <f>SUMIFS('Contact Hours DM'!G:G,'Contact Hours DM'!$A:$A,$A214,'Contact Hours DM'!$C:$C,$B214)</f>
        <v>0</v>
      </c>
      <c r="E214" s="135">
        <f>SUMIFS('Contact Hours DM'!H:H,'Contact Hours DM'!$A:$A,$A214,'Contact Hours DM'!$C:$C,$B214)</f>
        <v>0</v>
      </c>
      <c r="F214" s="135">
        <f>SUMIFS('Contact Hours DM'!I:I,'Contact Hours DM'!$A:$A,$A214,'Contact Hours DM'!$C:$C,$B214)</f>
        <v>0</v>
      </c>
      <c r="G214" s="135">
        <f>SUMIFS('Contact Hours DM'!J:J,'Contact Hours DM'!$A:$A,$A214,'Contact Hours DM'!$C:$C,$B214)</f>
        <v>6528</v>
      </c>
      <c r="H214" s="135">
        <f>SUMIFS('Contact Hours DM'!K:K,'Contact Hours DM'!$A:$A,$A214,'Contact Hours DM'!$C:$C,$B214)</f>
        <v>0</v>
      </c>
      <c r="I214" s="135">
        <f>SUMIFS('Contact Hours DM'!L:L,'Contact Hours DM'!$A:$A,$A214,'Contact Hours DM'!$C:$C,$B214)</f>
        <v>0</v>
      </c>
      <c r="J214" s="135">
        <f>SUMIFS('Contact Hours DM'!M:M,'Contact Hours DM'!$A:$A,$A214,'Contact Hours DM'!$C:$C,$B214)</f>
        <v>0</v>
      </c>
      <c r="K214" s="13">
        <f t="shared" si="40"/>
        <v>0</v>
      </c>
      <c r="L214" s="13">
        <f t="shared" si="41"/>
        <v>6528</v>
      </c>
      <c r="M214" s="13">
        <f t="shared" si="42"/>
        <v>0</v>
      </c>
      <c r="N214" s="13">
        <f t="shared" si="43"/>
        <v>0</v>
      </c>
      <c r="O214" s="13">
        <f t="shared" si="44"/>
        <v>0</v>
      </c>
      <c r="P214" s="13">
        <f t="shared" si="45"/>
        <v>6528</v>
      </c>
    </row>
    <row r="215" spans="1:16" x14ac:dyDescent="0.2">
      <c r="A215" s="11">
        <v>203634</v>
      </c>
      <c r="B215" s="12">
        <v>23</v>
      </c>
      <c r="C215" s="135">
        <f>SUMIFS('Contact Hours DM'!F:F,'Contact Hours DM'!$A:$A,$A215,'Contact Hours DM'!$C:$C,$B215)</f>
        <v>0</v>
      </c>
      <c r="D215" s="135">
        <f>SUMIFS('Contact Hours DM'!G:G,'Contact Hours DM'!$A:$A,$A215,'Contact Hours DM'!$C:$C,$B215)</f>
        <v>0</v>
      </c>
      <c r="E215" s="135">
        <f>SUMIFS('Contact Hours DM'!H:H,'Contact Hours DM'!$A:$A,$A215,'Contact Hours DM'!$C:$C,$B215)</f>
        <v>0</v>
      </c>
      <c r="F215" s="135">
        <f>SUMIFS('Contact Hours DM'!I:I,'Contact Hours DM'!$A:$A,$A215,'Contact Hours DM'!$C:$C,$B215)</f>
        <v>0</v>
      </c>
      <c r="G215" s="135">
        <f>SUMIFS('Contact Hours DM'!J:J,'Contact Hours DM'!$A:$A,$A215,'Contact Hours DM'!$C:$C,$B215)</f>
        <v>0</v>
      </c>
      <c r="H215" s="135">
        <f>SUMIFS('Contact Hours DM'!K:K,'Contact Hours DM'!$A:$A,$A215,'Contact Hours DM'!$C:$C,$B215)</f>
        <v>0</v>
      </c>
      <c r="I215" s="135">
        <f>SUMIFS('Contact Hours DM'!L:L,'Contact Hours DM'!$A:$A,$A215,'Contact Hours DM'!$C:$C,$B215)</f>
        <v>0</v>
      </c>
      <c r="J215" s="135">
        <f>SUMIFS('Contact Hours DM'!M:M,'Contact Hours DM'!$A:$A,$A215,'Contact Hours DM'!$C:$C,$B215)</f>
        <v>0</v>
      </c>
      <c r="K215" s="13">
        <f t="shared" si="40"/>
        <v>0</v>
      </c>
      <c r="L215" s="13">
        <f t="shared" si="41"/>
        <v>0</v>
      </c>
      <c r="M215" s="13">
        <f t="shared" si="42"/>
        <v>0</v>
      </c>
      <c r="N215" s="13">
        <f t="shared" si="43"/>
        <v>0</v>
      </c>
      <c r="O215" s="13">
        <f t="shared" si="44"/>
        <v>0</v>
      </c>
      <c r="P215" s="13">
        <f t="shared" si="45"/>
        <v>0</v>
      </c>
    </row>
    <row r="216" spans="1:16" x14ac:dyDescent="0.2">
      <c r="A216" s="11">
        <v>203634</v>
      </c>
      <c r="B216" s="12">
        <v>24</v>
      </c>
      <c r="C216" s="135">
        <f>SUMIFS('Contact Hours DM'!F:F,'Contact Hours DM'!$A:$A,$A216,'Contact Hours DM'!$C:$C,$B216)</f>
        <v>0</v>
      </c>
      <c r="D216" s="135">
        <f>SUMIFS('Contact Hours DM'!G:G,'Contact Hours DM'!$A:$A,$A216,'Contact Hours DM'!$C:$C,$B216)</f>
        <v>0</v>
      </c>
      <c r="E216" s="135">
        <f>SUMIFS('Contact Hours DM'!H:H,'Contact Hours DM'!$A:$A,$A216,'Contact Hours DM'!$C:$C,$B216)</f>
        <v>0</v>
      </c>
      <c r="F216" s="135">
        <f>SUMIFS('Contact Hours DM'!I:I,'Contact Hours DM'!$A:$A,$A216,'Contact Hours DM'!$C:$C,$B216)</f>
        <v>0</v>
      </c>
      <c r="G216" s="135">
        <f>SUMIFS('Contact Hours DM'!J:J,'Contact Hours DM'!$A:$A,$A216,'Contact Hours DM'!$C:$C,$B216)</f>
        <v>0</v>
      </c>
      <c r="H216" s="135">
        <f>SUMIFS('Contact Hours DM'!K:K,'Contact Hours DM'!$A:$A,$A216,'Contact Hours DM'!$C:$C,$B216)</f>
        <v>0</v>
      </c>
      <c r="I216" s="135">
        <f>SUMIFS('Contact Hours DM'!L:L,'Contact Hours DM'!$A:$A,$A216,'Contact Hours DM'!$C:$C,$B216)</f>
        <v>0</v>
      </c>
      <c r="J216" s="135">
        <f>SUMIFS('Contact Hours DM'!M:M,'Contact Hours DM'!$A:$A,$A216,'Contact Hours DM'!$C:$C,$B216)</f>
        <v>0</v>
      </c>
      <c r="K216" s="13">
        <f t="shared" si="40"/>
        <v>0</v>
      </c>
      <c r="L216" s="13">
        <f t="shared" si="41"/>
        <v>0</v>
      </c>
      <c r="M216" s="13">
        <f t="shared" si="42"/>
        <v>0</v>
      </c>
      <c r="N216" s="13">
        <f t="shared" si="43"/>
        <v>0</v>
      </c>
      <c r="O216" s="13">
        <f t="shared" si="44"/>
        <v>0</v>
      </c>
      <c r="P216" s="13">
        <f t="shared" si="45"/>
        <v>0</v>
      </c>
    </row>
    <row r="217" spans="1:16" x14ac:dyDescent="0.2">
      <c r="A217" s="11">
        <v>203634</v>
      </c>
      <c r="B217" s="12">
        <v>25</v>
      </c>
      <c r="C217" s="135">
        <f>SUMIFS('Contact Hours DM'!F:F,'Contact Hours DM'!$A:$A,$A217,'Contact Hours DM'!$C:$C,$B217)</f>
        <v>0</v>
      </c>
      <c r="D217" s="135">
        <f>SUMIFS('Contact Hours DM'!G:G,'Contact Hours DM'!$A:$A,$A217,'Contact Hours DM'!$C:$C,$B217)</f>
        <v>0</v>
      </c>
      <c r="E217" s="135">
        <f>SUMIFS('Contact Hours DM'!H:H,'Contact Hours DM'!$A:$A,$A217,'Contact Hours DM'!$C:$C,$B217)</f>
        <v>0</v>
      </c>
      <c r="F217" s="135">
        <f>SUMIFS('Contact Hours DM'!I:I,'Contact Hours DM'!$A:$A,$A217,'Contact Hours DM'!$C:$C,$B217)</f>
        <v>0</v>
      </c>
      <c r="G217" s="135">
        <f>SUMIFS('Contact Hours DM'!J:J,'Contact Hours DM'!$A:$A,$A217,'Contact Hours DM'!$C:$C,$B217)</f>
        <v>0</v>
      </c>
      <c r="H217" s="135">
        <f>SUMIFS('Contact Hours DM'!K:K,'Contact Hours DM'!$A:$A,$A217,'Contact Hours DM'!$C:$C,$B217)</f>
        <v>0</v>
      </c>
      <c r="I217" s="135">
        <f>SUMIFS('Contact Hours DM'!L:L,'Contact Hours DM'!$A:$A,$A217,'Contact Hours DM'!$C:$C,$B217)</f>
        <v>0</v>
      </c>
      <c r="J217" s="135">
        <f>SUMIFS('Contact Hours DM'!M:M,'Contact Hours DM'!$A:$A,$A217,'Contact Hours DM'!$C:$C,$B217)</f>
        <v>0</v>
      </c>
      <c r="K217" s="13">
        <f t="shared" si="40"/>
        <v>0</v>
      </c>
      <c r="L217" s="13">
        <f t="shared" si="41"/>
        <v>0</v>
      </c>
      <c r="M217" s="13">
        <f t="shared" si="42"/>
        <v>0</v>
      </c>
      <c r="N217" s="13">
        <f t="shared" si="43"/>
        <v>0</v>
      </c>
      <c r="O217" s="13">
        <f t="shared" si="44"/>
        <v>0</v>
      </c>
      <c r="P217" s="13">
        <f t="shared" si="45"/>
        <v>0</v>
      </c>
    </row>
    <row r="218" spans="1:16" x14ac:dyDescent="0.2">
      <c r="A218" s="11">
        <v>203634</v>
      </c>
      <c r="B218" s="12">
        <v>26</v>
      </c>
      <c r="C218" s="135">
        <f>SUMIFS('Contact Hours DM'!F:F,'Contact Hours DM'!$A:$A,$A218,'Contact Hours DM'!$C:$C,$B218)</f>
        <v>0</v>
      </c>
      <c r="D218" s="135">
        <f>SUMIFS('Contact Hours DM'!G:G,'Contact Hours DM'!$A:$A,$A218,'Contact Hours DM'!$C:$C,$B218)</f>
        <v>0</v>
      </c>
      <c r="E218" s="135">
        <f>SUMIFS('Contact Hours DM'!H:H,'Contact Hours DM'!$A:$A,$A218,'Contact Hours DM'!$C:$C,$B218)</f>
        <v>0</v>
      </c>
      <c r="F218" s="135">
        <f>SUMIFS('Contact Hours DM'!I:I,'Contact Hours DM'!$A:$A,$A218,'Contact Hours DM'!$C:$C,$B218)</f>
        <v>0</v>
      </c>
      <c r="G218" s="135">
        <f>SUMIFS('Contact Hours DM'!J:J,'Contact Hours DM'!$A:$A,$A218,'Contact Hours DM'!$C:$C,$B218)</f>
        <v>0</v>
      </c>
      <c r="H218" s="135">
        <f>SUMIFS('Contact Hours DM'!K:K,'Contact Hours DM'!$A:$A,$A218,'Contact Hours DM'!$C:$C,$B218)</f>
        <v>0</v>
      </c>
      <c r="I218" s="135">
        <f>SUMIFS('Contact Hours DM'!L:L,'Contact Hours DM'!$A:$A,$A218,'Contact Hours DM'!$C:$C,$B218)</f>
        <v>0</v>
      </c>
      <c r="J218" s="135">
        <f>SUMIFS('Contact Hours DM'!M:M,'Contact Hours DM'!$A:$A,$A218,'Contact Hours DM'!$C:$C,$B218)</f>
        <v>0</v>
      </c>
      <c r="K218" s="13">
        <f t="shared" si="40"/>
        <v>0</v>
      </c>
      <c r="L218" s="13">
        <f t="shared" si="41"/>
        <v>0</v>
      </c>
      <c r="M218" s="13">
        <f t="shared" si="42"/>
        <v>0</v>
      </c>
      <c r="N218" s="13">
        <f t="shared" si="43"/>
        <v>0</v>
      </c>
      <c r="O218" s="13">
        <f t="shared" si="44"/>
        <v>0</v>
      </c>
      <c r="P218" s="13">
        <f t="shared" si="45"/>
        <v>0</v>
      </c>
    </row>
    <row r="219" spans="1:16" x14ac:dyDescent="0.2">
      <c r="A219" s="11">
        <v>203634</v>
      </c>
      <c r="B219" s="12">
        <v>27</v>
      </c>
      <c r="C219" s="135">
        <f>SUMIFS('Contact Hours DM'!F:F,'Contact Hours DM'!$A:$A,$A219,'Contact Hours DM'!$C:$C,$B219)</f>
        <v>0</v>
      </c>
      <c r="D219" s="135">
        <f>SUMIFS('Contact Hours DM'!G:G,'Contact Hours DM'!$A:$A,$A219,'Contact Hours DM'!$C:$C,$B219)</f>
        <v>0</v>
      </c>
      <c r="E219" s="135">
        <f>SUMIFS('Contact Hours DM'!H:H,'Contact Hours DM'!$A:$A,$A219,'Contact Hours DM'!$C:$C,$B219)</f>
        <v>0</v>
      </c>
      <c r="F219" s="135">
        <f>SUMIFS('Contact Hours DM'!I:I,'Contact Hours DM'!$A:$A,$A219,'Contact Hours DM'!$C:$C,$B219)</f>
        <v>0</v>
      </c>
      <c r="G219" s="135">
        <f>SUMIFS('Contact Hours DM'!J:J,'Contact Hours DM'!$A:$A,$A219,'Contact Hours DM'!$C:$C,$B219)</f>
        <v>0</v>
      </c>
      <c r="H219" s="135">
        <f>SUMIFS('Contact Hours DM'!K:K,'Contact Hours DM'!$A:$A,$A219,'Contact Hours DM'!$C:$C,$B219)</f>
        <v>0</v>
      </c>
      <c r="I219" s="135">
        <f>SUMIFS('Contact Hours DM'!L:L,'Contact Hours DM'!$A:$A,$A219,'Contact Hours DM'!$C:$C,$B219)</f>
        <v>0</v>
      </c>
      <c r="J219" s="135">
        <f>SUMIFS('Contact Hours DM'!M:M,'Contact Hours DM'!$A:$A,$A219,'Contact Hours DM'!$C:$C,$B219)</f>
        <v>0</v>
      </c>
      <c r="K219" s="13">
        <f t="shared" si="40"/>
        <v>0</v>
      </c>
      <c r="L219" s="13">
        <f t="shared" si="41"/>
        <v>0</v>
      </c>
      <c r="M219" s="13">
        <f t="shared" si="42"/>
        <v>0</v>
      </c>
      <c r="N219" s="13">
        <f t="shared" si="43"/>
        <v>0</v>
      </c>
      <c r="O219" s="13">
        <f t="shared" si="44"/>
        <v>0</v>
      </c>
      <c r="P219" s="13">
        <f t="shared" si="45"/>
        <v>0</v>
      </c>
    </row>
    <row r="220" spans="1:16" x14ac:dyDescent="0.2">
      <c r="A220" s="11">
        <v>133965</v>
      </c>
      <c r="B220" s="12">
        <v>1</v>
      </c>
      <c r="C220" s="135">
        <f>SUMIFS('Contact Hours DM'!F:F,'Contact Hours DM'!$A:$A,$A220,'Contact Hours DM'!$C:$C,$B220)</f>
        <v>0</v>
      </c>
      <c r="D220" s="135">
        <f>SUMIFS('Contact Hours DM'!G:G,'Contact Hours DM'!$A:$A,$A220,'Contact Hours DM'!$C:$C,$B220)</f>
        <v>0</v>
      </c>
      <c r="E220" s="135">
        <f>SUMIFS('Contact Hours DM'!H:H,'Contact Hours DM'!$A:$A,$A220,'Contact Hours DM'!$C:$C,$B220)</f>
        <v>0</v>
      </c>
      <c r="F220" s="135">
        <f>SUMIFS('Contact Hours DM'!I:I,'Contact Hours DM'!$A:$A,$A220,'Contact Hours DM'!$C:$C,$B220)</f>
        <v>0</v>
      </c>
      <c r="G220" s="135">
        <f>SUMIFS('Contact Hours DM'!J:J,'Contact Hours DM'!$A:$A,$A220,'Contact Hours DM'!$C:$C,$B220)</f>
        <v>0</v>
      </c>
      <c r="H220" s="135">
        <f>SUMIFS('Contact Hours DM'!K:K,'Contact Hours DM'!$A:$A,$A220,'Contact Hours DM'!$C:$C,$B220)</f>
        <v>0</v>
      </c>
      <c r="I220" s="135">
        <f>SUMIFS('Contact Hours DM'!L:L,'Contact Hours DM'!$A:$A,$A220,'Contact Hours DM'!$C:$C,$B220)</f>
        <v>0</v>
      </c>
      <c r="J220" s="135">
        <f>SUMIFS('Contact Hours DM'!M:M,'Contact Hours DM'!$A:$A,$A220,'Contact Hours DM'!$C:$C,$B220)</f>
        <v>0</v>
      </c>
      <c r="K220" s="13">
        <f t="shared" ref="K220:K246" si="46">SUM(C220:F220)</f>
        <v>0</v>
      </c>
      <c r="L220" s="13">
        <f t="shared" ref="L220:L246" si="47">SUM(G220:J220)</f>
        <v>0</v>
      </c>
      <c r="M220" s="13">
        <f t="shared" ref="M220:M246" si="48">IF(B220&lt;28,D220+E220,0)*0.1</f>
        <v>0</v>
      </c>
      <c r="N220" s="13">
        <f t="shared" ref="N220:N246" si="49">IF(B220&lt;28,H220+J220,0)*0.1</f>
        <v>0</v>
      </c>
      <c r="O220" s="13">
        <f t="shared" ref="O220:O246" si="50">K220+M220</f>
        <v>0</v>
      </c>
      <c r="P220" s="13">
        <f t="shared" ref="P220:P246" si="51">L220+N220</f>
        <v>0</v>
      </c>
    </row>
    <row r="221" spans="1:16" x14ac:dyDescent="0.2">
      <c r="A221" s="11">
        <v>133965</v>
      </c>
      <c r="B221" s="12">
        <v>2</v>
      </c>
      <c r="C221" s="135">
        <f>SUMIFS('Contact Hours DM'!F:F,'Contact Hours DM'!$A:$A,$A221,'Contact Hours DM'!$C:$C,$B221)</f>
        <v>0</v>
      </c>
      <c r="D221" s="135">
        <f>SUMIFS('Contact Hours DM'!G:G,'Contact Hours DM'!$A:$A,$A221,'Contact Hours DM'!$C:$C,$B221)</f>
        <v>0</v>
      </c>
      <c r="E221" s="135">
        <f>SUMIFS('Contact Hours DM'!H:H,'Contact Hours DM'!$A:$A,$A221,'Contact Hours DM'!$C:$C,$B221)</f>
        <v>0</v>
      </c>
      <c r="F221" s="135">
        <f>SUMIFS('Contact Hours DM'!I:I,'Contact Hours DM'!$A:$A,$A221,'Contact Hours DM'!$C:$C,$B221)</f>
        <v>0</v>
      </c>
      <c r="G221" s="135">
        <f>SUMIFS('Contact Hours DM'!J:J,'Contact Hours DM'!$A:$A,$A221,'Contact Hours DM'!$C:$C,$B221)</f>
        <v>39216</v>
      </c>
      <c r="H221" s="135">
        <f>SUMIFS('Contact Hours DM'!K:K,'Contact Hours DM'!$A:$A,$A221,'Contact Hours DM'!$C:$C,$B221)</f>
        <v>0</v>
      </c>
      <c r="I221" s="135">
        <f>SUMIFS('Contact Hours DM'!L:L,'Contact Hours DM'!$A:$A,$A221,'Contact Hours DM'!$C:$C,$B221)</f>
        <v>0</v>
      </c>
      <c r="J221" s="135">
        <f>SUMIFS('Contact Hours DM'!M:M,'Contact Hours DM'!$A:$A,$A221,'Contact Hours DM'!$C:$C,$B221)</f>
        <v>0</v>
      </c>
      <c r="K221" s="13">
        <f t="shared" si="46"/>
        <v>0</v>
      </c>
      <c r="L221" s="13">
        <f t="shared" si="47"/>
        <v>39216</v>
      </c>
      <c r="M221" s="13">
        <f t="shared" si="48"/>
        <v>0</v>
      </c>
      <c r="N221" s="13">
        <f t="shared" si="49"/>
        <v>0</v>
      </c>
      <c r="O221" s="13">
        <f t="shared" si="50"/>
        <v>0</v>
      </c>
      <c r="P221" s="13">
        <f t="shared" si="51"/>
        <v>39216</v>
      </c>
    </row>
    <row r="222" spans="1:16" x14ac:dyDescent="0.2">
      <c r="A222" s="11">
        <v>133965</v>
      </c>
      <c r="B222" s="12">
        <v>3</v>
      </c>
      <c r="C222" s="135">
        <f>SUMIFS('Contact Hours DM'!F:F,'Contact Hours DM'!$A:$A,$A222,'Contact Hours DM'!$C:$C,$B222)</f>
        <v>0</v>
      </c>
      <c r="D222" s="135">
        <f>SUMIFS('Contact Hours DM'!G:G,'Contact Hours DM'!$A:$A,$A222,'Contact Hours DM'!$C:$C,$B222)</f>
        <v>0</v>
      </c>
      <c r="E222" s="135">
        <f>SUMIFS('Contact Hours DM'!H:H,'Contact Hours DM'!$A:$A,$A222,'Contact Hours DM'!$C:$C,$B222)</f>
        <v>0</v>
      </c>
      <c r="F222" s="135">
        <f>SUMIFS('Contact Hours DM'!I:I,'Contact Hours DM'!$A:$A,$A222,'Contact Hours DM'!$C:$C,$B222)</f>
        <v>0</v>
      </c>
      <c r="G222" s="135">
        <f>SUMIFS('Contact Hours DM'!J:J,'Contact Hours DM'!$A:$A,$A222,'Contact Hours DM'!$C:$C,$B222)</f>
        <v>0</v>
      </c>
      <c r="H222" s="135">
        <f>SUMIFS('Contact Hours DM'!K:K,'Contact Hours DM'!$A:$A,$A222,'Contact Hours DM'!$C:$C,$B222)</f>
        <v>0</v>
      </c>
      <c r="I222" s="135">
        <f>SUMIFS('Contact Hours DM'!L:L,'Contact Hours DM'!$A:$A,$A222,'Contact Hours DM'!$C:$C,$B222)</f>
        <v>0</v>
      </c>
      <c r="J222" s="135">
        <f>SUMIFS('Contact Hours DM'!M:M,'Contact Hours DM'!$A:$A,$A222,'Contact Hours DM'!$C:$C,$B222)</f>
        <v>0</v>
      </c>
      <c r="K222" s="13">
        <f t="shared" si="46"/>
        <v>0</v>
      </c>
      <c r="L222" s="13">
        <f t="shared" si="47"/>
        <v>0</v>
      </c>
      <c r="M222" s="13">
        <f t="shared" si="48"/>
        <v>0</v>
      </c>
      <c r="N222" s="13">
        <f t="shared" si="49"/>
        <v>0</v>
      </c>
      <c r="O222" s="13">
        <f t="shared" si="50"/>
        <v>0</v>
      </c>
      <c r="P222" s="13">
        <f t="shared" si="51"/>
        <v>0</v>
      </c>
    </row>
    <row r="223" spans="1:16" x14ac:dyDescent="0.2">
      <c r="A223" s="11">
        <v>133965</v>
      </c>
      <c r="B223" s="12">
        <v>4</v>
      </c>
      <c r="C223" s="135">
        <f>SUMIFS('Contact Hours DM'!F:F,'Contact Hours DM'!$A:$A,$A223,'Contact Hours DM'!$C:$C,$B223)</f>
        <v>0</v>
      </c>
      <c r="D223" s="135">
        <f>SUMIFS('Contact Hours DM'!G:G,'Contact Hours DM'!$A:$A,$A223,'Contact Hours DM'!$C:$C,$B223)</f>
        <v>0</v>
      </c>
      <c r="E223" s="135">
        <f>SUMIFS('Contact Hours DM'!H:H,'Contact Hours DM'!$A:$A,$A223,'Contact Hours DM'!$C:$C,$B223)</f>
        <v>0</v>
      </c>
      <c r="F223" s="135">
        <f>SUMIFS('Contact Hours DM'!I:I,'Contact Hours DM'!$A:$A,$A223,'Contact Hours DM'!$C:$C,$B223)</f>
        <v>0</v>
      </c>
      <c r="G223" s="135">
        <f>SUMIFS('Contact Hours DM'!J:J,'Contact Hours DM'!$A:$A,$A223,'Contact Hours DM'!$C:$C,$B223)</f>
        <v>0</v>
      </c>
      <c r="H223" s="135">
        <f>SUMIFS('Contact Hours DM'!K:K,'Contact Hours DM'!$A:$A,$A223,'Contact Hours DM'!$C:$C,$B223)</f>
        <v>17088</v>
      </c>
      <c r="I223" s="135">
        <f>SUMIFS('Contact Hours DM'!L:L,'Contact Hours DM'!$A:$A,$A223,'Contact Hours DM'!$C:$C,$B223)</f>
        <v>0</v>
      </c>
      <c r="J223" s="135">
        <f>SUMIFS('Contact Hours DM'!M:M,'Contact Hours DM'!$A:$A,$A223,'Contact Hours DM'!$C:$C,$B223)</f>
        <v>0</v>
      </c>
      <c r="K223" s="13">
        <f t="shared" si="46"/>
        <v>0</v>
      </c>
      <c r="L223" s="13">
        <f t="shared" si="47"/>
        <v>17088</v>
      </c>
      <c r="M223" s="13">
        <f t="shared" si="48"/>
        <v>0</v>
      </c>
      <c r="N223" s="13">
        <f t="shared" si="49"/>
        <v>1708.8000000000002</v>
      </c>
      <c r="O223" s="13">
        <f t="shared" si="50"/>
        <v>0</v>
      </c>
      <c r="P223" s="13">
        <f t="shared" si="51"/>
        <v>18796.8</v>
      </c>
    </row>
    <row r="224" spans="1:16" x14ac:dyDescent="0.2">
      <c r="A224" s="11">
        <v>133965</v>
      </c>
      <c r="B224" s="12">
        <v>5</v>
      </c>
      <c r="C224" s="135">
        <f>SUMIFS('Contact Hours DM'!F:F,'Contact Hours DM'!$A:$A,$A224,'Contact Hours DM'!$C:$C,$B224)</f>
        <v>0</v>
      </c>
      <c r="D224" s="135">
        <f>SUMIFS('Contact Hours DM'!G:G,'Contact Hours DM'!$A:$A,$A224,'Contact Hours DM'!$C:$C,$B224)</f>
        <v>0</v>
      </c>
      <c r="E224" s="135">
        <f>SUMIFS('Contact Hours DM'!H:H,'Contact Hours DM'!$A:$A,$A224,'Contact Hours DM'!$C:$C,$B224)</f>
        <v>0</v>
      </c>
      <c r="F224" s="135">
        <f>SUMIFS('Contact Hours DM'!I:I,'Contact Hours DM'!$A:$A,$A224,'Contact Hours DM'!$C:$C,$B224)</f>
        <v>0</v>
      </c>
      <c r="G224" s="135">
        <f>SUMIFS('Contact Hours DM'!J:J,'Contact Hours DM'!$A:$A,$A224,'Contact Hours DM'!$C:$C,$B224)</f>
        <v>0</v>
      </c>
      <c r="H224" s="135">
        <f>SUMIFS('Contact Hours DM'!K:K,'Contact Hours DM'!$A:$A,$A224,'Contact Hours DM'!$C:$C,$B224)</f>
        <v>0</v>
      </c>
      <c r="I224" s="135">
        <f>SUMIFS('Contact Hours DM'!L:L,'Contact Hours DM'!$A:$A,$A224,'Contact Hours DM'!$C:$C,$B224)</f>
        <v>0</v>
      </c>
      <c r="J224" s="135">
        <f>SUMIFS('Contact Hours DM'!M:M,'Contact Hours DM'!$A:$A,$A224,'Contact Hours DM'!$C:$C,$B224)</f>
        <v>0</v>
      </c>
      <c r="K224" s="13">
        <f t="shared" si="46"/>
        <v>0</v>
      </c>
      <c r="L224" s="13">
        <f t="shared" si="47"/>
        <v>0</v>
      </c>
      <c r="M224" s="13">
        <f t="shared" si="48"/>
        <v>0</v>
      </c>
      <c r="N224" s="13">
        <f t="shared" si="49"/>
        <v>0</v>
      </c>
      <c r="O224" s="13">
        <f t="shared" si="50"/>
        <v>0</v>
      </c>
      <c r="P224" s="13">
        <f t="shared" si="51"/>
        <v>0</v>
      </c>
    </row>
    <row r="225" spans="1:16" x14ac:dyDescent="0.2">
      <c r="A225" s="11">
        <v>133965</v>
      </c>
      <c r="B225" s="12">
        <v>6</v>
      </c>
      <c r="C225" s="135">
        <f>SUMIFS('Contact Hours DM'!F:F,'Contact Hours DM'!$A:$A,$A225,'Contact Hours DM'!$C:$C,$B225)</f>
        <v>0</v>
      </c>
      <c r="D225" s="135">
        <f>SUMIFS('Contact Hours DM'!G:G,'Contact Hours DM'!$A:$A,$A225,'Contact Hours DM'!$C:$C,$B225)</f>
        <v>0</v>
      </c>
      <c r="E225" s="135">
        <f>SUMIFS('Contact Hours DM'!H:H,'Contact Hours DM'!$A:$A,$A225,'Contact Hours DM'!$C:$C,$B225)</f>
        <v>0</v>
      </c>
      <c r="F225" s="135">
        <f>SUMIFS('Contact Hours DM'!I:I,'Contact Hours DM'!$A:$A,$A225,'Contact Hours DM'!$C:$C,$B225)</f>
        <v>0</v>
      </c>
      <c r="G225" s="135">
        <f>SUMIFS('Contact Hours DM'!J:J,'Contact Hours DM'!$A:$A,$A225,'Contact Hours DM'!$C:$C,$B225)</f>
        <v>0</v>
      </c>
      <c r="H225" s="135">
        <f>SUMIFS('Contact Hours DM'!K:K,'Contact Hours DM'!$A:$A,$A225,'Contact Hours DM'!$C:$C,$B225)</f>
        <v>0</v>
      </c>
      <c r="I225" s="135">
        <f>SUMIFS('Contact Hours DM'!L:L,'Contact Hours DM'!$A:$A,$A225,'Contact Hours DM'!$C:$C,$B225)</f>
        <v>0</v>
      </c>
      <c r="J225" s="135">
        <f>SUMIFS('Contact Hours DM'!M:M,'Contact Hours DM'!$A:$A,$A225,'Contact Hours DM'!$C:$C,$B225)</f>
        <v>0</v>
      </c>
      <c r="K225" s="13">
        <f t="shared" si="46"/>
        <v>0</v>
      </c>
      <c r="L225" s="13">
        <f t="shared" si="47"/>
        <v>0</v>
      </c>
      <c r="M225" s="13">
        <f t="shared" si="48"/>
        <v>0</v>
      </c>
      <c r="N225" s="13">
        <f t="shared" si="49"/>
        <v>0</v>
      </c>
      <c r="O225" s="13">
        <f t="shared" si="50"/>
        <v>0</v>
      </c>
      <c r="P225" s="13">
        <f t="shared" si="51"/>
        <v>0</v>
      </c>
    </row>
    <row r="226" spans="1:16" x14ac:dyDescent="0.2">
      <c r="A226" s="11">
        <v>133965</v>
      </c>
      <c r="B226" s="12">
        <v>7</v>
      </c>
      <c r="C226" s="135">
        <f>SUMIFS('Contact Hours DM'!F:F,'Contact Hours DM'!$A:$A,$A226,'Contact Hours DM'!$C:$C,$B226)</f>
        <v>0</v>
      </c>
      <c r="D226" s="135">
        <f>SUMIFS('Contact Hours DM'!G:G,'Contact Hours DM'!$A:$A,$A226,'Contact Hours DM'!$C:$C,$B226)</f>
        <v>0</v>
      </c>
      <c r="E226" s="135">
        <f>SUMIFS('Contact Hours DM'!H:H,'Contact Hours DM'!$A:$A,$A226,'Contact Hours DM'!$C:$C,$B226)</f>
        <v>0</v>
      </c>
      <c r="F226" s="135">
        <f>SUMIFS('Contact Hours DM'!I:I,'Contact Hours DM'!$A:$A,$A226,'Contact Hours DM'!$C:$C,$B226)</f>
        <v>0</v>
      </c>
      <c r="G226" s="135">
        <f>SUMIFS('Contact Hours DM'!J:J,'Contact Hours DM'!$A:$A,$A226,'Contact Hours DM'!$C:$C,$B226)</f>
        <v>0</v>
      </c>
      <c r="H226" s="135">
        <f>SUMIFS('Contact Hours DM'!K:K,'Contact Hours DM'!$A:$A,$A226,'Contact Hours DM'!$C:$C,$B226)</f>
        <v>12768</v>
      </c>
      <c r="I226" s="135">
        <f>SUMIFS('Contact Hours DM'!L:L,'Contact Hours DM'!$A:$A,$A226,'Contact Hours DM'!$C:$C,$B226)</f>
        <v>0</v>
      </c>
      <c r="J226" s="135">
        <f>SUMIFS('Contact Hours DM'!M:M,'Contact Hours DM'!$A:$A,$A226,'Contact Hours DM'!$C:$C,$B226)</f>
        <v>0</v>
      </c>
      <c r="K226" s="13">
        <f t="shared" si="46"/>
        <v>0</v>
      </c>
      <c r="L226" s="13">
        <f t="shared" si="47"/>
        <v>12768</v>
      </c>
      <c r="M226" s="13">
        <f t="shared" si="48"/>
        <v>0</v>
      </c>
      <c r="N226" s="13">
        <f t="shared" si="49"/>
        <v>1276.8000000000002</v>
      </c>
      <c r="O226" s="13">
        <f t="shared" si="50"/>
        <v>0</v>
      </c>
      <c r="P226" s="13">
        <f t="shared" si="51"/>
        <v>14044.8</v>
      </c>
    </row>
    <row r="227" spans="1:16" x14ac:dyDescent="0.2">
      <c r="A227" s="11">
        <v>133965</v>
      </c>
      <c r="B227" s="12">
        <v>8</v>
      </c>
      <c r="C227" s="135">
        <f>SUMIFS('Contact Hours DM'!F:F,'Contact Hours DM'!$A:$A,$A227,'Contact Hours DM'!$C:$C,$B227)</f>
        <v>0</v>
      </c>
      <c r="D227" s="135">
        <f>SUMIFS('Contact Hours DM'!G:G,'Contact Hours DM'!$A:$A,$A227,'Contact Hours DM'!$C:$C,$B227)</f>
        <v>0</v>
      </c>
      <c r="E227" s="135">
        <f>SUMIFS('Contact Hours DM'!H:H,'Contact Hours DM'!$A:$A,$A227,'Contact Hours DM'!$C:$C,$B227)</f>
        <v>0</v>
      </c>
      <c r="F227" s="135">
        <f>SUMIFS('Contact Hours DM'!I:I,'Contact Hours DM'!$A:$A,$A227,'Contact Hours DM'!$C:$C,$B227)</f>
        <v>0</v>
      </c>
      <c r="G227" s="135">
        <f>SUMIFS('Contact Hours DM'!J:J,'Contact Hours DM'!$A:$A,$A227,'Contact Hours DM'!$C:$C,$B227)</f>
        <v>21520</v>
      </c>
      <c r="H227" s="135">
        <f>SUMIFS('Contact Hours DM'!K:K,'Contact Hours DM'!$A:$A,$A227,'Contact Hours DM'!$C:$C,$B227)</f>
        <v>0</v>
      </c>
      <c r="I227" s="135">
        <f>SUMIFS('Contact Hours DM'!L:L,'Contact Hours DM'!$A:$A,$A227,'Contact Hours DM'!$C:$C,$B227)</f>
        <v>0</v>
      </c>
      <c r="J227" s="135">
        <f>SUMIFS('Contact Hours DM'!M:M,'Contact Hours DM'!$A:$A,$A227,'Contact Hours DM'!$C:$C,$B227)</f>
        <v>0</v>
      </c>
      <c r="K227" s="13">
        <f t="shared" si="46"/>
        <v>0</v>
      </c>
      <c r="L227" s="13">
        <f t="shared" si="47"/>
        <v>21520</v>
      </c>
      <c r="M227" s="13">
        <f t="shared" si="48"/>
        <v>0</v>
      </c>
      <c r="N227" s="13">
        <f t="shared" si="49"/>
        <v>0</v>
      </c>
      <c r="O227" s="13">
        <f t="shared" si="50"/>
        <v>0</v>
      </c>
      <c r="P227" s="13">
        <f t="shared" si="51"/>
        <v>21520</v>
      </c>
    </row>
    <row r="228" spans="1:16" x14ac:dyDescent="0.2">
      <c r="A228" s="11">
        <v>133965</v>
      </c>
      <c r="B228" s="12">
        <v>9</v>
      </c>
      <c r="C228" s="135">
        <f>SUMIFS('Contact Hours DM'!F:F,'Contact Hours DM'!$A:$A,$A228,'Contact Hours DM'!$C:$C,$B228)</f>
        <v>0</v>
      </c>
      <c r="D228" s="135">
        <f>SUMIFS('Contact Hours DM'!G:G,'Contact Hours DM'!$A:$A,$A228,'Contact Hours DM'!$C:$C,$B228)</f>
        <v>0</v>
      </c>
      <c r="E228" s="135">
        <f>SUMIFS('Contact Hours DM'!H:H,'Contact Hours DM'!$A:$A,$A228,'Contact Hours DM'!$C:$C,$B228)</f>
        <v>0</v>
      </c>
      <c r="F228" s="135">
        <f>SUMIFS('Contact Hours DM'!I:I,'Contact Hours DM'!$A:$A,$A228,'Contact Hours DM'!$C:$C,$B228)</f>
        <v>0</v>
      </c>
      <c r="G228" s="135">
        <f>SUMIFS('Contact Hours DM'!J:J,'Contact Hours DM'!$A:$A,$A228,'Contact Hours DM'!$C:$C,$B228)</f>
        <v>0</v>
      </c>
      <c r="H228" s="135">
        <f>SUMIFS('Contact Hours DM'!K:K,'Contact Hours DM'!$A:$A,$A228,'Contact Hours DM'!$C:$C,$B228)</f>
        <v>0</v>
      </c>
      <c r="I228" s="135">
        <f>SUMIFS('Contact Hours DM'!L:L,'Contact Hours DM'!$A:$A,$A228,'Contact Hours DM'!$C:$C,$B228)</f>
        <v>0</v>
      </c>
      <c r="J228" s="135">
        <f>SUMIFS('Contact Hours DM'!M:M,'Contact Hours DM'!$A:$A,$A228,'Contact Hours DM'!$C:$C,$B228)</f>
        <v>0</v>
      </c>
      <c r="K228" s="13">
        <f t="shared" si="46"/>
        <v>0</v>
      </c>
      <c r="L228" s="13">
        <f t="shared" si="47"/>
        <v>0</v>
      </c>
      <c r="M228" s="13">
        <f t="shared" si="48"/>
        <v>0</v>
      </c>
      <c r="N228" s="13">
        <f t="shared" si="49"/>
        <v>0</v>
      </c>
      <c r="O228" s="13">
        <f t="shared" si="50"/>
        <v>0</v>
      </c>
      <c r="P228" s="13">
        <f t="shared" si="51"/>
        <v>0</v>
      </c>
    </row>
    <row r="229" spans="1:16" x14ac:dyDescent="0.2">
      <c r="A229" s="11">
        <v>133965</v>
      </c>
      <c r="B229" s="12">
        <v>10</v>
      </c>
      <c r="C229" s="135">
        <f>SUMIFS('Contact Hours DM'!F:F,'Contact Hours DM'!$A:$A,$A229,'Contact Hours DM'!$C:$C,$B229)</f>
        <v>0</v>
      </c>
      <c r="D229" s="135">
        <f>SUMIFS('Contact Hours DM'!G:G,'Contact Hours DM'!$A:$A,$A229,'Contact Hours DM'!$C:$C,$B229)</f>
        <v>0</v>
      </c>
      <c r="E229" s="135">
        <f>SUMIFS('Contact Hours DM'!H:H,'Contact Hours DM'!$A:$A,$A229,'Contact Hours DM'!$C:$C,$B229)</f>
        <v>0</v>
      </c>
      <c r="F229" s="135">
        <f>SUMIFS('Contact Hours DM'!I:I,'Contact Hours DM'!$A:$A,$A229,'Contact Hours DM'!$C:$C,$B229)</f>
        <v>0</v>
      </c>
      <c r="G229" s="135">
        <f>SUMIFS('Contact Hours DM'!J:J,'Contact Hours DM'!$A:$A,$A229,'Contact Hours DM'!$C:$C,$B229)</f>
        <v>0</v>
      </c>
      <c r="H229" s="135">
        <f>SUMIFS('Contact Hours DM'!K:K,'Contact Hours DM'!$A:$A,$A229,'Contact Hours DM'!$C:$C,$B229)</f>
        <v>0</v>
      </c>
      <c r="I229" s="135">
        <f>SUMIFS('Contact Hours DM'!L:L,'Contact Hours DM'!$A:$A,$A229,'Contact Hours DM'!$C:$C,$B229)</f>
        <v>0</v>
      </c>
      <c r="J229" s="135">
        <f>SUMIFS('Contact Hours DM'!M:M,'Contact Hours DM'!$A:$A,$A229,'Contact Hours DM'!$C:$C,$B229)</f>
        <v>0</v>
      </c>
      <c r="K229" s="13">
        <f t="shared" si="46"/>
        <v>0</v>
      </c>
      <c r="L229" s="13">
        <f t="shared" si="47"/>
        <v>0</v>
      </c>
      <c r="M229" s="13">
        <f t="shared" si="48"/>
        <v>0</v>
      </c>
      <c r="N229" s="13">
        <f t="shared" si="49"/>
        <v>0</v>
      </c>
      <c r="O229" s="13">
        <f t="shared" si="50"/>
        <v>0</v>
      </c>
      <c r="P229" s="13">
        <f t="shared" si="51"/>
        <v>0</v>
      </c>
    </row>
    <row r="230" spans="1:16" x14ac:dyDescent="0.2">
      <c r="A230" s="11">
        <v>133965</v>
      </c>
      <c r="B230" s="12">
        <v>11</v>
      </c>
      <c r="C230" s="135">
        <f>SUMIFS('Contact Hours DM'!F:F,'Contact Hours DM'!$A:$A,$A230,'Contact Hours DM'!$C:$C,$B230)</f>
        <v>0</v>
      </c>
      <c r="D230" s="135">
        <f>SUMIFS('Contact Hours DM'!G:G,'Contact Hours DM'!$A:$A,$A230,'Contact Hours DM'!$C:$C,$B230)</f>
        <v>0</v>
      </c>
      <c r="E230" s="135">
        <f>SUMIFS('Contact Hours DM'!H:H,'Contact Hours DM'!$A:$A,$A230,'Contact Hours DM'!$C:$C,$B230)</f>
        <v>0</v>
      </c>
      <c r="F230" s="135">
        <f>SUMIFS('Contact Hours DM'!I:I,'Contact Hours DM'!$A:$A,$A230,'Contact Hours DM'!$C:$C,$B230)</f>
        <v>0</v>
      </c>
      <c r="G230" s="135">
        <f>SUMIFS('Contact Hours DM'!J:J,'Contact Hours DM'!$A:$A,$A230,'Contact Hours DM'!$C:$C,$B230)</f>
        <v>0</v>
      </c>
      <c r="H230" s="135">
        <f>SUMIFS('Contact Hours DM'!K:K,'Contact Hours DM'!$A:$A,$A230,'Contact Hours DM'!$C:$C,$B230)</f>
        <v>52032</v>
      </c>
      <c r="I230" s="135">
        <f>SUMIFS('Contact Hours DM'!L:L,'Contact Hours DM'!$A:$A,$A230,'Contact Hours DM'!$C:$C,$B230)</f>
        <v>0</v>
      </c>
      <c r="J230" s="135">
        <f>SUMIFS('Contact Hours DM'!M:M,'Contact Hours DM'!$A:$A,$A230,'Contact Hours DM'!$C:$C,$B230)</f>
        <v>0</v>
      </c>
      <c r="K230" s="13">
        <f t="shared" si="46"/>
        <v>0</v>
      </c>
      <c r="L230" s="13">
        <f t="shared" si="47"/>
        <v>52032</v>
      </c>
      <c r="M230" s="13">
        <f t="shared" si="48"/>
        <v>0</v>
      </c>
      <c r="N230" s="13">
        <f t="shared" si="49"/>
        <v>5203.2000000000007</v>
      </c>
      <c r="O230" s="13">
        <f t="shared" si="50"/>
        <v>0</v>
      </c>
      <c r="P230" s="13">
        <f t="shared" si="51"/>
        <v>57235.199999999997</v>
      </c>
    </row>
    <row r="231" spans="1:16" x14ac:dyDescent="0.2">
      <c r="A231" s="11">
        <v>133965</v>
      </c>
      <c r="B231" s="12">
        <v>12</v>
      </c>
      <c r="C231" s="135">
        <f>SUMIFS('Contact Hours DM'!F:F,'Contact Hours DM'!$A:$A,$A231,'Contact Hours DM'!$C:$C,$B231)</f>
        <v>0</v>
      </c>
      <c r="D231" s="135">
        <f>SUMIFS('Contact Hours DM'!G:G,'Contact Hours DM'!$A:$A,$A231,'Contact Hours DM'!$C:$C,$B231)</f>
        <v>0</v>
      </c>
      <c r="E231" s="135">
        <f>SUMIFS('Contact Hours DM'!H:H,'Contact Hours DM'!$A:$A,$A231,'Contact Hours DM'!$C:$C,$B231)</f>
        <v>0</v>
      </c>
      <c r="F231" s="135">
        <f>SUMIFS('Contact Hours DM'!I:I,'Contact Hours DM'!$A:$A,$A231,'Contact Hours DM'!$C:$C,$B231)</f>
        <v>6400</v>
      </c>
      <c r="G231" s="135">
        <f>SUMIFS('Contact Hours DM'!J:J,'Contact Hours DM'!$A:$A,$A231,'Contact Hours DM'!$C:$C,$B231)</f>
        <v>0</v>
      </c>
      <c r="H231" s="135">
        <f>SUMIFS('Contact Hours DM'!K:K,'Contact Hours DM'!$A:$A,$A231,'Contact Hours DM'!$C:$C,$B231)</f>
        <v>0</v>
      </c>
      <c r="I231" s="135">
        <f>SUMIFS('Contact Hours DM'!L:L,'Contact Hours DM'!$A:$A,$A231,'Contact Hours DM'!$C:$C,$B231)</f>
        <v>0</v>
      </c>
      <c r="J231" s="135">
        <f>SUMIFS('Contact Hours DM'!M:M,'Contact Hours DM'!$A:$A,$A231,'Contact Hours DM'!$C:$C,$B231)</f>
        <v>0</v>
      </c>
      <c r="K231" s="13">
        <f t="shared" si="46"/>
        <v>6400</v>
      </c>
      <c r="L231" s="13">
        <f t="shared" si="47"/>
        <v>0</v>
      </c>
      <c r="M231" s="13">
        <f t="shared" si="48"/>
        <v>0</v>
      </c>
      <c r="N231" s="13">
        <f t="shared" si="49"/>
        <v>0</v>
      </c>
      <c r="O231" s="13">
        <f t="shared" si="50"/>
        <v>6400</v>
      </c>
      <c r="P231" s="13">
        <f t="shared" si="51"/>
        <v>0</v>
      </c>
    </row>
    <row r="232" spans="1:16" x14ac:dyDescent="0.2">
      <c r="A232" s="11">
        <v>133965</v>
      </c>
      <c r="B232" s="12">
        <v>13</v>
      </c>
      <c r="C232" s="135">
        <f>SUMIFS('Contact Hours DM'!F:F,'Contact Hours DM'!$A:$A,$A232,'Contact Hours DM'!$C:$C,$B232)</f>
        <v>0</v>
      </c>
      <c r="D232" s="135">
        <f>SUMIFS('Contact Hours DM'!G:G,'Contact Hours DM'!$A:$A,$A232,'Contact Hours DM'!$C:$C,$B232)</f>
        <v>0</v>
      </c>
      <c r="E232" s="135">
        <f>SUMIFS('Contact Hours DM'!H:H,'Contact Hours DM'!$A:$A,$A232,'Contact Hours DM'!$C:$C,$B232)</f>
        <v>0</v>
      </c>
      <c r="F232" s="135">
        <f>SUMIFS('Contact Hours DM'!I:I,'Contact Hours DM'!$A:$A,$A232,'Contact Hours DM'!$C:$C,$B232)</f>
        <v>0</v>
      </c>
      <c r="G232" s="135">
        <f>SUMIFS('Contact Hours DM'!J:J,'Contact Hours DM'!$A:$A,$A232,'Contact Hours DM'!$C:$C,$B232)</f>
        <v>0</v>
      </c>
      <c r="H232" s="135">
        <f>SUMIFS('Contact Hours DM'!K:K,'Contact Hours DM'!$A:$A,$A232,'Contact Hours DM'!$C:$C,$B232)</f>
        <v>0</v>
      </c>
      <c r="I232" s="135">
        <f>SUMIFS('Contact Hours DM'!L:L,'Contact Hours DM'!$A:$A,$A232,'Contact Hours DM'!$C:$C,$B232)</f>
        <v>0</v>
      </c>
      <c r="J232" s="135">
        <f>SUMIFS('Contact Hours DM'!M:M,'Contact Hours DM'!$A:$A,$A232,'Contact Hours DM'!$C:$C,$B232)</f>
        <v>0</v>
      </c>
      <c r="K232" s="13">
        <f t="shared" si="46"/>
        <v>0</v>
      </c>
      <c r="L232" s="13">
        <f t="shared" si="47"/>
        <v>0</v>
      </c>
      <c r="M232" s="13">
        <f t="shared" si="48"/>
        <v>0</v>
      </c>
      <c r="N232" s="13">
        <f t="shared" si="49"/>
        <v>0</v>
      </c>
      <c r="O232" s="13">
        <f t="shared" si="50"/>
        <v>0</v>
      </c>
      <c r="P232" s="13">
        <f t="shared" si="51"/>
        <v>0</v>
      </c>
    </row>
    <row r="233" spans="1:16" x14ac:dyDescent="0.2">
      <c r="A233" s="11">
        <v>133965</v>
      </c>
      <c r="B233" s="12">
        <v>14</v>
      </c>
      <c r="C233" s="135">
        <f>SUMIFS('Contact Hours DM'!F:F,'Contact Hours DM'!$A:$A,$A233,'Contact Hours DM'!$C:$C,$B233)</f>
        <v>0</v>
      </c>
      <c r="D233" s="135">
        <f>SUMIFS('Contact Hours DM'!G:G,'Contact Hours DM'!$A:$A,$A233,'Contact Hours DM'!$C:$C,$B233)</f>
        <v>0</v>
      </c>
      <c r="E233" s="135">
        <f>SUMIFS('Contact Hours DM'!H:H,'Contact Hours DM'!$A:$A,$A233,'Contact Hours DM'!$C:$C,$B233)</f>
        <v>0</v>
      </c>
      <c r="F233" s="135">
        <f>SUMIFS('Contact Hours DM'!I:I,'Contact Hours DM'!$A:$A,$A233,'Contact Hours DM'!$C:$C,$B233)</f>
        <v>0</v>
      </c>
      <c r="G233" s="135">
        <f>SUMIFS('Contact Hours DM'!J:J,'Contact Hours DM'!$A:$A,$A233,'Contact Hours DM'!$C:$C,$B233)</f>
        <v>0</v>
      </c>
      <c r="H233" s="135">
        <f>SUMIFS('Contact Hours DM'!K:K,'Contact Hours DM'!$A:$A,$A233,'Contact Hours DM'!$C:$C,$B233)</f>
        <v>0</v>
      </c>
      <c r="I233" s="135">
        <f>SUMIFS('Contact Hours DM'!L:L,'Contact Hours DM'!$A:$A,$A233,'Contact Hours DM'!$C:$C,$B233)</f>
        <v>0</v>
      </c>
      <c r="J233" s="135">
        <f>SUMIFS('Contact Hours DM'!M:M,'Contact Hours DM'!$A:$A,$A233,'Contact Hours DM'!$C:$C,$B233)</f>
        <v>0</v>
      </c>
      <c r="K233" s="13">
        <f t="shared" si="46"/>
        <v>0</v>
      </c>
      <c r="L233" s="13">
        <f t="shared" si="47"/>
        <v>0</v>
      </c>
      <c r="M233" s="13">
        <f t="shared" si="48"/>
        <v>0</v>
      </c>
      <c r="N233" s="13">
        <f t="shared" si="49"/>
        <v>0</v>
      </c>
      <c r="O233" s="13">
        <f t="shared" si="50"/>
        <v>0</v>
      </c>
      <c r="P233" s="13">
        <f t="shared" si="51"/>
        <v>0</v>
      </c>
    </row>
    <row r="234" spans="1:16" x14ac:dyDescent="0.2">
      <c r="A234" s="11">
        <v>133965</v>
      </c>
      <c r="B234" s="12">
        <v>15</v>
      </c>
      <c r="C234" s="135">
        <f>SUMIFS('Contact Hours DM'!F:F,'Contact Hours DM'!$A:$A,$A234,'Contact Hours DM'!$C:$C,$B234)</f>
        <v>0</v>
      </c>
      <c r="D234" s="135">
        <f>SUMIFS('Contact Hours DM'!G:G,'Contact Hours DM'!$A:$A,$A234,'Contact Hours DM'!$C:$C,$B234)</f>
        <v>0</v>
      </c>
      <c r="E234" s="135">
        <f>SUMIFS('Contact Hours DM'!H:H,'Contact Hours DM'!$A:$A,$A234,'Contact Hours DM'!$C:$C,$B234)</f>
        <v>0</v>
      </c>
      <c r="F234" s="135">
        <f>SUMIFS('Contact Hours DM'!I:I,'Contact Hours DM'!$A:$A,$A234,'Contact Hours DM'!$C:$C,$B234)</f>
        <v>0</v>
      </c>
      <c r="G234" s="135">
        <f>SUMIFS('Contact Hours DM'!J:J,'Contact Hours DM'!$A:$A,$A234,'Contact Hours DM'!$C:$C,$B234)</f>
        <v>0</v>
      </c>
      <c r="H234" s="135">
        <f>SUMIFS('Contact Hours DM'!K:K,'Contact Hours DM'!$A:$A,$A234,'Contact Hours DM'!$C:$C,$B234)</f>
        <v>0</v>
      </c>
      <c r="I234" s="135">
        <f>SUMIFS('Contact Hours DM'!L:L,'Contact Hours DM'!$A:$A,$A234,'Contact Hours DM'!$C:$C,$B234)</f>
        <v>0</v>
      </c>
      <c r="J234" s="135">
        <f>SUMIFS('Contact Hours DM'!M:M,'Contact Hours DM'!$A:$A,$A234,'Contact Hours DM'!$C:$C,$B234)</f>
        <v>0</v>
      </c>
      <c r="K234" s="13">
        <f t="shared" si="46"/>
        <v>0</v>
      </c>
      <c r="L234" s="13">
        <f t="shared" si="47"/>
        <v>0</v>
      </c>
      <c r="M234" s="13">
        <f t="shared" si="48"/>
        <v>0</v>
      </c>
      <c r="N234" s="13">
        <f t="shared" si="49"/>
        <v>0</v>
      </c>
      <c r="O234" s="13">
        <f t="shared" si="50"/>
        <v>0</v>
      </c>
      <c r="P234" s="13">
        <f t="shared" si="51"/>
        <v>0</v>
      </c>
    </row>
    <row r="235" spans="1:16" x14ac:dyDescent="0.2">
      <c r="A235" s="11">
        <v>133965</v>
      </c>
      <c r="B235" s="12">
        <v>16</v>
      </c>
      <c r="C235" s="135">
        <f>SUMIFS('Contact Hours DM'!F:F,'Contact Hours DM'!$A:$A,$A235,'Contact Hours DM'!$C:$C,$B235)</f>
        <v>0</v>
      </c>
      <c r="D235" s="135">
        <f>SUMIFS('Contact Hours DM'!G:G,'Contact Hours DM'!$A:$A,$A235,'Contact Hours DM'!$C:$C,$B235)</f>
        <v>0</v>
      </c>
      <c r="E235" s="135">
        <f>SUMIFS('Contact Hours DM'!H:H,'Contact Hours DM'!$A:$A,$A235,'Contact Hours DM'!$C:$C,$B235)</f>
        <v>0</v>
      </c>
      <c r="F235" s="135">
        <f>SUMIFS('Contact Hours DM'!I:I,'Contact Hours DM'!$A:$A,$A235,'Contact Hours DM'!$C:$C,$B235)</f>
        <v>0</v>
      </c>
      <c r="G235" s="135">
        <f>SUMIFS('Contact Hours DM'!J:J,'Contact Hours DM'!$A:$A,$A235,'Contact Hours DM'!$C:$C,$B235)</f>
        <v>0</v>
      </c>
      <c r="H235" s="135">
        <f>SUMIFS('Contact Hours DM'!K:K,'Contact Hours DM'!$A:$A,$A235,'Contact Hours DM'!$C:$C,$B235)</f>
        <v>0</v>
      </c>
      <c r="I235" s="135">
        <f>SUMIFS('Contact Hours DM'!L:L,'Contact Hours DM'!$A:$A,$A235,'Contact Hours DM'!$C:$C,$B235)</f>
        <v>0</v>
      </c>
      <c r="J235" s="135">
        <f>SUMIFS('Contact Hours DM'!M:M,'Contact Hours DM'!$A:$A,$A235,'Contact Hours DM'!$C:$C,$B235)</f>
        <v>0</v>
      </c>
      <c r="K235" s="13">
        <f t="shared" si="46"/>
        <v>0</v>
      </c>
      <c r="L235" s="13">
        <f t="shared" si="47"/>
        <v>0</v>
      </c>
      <c r="M235" s="13">
        <f t="shared" si="48"/>
        <v>0</v>
      </c>
      <c r="N235" s="13">
        <f t="shared" si="49"/>
        <v>0</v>
      </c>
      <c r="O235" s="13">
        <f t="shared" si="50"/>
        <v>0</v>
      </c>
      <c r="P235" s="13">
        <f t="shared" si="51"/>
        <v>0</v>
      </c>
    </row>
    <row r="236" spans="1:16" x14ac:dyDescent="0.2">
      <c r="A236" s="11">
        <v>133965</v>
      </c>
      <c r="B236" s="12">
        <v>17</v>
      </c>
      <c r="C236" s="135">
        <f>SUMIFS('Contact Hours DM'!F:F,'Contact Hours DM'!$A:$A,$A236,'Contact Hours DM'!$C:$C,$B236)</f>
        <v>0</v>
      </c>
      <c r="D236" s="135">
        <f>SUMIFS('Contact Hours DM'!G:G,'Contact Hours DM'!$A:$A,$A236,'Contact Hours DM'!$C:$C,$B236)</f>
        <v>0</v>
      </c>
      <c r="E236" s="135">
        <f>SUMIFS('Contact Hours DM'!H:H,'Contact Hours DM'!$A:$A,$A236,'Contact Hours DM'!$C:$C,$B236)</f>
        <v>0</v>
      </c>
      <c r="F236" s="135">
        <f>SUMIFS('Contact Hours DM'!I:I,'Contact Hours DM'!$A:$A,$A236,'Contact Hours DM'!$C:$C,$B236)</f>
        <v>0</v>
      </c>
      <c r="G236" s="135">
        <f>SUMIFS('Contact Hours DM'!J:J,'Contact Hours DM'!$A:$A,$A236,'Contact Hours DM'!$C:$C,$B236)</f>
        <v>0</v>
      </c>
      <c r="H236" s="135">
        <f>SUMIFS('Contact Hours DM'!K:K,'Contact Hours DM'!$A:$A,$A236,'Contact Hours DM'!$C:$C,$B236)</f>
        <v>0</v>
      </c>
      <c r="I236" s="135">
        <f>SUMIFS('Contact Hours DM'!L:L,'Contact Hours DM'!$A:$A,$A236,'Contact Hours DM'!$C:$C,$B236)</f>
        <v>0</v>
      </c>
      <c r="J236" s="135">
        <f>SUMIFS('Contact Hours DM'!M:M,'Contact Hours DM'!$A:$A,$A236,'Contact Hours DM'!$C:$C,$B236)</f>
        <v>0</v>
      </c>
      <c r="K236" s="13">
        <f t="shared" si="46"/>
        <v>0</v>
      </c>
      <c r="L236" s="13">
        <f t="shared" si="47"/>
        <v>0</v>
      </c>
      <c r="M236" s="13">
        <f t="shared" si="48"/>
        <v>0</v>
      </c>
      <c r="N236" s="13">
        <f t="shared" si="49"/>
        <v>0</v>
      </c>
      <c r="O236" s="13">
        <f t="shared" si="50"/>
        <v>0</v>
      </c>
      <c r="P236" s="13">
        <f t="shared" si="51"/>
        <v>0</v>
      </c>
    </row>
    <row r="237" spans="1:16" x14ac:dyDescent="0.2">
      <c r="A237" s="11">
        <v>133965</v>
      </c>
      <c r="B237" s="12">
        <v>18</v>
      </c>
      <c r="C237" s="135">
        <f>SUMIFS('Contact Hours DM'!F:F,'Contact Hours DM'!$A:$A,$A237,'Contact Hours DM'!$C:$C,$B237)</f>
        <v>0</v>
      </c>
      <c r="D237" s="135">
        <f>SUMIFS('Contact Hours DM'!G:G,'Contact Hours DM'!$A:$A,$A237,'Contact Hours DM'!$C:$C,$B237)</f>
        <v>0</v>
      </c>
      <c r="E237" s="135">
        <f>SUMIFS('Contact Hours DM'!H:H,'Contact Hours DM'!$A:$A,$A237,'Contact Hours DM'!$C:$C,$B237)</f>
        <v>0</v>
      </c>
      <c r="F237" s="135">
        <f>SUMIFS('Contact Hours DM'!I:I,'Contact Hours DM'!$A:$A,$A237,'Contact Hours DM'!$C:$C,$B237)</f>
        <v>0</v>
      </c>
      <c r="G237" s="135">
        <f>SUMIFS('Contact Hours DM'!J:J,'Contact Hours DM'!$A:$A,$A237,'Contact Hours DM'!$C:$C,$B237)</f>
        <v>0</v>
      </c>
      <c r="H237" s="135">
        <f>SUMIFS('Contact Hours DM'!K:K,'Contact Hours DM'!$A:$A,$A237,'Contact Hours DM'!$C:$C,$B237)</f>
        <v>0</v>
      </c>
      <c r="I237" s="135">
        <f>SUMIFS('Contact Hours DM'!L:L,'Contact Hours DM'!$A:$A,$A237,'Contact Hours DM'!$C:$C,$B237)</f>
        <v>0</v>
      </c>
      <c r="J237" s="135">
        <f>SUMIFS('Contact Hours DM'!M:M,'Contact Hours DM'!$A:$A,$A237,'Contact Hours DM'!$C:$C,$B237)</f>
        <v>0</v>
      </c>
      <c r="K237" s="13">
        <f t="shared" si="46"/>
        <v>0</v>
      </c>
      <c r="L237" s="13">
        <f t="shared" si="47"/>
        <v>0</v>
      </c>
      <c r="M237" s="13">
        <f t="shared" si="48"/>
        <v>0</v>
      </c>
      <c r="N237" s="13">
        <f t="shared" si="49"/>
        <v>0</v>
      </c>
      <c r="O237" s="13">
        <f t="shared" si="50"/>
        <v>0</v>
      </c>
      <c r="P237" s="13">
        <f t="shared" si="51"/>
        <v>0</v>
      </c>
    </row>
    <row r="238" spans="1:16" x14ac:dyDescent="0.2">
      <c r="A238" s="11">
        <v>133965</v>
      </c>
      <c r="B238" s="12">
        <v>19</v>
      </c>
      <c r="C238" s="135">
        <f>SUMIFS('Contact Hours DM'!F:F,'Contact Hours DM'!$A:$A,$A238,'Contact Hours DM'!$C:$C,$B238)</f>
        <v>0</v>
      </c>
      <c r="D238" s="135">
        <f>SUMIFS('Contact Hours DM'!G:G,'Contact Hours DM'!$A:$A,$A238,'Contact Hours DM'!$C:$C,$B238)</f>
        <v>0</v>
      </c>
      <c r="E238" s="135">
        <f>SUMIFS('Contact Hours DM'!H:H,'Contact Hours DM'!$A:$A,$A238,'Contact Hours DM'!$C:$C,$B238)</f>
        <v>0</v>
      </c>
      <c r="F238" s="135">
        <f>SUMIFS('Contact Hours DM'!I:I,'Contact Hours DM'!$A:$A,$A238,'Contact Hours DM'!$C:$C,$B238)</f>
        <v>0</v>
      </c>
      <c r="G238" s="135">
        <f>SUMIFS('Contact Hours DM'!J:J,'Contact Hours DM'!$A:$A,$A238,'Contact Hours DM'!$C:$C,$B238)</f>
        <v>0</v>
      </c>
      <c r="H238" s="135">
        <f>SUMIFS('Contact Hours DM'!K:K,'Contact Hours DM'!$A:$A,$A238,'Contact Hours DM'!$C:$C,$B238)</f>
        <v>0</v>
      </c>
      <c r="I238" s="135">
        <f>SUMIFS('Contact Hours DM'!L:L,'Contact Hours DM'!$A:$A,$A238,'Contact Hours DM'!$C:$C,$B238)</f>
        <v>0</v>
      </c>
      <c r="J238" s="135">
        <f>SUMIFS('Contact Hours DM'!M:M,'Contact Hours DM'!$A:$A,$A238,'Contact Hours DM'!$C:$C,$B238)</f>
        <v>0</v>
      </c>
      <c r="K238" s="13">
        <f t="shared" si="46"/>
        <v>0</v>
      </c>
      <c r="L238" s="13">
        <f t="shared" si="47"/>
        <v>0</v>
      </c>
      <c r="M238" s="13">
        <f t="shared" si="48"/>
        <v>0</v>
      </c>
      <c r="N238" s="13">
        <f t="shared" si="49"/>
        <v>0</v>
      </c>
      <c r="O238" s="13">
        <f t="shared" si="50"/>
        <v>0</v>
      </c>
      <c r="P238" s="13">
        <f t="shared" si="51"/>
        <v>0</v>
      </c>
    </row>
    <row r="239" spans="1:16" x14ac:dyDescent="0.2">
      <c r="A239" s="11">
        <v>133965</v>
      </c>
      <c r="B239" s="12">
        <v>20</v>
      </c>
      <c r="C239" s="135">
        <f>SUMIFS('Contact Hours DM'!F:F,'Contact Hours DM'!$A:$A,$A239,'Contact Hours DM'!$C:$C,$B239)</f>
        <v>0</v>
      </c>
      <c r="D239" s="135">
        <f>SUMIFS('Contact Hours DM'!G:G,'Contact Hours DM'!$A:$A,$A239,'Contact Hours DM'!$C:$C,$B239)</f>
        <v>0</v>
      </c>
      <c r="E239" s="135">
        <f>SUMIFS('Contact Hours DM'!H:H,'Contact Hours DM'!$A:$A,$A239,'Contact Hours DM'!$C:$C,$B239)</f>
        <v>0</v>
      </c>
      <c r="F239" s="135">
        <f>SUMIFS('Contact Hours DM'!I:I,'Contact Hours DM'!$A:$A,$A239,'Contact Hours DM'!$C:$C,$B239)</f>
        <v>0</v>
      </c>
      <c r="G239" s="135">
        <f>SUMIFS('Contact Hours DM'!J:J,'Contact Hours DM'!$A:$A,$A239,'Contact Hours DM'!$C:$C,$B239)</f>
        <v>0</v>
      </c>
      <c r="H239" s="135">
        <f>SUMIFS('Contact Hours DM'!K:K,'Contact Hours DM'!$A:$A,$A239,'Contact Hours DM'!$C:$C,$B239)</f>
        <v>0</v>
      </c>
      <c r="I239" s="135">
        <f>SUMIFS('Contact Hours DM'!L:L,'Contact Hours DM'!$A:$A,$A239,'Contact Hours DM'!$C:$C,$B239)</f>
        <v>0</v>
      </c>
      <c r="J239" s="135">
        <f>SUMIFS('Contact Hours DM'!M:M,'Contact Hours DM'!$A:$A,$A239,'Contact Hours DM'!$C:$C,$B239)</f>
        <v>0</v>
      </c>
      <c r="K239" s="13">
        <f t="shared" si="46"/>
        <v>0</v>
      </c>
      <c r="L239" s="13">
        <f t="shared" si="47"/>
        <v>0</v>
      </c>
      <c r="M239" s="13">
        <f t="shared" si="48"/>
        <v>0</v>
      </c>
      <c r="N239" s="13">
        <f t="shared" si="49"/>
        <v>0</v>
      </c>
      <c r="O239" s="13">
        <f t="shared" si="50"/>
        <v>0</v>
      </c>
      <c r="P239" s="13">
        <f t="shared" si="51"/>
        <v>0</v>
      </c>
    </row>
    <row r="240" spans="1:16" x14ac:dyDescent="0.2">
      <c r="A240" s="11">
        <v>133965</v>
      </c>
      <c r="B240" s="12">
        <v>21</v>
      </c>
      <c r="C240" s="135">
        <f>SUMIFS('Contact Hours DM'!F:F,'Contact Hours DM'!$A:$A,$A240,'Contact Hours DM'!$C:$C,$B240)</f>
        <v>0</v>
      </c>
      <c r="D240" s="135">
        <f>SUMIFS('Contact Hours DM'!G:G,'Contact Hours DM'!$A:$A,$A240,'Contact Hours DM'!$C:$C,$B240)</f>
        <v>0</v>
      </c>
      <c r="E240" s="135">
        <f>SUMIFS('Contact Hours DM'!H:H,'Contact Hours DM'!$A:$A,$A240,'Contact Hours DM'!$C:$C,$B240)</f>
        <v>0</v>
      </c>
      <c r="F240" s="135">
        <f>SUMIFS('Contact Hours DM'!I:I,'Contact Hours DM'!$A:$A,$A240,'Contact Hours DM'!$C:$C,$B240)</f>
        <v>0</v>
      </c>
      <c r="G240" s="135">
        <f>SUMIFS('Contact Hours DM'!J:J,'Contact Hours DM'!$A:$A,$A240,'Contact Hours DM'!$C:$C,$B240)</f>
        <v>35328</v>
      </c>
      <c r="H240" s="135">
        <f>SUMIFS('Contact Hours DM'!K:K,'Contact Hours DM'!$A:$A,$A240,'Contact Hours DM'!$C:$C,$B240)</f>
        <v>0</v>
      </c>
      <c r="I240" s="135">
        <f>SUMIFS('Contact Hours DM'!L:L,'Contact Hours DM'!$A:$A,$A240,'Contact Hours DM'!$C:$C,$B240)</f>
        <v>0</v>
      </c>
      <c r="J240" s="135">
        <f>SUMIFS('Contact Hours DM'!M:M,'Contact Hours DM'!$A:$A,$A240,'Contact Hours DM'!$C:$C,$B240)</f>
        <v>0</v>
      </c>
      <c r="K240" s="13">
        <f t="shared" si="46"/>
        <v>0</v>
      </c>
      <c r="L240" s="13">
        <f t="shared" si="47"/>
        <v>35328</v>
      </c>
      <c r="M240" s="13">
        <f t="shared" si="48"/>
        <v>0</v>
      </c>
      <c r="N240" s="13">
        <f t="shared" si="49"/>
        <v>0</v>
      </c>
      <c r="O240" s="13">
        <f t="shared" si="50"/>
        <v>0</v>
      </c>
      <c r="P240" s="13">
        <f t="shared" si="51"/>
        <v>35328</v>
      </c>
    </row>
    <row r="241" spans="1:16" x14ac:dyDescent="0.2">
      <c r="A241" s="11">
        <v>133965</v>
      </c>
      <c r="B241" s="12">
        <v>22</v>
      </c>
      <c r="C241" s="135">
        <f>SUMIFS('Contact Hours DM'!F:F,'Contact Hours DM'!$A:$A,$A241,'Contact Hours DM'!$C:$C,$B241)</f>
        <v>0</v>
      </c>
      <c r="D241" s="135">
        <f>SUMIFS('Contact Hours DM'!G:G,'Contact Hours DM'!$A:$A,$A241,'Contact Hours DM'!$C:$C,$B241)</f>
        <v>0</v>
      </c>
      <c r="E241" s="135">
        <f>SUMIFS('Contact Hours DM'!H:H,'Contact Hours DM'!$A:$A,$A241,'Contact Hours DM'!$C:$C,$B241)</f>
        <v>0</v>
      </c>
      <c r="F241" s="135">
        <f>SUMIFS('Contact Hours DM'!I:I,'Contact Hours DM'!$A:$A,$A241,'Contact Hours DM'!$C:$C,$B241)</f>
        <v>0</v>
      </c>
      <c r="G241" s="135">
        <f>SUMIFS('Contact Hours DM'!J:J,'Contact Hours DM'!$A:$A,$A241,'Contact Hours DM'!$C:$C,$B241)</f>
        <v>6016</v>
      </c>
      <c r="H241" s="135">
        <f>SUMIFS('Contact Hours DM'!K:K,'Contact Hours DM'!$A:$A,$A241,'Contact Hours DM'!$C:$C,$B241)</f>
        <v>0</v>
      </c>
      <c r="I241" s="135">
        <f>SUMIFS('Contact Hours DM'!L:L,'Contact Hours DM'!$A:$A,$A241,'Contact Hours DM'!$C:$C,$B241)</f>
        <v>0</v>
      </c>
      <c r="J241" s="135">
        <f>SUMIFS('Contact Hours DM'!M:M,'Contact Hours DM'!$A:$A,$A241,'Contact Hours DM'!$C:$C,$B241)</f>
        <v>0</v>
      </c>
      <c r="K241" s="13">
        <f t="shared" si="46"/>
        <v>0</v>
      </c>
      <c r="L241" s="13">
        <f t="shared" si="47"/>
        <v>6016</v>
      </c>
      <c r="M241" s="13">
        <f t="shared" si="48"/>
        <v>0</v>
      </c>
      <c r="N241" s="13">
        <f t="shared" si="49"/>
        <v>0</v>
      </c>
      <c r="O241" s="13">
        <f t="shared" si="50"/>
        <v>0</v>
      </c>
      <c r="P241" s="13">
        <f t="shared" si="51"/>
        <v>6016</v>
      </c>
    </row>
    <row r="242" spans="1:16" x14ac:dyDescent="0.2">
      <c r="A242" s="11">
        <v>133965</v>
      </c>
      <c r="B242" s="12">
        <v>23</v>
      </c>
      <c r="C242" s="135">
        <f>SUMIFS('Contact Hours DM'!F:F,'Contact Hours DM'!$A:$A,$A242,'Contact Hours DM'!$C:$C,$B242)</f>
        <v>0</v>
      </c>
      <c r="D242" s="135">
        <f>SUMIFS('Contact Hours DM'!G:G,'Contact Hours DM'!$A:$A,$A242,'Contact Hours DM'!$C:$C,$B242)</f>
        <v>0</v>
      </c>
      <c r="E242" s="135">
        <f>SUMIFS('Contact Hours DM'!H:H,'Contact Hours DM'!$A:$A,$A242,'Contact Hours DM'!$C:$C,$B242)</f>
        <v>0</v>
      </c>
      <c r="F242" s="135">
        <f>SUMIFS('Contact Hours DM'!I:I,'Contact Hours DM'!$A:$A,$A242,'Contact Hours DM'!$C:$C,$B242)</f>
        <v>0</v>
      </c>
      <c r="G242" s="135">
        <f>SUMIFS('Contact Hours DM'!J:J,'Contact Hours DM'!$A:$A,$A242,'Contact Hours DM'!$C:$C,$B242)</f>
        <v>0</v>
      </c>
      <c r="H242" s="135">
        <f>SUMIFS('Contact Hours DM'!K:K,'Contact Hours DM'!$A:$A,$A242,'Contact Hours DM'!$C:$C,$B242)</f>
        <v>0</v>
      </c>
      <c r="I242" s="135">
        <f>SUMIFS('Contact Hours DM'!L:L,'Contact Hours DM'!$A:$A,$A242,'Contact Hours DM'!$C:$C,$B242)</f>
        <v>0</v>
      </c>
      <c r="J242" s="135">
        <f>SUMIFS('Contact Hours DM'!M:M,'Contact Hours DM'!$A:$A,$A242,'Contact Hours DM'!$C:$C,$B242)</f>
        <v>0</v>
      </c>
      <c r="K242" s="13">
        <f t="shared" si="46"/>
        <v>0</v>
      </c>
      <c r="L242" s="13">
        <f t="shared" si="47"/>
        <v>0</v>
      </c>
      <c r="M242" s="13">
        <f t="shared" si="48"/>
        <v>0</v>
      </c>
      <c r="N242" s="13">
        <f t="shared" si="49"/>
        <v>0</v>
      </c>
      <c r="O242" s="13">
        <f t="shared" si="50"/>
        <v>0</v>
      </c>
      <c r="P242" s="13">
        <f t="shared" si="51"/>
        <v>0</v>
      </c>
    </row>
    <row r="243" spans="1:16" x14ac:dyDescent="0.2">
      <c r="A243" s="11">
        <v>133965</v>
      </c>
      <c r="B243" s="12">
        <v>24</v>
      </c>
      <c r="C243" s="135">
        <f>SUMIFS('Contact Hours DM'!F:F,'Contact Hours DM'!$A:$A,$A243,'Contact Hours DM'!$C:$C,$B243)</f>
        <v>0</v>
      </c>
      <c r="D243" s="135">
        <f>SUMIFS('Contact Hours DM'!G:G,'Contact Hours DM'!$A:$A,$A243,'Contact Hours DM'!$C:$C,$B243)</f>
        <v>0</v>
      </c>
      <c r="E243" s="135">
        <f>SUMIFS('Contact Hours DM'!H:H,'Contact Hours DM'!$A:$A,$A243,'Contact Hours DM'!$C:$C,$B243)</f>
        <v>0</v>
      </c>
      <c r="F243" s="135">
        <f>SUMIFS('Contact Hours DM'!I:I,'Contact Hours DM'!$A:$A,$A243,'Contact Hours DM'!$C:$C,$B243)</f>
        <v>0</v>
      </c>
      <c r="G243" s="135">
        <f>SUMIFS('Contact Hours DM'!J:J,'Contact Hours DM'!$A:$A,$A243,'Contact Hours DM'!$C:$C,$B243)</f>
        <v>0</v>
      </c>
      <c r="H243" s="135">
        <f>SUMIFS('Contact Hours DM'!K:K,'Contact Hours DM'!$A:$A,$A243,'Contact Hours DM'!$C:$C,$B243)</f>
        <v>0</v>
      </c>
      <c r="I243" s="135">
        <f>SUMIFS('Contact Hours DM'!L:L,'Contact Hours DM'!$A:$A,$A243,'Contact Hours DM'!$C:$C,$B243)</f>
        <v>0</v>
      </c>
      <c r="J243" s="135">
        <f>SUMIFS('Contact Hours DM'!M:M,'Contact Hours DM'!$A:$A,$A243,'Contact Hours DM'!$C:$C,$B243)</f>
        <v>0</v>
      </c>
      <c r="K243" s="13">
        <f t="shared" si="46"/>
        <v>0</v>
      </c>
      <c r="L243" s="13">
        <f t="shared" si="47"/>
        <v>0</v>
      </c>
      <c r="M243" s="13">
        <f t="shared" si="48"/>
        <v>0</v>
      </c>
      <c r="N243" s="13">
        <f t="shared" si="49"/>
        <v>0</v>
      </c>
      <c r="O243" s="13">
        <f t="shared" si="50"/>
        <v>0</v>
      </c>
      <c r="P243" s="13">
        <f t="shared" si="51"/>
        <v>0</v>
      </c>
    </row>
    <row r="244" spans="1:16" x14ac:dyDescent="0.2">
      <c r="A244" s="11">
        <v>133965</v>
      </c>
      <c r="B244" s="12">
        <v>25</v>
      </c>
      <c r="C244" s="135">
        <f>SUMIFS('Contact Hours DM'!F:F,'Contact Hours DM'!$A:$A,$A244,'Contact Hours DM'!$C:$C,$B244)</f>
        <v>0</v>
      </c>
      <c r="D244" s="135">
        <f>SUMIFS('Contact Hours DM'!G:G,'Contact Hours DM'!$A:$A,$A244,'Contact Hours DM'!$C:$C,$B244)</f>
        <v>0</v>
      </c>
      <c r="E244" s="135">
        <f>SUMIFS('Contact Hours DM'!H:H,'Contact Hours DM'!$A:$A,$A244,'Contact Hours DM'!$C:$C,$B244)</f>
        <v>0</v>
      </c>
      <c r="F244" s="135">
        <f>SUMIFS('Contact Hours DM'!I:I,'Contact Hours DM'!$A:$A,$A244,'Contact Hours DM'!$C:$C,$B244)</f>
        <v>0</v>
      </c>
      <c r="G244" s="135">
        <f>SUMIFS('Contact Hours DM'!J:J,'Contact Hours DM'!$A:$A,$A244,'Contact Hours DM'!$C:$C,$B244)</f>
        <v>0</v>
      </c>
      <c r="H244" s="135">
        <f>SUMIFS('Contact Hours DM'!K:K,'Contact Hours DM'!$A:$A,$A244,'Contact Hours DM'!$C:$C,$B244)</f>
        <v>0</v>
      </c>
      <c r="I244" s="135">
        <f>SUMIFS('Contact Hours DM'!L:L,'Contact Hours DM'!$A:$A,$A244,'Contact Hours DM'!$C:$C,$B244)</f>
        <v>0</v>
      </c>
      <c r="J244" s="135">
        <f>SUMIFS('Contact Hours DM'!M:M,'Contact Hours DM'!$A:$A,$A244,'Contact Hours DM'!$C:$C,$B244)</f>
        <v>0</v>
      </c>
      <c r="K244" s="13">
        <f t="shared" si="46"/>
        <v>0</v>
      </c>
      <c r="L244" s="13">
        <f t="shared" si="47"/>
        <v>0</v>
      </c>
      <c r="M244" s="13">
        <f t="shared" si="48"/>
        <v>0</v>
      </c>
      <c r="N244" s="13">
        <f t="shared" si="49"/>
        <v>0</v>
      </c>
      <c r="O244" s="13">
        <f t="shared" si="50"/>
        <v>0</v>
      </c>
      <c r="P244" s="13">
        <f t="shared" si="51"/>
        <v>0</v>
      </c>
    </row>
    <row r="245" spans="1:16" x14ac:dyDescent="0.2">
      <c r="A245" s="11">
        <v>133965</v>
      </c>
      <c r="B245" s="12">
        <v>26</v>
      </c>
      <c r="C245" s="135">
        <f>SUMIFS('Contact Hours DM'!F:F,'Contact Hours DM'!$A:$A,$A245,'Contact Hours DM'!$C:$C,$B245)</f>
        <v>0</v>
      </c>
      <c r="D245" s="135">
        <f>SUMIFS('Contact Hours DM'!G:G,'Contact Hours DM'!$A:$A,$A245,'Contact Hours DM'!$C:$C,$B245)</f>
        <v>0</v>
      </c>
      <c r="E245" s="135">
        <f>SUMIFS('Contact Hours DM'!H:H,'Contact Hours DM'!$A:$A,$A245,'Contact Hours DM'!$C:$C,$B245)</f>
        <v>0</v>
      </c>
      <c r="F245" s="135">
        <f>SUMIFS('Contact Hours DM'!I:I,'Contact Hours DM'!$A:$A,$A245,'Contact Hours DM'!$C:$C,$B245)</f>
        <v>0</v>
      </c>
      <c r="G245" s="135">
        <f>SUMIFS('Contact Hours DM'!J:J,'Contact Hours DM'!$A:$A,$A245,'Contact Hours DM'!$C:$C,$B245)</f>
        <v>0</v>
      </c>
      <c r="H245" s="135">
        <f>SUMIFS('Contact Hours DM'!K:K,'Contact Hours DM'!$A:$A,$A245,'Contact Hours DM'!$C:$C,$B245)</f>
        <v>0</v>
      </c>
      <c r="I245" s="135">
        <f>SUMIFS('Contact Hours DM'!L:L,'Contact Hours DM'!$A:$A,$A245,'Contact Hours DM'!$C:$C,$B245)</f>
        <v>0</v>
      </c>
      <c r="J245" s="135">
        <f>SUMIFS('Contact Hours DM'!M:M,'Contact Hours DM'!$A:$A,$A245,'Contact Hours DM'!$C:$C,$B245)</f>
        <v>0</v>
      </c>
      <c r="K245" s="13">
        <f t="shared" si="46"/>
        <v>0</v>
      </c>
      <c r="L245" s="13">
        <f t="shared" si="47"/>
        <v>0</v>
      </c>
      <c r="M245" s="13">
        <f t="shared" si="48"/>
        <v>0</v>
      </c>
      <c r="N245" s="13">
        <f t="shared" si="49"/>
        <v>0</v>
      </c>
      <c r="O245" s="13">
        <f t="shared" si="50"/>
        <v>0</v>
      </c>
      <c r="P245" s="13">
        <f t="shared" si="51"/>
        <v>0</v>
      </c>
    </row>
    <row r="246" spans="1:16" x14ac:dyDescent="0.2">
      <c r="A246" s="11">
        <v>133965</v>
      </c>
      <c r="B246" s="12">
        <v>27</v>
      </c>
      <c r="C246" s="135">
        <f>SUMIFS('Contact Hours DM'!F:F,'Contact Hours DM'!$A:$A,$A246,'Contact Hours DM'!$C:$C,$B246)</f>
        <v>0</v>
      </c>
      <c r="D246" s="135">
        <f>SUMIFS('Contact Hours DM'!G:G,'Contact Hours DM'!$A:$A,$A246,'Contact Hours DM'!$C:$C,$B246)</f>
        <v>0</v>
      </c>
      <c r="E246" s="135">
        <f>SUMIFS('Contact Hours DM'!H:H,'Contact Hours DM'!$A:$A,$A246,'Contact Hours DM'!$C:$C,$B246)</f>
        <v>0</v>
      </c>
      <c r="F246" s="135">
        <f>SUMIFS('Contact Hours DM'!I:I,'Contact Hours DM'!$A:$A,$A246,'Contact Hours DM'!$C:$C,$B246)</f>
        <v>0</v>
      </c>
      <c r="G246" s="135">
        <f>SUMIFS('Contact Hours DM'!J:J,'Contact Hours DM'!$A:$A,$A246,'Contact Hours DM'!$C:$C,$B246)</f>
        <v>0</v>
      </c>
      <c r="H246" s="135">
        <f>SUMIFS('Contact Hours DM'!K:K,'Contact Hours DM'!$A:$A,$A246,'Contact Hours DM'!$C:$C,$B246)</f>
        <v>0</v>
      </c>
      <c r="I246" s="135">
        <f>SUMIFS('Contact Hours DM'!L:L,'Contact Hours DM'!$A:$A,$A246,'Contact Hours DM'!$C:$C,$B246)</f>
        <v>0</v>
      </c>
      <c r="J246" s="135">
        <f>SUMIFS('Contact Hours DM'!M:M,'Contact Hours DM'!$A:$A,$A246,'Contact Hours DM'!$C:$C,$B246)</f>
        <v>0</v>
      </c>
      <c r="K246" s="13">
        <f t="shared" si="46"/>
        <v>0</v>
      </c>
      <c r="L246" s="13">
        <f t="shared" si="47"/>
        <v>0</v>
      </c>
      <c r="M246" s="13">
        <f t="shared" si="48"/>
        <v>0</v>
      </c>
      <c r="N246" s="13">
        <f t="shared" si="49"/>
        <v>0</v>
      </c>
      <c r="O246" s="13">
        <f t="shared" si="50"/>
        <v>0</v>
      </c>
      <c r="P246" s="13">
        <f t="shared" si="51"/>
        <v>0</v>
      </c>
    </row>
    <row r="247" spans="1:16" x14ac:dyDescent="0.2">
      <c r="A247" s="145" t="s">
        <v>5</v>
      </c>
      <c r="C247" s="10">
        <f>SUM(C4:C246)</f>
        <v>571008</v>
      </c>
      <c r="D247" s="10">
        <f t="shared" ref="D247:P247" si="52">SUM(D4:D246)</f>
        <v>431264</v>
      </c>
      <c r="E247" s="10">
        <f t="shared" si="52"/>
        <v>99520</v>
      </c>
      <c r="F247" s="10">
        <f t="shared" si="52"/>
        <v>197860</v>
      </c>
      <c r="G247" s="10">
        <f t="shared" si="52"/>
        <v>2582880</v>
      </c>
      <c r="H247" s="10">
        <f t="shared" si="52"/>
        <v>2323744</v>
      </c>
      <c r="I247" s="10">
        <f t="shared" si="52"/>
        <v>26824</v>
      </c>
      <c r="J247" s="10">
        <f t="shared" si="52"/>
        <v>2028</v>
      </c>
      <c r="K247" s="10">
        <f t="shared" si="52"/>
        <v>1299652</v>
      </c>
      <c r="L247" s="10">
        <f t="shared" si="52"/>
        <v>4935476</v>
      </c>
      <c r="M247" s="10">
        <f t="shared" si="52"/>
        <v>53078.399999999994</v>
      </c>
      <c r="N247" s="10">
        <f t="shared" si="52"/>
        <v>232577.19999999998</v>
      </c>
      <c r="O247" s="10">
        <f t="shared" si="52"/>
        <v>1352730.4</v>
      </c>
      <c r="P247" s="10">
        <f t="shared" si="52"/>
        <v>5168053.1999999993</v>
      </c>
    </row>
    <row r="249" spans="1:16" x14ac:dyDescent="0.2">
      <c r="A249" s="120" t="s">
        <v>93</v>
      </c>
      <c r="B249" s="121"/>
      <c r="C249" s="122"/>
      <c r="D249" s="122"/>
      <c r="E249" s="122"/>
      <c r="F249" s="122"/>
      <c r="J249" s="146" t="s">
        <v>168</v>
      </c>
      <c r="K249" s="10">
        <f>SUM(K247:L247)</f>
        <v>6235128</v>
      </c>
    </row>
  </sheetData>
  <pageMargins left="0.25" right="0.17" top="0.5" bottom="0.5" header="0.3" footer="0.3"/>
  <pageSetup fitToHeight="0" orientation="landscape" r:id="rId1"/>
  <colBreaks count="1" manualBreakCount="1">
    <brk id="14"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tabColor rgb="FF00B050"/>
  </sheetPr>
  <dimension ref="A1:N30"/>
  <sheetViews>
    <sheetView showGridLines="0" zoomScaleNormal="100" workbookViewId="0">
      <selection activeCell="A3" sqref="A3:B3"/>
    </sheetView>
  </sheetViews>
  <sheetFormatPr defaultColWidth="15.140625" defaultRowHeight="14.25" x14ac:dyDescent="0.2"/>
  <cols>
    <col min="1" max="1" width="10.5703125" style="18" customWidth="1"/>
    <col min="2" max="2" width="20.140625" style="18" customWidth="1"/>
    <col min="3" max="3" width="16.28515625" style="18" customWidth="1"/>
    <col min="4" max="4" width="15.5703125" style="18" customWidth="1"/>
    <col min="5" max="5" width="14.28515625" style="18" bestFit="1" customWidth="1"/>
    <col min="6" max="6" width="12.7109375" style="18" bestFit="1" customWidth="1"/>
    <col min="7" max="7" width="13.28515625" style="18" customWidth="1"/>
    <col min="8" max="8" width="14.28515625" style="18" bestFit="1" customWidth="1"/>
    <col min="9" max="9" width="12.7109375" style="18" bestFit="1" customWidth="1"/>
    <col min="10" max="10" width="14.42578125" style="19" bestFit="1" customWidth="1"/>
    <col min="11" max="11" width="18.5703125" style="18" customWidth="1"/>
    <col min="12" max="12" width="16.85546875" style="18" bestFit="1" customWidth="1"/>
    <col min="13" max="13" width="3.28515625" style="18" customWidth="1"/>
    <col min="14" max="14" width="18.7109375" style="18" customWidth="1"/>
    <col min="15" max="15" width="19.7109375" style="18" customWidth="1"/>
    <col min="16" max="16" width="16" style="18" customWidth="1"/>
    <col min="17" max="16384" width="15.140625" style="18"/>
  </cols>
  <sheetData>
    <row r="1" spans="1:14" x14ac:dyDescent="0.2">
      <c r="A1" s="17" t="str">
        <f>'Allocation Summary'!A1</f>
        <v>Technical Colleges Formula Funding Recommendation - 2022-2023</v>
      </c>
    </row>
    <row r="2" spans="1:14" ht="15" thickBot="1" x14ac:dyDescent="0.25">
      <c r="A2" s="17" t="s">
        <v>94</v>
      </c>
      <c r="D2" s="20"/>
      <c r="E2" s="21"/>
      <c r="F2" s="21"/>
      <c r="G2" s="20"/>
      <c r="I2" s="21"/>
      <c r="J2" s="18"/>
    </row>
    <row r="3" spans="1:14" s="22" customFormat="1" ht="38.25" customHeight="1" thickBot="1" x14ac:dyDescent="0.25">
      <c r="A3" s="376" t="s">
        <v>0</v>
      </c>
      <c r="B3" s="377"/>
      <c r="C3" s="161" t="s">
        <v>5</v>
      </c>
      <c r="D3" s="161" t="s">
        <v>79</v>
      </c>
      <c r="E3" s="161" t="s">
        <v>39</v>
      </c>
      <c r="F3" s="161" t="s">
        <v>40</v>
      </c>
      <c r="G3" s="167" t="s">
        <v>80</v>
      </c>
      <c r="H3" s="161" t="s">
        <v>39</v>
      </c>
      <c r="I3" s="161" t="s">
        <v>40</v>
      </c>
      <c r="J3" s="161" t="s">
        <v>41</v>
      </c>
      <c r="K3" s="161" t="s">
        <v>42</v>
      </c>
      <c r="L3" s="171" t="s">
        <v>188</v>
      </c>
    </row>
    <row r="4" spans="1:14" s="30" customFormat="1" x14ac:dyDescent="0.2">
      <c r="A4" s="23">
        <v>9225</v>
      </c>
      <c r="B4" s="24" t="s">
        <v>7</v>
      </c>
      <c r="C4" s="158">
        <f>D4+G4</f>
        <v>4726267.7067093216</v>
      </c>
      <c r="D4" s="37">
        <f>E4+F4</f>
        <v>2363133.8533546608</v>
      </c>
      <c r="E4" s="79">
        <f>'Space Support'!L4*$E$16</f>
        <v>1326128.6855585251</v>
      </c>
      <c r="F4" s="162">
        <f>'Space Support'!$F$16*K4</f>
        <v>1037005.1677961358</v>
      </c>
      <c r="G4" s="168">
        <f t="shared" ref="G4:G6" si="0">H4+I4</f>
        <v>2363133.8533546608</v>
      </c>
      <c r="H4" s="79">
        <f>'Space Support'!L4*$H$16</f>
        <v>1326128.6855585251</v>
      </c>
      <c r="I4" s="162">
        <f>'Space Support'!$I$16*K4</f>
        <v>1037005.1677961358</v>
      </c>
      <c r="J4" s="172">
        <f>VLOOKUP(A4,Utilities!$A$5:$AA$50,27,0)</f>
        <v>1.3574993199999998</v>
      </c>
      <c r="K4" s="38">
        <f>J4*L4</f>
        <v>526770.75752299046</v>
      </c>
      <c r="L4" s="81">
        <v>388044.95130280469</v>
      </c>
      <c r="M4" s="25"/>
    </row>
    <row r="5" spans="1:14" s="30" customFormat="1" x14ac:dyDescent="0.2">
      <c r="A5" s="26">
        <v>9932</v>
      </c>
      <c r="B5" s="27" t="s">
        <v>8</v>
      </c>
      <c r="C5" s="159">
        <f t="shared" ref="C5:C9" si="1">D5+G5</f>
        <v>2235548.5537313749</v>
      </c>
      <c r="D5" s="28">
        <f t="shared" ref="D5:D6" si="2">E5+F5</f>
        <v>1117774.2768656875</v>
      </c>
      <c r="E5" s="80">
        <f>'Space Support'!L5*$E$16</f>
        <v>558320.31398107775</v>
      </c>
      <c r="F5" s="163">
        <f>'Space Support'!$F$16*K5</f>
        <v>559453.9628846097</v>
      </c>
      <c r="G5" s="169">
        <f t="shared" si="0"/>
        <v>1117774.2768656875</v>
      </c>
      <c r="H5" s="80">
        <f>'Space Support'!L5*$H$16</f>
        <v>558320.31398107775</v>
      </c>
      <c r="I5" s="163">
        <f>'Space Support'!$I$16*K5</f>
        <v>559453.9628846097</v>
      </c>
      <c r="J5" s="173">
        <f>VLOOKUP(A5,Utilities!$A$5:$AA$50,27,0)</f>
        <v>1.73950345</v>
      </c>
      <c r="K5" s="29">
        <f t="shared" ref="K5:K6" si="3">J5*L5</f>
        <v>284187.57878928963</v>
      </c>
      <c r="L5" s="82">
        <v>163372.8169894056</v>
      </c>
      <c r="M5" s="25"/>
    </row>
    <row r="6" spans="1:14" s="30" customFormat="1" x14ac:dyDescent="0.2">
      <c r="A6" s="26">
        <v>33965</v>
      </c>
      <c r="B6" s="27" t="s">
        <v>9</v>
      </c>
      <c r="C6" s="159">
        <f t="shared" si="1"/>
        <v>1233082.1133348271</v>
      </c>
      <c r="D6" s="28">
        <f t="shared" si="2"/>
        <v>616541.05666741356</v>
      </c>
      <c r="E6" s="80">
        <f>'Space Support'!L6*$E$16</f>
        <v>299684.82594802696</v>
      </c>
      <c r="F6" s="163">
        <f>'Space Support'!$F$16*K6</f>
        <v>316856.23071938666</v>
      </c>
      <c r="G6" s="169">
        <f t="shared" si="0"/>
        <v>616541.05666741356</v>
      </c>
      <c r="H6" s="80">
        <f>'Space Support'!L6*$H$16</f>
        <v>299684.82594802696</v>
      </c>
      <c r="I6" s="163">
        <f>'Space Support'!$I$16*K6</f>
        <v>316856.23071938666</v>
      </c>
      <c r="J6" s="173">
        <f>VLOOKUP(A6,Utilities!$A$5:$AA$50,27,0)</f>
        <v>1.83544708</v>
      </c>
      <c r="K6" s="29">
        <f t="shared" si="3"/>
        <v>160954.45024314828</v>
      </c>
      <c r="L6" s="82">
        <v>87692.231498795532</v>
      </c>
      <c r="M6" s="25"/>
    </row>
    <row r="7" spans="1:14" s="30" customFormat="1" x14ac:dyDescent="0.2">
      <c r="A7" s="26">
        <v>3634</v>
      </c>
      <c r="B7" s="27" t="s">
        <v>10</v>
      </c>
      <c r="C7" s="159">
        <f>D7+G7</f>
        <v>6276664.5030570831</v>
      </c>
      <c r="D7" s="28">
        <f>E7+F7</f>
        <v>3138332.2515285416</v>
      </c>
      <c r="E7" s="164">
        <f>'Space Support'!L7*$E$16</f>
        <v>1899651.6415898167</v>
      </c>
      <c r="F7" s="163">
        <f>'Space Support'!$F$16*K7</f>
        <v>1238680.6099387247</v>
      </c>
      <c r="G7" s="169">
        <f>H7+I7</f>
        <v>3138332.2515285416</v>
      </c>
      <c r="H7" s="164">
        <f>'Space Support'!L7*$H$16</f>
        <v>1899651.6415898167</v>
      </c>
      <c r="I7" s="163">
        <f>'Space Support'!$I$16*K7</f>
        <v>1238680.6099387247</v>
      </c>
      <c r="J7" s="173">
        <f>VLOOKUP(A7,Utilities!$A$5:$AA$50,27,0)</f>
        <v>1.13195651</v>
      </c>
      <c r="K7" s="29">
        <f>J7*L7</f>
        <v>629216.46245328709</v>
      </c>
      <c r="L7" s="174">
        <v>555866.28717148071</v>
      </c>
      <c r="M7" s="25"/>
    </row>
    <row r="8" spans="1:14" s="30" customFormat="1" x14ac:dyDescent="0.2">
      <c r="A8" s="26">
        <v>203634</v>
      </c>
      <c r="B8" s="27" t="s">
        <v>90</v>
      </c>
      <c r="C8" s="159">
        <f>D8+G8</f>
        <v>1083356.1153732261</v>
      </c>
      <c r="D8" s="28">
        <f>E8+F8</f>
        <v>541678.05768661306</v>
      </c>
      <c r="E8" s="164">
        <f>'Space Support'!L8*$E$16</f>
        <v>324493.16899123928</v>
      </c>
      <c r="F8" s="163">
        <f>'Space Support'!$F$16*K8</f>
        <v>217184.88869537381</v>
      </c>
      <c r="G8" s="169">
        <f>H8+I8</f>
        <v>541678.05768661306</v>
      </c>
      <c r="H8" s="164">
        <f>'Space Support'!L8*$H$16</f>
        <v>324493.16899123928</v>
      </c>
      <c r="I8" s="163">
        <f>'Space Support'!$I$16*K8</f>
        <v>217184.88869537381</v>
      </c>
      <c r="J8" s="173">
        <f>VLOOKUP(A8,Utilities!$A$5:$AA$50,27,0)</f>
        <v>1.1618991000000001</v>
      </c>
      <c r="K8" s="29">
        <f t="shared" ref="K8:K9" si="4">J8*L8</f>
        <v>110324.08698960271</v>
      </c>
      <c r="L8" s="174">
        <v>94951.521168750973</v>
      </c>
      <c r="M8" s="25"/>
      <c r="N8" s="75"/>
    </row>
    <row r="9" spans="1:14" s="30" customFormat="1" ht="15" thickBot="1" x14ac:dyDescent="0.25">
      <c r="A9" s="31">
        <v>133965</v>
      </c>
      <c r="B9" s="39" t="s">
        <v>91</v>
      </c>
      <c r="C9" s="160">
        <f t="shared" si="1"/>
        <v>300904.69301153219</v>
      </c>
      <c r="D9" s="32">
        <f>E9+F9</f>
        <v>150452.34650576609</v>
      </c>
      <c r="E9" s="165">
        <f>'Space Support'!L9*$E$16</f>
        <v>150452.34650576609</v>
      </c>
      <c r="F9" s="166">
        <f>'Space Support'!$F$16*K9</f>
        <v>0</v>
      </c>
      <c r="G9" s="170">
        <f>H9+I9</f>
        <v>150452.34650576609</v>
      </c>
      <c r="H9" s="165">
        <f>'Space Support'!L9*$H$16</f>
        <v>150452.34650576609</v>
      </c>
      <c r="I9" s="166">
        <f>'Space Support'!$I$16*K9</f>
        <v>0</v>
      </c>
      <c r="J9" s="175">
        <f>VLOOKUP(A9,Utilities!$A$5:$AA$50,27,0)</f>
        <v>0</v>
      </c>
      <c r="K9" s="176">
        <f t="shared" si="4"/>
        <v>0</v>
      </c>
      <c r="L9" s="177">
        <v>44024.591360554012</v>
      </c>
      <c r="M9" s="25"/>
      <c r="N9" s="75"/>
    </row>
    <row r="10" spans="1:14" s="30" customFormat="1" x14ac:dyDescent="0.2">
      <c r="B10" s="33" t="s">
        <v>5</v>
      </c>
      <c r="C10" s="34">
        <f t="shared" ref="C10:I10" si="5">SUM(C4:C9)</f>
        <v>15855823.685217364</v>
      </c>
      <c r="D10" s="34">
        <f t="shared" si="5"/>
        <v>7927911.8426086819</v>
      </c>
      <c r="E10" s="34">
        <f t="shared" si="5"/>
        <v>4558730.9825744517</v>
      </c>
      <c r="F10" s="34">
        <f t="shared" si="5"/>
        <v>3369180.8600342306</v>
      </c>
      <c r="G10" s="34">
        <f t="shared" si="5"/>
        <v>7927911.8426086819</v>
      </c>
      <c r="H10" s="34">
        <f t="shared" si="5"/>
        <v>4558730.9825744517</v>
      </c>
      <c r="I10" s="34">
        <f t="shared" si="5"/>
        <v>3369180.8600342306</v>
      </c>
      <c r="J10" s="35"/>
      <c r="K10" s="73">
        <f>SUM(K4:K9)</f>
        <v>1711453.3359983182</v>
      </c>
      <c r="L10" s="73">
        <f>SUM(L4:L9)</f>
        <v>1333952.3994917916</v>
      </c>
      <c r="N10" s="75"/>
    </row>
    <row r="11" spans="1:14" s="30" customFormat="1" ht="15.75" x14ac:dyDescent="0.2">
      <c r="B11" s="33" t="s">
        <v>212</v>
      </c>
      <c r="C11" s="267">
        <v>493656</v>
      </c>
      <c r="D11" s="34"/>
      <c r="E11" s="34"/>
      <c r="F11" s="34"/>
      <c r="G11" s="34"/>
      <c r="H11" s="34"/>
      <c r="I11" s="34"/>
      <c r="J11" s="35"/>
      <c r="K11" s="73"/>
      <c r="L11" s="73"/>
    </row>
    <row r="12" spans="1:14" s="30" customFormat="1" x14ac:dyDescent="0.2">
      <c r="B12" s="33" t="s">
        <v>45</v>
      </c>
      <c r="C12" s="34">
        <f>SIS!E10</f>
        <v>7899396</v>
      </c>
      <c r="D12" s="34" t="s">
        <v>46</v>
      </c>
      <c r="E12" s="34"/>
      <c r="F12" s="34"/>
      <c r="G12" s="34"/>
      <c r="H12" s="34"/>
      <c r="I12" s="34"/>
      <c r="J12" s="41"/>
      <c r="K12" s="36"/>
      <c r="L12" s="42"/>
      <c r="M12" s="40"/>
    </row>
    <row r="13" spans="1:14" s="30" customFormat="1" x14ac:dyDescent="0.2">
      <c r="B13" s="33" t="s">
        <v>5</v>
      </c>
      <c r="C13" s="34">
        <f>SUM(C10:C12)</f>
        <v>24248875.685217366</v>
      </c>
      <c r="D13" s="34"/>
      <c r="E13" s="34"/>
      <c r="F13" s="34"/>
      <c r="G13" s="34"/>
      <c r="H13" s="34"/>
      <c r="I13" s="34"/>
      <c r="J13" s="34"/>
      <c r="K13" s="36"/>
      <c r="L13" s="36"/>
      <c r="M13" s="40"/>
    </row>
    <row r="14" spans="1:14" s="30" customFormat="1" ht="15" thickBot="1" x14ac:dyDescent="0.25">
      <c r="B14" s="33"/>
      <c r="C14" s="73"/>
      <c r="D14" s="74"/>
      <c r="E14" s="43"/>
      <c r="F14" s="34"/>
      <c r="G14" s="34"/>
      <c r="H14" s="34"/>
      <c r="I14" s="34"/>
      <c r="J14" s="34"/>
      <c r="K14" s="36"/>
      <c r="L14" s="36"/>
      <c r="M14" s="40"/>
    </row>
    <row r="15" spans="1:14" s="30" customFormat="1" ht="15" thickBot="1" x14ac:dyDescent="0.25">
      <c r="A15" s="40"/>
      <c r="B15" s="142"/>
      <c r="C15" s="76">
        <f>C10+C11</f>
        <v>16349479.685217364</v>
      </c>
      <c r="D15" s="44" t="s">
        <v>81</v>
      </c>
      <c r="E15" s="45"/>
      <c r="F15" s="46"/>
      <c r="G15" s="34"/>
      <c r="H15" s="34"/>
      <c r="I15" s="34"/>
      <c r="J15" s="34"/>
      <c r="K15" s="36"/>
      <c r="M15" s="40"/>
    </row>
    <row r="16" spans="1:14" x14ac:dyDescent="0.2">
      <c r="B16" s="47"/>
      <c r="C16" s="48" t="s">
        <v>47</v>
      </c>
      <c r="D16" s="49">
        <v>5.3860695874912903</v>
      </c>
      <c r="E16" s="266">
        <f>E17*D16</f>
        <v>3.4174615108539368</v>
      </c>
      <c r="F16" s="266">
        <f>F17*D16</f>
        <v>1.968608076637353</v>
      </c>
      <c r="G16" s="50">
        <f>D16</f>
        <v>5.3860695874912903</v>
      </c>
      <c r="H16" s="49">
        <f>E17*G16</f>
        <v>3.4174615108539368</v>
      </c>
      <c r="I16" s="49">
        <f>F17*G16</f>
        <v>1.968608076637353</v>
      </c>
      <c r="J16" s="85"/>
      <c r="K16" s="86"/>
      <c r="L16" s="51" t="s">
        <v>48</v>
      </c>
    </row>
    <row r="17" spans="1:14" ht="16.5" thickBot="1" x14ac:dyDescent="0.25">
      <c r="B17" s="52"/>
      <c r="C17" s="53" t="s">
        <v>49</v>
      </c>
      <c r="D17" s="77">
        <f>SUM(E17:F17)</f>
        <v>1</v>
      </c>
      <c r="E17" s="77">
        <f>1-F17</f>
        <v>0.6345000663917737</v>
      </c>
      <c r="F17" s="77">
        <f>Utilities!AD53</f>
        <v>0.36549993360822625</v>
      </c>
      <c r="G17" s="78">
        <f>H17+I17</f>
        <v>1</v>
      </c>
      <c r="H17" s="78">
        <f>F17</f>
        <v>0.36549993360822625</v>
      </c>
      <c r="I17" s="78">
        <f>E17</f>
        <v>0.6345000663917737</v>
      </c>
      <c r="J17" s="87"/>
      <c r="K17" s="88"/>
      <c r="L17" s="89">
        <f>C10/L10/2</f>
        <v>5.9431744683161503</v>
      </c>
      <c r="M17" s="25"/>
    </row>
    <row r="18" spans="1:14" x14ac:dyDescent="0.2">
      <c r="A18" s="133" t="s">
        <v>247</v>
      </c>
      <c r="B18" s="134"/>
      <c r="C18" s="134"/>
      <c r="D18" s="134"/>
      <c r="E18" s="54"/>
      <c r="F18" s="55"/>
      <c r="G18" s="55"/>
      <c r="H18" s="54"/>
      <c r="J18" s="18"/>
    </row>
    <row r="19" spans="1:14" x14ac:dyDescent="0.2">
      <c r="A19" s="56" t="s">
        <v>248</v>
      </c>
      <c r="B19" s="56"/>
      <c r="J19" s="18"/>
    </row>
    <row r="20" spans="1:14" ht="42" customHeight="1" x14ac:dyDescent="0.25">
      <c r="A20" s="378" t="s">
        <v>293</v>
      </c>
      <c r="B20" s="371"/>
      <c r="C20" s="371"/>
      <c r="D20" s="371"/>
      <c r="E20" s="371"/>
      <c r="F20" s="371"/>
      <c r="G20" s="371"/>
      <c r="H20" s="371"/>
      <c r="I20" s="371"/>
      <c r="J20" s="371"/>
      <c r="K20" s="371"/>
      <c r="L20" s="371"/>
    </row>
    <row r="22" spans="1:14" x14ac:dyDescent="0.2">
      <c r="N22" s="265"/>
    </row>
    <row r="24" spans="1:14" x14ac:dyDescent="0.2">
      <c r="A24" s="19"/>
      <c r="J24" s="18"/>
    </row>
    <row r="25" spans="1:14" x14ac:dyDescent="0.2">
      <c r="A25" s="19"/>
      <c r="J25" s="18"/>
    </row>
    <row r="26" spans="1:14" x14ac:dyDescent="0.2">
      <c r="A26" s="19"/>
      <c r="J26" s="18"/>
    </row>
    <row r="27" spans="1:14" x14ac:dyDescent="0.2">
      <c r="A27" s="19"/>
      <c r="J27" s="18"/>
    </row>
    <row r="28" spans="1:14" x14ac:dyDescent="0.2">
      <c r="A28" s="19"/>
      <c r="J28" s="18"/>
    </row>
    <row r="29" spans="1:14" x14ac:dyDescent="0.2">
      <c r="A29" s="19"/>
      <c r="C29" s="358"/>
      <c r="J29" s="18"/>
    </row>
    <row r="30" spans="1:14" x14ac:dyDescent="0.2">
      <c r="A30" s="19"/>
      <c r="J30" s="18"/>
    </row>
  </sheetData>
  <mergeCells count="2">
    <mergeCell ref="A3:B3"/>
    <mergeCell ref="A20:L20"/>
  </mergeCells>
  <phoneticPr fontId="37" type="noConversion"/>
  <pageMargins left="0.17" right="0.17" top="0.28999999999999998" bottom="0.34" header="0.17" footer="0.17"/>
  <pageSetup scale="65" orientation="landscape" r:id="rId1"/>
  <headerFooter alignWithMargins="0">
    <oddFooter>Prepared by Paul Turcotte &amp;D&amp;RPage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pageSetUpPr fitToPage="1"/>
  </sheetPr>
  <dimension ref="A1:AD104"/>
  <sheetViews>
    <sheetView showGridLines="0" zoomScale="70" zoomScaleNormal="70" zoomScaleSheetLayoutView="100" workbookViewId="0">
      <pane xSplit="2" ySplit="4" topLeftCell="K5" activePane="bottomRight" state="frozen"/>
      <selection activeCell="N2153" sqref="N2153"/>
      <selection pane="topRight" activeCell="N2153" sqref="N2153"/>
      <selection pane="bottomLeft" activeCell="N2153" sqref="N2153"/>
      <selection pane="bottomRight" activeCell="A3" sqref="A3:B4"/>
    </sheetView>
  </sheetViews>
  <sheetFormatPr defaultColWidth="9.140625" defaultRowHeight="14.25" outlineLevelRow="1" outlineLevelCol="1" x14ac:dyDescent="0.2"/>
  <cols>
    <col min="1" max="1" width="9.85546875" style="18" customWidth="1"/>
    <col min="2" max="2" width="19.5703125" style="18" customWidth="1"/>
    <col min="3" max="3" width="15.85546875" style="58" customWidth="1" outlineLevel="1"/>
    <col min="4" max="4" width="15" style="58" customWidth="1" outlineLevel="1"/>
    <col min="5" max="5" width="8.7109375" style="58" customWidth="1" outlineLevel="1"/>
    <col min="6" max="6" width="12.42578125" style="58" bestFit="1" customWidth="1"/>
    <col min="7" max="7" width="13.85546875" style="58" customWidth="1" outlineLevel="1"/>
    <col min="8" max="8" width="14.42578125" style="58" customWidth="1" outlineLevel="1"/>
    <col min="9" max="9" width="7.42578125" style="58" customWidth="1" outlineLevel="1"/>
    <col min="10" max="10" width="12.42578125" style="58" customWidth="1"/>
    <col min="11" max="11" width="11.7109375" style="58" customWidth="1" outlineLevel="1"/>
    <col min="12" max="12" width="14" style="58" customWidth="1" outlineLevel="1"/>
    <col min="13" max="13" width="7.140625" style="58" customWidth="1" outlineLevel="1"/>
    <col min="14" max="14" width="12.42578125" style="58" bestFit="1" customWidth="1"/>
    <col min="15" max="15" width="11.42578125" style="58" customWidth="1" outlineLevel="1"/>
    <col min="16" max="16" width="13.7109375" style="58" customWidth="1" outlineLevel="1"/>
    <col min="17" max="17" width="7.42578125" style="58" customWidth="1" outlineLevel="1"/>
    <col min="18" max="18" width="12.42578125" style="58" customWidth="1"/>
    <col min="19" max="19" width="9.5703125" style="58" customWidth="1" outlineLevel="1"/>
    <col min="20" max="20" width="12.7109375" style="58" customWidth="1" outlineLevel="1"/>
    <col min="21" max="21" width="8.28515625" style="58" customWidth="1" outlineLevel="1"/>
    <col min="22" max="22" width="12.42578125" style="58" customWidth="1"/>
    <col min="23" max="23" width="14" style="58" customWidth="1" outlineLevel="1"/>
    <col min="24" max="24" width="9.7109375" style="58" customWidth="1"/>
    <col min="25" max="25" width="14.85546875" style="58" customWidth="1" outlineLevel="1"/>
    <col min="26" max="26" width="9.5703125" style="58" bestFit="1" customWidth="1"/>
    <col min="27" max="27" width="15.140625" style="58" customWidth="1"/>
    <col min="28" max="28" width="15.42578125" style="58" customWidth="1"/>
    <col min="29" max="29" width="15.140625" style="58" customWidth="1"/>
    <col min="30" max="30" width="14.85546875" style="58" customWidth="1"/>
    <col min="31" max="16384" width="9.140625" style="58"/>
  </cols>
  <sheetData>
    <row r="1" spans="1:30" x14ac:dyDescent="0.2">
      <c r="A1" s="57" t="str">
        <f>'Space Support'!A1</f>
        <v>Technical Colleges Formula Funding Recommendation - 2022-2023</v>
      </c>
      <c r="B1" s="57"/>
      <c r="C1" s="57"/>
      <c r="D1" s="57"/>
      <c r="E1" s="57"/>
    </row>
    <row r="2" spans="1:30" ht="16.5" thickBot="1" x14ac:dyDescent="0.25">
      <c r="A2" s="309" t="s">
        <v>244</v>
      </c>
      <c r="B2" s="309"/>
      <c r="C2" s="309"/>
      <c r="D2" s="309"/>
      <c r="E2" s="309"/>
    </row>
    <row r="3" spans="1:30" s="84" customFormat="1" ht="48" customHeight="1" thickBot="1" x14ac:dyDescent="0.25">
      <c r="A3" s="381" t="s">
        <v>0</v>
      </c>
      <c r="B3" s="382"/>
      <c r="C3" s="385" t="s">
        <v>50</v>
      </c>
      <c r="D3" s="386"/>
      <c r="E3" s="386"/>
      <c r="F3" s="387"/>
      <c r="G3" s="385" t="s">
        <v>51</v>
      </c>
      <c r="H3" s="386"/>
      <c r="I3" s="386"/>
      <c r="J3" s="387"/>
      <c r="K3" s="385" t="s">
        <v>52</v>
      </c>
      <c r="L3" s="386"/>
      <c r="M3" s="386"/>
      <c r="N3" s="387"/>
      <c r="O3" s="385" t="s">
        <v>245</v>
      </c>
      <c r="P3" s="386"/>
      <c r="Q3" s="386"/>
      <c r="R3" s="387"/>
      <c r="S3" s="385" t="s">
        <v>53</v>
      </c>
      <c r="T3" s="386"/>
      <c r="U3" s="386"/>
      <c r="V3" s="387"/>
      <c r="W3" s="388" t="s">
        <v>54</v>
      </c>
      <c r="X3" s="389"/>
      <c r="Y3" s="390" t="s">
        <v>55</v>
      </c>
      <c r="Z3" s="391"/>
      <c r="AA3" s="392" t="s">
        <v>211</v>
      </c>
      <c r="AB3" s="379" t="s">
        <v>56</v>
      </c>
      <c r="AC3" s="379" t="s">
        <v>57</v>
      </c>
      <c r="AD3" s="379" t="s">
        <v>96</v>
      </c>
    </row>
    <row r="4" spans="1:30" ht="30.75" customHeight="1" thickBot="1" x14ac:dyDescent="0.25">
      <c r="A4" s="383"/>
      <c r="B4" s="384"/>
      <c r="C4" s="310" t="s">
        <v>58</v>
      </c>
      <c r="D4" s="311" t="s">
        <v>59</v>
      </c>
      <c r="E4" s="312" t="s">
        <v>15</v>
      </c>
      <c r="F4" s="313" t="s">
        <v>60</v>
      </c>
      <c r="G4" s="314" t="s">
        <v>61</v>
      </c>
      <c r="H4" s="311" t="s">
        <v>59</v>
      </c>
      <c r="I4" s="312" t="s">
        <v>15</v>
      </c>
      <c r="J4" s="313" t="s">
        <v>60</v>
      </c>
      <c r="K4" s="314" t="s">
        <v>62</v>
      </c>
      <c r="L4" s="311" t="s">
        <v>59</v>
      </c>
      <c r="M4" s="312" t="s">
        <v>15</v>
      </c>
      <c r="N4" s="313" t="s">
        <v>60</v>
      </c>
      <c r="O4" s="314" t="s">
        <v>62</v>
      </c>
      <c r="P4" s="311" t="s">
        <v>59</v>
      </c>
      <c r="Q4" s="312" t="s">
        <v>15</v>
      </c>
      <c r="R4" s="313" t="s">
        <v>60</v>
      </c>
      <c r="S4" s="314" t="s">
        <v>63</v>
      </c>
      <c r="T4" s="311" t="s">
        <v>59</v>
      </c>
      <c r="U4" s="312" t="s">
        <v>15</v>
      </c>
      <c r="V4" s="313" t="s">
        <v>60</v>
      </c>
      <c r="W4" s="315" t="s">
        <v>59</v>
      </c>
      <c r="X4" s="313" t="s">
        <v>64</v>
      </c>
      <c r="Y4" s="315" t="s">
        <v>59</v>
      </c>
      <c r="Z4" s="312" t="s">
        <v>64</v>
      </c>
      <c r="AA4" s="393"/>
      <c r="AB4" s="380"/>
      <c r="AC4" s="380"/>
      <c r="AD4" s="380"/>
    </row>
    <row r="5" spans="1:30" outlineLevel="1" x14ac:dyDescent="0.2">
      <c r="A5" s="316">
        <v>3656</v>
      </c>
      <c r="B5" s="317" t="s">
        <v>250</v>
      </c>
      <c r="C5" s="129">
        <v>83409663</v>
      </c>
      <c r="D5" s="129">
        <v>5030406</v>
      </c>
      <c r="E5" s="318">
        <f>IF(C5=0,0,ROUND(D5/C5,4))</f>
        <v>6.0299999999999999E-2</v>
      </c>
      <c r="F5" s="319">
        <f t="shared" ref="F5:F53" si="0">ROUND((E5/E$53)*D5/$AB5,8)</f>
        <v>0.52800893999999998</v>
      </c>
      <c r="G5" s="129">
        <v>311166</v>
      </c>
      <c r="H5" s="129">
        <v>936900</v>
      </c>
      <c r="I5" s="320">
        <f>IF(G5=0,0,ROUND(H5/G5,4))</f>
        <v>3.0108999999999999</v>
      </c>
      <c r="J5" s="319">
        <f t="shared" ref="J5:J46" si="1">ROUND((I5/I$53)*H5/$AB5,8)</f>
        <v>9.1398809999999997E-2</v>
      </c>
      <c r="K5" s="129">
        <v>219500</v>
      </c>
      <c r="L5" s="129">
        <v>834932</v>
      </c>
      <c r="M5" s="320">
        <f>IF(K5=0,0,ROUND(L5/K5,4))</f>
        <v>3.8037999999999998</v>
      </c>
      <c r="N5" s="319">
        <f t="shared" ref="N5:N53" si="2">ROUND((M5/M$53)*L5/$AB5,8)</f>
        <v>7.1029259999999997E-2</v>
      </c>
      <c r="O5" s="129">
        <v>94300</v>
      </c>
      <c r="P5" s="129">
        <v>604606</v>
      </c>
      <c r="Q5" s="320">
        <f>IF(O5=0,0,ROUND(P5/O5,4))</f>
        <v>6.4115000000000002</v>
      </c>
      <c r="R5" s="319">
        <f t="shared" ref="R5:R53" si="3">ROUND((Q5/Q$53)*P5/$AB5,8)</f>
        <v>7.8839569999999998E-2</v>
      </c>
      <c r="S5" s="129">
        <v>0</v>
      </c>
      <c r="T5" s="129">
        <v>0</v>
      </c>
      <c r="U5" s="320">
        <f>IF(S5=0,0,ROUND(T5/S5,4))</f>
        <v>0</v>
      </c>
      <c r="V5" s="319">
        <f t="shared" ref="V5:V53" si="4">ROUND((U5/U$53)*T5/$AB5,8)</f>
        <v>0</v>
      </c>
      <c r="W5" s="129">
        <v>1333562</v>
      </c>
      <c r="X5" s="321">
        <f t="shared" ref="X5:X51" si="5">ROUND(W5/$AB5,8)</f>
        <v>0.13045792</v>
      </c>
      <c r="Y5" s="129">
        <v>1481756</v>
      </c>
      <c r="Z5" s="322">
        <f t="shared" ref="Z5:Z51" si="6">ROUND(Y5/$AB5,8)</f>
        <v>0.14495525000000001</v>
      </c>
      <c r="AA5" s="323">
        <f t="shared" ref="AA5:AA51" si="7">F5+J5+N5+R5+V5+X5+Z5</f>
        <v>1.0446897499999999</v>
      </c>
      <c r="AB5" s="324">
        <f t="shared" ref="AB5:AB39" si="8">D5+H5+L5+P5+T5+W5+Y5</f>
        <v>10222162</v>
      </c>
      <c r="AC5" s="129">
        <v>5045529</v>
      </c>
      <c r="AD5" s="59">
        <f>AB5/(AB5+AC5)</f>
        <v>0.66952900736594678</v>
      </c>
    </row>
    <row r="6" spans="1:30" outlineLevel="1" x14ac:dyDescent="0.2">
      <c r="A6" s="306">
        <v>3658</v>
      </c>
      <c r="B6" s="307" t="s">
        <v>251</v>
      </c>
      <c r="C6" s="129">
        <v>131547030</v>
      </c>
      <c r="D6" s="129">
        <v>8311706</v>
      </c>
      <c r="E6" s="325">
        <f t="shared" ref="E6:E39" si="9">IF(C6=0,0,ROUND(D6/C6,4))</f>
        <v>6.3200000000000006E-2</v>
      </c>
      <c r="F6" s="326">
        <f t="shared" si="0"/>
        <v>0.16719254</v>
      </c>
      <c r="G6" s="129">
        <v>3191908</v>
      </c>
      <c r="H6" s="129">
        <v>9859762</v>
      </c>
      <c r="I6" s="327">
        <f t="shared" ref="I6:I39" si="10">IF(G6=0,0,ROUND(H6/G6,4))</f>
        <v>3.089</v>
      </c>
      <c r="J6" s="326">
        <f t="shared" si="1"/>
        <v>0.18043635</v>
      </c>
      <c r="K6" s="129">
        <v>519488</v>
      </c>
      <c r="L6" s="129">
        <v>2833702</v>
      </c>
      <c r="M6" s="327">
        <f t="shared" ref="M6:M39" si="11">IF(K6=0,0,ROUND(L6/K6,4))</f>
        <v>5.4547999999999996</v>
      </c>
      <c r="N6" s="326">
        <f t="shared" si="2"/>
        <v>6.3210649999999993E-2</v>
      </c>
      <c r="O6" s="129">
        <v>266342</v>
      </c>
      <c r="P6" s="129">
        <v>2492185</v>
      </c>
      <c r="Q6" s="327">
        <f t="shared" ref="Q6:Q39" si="12">IF(O6=0,0,ROUND(P6/O6,4))</f>
        <v>9.3571000000000009</v>
      </c>
      <c r="R6" s="326">
        <f t="shared" si="3"/>
        <v>8.6720630000000007E-2</v>
      </c>
      <c r="S6" s="129">
        <v>0</v>
      </c>
      <c r="T6" s="129">
        <v>0</v>
      </c>
      <c r="U6" s="327">
        <f t="shared" ref="U6:U39" si="13">IF(S6=0,0,ROUND(T6/S6,4))</f>
        <v>0</v>
      </c>
      <c r="V6" s="326">
        <f t="shared" si="4"/>
        <v>0</v>
      </c>
      <c r="W6" s="129">
        <v>10490083</v>
      </c>
      <c r="X6" s="328">
        <f t="shared" si="5"/>
        <v>0.18763977000000001</v>
      </c>
      <c r="Y6" s="129">
        <v>21917997</v>
      </c>
      <c r="Z6" s="328">
        <f t="shared" si="6"/>
        <v>0.39205485000000001</v>
      </c>
      <c r="AA6" s="329">
        <f t="shared" si="7"/>
        <v>1.07725479</v>
      </c>
      <c r="AB6" s="308">
        <f t="shared" si="8"/>
        <v>55905435</v>
      </c>
      <c r="AC6" s="129">
        <v>77787662</v>
      </c>
      <c r="AD6" s="60">
        <f t="shared" ref="AD6:AD53" si="14">AB6/(AB6+AC6)</f>
        <v>0.41816246503736837</v>
      </c>
    </row>
    <row r="7" spans="1:30" outlineLevel="1" x14ac:dyDescent="0.2">
      <c r="A7" s="306">
        <v>9741</v>
      </c>
      <c r="B7" s="307" t="s">
        <v>252</v>
      </c>
      <c r="C7" s="129">
        <v>86305091</v>
      </c>
      <c r="D7" s="129">
        <v>4655249</v>
      </c>
      <c r="E7" s="325">
        <f t="shared" si="9"/>
        <v>5.3900000000000003E-2</v>
      </c>
      <c r="F7" s="326">
        <f t="shared" si="0"/>
        <v>0.36447560000000001</v>
      </c>
      <c r="G7" s="129">
        <v>362836</v>
      </c>
      <c r="H7" s="129">
        <v>1135067</v>
      </c>
      <c r="I7" s="327">
        <f t="shared" si="10"/>
        <v>3.1282999999999999</v>
      </c>
      <c r="J7" s="326">
        <f t="shared" si="1"/>
        <v>9.6005629999999995E-2</v>
      </c>
      <c r="K7" s="129">
        <v>187044</v>
      </c>
      <c r="L7" s="129">
        <v>1220854</v>
      </c>
      <c r="M7" s="327">
        <f t="shared" si="11"/>
        <v>6.5270999999999999</v>
      </c>
      <c r="N7" s="326">
        <f t="shared" si="2"/>
        <v>0.14871966</v>
      </c>
      <c r="O7" s="129">
        <v>65350</v>
      </c>
      <c r="P7" s="129">
        <v>406951</v>
      </c>
      <c r="Q7" s="327">
        <f t="shared" si="12"/>
        <v>6.2272999999999996</v>
      </c>
      <c r="R7" s="326">
        <f t="shared" si="3"/>
        <v>4.3010050000000001E-2</v>
      </c>
      <c r="S7" s="129">
        <v>0</v>
      </c>
      <c r="T7" s="129">
        <v>0</v>
      </c>
      <c r="U7" s="327">
        <f t="shared" si="13"/>
        <v>0</v>
      </c>
      <c r="V7" s="326">
        <f t="shared" si="4"/>
        <v>0</v>
      </c>
      <c r="W7" s="129">
        <v>0</v>
      </c>
      <c r="X7" s="328">
        <f t="shared" si="5"/>
        <v>0</v>
      </c>
      <c r="Y7" s="129">
        <v>4831620</v>
      </c>
      <c r="Z7" s="328">
        <f t="shared" si="6"/>
        <v>0.39442630000000001</v>
      </c>
      <c r="AA7" s="329">
        <f t="shared" si="7"/>
        <v>1.0466372399999999</v>
      </c>
      <c r="AB7" s="308">
        <f t="shared" si="8"/>
        <v>12249741</v>
      </c>
      <c r="AC7" s="129">
        <v>31629891</v>
      </c>
      <c r="AD7" s="60">
        <f t="shared" si="14"/>
        <v>0.27916690367868174</v>
      </c>
    </row>
    <row r="8" spans="1:30" outlineLevel="1" x14ac:dyDescent="0.2">
      <c r="A8" s="306">
        <v>3661</v>
      </c>
      <c r="B8" s="307" t="s">
        <v>253</v>
      </c>
      <c r="C8" s="129">
        <v>49522293</v>
      </c>
      <c r="D8" s="129">
        <v>2379216</v>
      </c>
      <c r="E8" s="325">
        <f t="shared" si="9"/>
        <v>4.8000000000000001E-2</v>
      </c>
      <c r="F8" s="326">
        <f t="shared" si="0"/>
        <v>0.28422496000000003</v>
      </c>
      <c r="G8" s="129">
        <v>208093</v>
      </c>
      <c r="H8" s="129">
        <v>564971</v>
      </c>
      <c r="I8" s="327">
        <f t="shared" si="10"/>
        <v>2.7149999999999999</v>
      </c>
      <c r="J8" s="326">
        <f t="shared" si="1"/>
        <v>7.1058029999999994E-2</v>
      </c>
      <c r="K8" s="129">
        <v>254340</v>
      </c>
      <c r="L8" s="129">
        <v>731838</v>
      </c>
      <c r="M8" s="327">
        <f t="shared" si="11"/>
        <v>2.8774000000000002</v>
      </c>
      <c r="N8" s="326">
        <f t="shared" si="2"/>
        <v>6.7336400000000005E-2</v>
      </c>
      <c r="O8" s="129">
        <v>69180</v>
      </c>
      <c r="P8" s="129">
        <v>199060</v>
      </c>
      <c r="Q8" s="327">
        <f t="shared" si="12"/>
        <v>2.8774000000000002</v>
      </c>
      <c r="R8" s="326">
        <f t="shared" si="3"/>
        <v>1.6655690000000001E-2</v>
      </c>
      <c r="S8" s="129">
        <v>0</v>
      </c>
      <c r="T8" s="129">
        <v>0</v>
      </c>
      <c r="U8" s="327">
        <f t="shared" si="13"/>
        <v>0</v>
      </c>
      <c r="V8" s="326">
        <f t="shared" si="4"/>
        <v>0</v>
      </c>
      <c r="W8" s="129">
        <v>422500</v>
      </c>
      <c r="X8" s="328">
        <f t="shared" si="5"/>
        <v>5.9094920000000002E-2</v>
      </c>
      <c r="Y8" s="129">
        <v>2851930</v>
      </c>
      <c r="Z8" s="328">
        <f t="shared" si="6"/>
        <v>0.39889838999999999</v>
      </c>
      <c r="AA8" s="329">
        <f t="shared" si="7"/>
        <v>0.89726839000000003</v>
      </c>
      <c r="AB8" s="308">
        <f t="shared" si="8"/>
        <v>7149515</v>
      </c>
      <c r="AC8" s="129">
        <v>21327651</v>
      </c>
      <c r="AD8" s="60">
        <f t="shared" si="14"/>
        <v>0.25106132400955911</v>
      </c>
    </row>
    <row r="9" spans="1:30" ht="28.5" outlineLevel="1" x14ac:dyDescent="0.2">
      <c r="A9" s="306">
        <v>3599</v>
      </c>
      <c r="B9" s="307" t="s">
        <v>254</v>
      </c>
      <c r="C9" s="129">
        <v>74546049</v>
      </c>
      <c r="D9" s="129">
        <v>4782933</v>
      </c>
      <c r="E9" s="325">
        <f t="shared" si="9"/>
        <v>6.4199999999999993E-2</v>
      </c>
      <c r="F9" s="326">
        <f t="shared" si="0"/>
        <v>0.46865373999999999</v>
      </c>
      <c r="G9" s="129">
        <v>50988</v>
      </c>
      <c r="H9" s="129">
        <v>220545</v>
      </c>
      <c r="I9" s="327">
        <f t="shared" si="10"/>
        <v>4.3254000000000001</v>
      </c>
      <c r="J9" s="326">
        <f t="shared" si="1"/>
        <v>2.710044E-2</v>
      </c>
      <c r="K9" s="129">
        <v>175279</v>
      </c>
      <c r="L9" s="129">
        <v>529656</v>
      </c>
      <c r="M9" s="327">
        <f t="shared" si="11"/>
        <v>3.0217999999999998</v>
      </c>
      <c r="N9" s="326">
        <f t="shared" si="2"/>
        <v>3.1385570000000002E-2</v>
      </c>
      <c r="O9" s="129">
        <v>95278</v>
      </c>
      <c r="P9" s="129">
        <v>200256</v>
      </c>
      <c r="Q9" s="327">
        <f t="shared" si="12"/>
        <v>2.1017999999999999</v>
      </c>
      <c r="R9" s="326">
        <f t="shared" si="3"/>
        <v>7.5056999999999997E-3</v>
      </c>
      <c r="S9" s="129">
        <v>0</v>
      </c>
      <c r="T9" s="129">
        <v>0</v>
      </c>
      <c r="U9" s="327">
        <f t="shared" si="13"/>
        <v>0</v>
      </c>
      <c r="V9" s="326">
        <f t="shared" si="4"/>
        <v>0</v>
      </c>
      <c r="W9" s="129">
        <v>0</v>
      </c>
      <c r="X9" s="328">
        <f t="shared" si="5"/>
        <v>0</v>
      </c>
      <c r="Y9" s="129">
        <v>5925063</v>
      </c>
      <c r="Z9" s="328">
        <f t="shared" si="6"/>
        <v>0.50822034000000005</v>
      </c>
      <c r="AA9" s="329">
        <f t="shared" si="7"/>
        <v>1.04286579</v>
      </c>
      <c r="AB9" s="308">
        <f t="shared" si="8"/>
        <v>11658453</v>
      </c>
      <c r="AC9" s="129">
        <v>19562674</v>
      </c>
      <c r="AD9" s="60">
        <f t="shared" si="14"/>
        <v>0.37341550803082796</v>
      </c>
    </row>
    <row r="10" spans="1:30" outlineLevel="1" x14ac:dyDescent="0.2">
      <c r="A10" s="306">
        <v>9930</v>
      </c>
      <c r="B10" s="307" t="s">
        <v>255</v>
      </c>
      <c r="C10" s="129">
        <v>20277249</v>
      </c>
      <c r="D10" s="129">
        <v>1209298</v>
      </c>
      <c r="E10" s="325">
        <f t="shared" si="9"/>
        <v>5.96E-2</v>
      </c>
      <c r="F10" s="326">
        <f t="shared" si="0"/>
        <v>0.63630293000000004</v>
      </c>
      <c r="G10" s="129">
        <v>88358</v>
      </c>
      <c r="H10" s="129">
        <v>323321</v>
      </c>
      <c r="I10" s="327">
        <f t="shared" si="10"/>
        <v>3.6591999999999998</v>
      </c>
      <c r="J10" s="326">
        <f t="shared" si="1"/>
        <v>0.19441708999999999</v>
      </c>
      <c r="K10" s="129">
        <v>132195</v>
      </c>
      <c r="L10" s="129">
        <v>342537</v>
      </c>
      <c r="M10" s="327">
        <f t="shared" si="11"/>
        <v>2.5911</v>
      </c>
      <c r="N10" s="326">
        <f t="shared" si="2"/>
        <v>0.10067545999999999</v>
      </c>
      <c r="O10" s="129">
        <v>20000</v>
      </c>
      <c r="P10" s="129">
        <v>67101</v>
      </c>
      <c r="Q10" s="327">
        <f t="shared" si="12"/>
        <v>3.3551000000000002</v>
      </c>
      <c r="R10" s="326">
        <f t="shared" si="3"/>
        <v>2.322256E-2</v>
      </c>
      <c r="S10" s="129">
        <v>0</v>
      </c>
      <c r="T10" s="129">
        <v>0</v>
      </c>
      <c r="U10" s="327">
        <f t="shared" si="13"/>
        <v>0</v>
      </c>
      <c r="V10" s="326">
        <f t="shared" si="4"/>
        <v>0</v>
      </c>
      <c r="W10" s="129">
        <v>0</v>
      </c>
      <c r="X10" s="328">
        <f t="shared" si="5"/>
        <v>0</v>
      </c>
      <c r="Y10" s="129">
        <v>73227</v>
      </c>
      <c r="Z10" s="328">
        <f t="shared" si="6"/>
        <v>3.6332219999999998E-2</v>
      </c>
      <c r="AA10" s="329">
        <f t="shared" si="7"/>
        <v>0.99095025999999997</v>
      </c>
      <c r="AB10" s="308">
        <f t="shared" si="8"/>
        <v>2015484</v>
      </c>
      <c r="AC10" s="129">
        <v>0</v>
      </c>
      <c r="AD10" s="60">
        <f t="shared" si="14"/>
        <v>1</v>
      </c>
    </row>
    <row r="11" spans="1:30" outlineLevel="1" x14ac:dyDescent="0.2">
      <c r="A11" s="306">
        <v>10115</v>
      </c>
      <c r="B11" s="307" t="s">
        <v>256</v>
      </c>
      <c r="C11" s="129">
        <v>90979750</v>
      </c>
      <c r="D11" s="129">
        <v>6550542</v>
      </c>
      <c r="E11" s="325">
        <f t="shared" si="9"/>
        <v>7.1999999999999995E-2</v>
      </c>
      <c r="F11" s="326">
        <f t="shared" si="0"/>
        <v>0.55066143000000001</v>
      </c>
      <c r="G11" s="129">
        <v>266636</v>
      </c>
      <c r="H11" s="129">
        <v>573267</v>
      </c>
      <c r="I11" s="327">
        <f t="shared" si="10"/>
        <v>2.15</v>
      </c>
      <c r="J11" s="326">
        <f t="shared" si="1"/>
        <v>2.678554E-2</v>
      </c>
      <c r="K11" s="129">
        <v>149170</v>
      </c>
      <c r="L11" s="129">
        <v>1231153</v>
      </c>
      <c r="M11" s="327">
        <f t="shared" si="11"/>
        <v>8.2533999999999992</v>
      </c>
      <c r="N11" s="326">
        <f t="shared" si="2"/>
        <v>0.15242895000000001</v>
      </c>
      <c r="O11" s="129">
        <v>104419</v>
      </c>
      <c r="P11" s="129">
        <v>418225</v>
      </c>
      <c r="Q11" s="327">
        <f t="shared" si="12"/>
        <v>4.0053000000000001</v>
      </c>
      <c r="R11" s="326">
        <f t="shared" si="3"/>
        <v>2.2851320000000001E-2</v>
      </c>
      <c r="S11" s="129">
        <v>0</v>
      </c>
      <c r="T11" s="129">
        <v>0</v>
      </c>
      <c r="U11" s="327">
        <f t="shared" si="13"/>
        <v>0</v>
      </c>
      <c r="V11" s="326">
        <f t="shared" si="4"/>
        <v>0</v>
      </c>
      <c r="W11" s="129">
        <v>760000</v>
      </c>
      <c r="X11" s="328">
        <f t="shared" si="5"/>
        <v>4.9868330000000002E-2</v>
      </c>
      <c r="Y11" s="129">
        <v>5706946</v>
      </c>
      <c r="Z11" s="328">
        <f t="shared" si="6"/>
        <v>0.37446825</v>
      </c>
      <c r="AA11" s="329">
        <f t="shared" si="7"/>
        <v>1.1770638200000001</v>
      </c>
      <c r="AB11" s="308">
        <f t="shared" si="8"/>
        <v>15240133</v>
      </c>
      <c r="AC11" s="129">
        <v>30478178</v>
      </c>
      <c r="AD11" s="60">
        <f t="shared" si="14"/>
        <v>0.33334855699284255</v>
      </c>
    </row>
    <row r="12" spans="1:30" outlineLevel="1" x14ac:dyDescent="0.2">
      <c r="A12" s="306">
        <v>11163</v>
      </c>
      <c r="B12" s="307" t="s">
        <v>257</v>
      </c>
      <c r="C12" s="129">
        <v>28756688</v>
      </c>
      <c r="D12" s="129">
        <v>1767433</v>
      </c>
      <c r="E12" s="325">
        <f t="shared" si="9"/>
        <v>6.1499999999999999E-2</v>
      </c>
      <c r="F12" s="326">
        <f t="shared" si="0"/>
        <v>0.62027628000000001</v>
      </c>
      <c r="G12" s="129">
        <v>97558</v>
      </c>
      <c r="H12" s="129">
        <v>458946</v>
      </c>
      <c r="I12" s="327">
        <f t="shared" si="10"/>
        <v>4.7042999999999999</v>
      </c>
      <c r="J12" s="326">
        <f t="shared" si="1"/>
        <v>0.22932623999999999</v>
      </c>
      <c r="K12" s="129">
        <v>69365</v>
      </c>
      <c r="L12" s="129">
        <v>166217</v>
      </c>
      <c r="M12" s="327">
        <f t="shared" si="11"/>
        <v>2.3963000000000001</v>
      </c>
      <c r="N12" s="326">
        <f t="shared" si="2"/>
        <v>2.9203260000000002E-2</v>
      </c>
      <c r="O12" s="129">
        <v>4162</v>
      </c>
      <c r="P12" s="129">
        <v>108310</v>
      </c>
      <c r="Q12" s="327">
        <f t="shared" si="12"/>
        <v>26.023499999999999</v>
      </c>
      <c r="R12" s="326">
        <f t="shared" si="3"/>
        <v>0.18792848000000001</v>
      </c>
      <c r="S12" s="129">
        <v>0</v>
      </c>
      <c r="T12" s="129">
        <v>0</v>
      </c>
      <c r="U12" s="327">
        <f t="shared" si="13"/>
        <v>0</v>
      </c>
      <c r="V12" s="326">
        <f t="shared" si="4"/>
        <v>0</v>
      </c>
      <c r="W12" s="129">
        <v>0</v>
      </c>
      <c r="X12" s="328">
        <f t="shared" si="5"/>
        <v>0</v>
      </c>
      <c r="Y12" s="129">
        <v>617241</v>
      </c>
      <c r="Z12" s="328">
        <f t="shared" si="6"/>
        <v>0.19795122000000001</v>
      </c>
      <c r="AA12" s="329">
        <f t="shared" si="7"/>
        <v>1.26468548</v>
      </c>
      <c r="AB12" s="308">
        <f t="shared" si="8"/>
        <v>3118147</v>
      </c>
      <c r="AC12" s="129">
        <v>7093779</v>
      </c>
      <c r="AD12" s="60">
        <f t="shared" si="14"/>
        <v>0.30534367366156001</v>
      </c>
    </row>
    <row r="13" spans="1:30" outlineLevel="1" x14ac:dyDescent="0.2">
      <c r="A13" s="306">
        <v>3632</v>
      </c>
      <c r="B13" s="307" t="s">
        <v>258</v>
      </c>
      <c r="C13" s="129">
        <v>186885421</v>
      </c>
      <c r="D13" s="129">
        <v>6944879</v>
      </c>
      <c r="E13" s="325">
        <f t="shared" si="9"/>
        <v>3.7199999999999997E-2</v>
      </c>
      <c r="F13" s="326">
        <f t="shared" si="0"/>
        <v>0.12564068</v>
      </c>
      <c r="G13" s="129">
        <v>1215653</v>
      </c>
      <c r="H13" s="129">
        <v>3750577</v>
      </c>
      <c r="I13" s="327">
        <f t="shared" si="10"/>
        <v>3.0851999999999999</v>
      </c>
      <c r="J13" s="326">
        <f t="shared" si="1"/>
        <v>0.1047452</v>
      </c>
      <c r="K13" s="129">
        <v>6063</v>
      </c>
      <c r="L13" s="129">
        <v>11631</v>
      </c>
      <c r="M13" s="327">
        <f t="shared" si="11"/>
        <v>1.9184000000000001</v>
      </c>
      <c r="N13" s="326">
        <f t="shared" si="2"/>
        <v>1.3941999999999999E-4</v>
      </c>
      <c r="O13" s="129">
        <v>1357</v>
      </c>
      <c r="P13" s="129">
        <v>6556</v>
      </c>
      <c r="Q13" s="327">
        <f t="shared" si="12"/>
        <v>4.8311999999999999</v>
      </c>
      <c r="R13" s="326">
        <f t="shared" si="3"/>
        <v>1.7997E-4</v>
      </c>
      <c r="S13" s="129">
        <v>0</v>
      </c>
      <c r="T13" s="129">
        <v>0</v>
      </c>
      <c r="U13" s="327">
        <f t="shared" si="13"/>
        <v>0</v>
      </c>
      <c r="V13" s="326">
        <f t="shared" si="4"/>
        <v>0</v>
      </c>
      <c r="W13" s="129">
        <v>8585267</v>
      </c>
      <c r="X13" s="328">
        <f t="shared" si="5"/>
        <v>0.23464579999999999</v>
      </c>
      <c r="Y13" s="129">
        <v>17289288</v>
      </c>
      <c r="Z13" s="328">
        <f t="shared" si="6"/>
        <v>0.47253729</v>
      </c>
      <c r="AA13" s="329">
        <f t="shared" si="7"/>
        <v>0.93788835999999998</v>
      </c>
      <c r="AB13" s="308">
        <f t="shared" si="8"/>
        <v>36588198</v>
      </c>
      <c r="AC13" s="129">
        <v>96248628</v>
      </c>
      <c r="AD13" s="60">
        <f t="shared" si="14"/>
        <v>0.2754371592708787</v>
      </c>
    </row>
    <row r="14" spans="1:30" outlineLevel="1" x14ac:dyDescent="0.2">
      <c r="A14" s="306">
        <v>10298</v>
      </c>
      <c r="B14" s="307" t="s">
        <v>259</v>
      </c>
      <c r="C14" s="129">
        <v>22622365</v>
      </c>
      <c r="D14" s="129">
        <v>1294059</v>
      </c>
      <c r="E14" s="325">
        <f t="shared" si="9"/>
        <v>5.7200000000000001E-2</v>
      </c>
      <c r="F14" s="326">
        <f t="shared" si="0"/>
        <v>0.23667937</v>
      </c>
      <c r="G14" s="129">
        <v>33379</v>
      </c>
      <c r="H14" s="129">
        <v>124521</v>
      </c>
      <c r="I14" s="327">
        <f t="shared" si="10"/>
        <v>3.7305000000000001</v>
      </c>
      <c r="J14" s="326">
        <f t="shared" si="1"/>
        <v>2.7647129999999999E-2</v>
      </c>
      <c r="K14" s="129">
        <v>50283</v>
      </c>
      <c r="L14" s="129">
        <v>331858</v>
      </c>
      <c r="M14" s="327">
        <f t="shared" si="11"/>
        <v>6.5998000000000001</v>
      </c>
      <c r="N14" s="326">
        <f t="shared" si="2"/>
        <v>8.9978959999999997E-2</v>
      </c>
      <c r="O14" s="129">
        <v>0</v>
      </c>
      <c r="P14" s="129">
        <v>0</v>
      </c>
      <c r="Q14" s="327">
        <f t="shared" si="12"/>
        <v>0</v>
      </c>
      <c r="R14" s="326">
        <f t="shared" si="3"/>
        <v>0</v>
      </c>
      <c r="S14" s="129">
        <v>0</v>
      </c>
      <c r="T14" s="129">
        <v>0</v>
      </c>
      <c r="U14" s="327">
        <f t="shared" si="13"/>
        <v>0</v>
      </c>
      <c r="V14" s="326">
        <f t="shared" si="4"/>
        <v>0</v>
      </c>
      <c r="W14" s="129">
        <v>0</v>
      </c>
      <c r="X14" s="328">
        <f t="shared" si="5"/>
        <v>0</v>
      </c>
      <c r="Y14" s="129">
        <v>3814411</v>
      </c>
      <c r="Z14" s="328">
        <f t="shared" si="6"/>
        <v>0.68544735000000001</v>
      </c>
      <c r="AA14" s="329">
        <f t="shared" si="7"/>
        <v>1.03975281</v>
      </c>
      <c r="AB14" s="308">
        <f t="shared" si="8"/>
        <v>5564849</v>
      </c>
      <c r="AC14" s="129">
        <v>0</v>
      </c>
      <c r="AD14" s="60">
        <f t="shared" si="14"/>
        <v>1</v>
      </c>
    </row>
    <row r="15" spans="1:30" outlineLevel="1" x14ac:dyDescent="0.2">
      <c r="A15" s="306">
        <v>3630</v>
      </c>
      <c r="B15" s="307" t="s">
        <v>260</v>
      </c>
      <c r="C15" s="129">
        <v>40901312</v>
      </c>
      <c r="D15" s="129">
        <v>3563765</v>
      </c>
      <c r="E15" s="325">
        <f t="shared" si="9"/>
        <v>8.7099999999999997E-2</v>
      </c>
      <c r="F15" s="326">
        <f t="shared" si="0"/>
        <v>1.04143305</v>
      </c>
      <c r="G15" s="129">
        <v>76741</v>
      </c>
      <c r="H15" s="129">
        <v>298824</v>
      </c>
      <c r="I15" s="327">
        <f t="shared" si="10"/>
        <v>3.8938999999999999</v>
      </c>
      <c r="J15" s="326">
        <f t="shared" si="1"/>
        <v>7.2666540000000002E-2</v>
      </c>
      <c r="K15" s="129">
        <v>3928</v>
      </c>
      <c r="L15" s="129">
        <v>21464</v>
      </c>
      <c r="M15" s="327">
        <f t="shared" si="11"/>
        <v>5.4644000000000004</v>
      </c>
      <c r="N15" s="326">
        <f t="shared" si="2"/>
        <v>5.0559699999999999E-3</v>
      </c>
      <c r="O15" s="129">
        <v>3928</v>
      </c>
      <c r="P15" s="129">
        <v>27063</v>
      </c>
      <c r="Q15" s="327">
        <f t="shared" si="12"/>
        <v>6.8898000000000001</v>
      </c>
      <c r="R15" s="326">
        <f t="shared" si="3"/>
        <v>7.3093400000000001E-3</v>
      </c>
      <c r="S15" s="129">
        <v>0</v>
      </c>
      <c r="T15" s="129">
        <v>0</v>
      </c>
      <c r="U15" s="327">
        <f t="shared" si="13"/>
        <v>0</v>
      </c>
      <c r="V15" s="326">
        <f t="shared" si="4"/>
        <v>0</v>
      </c>
      <c r="W15" s="129">
        <v>0</v>
      </c>
      <c r="X15" s="328">
        <f t="shared" si="5"/>
        <v>0</v>
      </c>
      <c r="Y15" s="129">
        <v>1392347</v>
      </c>
      <c r="Z15" s="328">
        <f t="shared" si="6"/>
        <v>0.26253544000000001</v>
      </c>
      <c r="AA15" s="329">
        <f t="shared" si="7"/>
        <v>1.3890003399999997</v>
      </c>
      <c r="AB15" s="308">
        <f t="shared" si="8"/>
        <v>5303463</v>
      </c>
      <c r="AC15" s="129">
        <v>17600553</v>
      </c>
      <c r="AD15" s="60">
        <f t="shared" si="14"/>
        <v>0.23155166325416468</v>
      </c>
    </row>
    <row r="16" spans="1:30" outlineLevel="1" x14ac:dyDescent="0.2">
      <c r="A16" s="306">
        <v>3631</v>
      </c>
      <c r="B16" s="307" t="s">
        <v>261</v>
      </c>
      <c r="C16" s="129">
        <v>22822080</v>
      </c>
      <c r="D16" s="129">
        <v>1369323</v>
      </c>
      <c r="E16" s="325">
        <f t="shared" si="9"/>
        <v>0.06</v>
      </c>
      <c r="F16" s="326">
        <f t="shared" si="0"/>
        <v>0.63874681</v>
      </c>
      <c r="G16" s="129">
        <v>57722</v>
      </c>
      <c r="H16" s="129">
        <v>158735</v>
      </c>
      <c r="I16" s="327">
        <f t="shared" si="10"/>
        <v>2.75</v>
      </c>
      <c r="J16" s="326">
        <f t="shared" si="1"/>
        <v>6.3169439999999993E-2</v>
      </c>
      <c r="K16" s="129">
        <v>20831</v>
      </c>
      <c r="L16" s="129">
        <v>98112</v>
      </c>
      <c r="M16" s="327">
        <f t="shared" si="11"/>
        <v>4.7099000000000002</v>
      </c>
      <c r="N16" s="326">
        <f t="shared" si="2"/>
        <v>4.6158640000000001E-2</v>
      </c>
      <c r="O16" s="129">
        <v>26781</v>
      </c>
      <c r="P16" s="129">
        <v>153188</v>
      </c>
      <c r="Q16" s="327">
        <f t="shared" si="12"/>
        <v>5.72</v>
      </c>
      <c r="R16" s="326">
        <f t="shared" si="3"/>
        <v>7.9594600000000001E-2</v>
      </c>
      <c r="S16" s="129">
        <v>0</v>
      </c>
      <c r="T16" s="129">
        <v>0</v>
      </c>
      <c r="U16" s="327">
        <f t="shared" si="13"/>
        <v>0</v>
      </c>
      <c r="V16" s="326">
        <f t="shared" si="4"/>
        <v>0</v>
      </c>
      <c r="W16" s="129">
        <v>0</v>
      </c>
      <c r="X16" s="328">
        <f t="shared" si="5"/>
        <v>0</v>
      </c>
      <c r="Y16" s="129">
        <v>509359</v>
      </c>
      <c r="Z16" s="328">
        <f t="shared" si="6"/>
        <v>0.22255220000000001</v>
      </c>
      <c r="AA16" s="329">
        <f t="shared" si="7"/>
        <v>1.0502216900000001</v>
      </c>
      <c r="AB16" s="308">
        <f t="shared" si="8"/>
        <v>2288717</v>
      </c>
      <c r="AC16" s="129">
        <v>12458119</v>
      </c>
      <c r="AD16" s="60">
        <f t="shared" si="14"/>
        <v>0.15520054606967895</v>
      </c>
    </row>
    <row r="17" spans="1:30" outlineLevel="1" x14ac:dyDescent="0.2">
      <c r="A17" s="306">
        <v>42295</v>
      </c>
      <c r="B17" s="307" t="s">
        <v>262</v>
      </c>
      <c r="C17" s="129">
        <v>6456689</v>
      </c>
      <c r="D17" s="129">
        <v>255685</v>
      </c>
      <c r="E17" s="325">
        <f>IF(C17=0,0,ROUND(D17/C17,4))</f>
        <v>3.9600000000000003E-2</v>
      </c>
      <c r="F17" s="326">
        <f t="shared" si="0"/>
        <v>0.61742370000000002</v>
      </c>
      <c r="G17" s="129">
        <v>0</v>
      </c>
      <c r="H17" s="129">
        <v>0</v>
      </c>
      <c r="I17" s="327">
        <f>IF(G17=0,0,ROUND(H17/G17,4))</f>
        <v>0</v>
      </c>
      <c r="J17" s="326">
        <f t="shared" si="1"/>
        <v>0</v>
      </c>
      <c r="K17" s="129">
        <v>8946</v>
      </c>
      <c r="L17" s="129">
        <v>34448</v>
      </c>
      <c r="M17" s="327">
        <f>IF(K17=0,0,ROUND(L17/K17,4))</f>
        <v>3.8506999999999998</v>
      </c>
      <c r="N17" s="326">
        <f t="shared" si="2"/>
        <v>0.10392838</v>
      </c>
      <c r="O17" s="129">
        <v>411</v>
      </c>
      <c r="P17" s="129">
        <v>1664</v>
      </c>
      <c r="Q17" s="327">
        <f>IF(O17=0,0,ROUND(P17/O17,4))</f>
        <v>4.0487000000000002</v>
      </c>
      <c r="R17" s="326">
        <f t="shared" si="3"/>
        <v>4.8000200000000003E-3</v>
      </c>
      <c r="S17" s="129">
        <v>0</v>
      </c>
      <c r="T17" s="129">
        <v>0</v>
      </c>
      <c r="U17" s="327">
        <f>IF(S17=0,0,ROUND(T17/S17,4))</f>
        <v>0</v>
      </c>
      <c r="V17" s="326">
        <f t="shared" si="4"/>
        <v>0</v>
      </c>
      <c r="W17" s="129">
        <v>0</v>
      </c>
      <c r="X17" s="328">
        <f>ROUND(W17/$AB17,8)</f>
        <v>0</v>
      </c>
      <c r="Y17" s="129">
        <v>0</v>
      </c>
      <c r="Z17" s="328">
        <f>ROUND(Y17/$AB17,8)</f>
        <v>0</v>
      </c>
      <c r="AA17" s="329">
        <f>F17+J17+N17+R17+V17+X17+Z17</f>
        <v>0.72615210000000008</v>
      </c>
      <c r="AB17" s="308">
        <f>D17+H17+L17+P17+T17+W17+Y17</f>
        <v>291797</v>
      </c>
      <c r="AC17" s="129">
        <v>2014331</v>
      </c>
      <c r="AD17" s="60">
        <f t="shared" si="14"/>
        <v>0.12653113790734946</v>
      </c>
    </row>
    <row r="18" spans="1:30" outlineLevel="1" x14ac:dyDescent="0.2">
      <c r="A18" s="306">
        <v>11161</v>
      </c>
      <c r="B18" s="307" t="s">
        <v>263</v>
      </c>
      <c r="C18" s="129">
        <v>29824238</v>
      </c>
      <c r="D18" s="129">
        <v>1884353</v>
      </c>
      <c r="E18" s="325">
        <f t="shared" si="9"/>
        <v>6.3200000000000006E-2</v>
      </c>
      <c r="F18" s="326">
        <f t="shared" si="0"/>
        <v>0.68934050000000002</v>
      </c>
      <c r="G18" s="129">
        <v>44651</v>
      </c>
      <c r="H18" s="129">
        <v>216647</v>
      </c>
      <c r="I18" s="327">
        <f t="shared" si="10"/>
        <v>4.8520000000000003</v>
      </c>
      <c r="J18" s="326">
        <f t="shared" si="1"/>
        <v>0.11325515</v>
      </c>
      <c r="K18" s="129">
        <v>81827</v>
      </c>
      <c r="L18" s="129">
        <v>678306</v>
      </c>
      <c r="M18" s="327">
        <f t="shared" si="11"/>
        <v>8.2895000000000003</v>
      </c>
      <c r="N18" s="326">
        <f t="shared" si="2"/>
        <v>0.41817305999999999</v>
      </c>
      <c r="O18" s="129">
        <v>34015</v>
      </c>
      <c r="P18" s="129">
        <v>161393</v>
      </c>
      <c r="Q18" s="327">
        <f t="shared" si="12"/>
        <v>4.7447999999999997</v>
      </c>
      <c r="R18" s="326">
        <f t="shared" si="3"/>
        <v>5.1790280000000001E-2</v>
      </c>
      <c r="S18" s="129">
        <v>0</v>
      </c>
      <c r="T18" s="129">
        <v>0</v>
      </c>
      <c r="U18" s="327">
        <f t="shared" si="13"/>
        <v>0</v>
      </c>
      <c r="V18" s="326">
        <f t="shared" si="4"/>
        <v>0</v>
      </c>
      <c r="W18" s="129">
        <v>0</v>
      </c>
      <c r="X18" s="328">
        <f t="shared" si="5"/>
        <v>0</v>
      </c>
      <c r="Y18" s="129">
        <v>133339</v>
      </c>
      <c r="Z18" s="328">
        <f t="shared" si="6"/>
        <v>4.3375850000000001E-2</v>
      </c>
      <c r="AA18" s="329">
        <f t="shared" si="7"/>
        <v>1.3159348400000002</v>
      </c>
      <c r="AB18" s="308">
        <f t="shared" si="8"/>
        <v>3074038</v>
      </c>
      <c r="AC18" s="129">
        <v>0</v>
      </c>
      <c r="AD18" s="60">
        <f t="shared" si="14"/>
        <v>1</v>
      </c>
    </row>
    <row r="19" spans="1:30" outlineLevel="1" x14ac:dyDescent="0.2">
      <c r="A19" s="306">
        <v>3639</v>
      </c>
      <c r="B19" s="307" t="s">
        <v>264</v>
      </c>
      <c r="C19" s="129">
        <v>29506051</v>
      </c>
      <c r="D19" s="129">
        <v>1926099</v>
      </c>
      <c r="E19" s="325">
        <f t="shared" si="9"/>
        <v>6.5299999999999997E-2</v>
      </c>
      <c r="F19" s="326">
        <f t="shared" si="0"/>
        <v>0.64911755999999998</v>
      </c>
      <c r="G19" s="129">
        <v>6825</v>
      </c>
      <c r="H19" s="129">
        <v>28167</v>
      </c>
      <c r="I19" s="327">
        <f t="shared" si="10"/>
        <v>4.1269999999999998</v>
      </c>
      <c r="J19" s="326">
        <f t="shared" si="1"/>
        <v>1.1167E-2</v>
      </c>
      <c r="K19" s="129">
        <v>75221</v>
      </c>
      <c r="L19" s="129">
        <v>269567</v>
      </c>
      <c r="M19" s="327">
        <f t="shared" si="11"/>
        <v>3.5836999999999999</v>
      </c>
      <c r="N19" s="326">
        <f t="shared" si="2"/>
        <v>6.4058619999999997E-2</v>
      </c>
      <c r="O19" s="129">
        <v>62045</v>
      </c>
      <c r="P19" s="129">
        <v>218789</v>
      </c>
      <c r="Q19" s="327">
        <f t="shared" si="12"/>
        <v>3.5263</v>
      </c>
      <c r="R19" s="326">
        <f t="shared" si="3"/>
        <v>4.6522979999999999E-2</v>
      </c>
      <c r="S19" s="129">
        <v>0</v>
      </c>
      <c r="T19" s="129">
        <v>0</v>
      </c>
      <c r="U19" s="327">
        <f t="shared" si="13"/>
        <v>0</v>
      </c>
      <c r="V19" s="326">
        <f t="shared" si="4"/>
        <v>0</v>
      </c>
      <c r="W19" s="129">
        <v>0</v>
      </c>
      <c r="X19" s="328">
        <f t="shared" si="5"/>
        <v>0</v>
      </c>
      <c r="Y19" s="129">
        <v>1005099</v>
      </c>
      <c r="Z19" s="328">
        <f t="shared" si="6"/>
        <v>0.29152561999999999</v>
      </c>
      <c r="AA19" s="329">
        <f t="shared" si="7"/>
        <v>1.06239178</v>
      </c>
      <c r="AB19" s="308">
        <f t="shared" si="8"/>
        <v>3447721</v>
      </c>
      <c r="AC19" s="129">
        <v>7076392</v>
      </c>
      <c r="AD19" s="60">
        <f t="shared" si="14"/>
        <v>0.32760205064312781</v>
      </c>
    </row>
    <row r="20" spans="1:30" outlineLevel="1" x14ac:dyDescent="0.2">
      <c r="A20" s="306">
        <v>42485</v>
      </c>
      <c r="B20" s="307" t="s">
        <v>265</v>
      </c>
      <c r="C20" s="129">
        <v>10485879</v>
      </c>
      <c r="D20" s="129">
        <v>892136</v>
      </c>
      <c r="E20" s="325">
        <f>IF(C20=0,0,ROUND(D20/C20,4))</f>
        <v>8.5099999999999995E-2</v>
      </c>
      <c r="F20" s="326">
        <f t="shared" si="0"/>
        <v>0.60269605999999998</v>
      </c>
      <c r="G20" s="129">
        <v>13208</v>
      </c>
      <c r="H20" s="129">
        <v>56978</v>
      </c>
      <c r="I20" s="327">
        <f>IF(G20=0,0,ROUND(H20/G20,4))</f>
        <v>4.3139000000000003</v>
      </c>
      <c r="J20" s="326">
        <f t="shared" si="1"/>
        <v>3.631993E-2</v>
      </c>
      <c r="K20" s="129">
        <v>17613</v>
      </c>
      <c r="L20" s="129">
        <v>120399</v>
      </c>
      <c r="M20" s="327">
        <f t="shared" si="11"/>
        <v>6.8357999999999999</v>
      </c>
      <c r="N20" s="326">
        <f t="shared" si="2"/>
        <v>8.3945530000000004E-2</v>
      </c>
      <c r="O20" s="129">
        <v>4410</v>
      </c>
      <c r="P20" s="129">
        <v>30148</v>
      </c>
      <c r="Q20" s="327">
        <f t="shared" si="12"/>
        <v>6.8362999999999996</v>
      </c>
      <c r="R20" s="326">
        <f t="shared" si="3"/>
        <v>1.911651E-2</v>
      </c>
      <c r="S20" s="129">
        <v>0</v>
      </c>
      <c r="T20" s="129">
        <v>0</v>
      </c>
      <c r="U20" s="327">
        <f t="shared" si="13"/>
        <v>0</v>
      </c>
      <c r="V20" s="326">
        <f t="shared" si="4"/>
        <v>0</v>
      </c>
      <c r="W20" s="129">
        <v>0</v>
      </c>
      <c r="X20" s="328">
        <f>ROUND(W20/$AB20,8)</f>
        <v>0</v>
      </c>
      <c r="Y20" s="129">
        <v>1141773</v>
      </c>
      <c r="Z20" s="328">
        <f>ROUND(Y20/$AB20,8)</f>
        <v>0.50939398999999996</v>
      </c>
      <c r="AA20" s="329">
        <f>F20+J20+N20+R20+V20+X20+Z20</f>
        <v>1.25147202</v>
      </c>
      <c r="AB20" s="308">
        <f>D20+H20+L20+P20+T20+W20+Y20</f>
        <v>2241434</v>
      </c>
      <c r="AC20" s="129">
        <v>4617736</v>
      </c>
      <c r="AD20" s="60">
        <f t="shared" si="14"/>
        <v>0.32677918756934149</v>
      </c>
    </row>
    <row r="21" spans="1:30" outlineLevel="1" x14ac:dyDescent="0.2">
      <c r="A21" s="306">
        <v>9651</v>
      </c>
      <c r="B21" s="307" t="s">
        <v>266</v>
      </c>
      <c r="C21" s="129">
        <v>19313830</v>
      </c>
      <c r="D21" s="129">
        <v>1124503</v>
      </c>
      <c r="E21" s="325">
        <f t="shared" si="9"/>
        <v>5.8200000000000002E-2</v>
      </c>
      <c r="F21" s="326">
        <f t="shared" si="0"/>
        <v>0.61570004</v>
      </c>
      <c r="G21" s="129">
        <v>47114</v>
      </c>
      <c r="H21" s="129">
        <v>138323</v>
      </c>
      <c r="I21" s="327">
        <f t="shared" si="10"/>
        <v>2.9359000000000002</v>
      </c>
      <c r="J21" s="326">
        <f t="shared" si="1"/>
        <v>7.1113369999999995E-2</v>
      </c>
      <c r="K21" s="129">
        <v>33243</v>
      </c>
      <c r="L21" s="129">
        <v>344087</v>
      </c>
      <c r="M21" s="327">
        <f t="shared" si="11"/>
        <v>10.3507</v>
      </c>
      <c r="N21" s="326">
        <f t="shared" si="2"/>
        <v>0.43049804000000003</v>
      </c>
      <c r="O21" s="129">
        <v>53166</v>
      </c>
      <c r="P21" s="129">
        <v>284464</v>
      </c>
      <c r="Q21" s="327">
        <f t="shared" si="12"/>
        <v>5.3505000000000003</v>
      </c>
      <c r="R21" s="326">
        <f t="shared" si="3"/>
        <v>0.16730099000000001</v>
      </c>
      <c r="S21" s="129">
        <v>0</v>
      </c>
      <c r="T21" s="129">
        <v>0</v>
      </c>
      <c r="U21" s="327">
        <f t="shared" si="13"/>
        <v>0</v>
      </c>
      <c r="V21" s="326">
        <f t="shared" si="4"/>
        <v>0</v>
      </c>
      <c r="W21" s="129">
        <v>0</v>
      </c>
      <c r="X21" s="328">
        <f t="shared" si="5"/>
        <v>0</v>
      </c>
      <c r="Y21" s="129">
        <v>0</v>
      </c>
      <c r="Z21" s="328">
        <f t="shared" si="6"/>
        <v>0</v>
      </c>
      <c r="AA21" s="329">
        <f t="shared" si="7"/>
        <v>1.2846124399999999</v>
      </c>
      <c r="AB21" s="308">
        <f t="shared" si="8"/>
        <v>1891377</v>
      </c>
      <c r="AC21" s="129">
        <v>9902234</v>
      </c>
      <c r="AD21" s="60">
        <f t="shared" si="14"/>
        <v>0.16037301891676772</v>
      </c>
    </row>
    <row r="22" spans="1:30" outlineLevel="1" x14ac:dyDescent="0.2">
      <c r="A22" s="306">
        <v>3665</v>
      </c>
      <c r="B22" s="307" t="s">
        <v>267</v>
      </c>
      <c r="C22" s="129">
        <v>32131121</v>
      </c>
      <c r="D22" s="129">
        <v>1221584</v>
      </c>
      <c r="E22" s="325">
        <f t="shared" si="9"/>
        <v>3.7999999999999999E-2</v>
      </c>
      <c r="F22" s="326">
        <f t="shared" si="0"/>
        <v>0.32801588999999998</v>
      </c>
      <c r="G22" s="129">
        <v>136768</v>
      </c>
      <c r="H22" s="129">
        <v>313128</v>
      </c>
      <c r="I22" s="327">
        <f t="shared" si="10"/>
        <v>2.2894999999999999</v>
      </c>
      <c r="J22" s="326">
        <f t="shared" si="1"/>
        <v>9.429324E-2</v>
      </c>
      <c r="K22" s="129">
        <v>145745</v>
      </c>
      <c r="L22" s="129">
        <v>669698</v>
      </c>
      <c r="M22" s="327">
        <f t="shared" si="11"/>
        <v>4.5949999999999998</v>
      </c>
      <c r="N22" s="326">
        <f t="shared" si="2"/>
        <v>0.27938307000000001</v>
      </c>
      <c r="O22" s="129">
        <v>145745</v>
      </c>
      <c r="P22" s="129">
        <v>313706</v>
      </c>
      <c r="Q22" s="327">
        <f t="shared" si="12"/>
        <v>2.1524000000000001</v>
      </c>
      <c r="R22" s="326">
        <f t="shared" si="3"/>
        <v>5.5747449999999997E-2</v>
      </c>
      <c r="S22" s="129">
        <v>0</v>
      </c>
      <c r="T22" s="129">
        <v>0</v>
      </c>
      <c r="U22" s="327">
        <f t="shared" si="13"/>
        <v>0</v>
      </c>
      <c r="V22" s="326">
        <f t="shared" si="4"/>
        <v>0</v>
      </c>
      <c r="W22" s="129">
        <v>0</v>
      </c>
      <c r="X22" s="328">
        <f t="shared" si="5"/>
        <v>0</v>
      </c>
      <c r="Y22" s="129">
        <v>0</v>
      </c>
      <c r="Z22" s="328">
        <f t="shared" si="6"/>
        <v>0</v>
      </c>
      <c r="AA22" s="329">
        <f t="shared" si="7"/>
        <v>0.75743965000000002</v>
      </c>
      <c r="AB22" s="308">
        <f t="shared" si="8"/>
        <v>2518116</v>
      </c>
      <c r="AC22" s="129">
        <v>0</v>
      </c>
      <c r="AD22" s="60">
        <f t="shared" si="14"/>
        <v>1</v>
      </c>
    </row>
    <row r="23" spans="1:30" outlineLevel="1" x14ac:dyDescent="0.2">
      <c r="A23" s="306">
        <v>3565</v>
      </c>
      <c r="B23" s="307" t="s">
        <v>268</v>
      </c>
      <c r="C23" s="129">
        <v>23131925</v>
      </c>
      <c r="D23" s="129">
        <v>1281591</v>
      </c>
      <c r="E23" s="325">
        <f>IF(C23=0,0,ROUND(D23/C23,4))</f>
        <v>5.5399999999999998E-2</v>
      </c>
      <c r="F23" s="326">
        <f t="shared" si="0"/>
        <v>0.42104096000000002</v>
      </c>
      <c r="G23" s="129">
        <v>44186</v>
      </c>
      <c r="H23" s="129">
        <v>157694</v>
      </c>
      <c r="I23" s="327">
        <f>IF(G23=0,0,ROUND(H23/G23,4))</f>
        <v>3.5689000000000002</v>
      </c>
      <c r="J23" s="326">
        <f t="shared" si="1"/>
        <v>6.2121900000000001E-2</v>
      </c>
      <c r="K23" s="129">
        <v>5313</v>
      </c>
      <c r="L23" s="129">
        <v>62454</v>
      </c>
      <c r="M23" s="327">
        <f>IF(K23=0,0,ROUND(L23/K23,4))</f>
        <v>11.754899999999999</v>
      </c>
      <c r="N23" s="326">
        <f t="shared" si="2"/>
        <v>5.5936069999999997E-2</v>
      </c>
      <c r="O23" s="129">
        <v>34512</v>
      </c>
      <c r="P23" s="129">
        <v>169959</v>
      </c>
      <c r="Q23" s="327">
        <f>IF(O23=0,0,ROUND(P23/O23,4))</f>
        <v>4.9245999999999999</v>
      </c>
      <c r="R23" s="326">
        <f t="shared" si="3"/>
        <v>5.7992460000000003E-2</v>
      </c>
      <c r="S23" s="129">
        <v>0</v>
      </c>
      <c r="T23" s="129">
        <v>0</v>
      </c>
      <c r="U23" s="327">
        <f>IF(S23=0,0,ROUND(T23/S23,4))</f>
        <v>0</v>
      </c>
      <c r="V23" s="326">
        <f t="shared" si="4"/>
        <v>0</v>
      </c>
      <c r="W23" s="129">
        <v>523178</v>
      </c>
      <c r="X23" s="328">
        <f t="shared" si="5"/>
        <v>0.17436162999999999</v>
      </c>
      <c r="Y23" s="129">
        <v>805658</v>
      </c>
      <c r="Z23" s="328">
        <f t="shared" si="6"/>
        <v>0.26850487000000001</v>
      </c>
      <c r="AA23" s="329">
        <f t="shared" si="7"/>
        <v>1.0399578900000002</v>
      </c>
      <c r="AB23" s="308">
        <f t="shared" si="8"/>
        <v>3000534</v>
      </c>
      <c r="AC23" s="129">
        <v>9380756</v>
      </c>
      <c r="AD23" s="60">
        <f t="shared" si="14"/>
        <v>0.24234421453661129</v>
      </c>
    </row>
    <row r="24" spans="1:30" outlineLevel="1" x14ac:dyDescent="0.2">
      <c r="A24" s="306">
        <v>29269</v>
      </c>
      <c r="B24" s="307" t="s">
        <v>269</v>
      </c>
      <c r="C24" s="129">
        <v>6899765</v>
      </c>
      <c r="D24" s="129">
        <v>432814</v>
      </c>
      <c r="E24" s="325">
        <f>IF(C24=0,0,ROUND(D24/C24,4))</f>
        <v>6.2700000000000006E-2</v>
      </c>
      <c r="F24" s="326">
        <f t="shared" si="0"/>
        <v>0.76924954999999995</v>
      </c>
      <c r="G24" s="129">
        <v>25850</v>
      </c>
      <c r="H24" s="129">
        <v>102436</v>
      </c>
      <c r="I24" s="327">
        <f>IF(G24=0,0,ROUND(H24/G24,4))</f>
        <v>3.9626999999999999</v>
      </c>
      <c r="J24" s="326">
        <f t="shared" si="1"/>
        <v>0.21417671999999999</v>
      </c>
      <c r="K24" s="129">
        <v>10164</v>
      </c>
      <c r="L24" s="129">
        <v>40573</v>
      </c>
      <c r="M24" s="327">
        <f>IF(K24=0,0,ROUND(L24/K24,4))</f>
        <v>3.9918</v>
      </c>
      <c r="N24" s="326">
        <f t="shared" si="2"/>
        <v>5.8986400000000001E-2</v>
      </c>
      <c r="O24" s="129">
        <v>10164</v>
      </c>
      <c r="P24" s="129">
        <v>51896</v>
      </c>
      <c r="Q24" s="327">
        <f>IF(O24=0,0,ROUND(P24/O24,4))</f>
        <v>5.1059000000000001</v>
      </c>
      <c r="R24" s="326">
        <f t="shared" si="3"/>
        <v>8.7759840000000006E-2</v>
      </c>
      <c r="S24" s="129">
        <v>0</v>
      </c>
      <c r="T24" s="129">
        <v>0</v>
      </c>
      <c r="U24" s="327">
        <f>IF(S24=0,0,ROUND(T24/S24,4))</f>
        <v>0</v>
      </c>
      <c r="V24" s="326">
        <f t="shared" si="4"/>
        <v>0</v>
      </c>
      <c r="W24" s="129">
        <v>0</v>
      </c>
      <c r="X24" s="328">
        <f t="shared" si="5"/>
        <v>0</v>
      </c>
      <c r="Y24" s="129">
        <v>0</v>
      </c>
      <c r="Z24" s="328">
        <f t="shared" si="6"/>
        <v>0</v>
      </c>
      <c r="AA24" s="329">
        <f t="shared" si="7"/>
        <v>1.13017251</v>
      </c>
      <c r="AB24" s="308">
        <f t="shared" si="8"/>
        <v>627719</v>
      </c>
      <c r="AC24" s="129">
        <v>1491525</v>
      </c>
      <c r="AD24" s="60">
        <f t="shared" si="14"/>
        <v>0.29619949378174482</v>
      </c>
    </row>
    <row r="25" spans="1:30" outlineLevel="1" x14ac:dyDescent="0.2">
      <c r="A25" s="306">
        <v>3652</v>
      </c>
      <c r="B25" s="307" t="s">
        <v>270</v>
      </c>
      <c r="C25" s="129">
        <v>205478278</v>
      </c>
      <c r="D25" s="129">
        <v>6120070</v>
      </c>
      <c r="E25" s="325">
        <f t="shared" si="9"/>
        <v>2.98E-2</v>
      </c>
      <c r="F25" s="326">
        <f t="shared" si="0"/>
        <v>0.24792544999999999</v>
      </c>
      <c r="G25" s="129">
        <v>515127</v>
      </c>
      <c r="H25" s="129">
        <v>864728</v>
      </c>
      <c r="I25" s="327">
        <f t="shared" si="10"/>
        <v>1.6787000000000001</v>
      </c>
      <c r="J25" s="326">
        <f t="shared" si="1"/>
        <v>3.6730859999999997E-2</v>
      </c>
      <c r="K25" s="129">
        <v>310572</v>
      </c>
      <c r="L25" s="129">
        <v>1020186</v>
      </c>
      <c r="M25" s="327">
        <f t="shared" si="11"/>
        <v>3.2848999999999999</v>
      </c>
      <c r="N25" s="326">
        <f t="shared" si="2"/>
        <v>5.8532569999999999E-2</v>
      </c>
      <c r="O25" s="129">
        <v>308084</v>
      </c>
      <c r="P25" s="129">
        <v>1349921</v>
      </c>
      <c r="Q25" s="327">
        <f t="shared" si="12"/>
        <v>4.3817000000000004</v>
      </c>
      <c r="R25" s="326">
        <f t="shared" si="3"/>
        <v>9.3948680000000007E-2</v>
      </c>
      <c r="S25" s="129">
        <v>4289</v>
      </c>
      <c r="T25" s="129">
        <v>34518</v>
      </c>
      <c r="U25" s="327">
        <f t="shared" si="13"/>
        <v>8.048</v>
      </c>
      <c r="V25" s="326">
        <f t="shared" si="4"/>
        <v>1.82815E-3</v>
      </c>
      <c r="W25" s="129">
        <v>0</v>
      </c>
      <c r="X25" s="328">
        <f t="shared" si="5"/>
        <v>0</v>
      </c>
      <c r="Y25" s="129">
        <v>3699841</v>
      </c>
      <c r="Z25" s="328">
        <f t="shared" si="6"/>
        <v>0.28266226</v>
      </c>
      <c r="AA25" s="329">
        <f t="shared" si="7"/>
        <v>0.7216279699999999</v>
      </c>
      <c r="AB25" s="308">
        <f t="shared" si="8"/>
        <v>13089264</v>
      </c>
      <c r="AC25" s="129">
        <v>38068530</v>
      </c>
      <c r="AD25" s="60">
        <f t="shared" si="14"/>
        <v>0.25586060258970511</v>
      </c>
    </row>
    <row r="26" spans="1:30" outlineLevel="1" x14ac:dyDescent="0.2">
      <c r="A26" s="306">
        <v>11711</v>
      </c>
      <c r="B26" s="307" t="s">
        <v>271</v>
      </c>
      <c r="C26" s="129">
        <v>24482265</v>
      </c>
      <c r="D26" s="129">
        <v>1375708</v>
      </c>
      <c r="E26" s="325">
        <f t="shared" si="9"/>
        <v>5.62E-2</v>
      </c>
      <c r="F26" s="326">
        <f t="shared" si="0"/>
        <v>0.57598647999999997</v>
      </c>
      <c r="G26" s="129">
        <v>42210</v>
      </c>
      <c r="H26" s="129">
        <v>111427</v>
      </c>
      <c r="I26" s="327">
        <f t="shared" si="10"/>
        <v>2.6398000000000001</v>
      </c>
      <c r="J26" s="326">
        <f t="shared" si="1"/>
        <v>4.0788829999999998E-2</v>
      </c>
      <c r="K26" s="129">
        <v>45564</v>
      </c>
      <c r="L26" s="129">
        <v>91998</v>
      </c>
      <c r="M26" s="327">
        <f t="shared" si="11"/>
        <v>2.0190999999999999</v>
      </c>
      <c r="N26" s="326">
        <f t="shared" si="2"/>
        <v>1.7780069999999999E-2</v>
      </c>
      <c r="O26" s="129">
        <v>61247</v>
      </c>
      <c r="P26" s="129">
        <v>52629</v>
      </c>
      <c r="Q26" s="327">
        <f t="shared" si="12"/>
        <v>0.85929999999999995</v>
      </c>
      <c r="R26" s="326">
        <f t="shared" si="3"/>
        <v>3.9365099999999998E-3</v>
      </c>
      <c r="S26" s="129">
        <v>0</v>
      </c>
      <c r="T26" s="129">
        <v>0</v>
      </c>
      <c r="U26" s="327">
        <f t="shared" si="13"/>
        <v>0</v>
      </c>
      <c r="V26" s="326">
        <f t="shared" si="4"/>
        <v>0</v>
      </c>
      <c r="W26" s="129">
        <v>0</v>
      </c>
      <c r="X26" s="328">
        <f t="shared" si="5"/>
        <v>0</v>
      </c>
      <c r="Y26" s="129">
        <v>756676</v>
      </c>
      <c r="Z26" s="328">
        <f t="shared" si="6"/>
        <v>0.31680788999999998</v>
      </c>
      <c r="AA26" s="329">
        <f t="shared" si="7"/>
        <v>0.95529977999999993</v>
      </c>
      <c r="AB26" s="308">
        <f t="shared" si="8"/>
        <v>2388438</v>
      </c>
      <c r="AC26" s="129">
        <v>6234924</v>
      </c>
      <c r="AD26" s="60">
        <f t="shared" si="14"/>
        <v>0.27697294860171706</v>
      </c>
    </row>
    <row r="27" spans="1:30" outlineLevel="1" x14ac:dyDescent="0.2">
      <c r="A27" s="306">
        <v>12826</v>
      </c>
      <c r="B27" s="307" t="s">
        <v>272</v>
      </c>
      <c r="C27" s="129">
        <v>17932840</v>
      </c>
      <c r="D27" s="129">
        <v>1054059</v>
      </c>
      <c r="E27" s="325">
        <f t="shared" si="9"/>
        <v>5.8799999999999998E-2</v>
      </c>
      <c r="F27" s="326">
        <f t="shared" si="0"/>
        <v>0.34125038000000002</v>
      </c>
      <c r="G27" s="129">
        <v>9307</v>
      </c>
      <c r="H27" s="129">
        <v>51897</v>
      </c>
      <c r="I27" s="327">
        <f t="shared" si="10"/>
        <v>5.5761000000000003</v>
      </c>
      <c r="J27" s="326">
        <f t="shared" si="1"/>
        <v>2.9657449999999998E-2</v>
      </c>
      <c r="K27" s="129">
        <v>21613</v>
      </c>
      <c r="L27" s="129">
        <v>92064</v>
      </c>
      <c r="M27" s="327">
        <f t="shared" si="11"/>
        <v>4.2596999999999996</v>
      </c>
      <c r="N27" s="326">
        <f t="shared" si="2"/>
        <v>2.7742610000000001E-2</v>
      </c>
      <c r="O27" s="129">
        <v>21613</v>
      </c>
      <c r="P27" s="129">
        <v>131114</v>
      </c>
      <c r="Q27" s="327">
        <f t="shared" si="12"/>
        <v>6.0663999999999998</v>
      </c>
      <c r="R27" s="326">
        <f t="shared" si="3"/>
        <v>5.1168449999999997E-2</v>
      </c>
      <c r="S27" s="129">
        <v>0</v>
      </c>
      <c r="T27" s="129">
        <v>0</v>
      </c>
      <c r="U27" s="327">
        <f t="shared" si="13"/>
        <v>0</v>
      </c>
      <c r="V27" s="326">
        <f t="shared" si="4"/>
        <v>0</v>
      </c>
      <c r="W27" s="129">
        <v>0</v>
      </c>
      <c r="X27" s="328">
        <f t="shared" si="5"/>
        <v>0</v>
      </c>
      <c r="Y27" s="129">
        <v>1902579</v>
      </c>
      <c r="Z27" s="328">
        <f t="shared" si="6"/>
        <v>0.58872152</v>
      </c>
      <c r="AA27" s="329">
        <f t="shared" si="7"/>
        <v>1.03854041</v>
      </c>
      <c r="AB27" s="308">
        <f t="shared" si="8"/>
        <v>3231713</v>
      </c>
      <c r="AC27" s="129">
        <v>5955506</v>
      </c>
      <c r="AD27" s="60">
        <f t="shared" si="14"/>
        <v>0.35176183347757356</v>
      </c>
    </row>
    <row r="28" spans="1:30" outlineLevel="1" x14ac:dyDescent="0.2">
      <c r="A28" s="306">
        <v>13231</v>
      </c>
      <c r="B28" s="307" t="s">
        <v>273</v>
      </c>
      <c r="C28" s="129">
        <v>5489839</v>
      </c>
      <c r="D28" s="129">
        <v>333531</v>
      </c>
      <c r="E28" s="325">
        <f t="shared" si="9"/>
        <v>6.08E-2</v>
      </c>
      <c r="F28" s="326">
        <f t="shared" si="0"/>
        <v>0.85618316999999999</v>
      </c>
      <c r="G28" s="129">
        <v>1846</v>
      </c>
      <c r="H28" s="129">
        <v>16282</v>
      </c>
      <c r="I28" s="327">
        <f t="shared" si="10"/>
        <v>8.8201999999999998</v>
      </c>
      <c r="J28" s="326">
        <f t="shared" si="1"/>
        <v>0.1128608</v>
      </c>
      <c r="K28" s="129">
        <v>6654</v>
      </c>
      <c r="L28" s="129">
        <v>43615</v>
      </c>
      <c r="M28" s="327">
        <f t="shared" si="11"/>
        <v>6.5547000000000004</v>
      </c>
      <c r="N28" s="326">
        <f t="shared" si="2"/>
        <v>0.15508264999999999</v>
      </c>
      <c r="O28" s="129">
        <v>2552</v>
      </c>
      <c r="P28" s="129">
        <v>28013</v>
      </c>
      <c r="Q28" s="327">
        <f t="shared" si="12"/>
        <v>10.976900000000001</v>
      </c>
      <c r="R28" s="326">
        <f t="shared" si="3"/>
        <v>0.15169018000000001</v>
      </c>
      <c r="S28" s="129">
        <v>0</v>
      </c>
      <c r="T28" s="129">
        <v>0</v>
      </c>
      <c r="U28" s="327">
        <f t="shared" si="13"/>
        <v>0</v>
      </c>
      <c r="V28" s="326">
        <f t="shared" si="4"/>
        <v>0</v>
      </c>
      <c r="W28" s="129">
        <v>0</v>
      </c>
      <c r="X28" s="328">
        <f t="shared" si="5"/>
        <v>0</v>
      </c>
      <c r="Y28" s="129">
        <v>0</v>
      </c>
      <c r="Z28" s="328">
        <f t="shared" si="6"/>
        <v>0</v>
      </c>
      <c r="AA28" s="329">
        <f t="shared" si="7"/>
        <v>1.2758167999999999</v>
      </c>
      <c r="AB28" s="308">
        <f t="shared" si="8"/>
        <v>421441</v>
      </c>
      <c r="AC28" s="129">
        <v>2280789</v>
      </c>
      <c r="AD28" s="60">
        <f t="shared" si="14"/>
        <v>0.15596044748226465</v>
      </c>
    </row>
    <row r="29" spans="1:30" outlineLevel="1" x14ac:dyDescent="0.2">
      <c r="A29" s="306">
        <v>3592</v>
      </c>
      <c r="B29" s="307" t="s">
        <v>274</v>
      </c>
      <c r="C29" s="129">
        <v>14327582</v>
      </c>
      <c r="D29" s="129">
        <v>898012</v>
      </c>
      <c r="E29" s="325">
        <f t="shared" si="9"/>
        <v>6.2700000000000006E-2</v>
      </c>
      <c r="F29" s="326">
        <f t="shared" si="0"/>
        <v>0.45702663999999998</v>
      </c>
      <c r="G29" s="129">
        <v>120768</v>
      </c>
      <c r="H29" s="129">
        <v>225983</v>
      </c>
      <c r="I29" s="327">
        <f t="shared" si="10"/>
        <v>1.8712</v>
      </c>
      <c r="J29" s="326">
        <f t="shared" si="1"/>
        <v>6.388779E-2</v>
      </c>
      <c r="K29" s="129">
        <v>33955</v>
      </c>
      <c r="L29" s="129">
        <v>154093</v>
      </c>
      <c r="M29" s="327">
        <f t="shared" si="11"/>
        <v>4.5381999999999998</v>
      </c>
      <c r="N29" s="326">
        <f t="shared" si="2"/>
        <v>7.2929960000000002E-2</v>
      </c>
      <c r="O29" s="129">
        <v>33391</v>
      </c>
      <c r="P29" s="129">
        <v>60811</v>
      </c>
      <c r="Q29" s="327">
        <f t="shared" si="12"/>
        <v>1.8211999999999999</v>
      </c>
      <c r="R29" s="326">
        <f t="shared" si="3"/>
        <v>1.0503230000000001E-2</v>
      </c>
      <c r="S29" s="129">
        <v>0</v>
      </c>
      <c r="T29" s="129">
        <v>0</v>
      </c>
      <c r="U29" s="327">
        <f t="shared" si="13"/>
        <v>0</v>
      </c>
      <c r="V29" s="326">
        <f t="shared" si="4"/>
        <v>0</v>
      </c>
      <c r="W29" s="129">
        <v>0</v>
      </c>
      <c r="X29" s="328">
        <f t="shared" si="5"/>
        <v>0</v>
      </c>
      <c r="Y29" s="129">
        <v>853259</v>
      </c>
      <c r="Z29" s="328">
        <f t="shared" si="6"/>
        <v>0.38923244000000001</v>
      </c>
      <c r="AA29" s="329">
        <f t="shared" si="7"/>
        <v>0.99358005999999988</v>
      </c>
      <c r="AB29" s="308">
        <f t="shared" si="8"/>
        <v>2192158</v>
      </c>
      <c r="AC29" s="129">
        <v>5127268</v>
      </c>
      <c r="AD29" s="60">
        <f t="shared" si="14"/>
        <v>0.29949862188647031</v>
      </c>
    </row>
    <row r="30" spans="1:30" outlineLevel="1" x14ac:dyDescent="0.2">
      <c r="A30" s="306">
        <v>3594</v>
      </c>
      <c r="B30" s="307" t="s">
        <v>275</v>
      </c>
      <c r="C30" s="129">
        <v>113279483</v>
      </c>
      <c r="D30" s="129">
        <v>8328519</v>
      </c>
      <c r="E30" s="325">
        <f t="shared" si="9"/>
        <v>7.3499999999999996E-2</v>
      </c>
      <c r="F30" s="326">
        <f t="shared" si="0"/>
        <v>0.63772121000000004</v>
      </c>
      <c r="G30" s="129">
        <v>307853</v>
      </c>
      <c r="H30" s="129">
        <v>1421814</v>
      </c>
      <c r="I30" s="327">
        <f t="shared" si="10"/>
        <v>4.6185</v>
      </c>
      <c r="J30" s="326">
        <f t="shared" si="1"/>
        <v>0.12733551000000001</v>
      </c>
      <c r="K30" s="129">
        <v>467142</v>
      </c>
      <c r="L30" s="129">
        <v>1554645</v>
      </c>
      <c r="M30" s="327">
        <f t="shared" si="11"/>
        <v>3.3279999999999998</v>
      </c>
      <c r="N30" s="326">
        <f t="shared" si="2"/>
        <v>6.9252889999999998E-2</v>
      </c>
      <c r="O30" s="129">
        <v>271444</v>
      </c>
      <c r="P30" s="129">
        <v>1176411</v>
      </c>
      <c r="Q30" s="327">
        <f t="shared" si="12"/>
        <v>4.3338999999999999</v>
      </c>
      <c r="R30" s="326">
        <f t="shared" si="3"/>
        <v>6.2059019999999999E-2</v>
      </c>
      <c r="S30" s="129">
        <v>0</v>
      </c>
      <c r="T30" s="129">
        <v>0</v>
      </c>
      <c r="U30" s="327">
        <f t="shared" si="13"/>
        <v>0</v>
      </c>
      <c r="V30" s="326">
        <f t="shared" si="4"/>
        <v>0</v>
      </c>
      <c r="W30" s="129">
        <v>1883278</v>
      </c>
      <c r="X30" s="328">
        <f t="shared" si="5"/>
        <v>0.11026216</v>
      </c>
      <c r="Y30" s="129">
        <v>2715336</v>
      </c>
      <c r="Z30" s="328">
        <f t="shared" si="6"/>
        <v>0.15897749</v>
      </c>
      <c r="AA30" s="329">
        <f t="shared" si="7"/>
        <v>1.1656082800000001</v>
      </c>
      <c r="AB30" s="308">
        <f t="shared" si="8"/>
        <v>17080003</v>
      </c>
      <c r="AC30" s="129">
        <v>0</v>
      </c>
      <c r="AD30" s="60">
        <f t="shared" si="14"/>
        <v>1</v>
      </c>
    </row>
    <row r="31" spans="1:30" outlineLevel="1" x14ac:dyDescent="0.2">
      <c r="A31" s="306">
        <v>42421</v>
      </c>
      <c r="B31" s="307" t="s">
        <v>276</v>
      </c>
      <c r="C31" s="129">
        <v>5562817</v>
      </c>
      <c r="D31" s="129">
        <v>408834</v>
      </c>
      <c r="E31" s="325">
        <f t="shared" si="9"/>
        <v>7.3499999999999996E-2</v>
      </c>
      <c r="F31" s="326">
        <f t="shared" si="0"/>
        <v>0.82032700000000003</v>
      </c>
      <c r="G31" s="129">
        <v>67573</v>
      </c>
      <c r="H31" s="129">
        <v>34399</v>
      </c>
      <c r="I31" s="327">
        <f t="shared" si="10"/>
        <v>0.5091</v>
      </c>
      <c r="J31" s="326">
        <f t="shared" si="1"/>
        <v>8.8988000000000001E-3</v>
      </c>
      <c r="K31" s="129">
        <v>199872</v>
      </c>
      <c r="L31" s="129">
        <v>208562</v>
      </c>
      <c r="M31" s="327">
        <f t="shared" si="11"/>
        <v>1.0435000000000001</v>
      </c>
      <c r="N31" s="326">
        <f t="shared" si="2"/>
        <v>7.6335739999999999E-2</v>
      </c>
      <c r="O31" s="129">
        <v>0</v>
      </c>
      <c r="P31" s="129">
        <v>0</v>
      </c>
      <c r="Q31" s="327">
        <f t="shared" si="12"/>
        <v>0</v>
      </c>
      <c r="R31" s="326">
        <f t="shared" si="3"/>
        <v>0</v>
      </c>
      <c r="S31" s="129">
        <v>0</v>
      </c>
      <c r="T31" s="129">
        <v>0</v>
      </c>
      <c r="U31" s="327">
        <f t="shared" si="13"/>
        <v>0</v>
      </c>
      <c r="V31" s="326">
        <f t="shared" si="4"/>
        <v>0</v>
      </c>
      <c r="W31" s="129">
        <v>0</v>
      </c>
      <c r="X31" s="328">
        <f t="shared" si="5"/>
        <v>0</v>
      </c>
      <c r="Y31" s="129">
        <v>0</v>
      </c>
      <c r="Z31" s="328">
        <f t="shared" si="6"/>
        <v>0</v>
      </c>
      <c r="AA31" s="329">
        <f t="shared" si="7"/>
        <v>0.90556154</v>
      </c>
      <c r="AB31" s="308">
        <f t="shared" si="8"/>
        <v>651795</v>
      </c>
      <c r="AC31" s="129">
        <v>0</v>
      </c>
      <c r="AD31" s="60">
        <f t="shared" si="14"/>
        <v>1</v>
      </c>
    </row>
    <row r="32" spans="1:30" outlineLevel="1" x14ac:dyDescent="0.2">
      <c r="A32" s="306">
        <v>3624</v>
      </c>
      <c r="B32" s="307" t="s">
        <v>277</v>
      </c>
      <c r="C32" s="129">
        <v>30655003</v>
      </c>
      <c r="D32" s="129">
        <v>1507920</v>
      </c>
      <c r="E32" s="325">
        <f t="shared" si="9"/>
        <v>4.9200000000000001E-2</v>
      </c>
      <c r="F32" s="326">
        <f t="shared" si="0"/>
        <v>0.29799746999999999</v>
      </c>
      <c r="G32" s="129">
        <v>98523</v>
      </c>
      <c r="H32" s="129">
        <v>300643</v>
      </c>
      <c r="I32" s="327">
        <f t="shared" si="10"/>
        <v>3.0514999999999999</v>
      </c>
      <c r="J32" s="326">
        <f t="shared" si="1"/>
        <v>6.8590460000000006E-2</v>
      </c>
      <c r="K32" s="129">
        <v>76376</v>
      </c>
      <c r="L32" s="129">
        <v>415027</v>
      </c>
      <c r="M32" s="327">
        <f t="shared" si="11"/>
        <v>5.4340000000000002</v>
      </c>
      <c r="N32" s="326">
        <f t="shared" si="2"/>
        <v>0.11638922</v>
      </c>
      <c r="O32" s="129">
        <v>41508</v>
      </c>
      <c r="P32" s="129">
        <v>211107</v>
      </c>
      <c r="Q32" s="327">
        <f t="shared" si="12"/>
        <v>5.0858999999999996</v>
      </c>
      <c r="R32" s="326">
        <f t="shared" si="3"/>
        <v>5.0388429999999998E-2</v>
      </c>
      <c r="S32" s="129">
        <v>0</v>
      </c>
      <c r="T32" s="129">
        <v>0</v>
      </c>
      <c r="U32" s="327">
        <f t="shared" si="13"/>
        <v>0</v>
      </c>
      <c r="V32" s="326">
        <f t="shared" si="4"/>
        <v>0</v>
      </c>
      <c r="W32" s="129">
        <v>1506436</v>
      </c>
      <c r="X32" s="328">
        <f t="shared" si="5"/>
        <v>0.34006048999999999</v>
      </c>
      <c r="Y32" s="129">
        <v>488773</v>
      </c>
      <c r="Z32" s="328">
        <f t="shared" si="6"/>
        <v>0.11033485</v>
      </c>
      <c r="AA32" s="329">
        <f t="shared" si="7"/>
        <v>0.98376092000000004</v>
      </c>
      <c r="AB32" s="308">
        <f t="shared" si="8"/>
        <v>4429906</v>
      </c>
      <c r="AC32" s="129">
        <v>8948384</v>
      </c>
      <c r="AD32" s="60">
        <f t="shared" si="14"/>
        <v>0.33112647431024445</v>
      </c>
    </row>
    <row r="33" spans="1:30" outlineLevel="1" x14ac:dyDescent="0.2">
      <c r="A33" s="306">
        <v>3642</v>
      </c>
      <c r="B33" s="307" t="s">
        <v>278</v>
      </c>
      <c r="C33" s="129">
        <v>43938667</v>
      </c>
      <c r="D33" s="129">
        <v>2346298</v>
      </c>
      <c r="E33" s="325">
        <f t="shared" si="9"/>
        <v>5.3400000000000003E-2</v>
      </c>
      <c r="F33" s="326">
        <f t="shared" si="0"/>
        <v>0.21948454000000001</v>
      </c>
      <c r="G33" s="129">
        <v>73683</v>
      </c>
      <c r="H33" s="129">
        <v>225593</v>
      </c>
      <c r="I33" s="327">
        <f t="shared" si="10"/>
        <v>3.0617000000000001</v>
      </c>
      <c r="J33" s="326">
        <f t="shared" si="1"/>
        <v>2.2521530000000001E-2</v>
      </c>
      <c r="K33" s="129">
        <v>89904</v>
      </c>
      <c r="L33" s="129">
        <v>371998</v>
      </c>
      <c r="M33" s="327">
        <f t="shared" si="11"/>
        <v>4.1376999999999997</v>
      </c>
      <c r="N33" s="326">
        <f t="shared" si="2"/>
        <v>3.4643899999999998E-2</v>
      </c>
      <c r="O33" s="129">
        <v>76259</v>
      </c>
      <c r="P33" s="129">
        <v>418272</v>
      </c>
      <c r="Q33" s="327">
        <f t="shared" si="12"/>
        <v>5.4848999999999997</v>
      </c>
      <c r="R33" s="326">
        <f t="shared" si="3"/>
        <v>4.6956770000000002E-2</v>
      </c>
      <c r="S33" s="129">
        <v>0</v>
      </c>
      <c r="T33" s="129">
        <v>0</v>
      </c>
      <c r="U33" s="327">
        <f t="shared" si="13"/>
        <v>0</v>
      </c>
      <c r="V33" s="326">
        <f t="shared" si="4"/>
        <v>0</v>
      </c>
      <c r="W33" s="129">
        <v>0</v>
      </c>
      <c r="X33" s="328">
        <f t="shared" si="5"/>
        <v>0</v>
      </c>
      <c r="Y33" s="129">
        <v>6795277</v>
      </c>
      <c r="Z33" s="328">
        <f t="shared" si="6"/>
        <v>0.66899516999999997</v>
      </c>
      <c r="AA33" s="329">
        <f t="shared" si="7"/>
        <v>0.99260190999999998</v>
      </c>
      <c r="AB33" s="308">
        <f t="shared" si="8"/>
        <v>10157438</v>
      </c>
      <c r="AC33" s="129">
        <v>0</v>
      </c>
      <c r="AD33" s="60">
        <f t="shared" si="14"/>
        <v>1</v>
      </c>
    </row>
    <row r="34" spans="1:30" outlineLevel="1" x14ac:dyDescent="0.2">
      <c r="A34" s="306">
        <v>3644</v>
      </c>
      <c r="B34" s="307" t="s">
        <v>279</v>
      </c>
      <c r="C34" s="129">
        <v>80722364</v>
      </c>
      <c r="D34" s="129">
        <v>5200753</v>
      </c>
      <c r="E34" s="325">
        <f t="shared" si="9"/>
        <v>6.4399999999999999E-2</v>
      </c>
      <c r="F34" s="326">
        <f t="shared" si="0"/>
        <v>0.39315148999999999</v>
      </c>
      <c r="G34" s="129">
        <v>423475</v>
      </c>
      <c r="H34" s="129">
        <v>1263128</v>
      </c>
      <c r="I34" s="327">
        <f t="shared" si="10"/>
        <v>2.9828000000000001</v>
      </c>
      <c r="J34" s="326">
        <f t="shared" si="1"/>
        <v>8.2320760000000007E-2</v>
      </c>
      <c r="K34" s="129">
        <v>127336</v>
      </c>
      <c r="L34" s="129">
        <v>840240</v>
      </c>
      <c r="M34" s="327">
        <f t="shared" si="11"/>
        <v>6.5986000000000002</v>
      </c>
      <c r="N34" s="326">
        <f t="shared" si="2"/>
        <v>8.3620079999999999E-2</v>
      </c>
      <c r="O34" s="129">
        <v>101957</v>
      </c>
      <c r="P34" s="129">
        <v>412909</v>
      </c>
      <c r="Q34" s="327">
        <f t="shared" si="12"/>
        <v>4.0498000000000003</v>
      </c>
      <c r="R34" s="326">
        <f t="shared" si="3"/>
        <v>2.2934380000000001E-2</v>
      </c>
      <c r="S34" s="129">
        <v>0</v>
      </c>
      <c r="T34" s="129">
        <v>0</v>
      </c>
      <c r="U34" s="327">
        <f t="shared" si="13"/>
        <v>0</v>
      </c>
      <c r="V34" s="326">
        <f t="shared" si="4"/>
        <v>0</v>
      </c>
      <c r="W34" s="129">
        <v>1012723</v>
      </c>
      <c r="X34" s="328">
        <f t="shared" si="5"/>
        <v>6.6808980000000004E-2</v>
      </c>
      <c r="Y34" s="129">
        <v>6428734</v>
      </c>
      <c r="Z34" s="328">
        <f t="shared" si="6"/>
        <v>0.42410130000000001</v>
      </c>
      <c r="AA34" s="329">
        <f t="shared" si="7"/>
        <v>1.0729369900000001</v>
      </c>
      <c r="AB34" s="308">
        <f t="shared" si="8"/>
        <v>15158487</v>
      </c>
      <c r="AC34" s="129">
        <v>15918716</v>
      </c>
      <c r="AD34" s="60">
        <f t="shared" si="14"/>
        <v>0.48776870299428171</v>
      </c>
    </row>
    <row r="35" spans="1:30" outlineLevel="1" x14ac:dyDescent="0.2">
      <c r="A35" s="306">
        <v>3541</v>
      </c>
      <c r="B35" s="307" t="s">
        <v>280</v>
      </c>
      <c r="C35" s="129">
        <v>21371243</v>
      </c>
      <c r="D35" s="129">
        <v>1167158</v>
      </c>
      <c r="E35" s="325">
        <f t="shared" si="9"/>
        <v>5.4600000000000003E-2</v>
      </c>
      <c r="F35" s="326">
        <f t="shared" si="0"/>
        <v>0.72234779999999998</v>
      </c>
      <c r="G35" s="129">
        <v>25999</v>
      </c>
      <c r="H35" s="129">
        <v>105197</v>
      </c>
      <c r="I35" s="327">
        <f t="shared" si="10"/>
        <v>4.0461999999999998</v>
      </c>
      <c r="J35" s="326">
        <f t="shared" si="1"/>
        <v>8.9805889999999999E-2</v>
      </c>
      <c r="K35" s="129">
        <v>21144</v>
      </c>
      <c r="L35" s="129">
        <v>115189</v>
      </c>
      <c r="M35" s="327">
        <f t="shared" si="11"/>
        <v>5.4478</v>
      </c>
      <c r="N35" s="326">
        <f t="shared" si="2"/>
        <v>9.1391089999999994E-2</v>
      </c>
      <c r="O35" s="129">
        <v>12593</v>
      </c>
      <c r="P35" s="129">
        <v>116395</v>
      </c>
      <c r="Q35" s="327">
        <f t="shared" si="12"/>
        <v>9.2428000000000008</v>
      </c>
      <c r="R35" s="326">
        <f t="shared" si="3"/>
        <v>0.14247976000000001</v>
      </c>
      <c r="S35" s="129">
        <v>0</v>
      </c>
      <c r="T35" s="129">
        <v>0</v>
      </c>
      <c r="U35" s="327">
        <f t="shared" si="13"/>
        <v>0</v>
      </c>
      <c r="V35" s="326">
        <f t="shared" si="4"/>
        <v>0</v>
      </c>
      <c r="W35" s="129">
        <v>0</v>
      </c>
      <c r="X35" s="328">
        <f t="shared" si="5"/>
        <v>0</v>
      </c>
      <c r="Y35" s="129">
        <v>65844</v>
      </c>
      <c r="Z35" s="328">
        <f t="shared" si="6"/>
        <v>4.194465E-2</v>
      </c>
      <c r="AA35" s="329">
        <f t="shared" si="7"/>
        <v>1.0879691899999999</v>
      </c>
      <c r="AB35" s="308">
        <f t="shared" si="8"/>
        <v>1569783</v>
      </c>
      <c r="AC35" s="129">
        <v>5454244</v>
      </c>
      <c r="AD35" s="60">
        <f t="shared" si="14"/>
        <v>0.22348760903111561</v>
      </c>
    </row>
    <row r="36" spans="1:30" outlineLevel="1" x14ac:dyDescent="0.2">
      <c r="A36" s="306">
        <v>3646</v>
      </c>
      <c r="B36" s="307" t="s">
        <v>281</v>
      </c>
      <c r="C36" s="129">
        <v>36383877</v>
      </c>
      <c r="D36" s="129">
        <v>1835746</v>
      </c>
      <c r="E36" s="325">
        <f>IF(C36=0,0,ROUND(D36/C36,4))</f>
        <v>5.0500000000000003E-2</v>
      </c>
      <c r="F36" s="326">
        <f t="shared" si="0"/>
        <v>0.41349596999999999</v>
      </c>
      <c r="G36" s="129">
        <v>149466</v>
      </c>
      <c r="H36" s="129">
        <v>285180</v>
      </c>
      <c r="I36" s="327">
        <f>IF(G36=0,0,ROUND(H36/G36,4))</f>
        <v>1.9079999999999999</v>
      </c>
      <c r="J36" s="326">
        <f t="shared" si="1"/>
        <v>4.5174649999999997E-2</v>
      </c>
      <c r="K36" s="129">
        <v>155770</v>
      </c>
      <c r="L36" s="129">
        <v>363885</v>
      </c>
      <c r="M36" s="327">
        <f>IF(K36=0,0,ROUND(L36/K36,4))</f>
        <v>2.3359999999999999</v>
      </c>
      <c r="N36" s="326">
        <f t="shared" si="2"/>
        <v>4.871379E-2</v>
      </c>
      <c r="O36" s="129">
        <v>77281</v>
      </c>
      <c r="P36" s="129">
        <v>184408</v>
      </c>
      <c r="Q36" s="327">
        <f>IF(O36=0,0,ROUND(P36/O36,4))</f>
        <v>2.3862000000000001</v>
      </c>
      <c r="R36" s="326">
        <f t="shared" si="3"/>
        <v>2.2932170000000002E-2</v>
      </c>
      <c r="S36" s="129">
        <v>11791</v>
      </c>
      <c r="T36" s="129">
        <v>152160</v>
      </c>
      <c r="U36" s="327">
        <f>IF(S36=0,0,ROUND(T36/S36,4))</f>
        <v>12.9048</v>
      </c>
      <c r="V36" s="326">
        <f t="shared" si="4"/>
        <v>4.2398390000000001E-2</v>
      </c>
      <c r="W36" s="129">
        <v>0</v>
      </c>
      <c r="X36" s="328">
        <f t="shared" si="5"/>
        <v>0</v>
      </c>
      <c r="Y36" s="129">
        <v>1167918</v>
      </c>
      <c r="Z36" s="328">
        <f t="shared" si="6"/>
        <v>0.29276286000000001</v>
      </c>
      <c r="AA36" s="329">
        <f t="shared" si="7"/>
        <v>0.86547783000000011</v>
      </c>
      <c r="AB36" s="308">
        <f t="shared" si="8"/>
        <v>3989297</v>
      </c>
      <c r="AC36" s="129">
        <v>11936293</v>
      </c>
      <c r="AD36" s="60">
        <f t="shared" si="14"/>
        <v>0.25049602557895811</v>
      </c>
    </row>
    <row r="37" spans="1:30" outlineLevel="1" x14ac:dyDescent="0.2">
      <c r="A37" s="306">
        <v>3581</v>
      </c>
      <c r="B37" s="307" t="s">
        <v>282</v>
      </c>
      <c r="C37" s="129">
        <v>39866534</v>
      </c>
      <c r="D37" s="129">
        <v>2284208</v>
      </c>
      <c r="E37" s="325">
        <f t="shared" si="9"/>
        <v>5.7299999999999997E-2</v>
      </c>
      <c r="F37" s="326">
        <f t="shared" si="0"/>
        <v>0.81737369000000004</v>
      </c>
      <c r="G37" s="129">
        <v>67817</v>
      </c>
      <c r="H37" s="129">
        <v>196480</v>
      </c>
      <c r="I37" s="327">
        <f t="shared" si="10"/>
        <v>2.8972000000000002</v>
      </c>
      <c r="J37" s="326">
        <f t="shared" si="1"/>
        <v>6.6169409999999998E-2</v>
      </c>
      <c r="K37" s="129">
        <v>42361</v>
      </c>
      <c r="L37" s="129">
        <v>208446</v>
      </c>
      <c r="M37" s="327">
        <f t="shared" si="11"/>
        <v>4.9207000000000001</v>
      </c>
      <c r="N37" s="326">
        <f t="shared" si="2"/>
        <v>8.2299739999999996E-2</v>
      </c>
      <c r="O37" s="129">
        <v>42361</v>
      </c>
      <c r="P37" s="129">
        <v>160134</v>
      </c>
      <c r="Q37" s="327">
        <f t="shared" si="12"/>
        <v>3.7801999999999998</v>
      </c>
      <c r="R37" s="326">
        <f t="shared" si="3"/>
        <v>4.4169239999999999E-2</v>
      </c>
      <c r="S37" s="129">
        <v>0</v>
      </c>
      <c r="T37" s="129">
        <v>0</v>
      </c>
      <c r="U37" s="327">
        <f t="shared" si="13"/>
        <v>0</v>
      </c>
      <c r="V37" s="326">
        <f t="shared" si="4"/>
        <v>0</v>
      </c>
      <c r="W37" s="129">
        <v>0</v>
      </c>
      <c r="X37" s="328">
        <f t="shared" si="5"/>
        <v>0</v>
      </c>
      <c r="Y37" s="129">
        <v>0</v>
      </c>
      <c r="Z37" s="328">
        <f t="shared" si="6"/>
        <v>0</v>
      </c>
      <c r="AA37" s="329">
        <f t="shared" si="7"/>
        <v>1.0100120800000001</v>
      </c>
      <c r="AB37" s="308">
        <f t="shared" si="8"/>
        <v>2849268</v>
      </c>
      <c r="AC37" s="129">
        <v>0</v>
      </c>
      <c r="AD37" s="60">
        <f t="shared" si="14"/>
        <v>1</v>
      </c>
    </row>
    <row r="38" spans="1:30" outlineLevel="1" x14ac:dyDescent="0.2">
      <c r="A38" s="306">
        <v>3606</v>
      </c>
      <c r="B38" s="307" t="s">
        <v>283</v>
      </c>
      <c r="C38" s="129">
        <v>30076720</v>
      </c>
      <c r="D38" s="129">
        <v>1804603</v>
      </c>
      <c r="E38" s="325">
        <f t="shared" si="9"/>
        <v>0.06</v>
      </c>
      <c r="F38" s="326">
        <f t="shared" si="0"/>
        <v>0.32444629000000003</v>
      </c>
      <c r="G38" s="129">
        <v>98679</v>
      </c>
      <c r="H38" s="129">
        <v>295704</v>
      </c>
      <c r="I38" s="327">
        <f t="shared" si="10"/>
        <v>2.9965999999999999</v>
      </c>
      <c r="J38" s="326">
        <f t="shared" si="1"/>
        <v>4.9422639999999997E-2</v>
      </c>
      <c r="K38" s="129">
        <v>26503</v>
      </c>
      <c r="L38" s="129">
        <v>383961</v>
      </c>
      <c r="M38" s="327">
        <f t="shared" si="11"/>
        <v>14.487500000000001</v>
      </c>
      <c r="N38" s="326">
        <f t="shared" si="2"/>
        <v>0.21415985000000001</v>
      </c>
      <c r="O38" s="129">
        <v>34285</v>
      </c>
      <c r="P38" s="129">
        <v>173554</v>
      </c>
      <c r="Q38" s="327">
        <f t="shared" si="12"/>
        <v>5.0621</v>
      </c>
      <c r="R38" s="326">
        <f t="shared" si="3"/>
        <v>3.0758589999999999E-2</v>
      </c>
      <c r="S38" s="129">
        <v>0</v>
      </c>
      <c r="T38" s="129">
        <v>0</v>
      </c>
      <c r="U38" s="327">
        <f t="shared" si="13"/>
        <v>0</v>
      </c>
      <c r="V38" s="326">
        <f t="shared" si="4"/>
        <v>0</v>
      </c>
      <c r="W38" s="129">
        <v>0</v>
      </c>
      <c r="X38" s="328">
        <f t="shared" si="5"/>
        <v>0</v>
      </c>
      <c r="Y38" s="129">
        <v>3280364</v>
      </c>
      <c r="Z38" s="328">
        <f t="shared" si="6"/>
        <v>0.55241852999999996</v>
      </c>
      <c r="AA38" s="329">
        <f t="shared" si="7"/>
        <v>1.1712058999999999</v>
      </c>
      <c r="AB38" s="308">
        <f t="shared" si="8"/>
        <v>5938186</v>
      </c>
      <c r="AC38" s="129">
        <v>13806002</v>
      </c>
      <c r="AD38" s="60">
        <f t="shared" si="14"/>
        <v>0.30075615163307806</v>
      </c>
    </row>
    <row r="39" spans="1:30" outlineLevel="1" x14ac:dyDescent="0.2">
      <c r="A39" s="306">
        <v>3615</v>
      </c>
      <c r="B39" s="307" t="s">
        <v>284</v>
      </c>
      <c r="C39" s="129">
        <v>57331245</v>
      </c>
      <c r="D39" s="129">
        <v>4086032</v>
      </c>
      <c r="E39" s="325">
        <f t="shared" si="9"/>
        <v>7.1300000000000002E-2</v>
      </c>
      <c r="F39" s="326">
        <f t="shared" si="0"/>
        <v>0.28765843000000002</v>
      </c>
      <c r="G39" s="129">
        <v>256151</v>
      </c>
      <c r="H39" s="129">
        <v>741468</v>
      </c>
      <c r="I39" s="327">
        <f t="shared" si="10"/>
        <v>2.8946999999999998</v>
      </c>
      <c r="J39" s="326">
        <f t="shared" si="1"/>
        <v>3.9446799999999997E-2</v>
      </c>
      <c r="K39" s="129">
        <v>10934</v>
      </c>
      <c r="L39" s="129">
        <v>95105</v>
      </c>
      <c r="M39" s="327">
        <f t="shared" si="11"/>
        <v>8.6981000000000002</v>
      </c>
      <c r="N39" s="326">
        <f t="shared" si="2"/>
        <v>1.049449E-2</v>
      </c>
      <c r="O39" s="129">
        <v>85144</v>
      </c>
      <c r="P39" s="129">
        <v>641920</v>
      </c>
      <c r="Q39" s="327">
        <f t="shared" si="12"/>
        <v>7.5392000000000001</v>
      </c>
      <c r="R39" s="326">
        <f t="shared" si="3"/>
        <v>5.5832E-2</v>
      </c>
      <c r="S39" s="129">
        <v>0</v>
      </c>
      <c r="T39" s="129">
        <v>0</v>
      </c>
      <c r="U39" s="327">
        <f t="shared" si="13"/>
        <v>0</v>
      </c>
      <c r="V39" s="326">
        <f t="shared" si="4"/>
        <v>0</v>
      </c>
      <c r="W39" s="129">
        <v>2081722</v>
      </c>
      <c r="X39" s="328">
        <f t="shared" si="5"/>
        <v>0.11551672</v>
      </c>
      <c r="Y39" s="129">
        <v>10374711</v>
      </c>
      <c r="Z39" s="328">
        <f t="shared" si="6"/>
        <v>0.57570252</v>
      </c>
      <c r="AA39" s="329">
        <f t="shared" si="7"/>
        <v>1.0846509600000001</v>
      </c>
      <c r="AB39" s="308">
        <f t="shared" si="8"/>
        <v>18020958</v>
      </c>
      <c r="AC39" s="129">
        <v>23993980</v>
      </c>
      <c r="AD39" s="60">
        <f t="shared" si="14"/>
        <v>0.42891787677992049</v>
      </c>
    </row>
    <row r="40" spans="1:30" outlineLevel="1" x14ac:dyDescent="0.2">
      <c r="A40" s="306">
        <v>3625</v>
      </c>
      <c r="B40" s="307" t="s">
        <v>285</v>
      </c>
      <c r="C40" s="129">
        <v>12329315</v>
      </c>
      <c r="D40" s="129">
        <v>787333</v>
      </c>
      <c r="E40" s="325">
        <f>IF(C40=0,0,ROUND(D40/C40,4))</f>
        <v>6.3899999999999998E-2</v>
      </c>
      <c r="F40" s="326">
        <f t="shared" si="0"/>
        <v>0.59108662999999995</v>
      </c>
      <c r="G40" s="129">
        <v>19491</v>
      </c>
      <c r="H40" s="129">
        <v>198624</v>
      </c>
      <c r="I40" s="327">
        <f>IF(G40=0,0,ROUND(H40/G40,4))</f>
        <v>10.1905</v>
      </c>
      <c r="J40" s="326">
        <f t="shared" si="1"/>
        <v>0.44263839999999999</v>
      </c>
      <c r="K40" s="129">
        <v>25174</v>
      </c>
      <c r="L40" s="129">
        <v>91979</v>
      </c>
      <c r="M40" s="327">
        <f>IF(K40=0,0,ROUND(L40/K40,4))</f>
        <v>3.6537000000000002</v>
      </c>
      <c r="N40" s="326">
        <f t="shared" si="2"/>
        <v>5.0729549999999998E-2</v>
      </c>
      <c r="O40" s="129">
        <v>25174</v>
      </c>
      <c r="P40" s="129">
        <v>193162</v>
      </c>
      <c r="Q40" s="327">
        <f>IF(O40=0,0,ROUND(P40/O40,4))</f>
        <v>7.6730999999999998</v>
      </c>
      <c r="R40" s="326">
        <f t="shared" si="3"/>
        <v>0.20345840000000001</v>
      </c>
      <c r="S40" s="129">
        <v>0</v>
      </c>
      <c r="T40" s="129">
        <v>0</v>
      </c>
      <c r="U40" s="327">
        <f>IF(S40=0,0,ROUND(T40/S40,4))</f>
        <v>0</v>
      </c>
      <c r="V40" s="326">
        <f t="shared" si="4"/>
        <v>0</v>
      </c>
      <c r="W40" s="129">
        <v>0</v>
      </c>
      <c r="X40" s="328">
        <f>ROUND(W40/$AB40,8)</f>
        <v>0</v>
      </c>
      <c r="Y40" s="129">
        <v>243411</v>
      </c>
      <c r="Z40" s="328">
        <f>ROUND(Y40/$AB40,8)</f>
        <v>0.16071941000000001</v>
      </c>
      <c r="AA40" s="329">
        <f>F40+J40+N40+R40+V40+X40+Z40</f>
        <v>1.4486323899999998</v>
      </c>
      <c r="AB40" s="308">
        <f>D40+H40+L40+P40+T40+W40+Y40</f>
        <v>1514509</v>
      </c>
      <c r="AC40" s="129">
        <v>2101006</v>
      </c>
      <c r="AD40" s="60">
        <f>AB40/(AB40+AC40)</f>
        <v>0.41889163784412453</v>
      </c>
    </row>
    <row r="41" spans="1:30" ht="29.25" outlineLevel="1" thickBot="1" x14ac:dyDescent="0.25">
      <c r="A41" s="330">
        <v>20</v>
      </c>
      <c r="B41" s="331" t="s">
        <v>286</v>
      </c>
      <c r="C41" s="130">
        <v>1966390</v>
      </c>
      <c r="D41" s="131">
        <v>119706</v>
      </c>
      <c r="E41" s="332">
        <f>IF(C41=0,0,ROUND(D41/C41,4))</f>
        <v>6.0900000000000003E-2</v>
      </c>
      <c r="F41" s="333">
        <f t="shared" si="0"/>
        <v>0.82356339999999995</v>
      </c>
      <c r="G41" s="130">
        <v>0</v>
      </c>
      <c r="H41" s="131">
        <v>0</v>
      </c>
      <c r="I41" s="334">
        <f>IF(G41=0,0,ROUND(H41/G41,4))</f>
        <v>0</v>
      </c>
      <c r="J41" s="333">
        <f t="shared" si="1"/>
        <v>0</v>
      </c>
      <c r="K41" s="130">
        <v>3162</v>
      </c>
      <c r="L41" s="131">
        <v>37801</v>
      </c>
      <c r="M41" s="334">
        <f>IF(K41=0,0,ROUND(L41/K41,4))</f>
        <v>11.954800000000001</v>
      </c>
      <c r="N41" s="333">
        <f t="shared" si="2"/>
        <v>0.65592930999999999</v>
      </c>
      <c r="O41" s="132">
        <v>0</v>
      </c>
      <c r="P41" s="131">
        <v>0</v>
      </c>
      <c r="Q41" s="334">
        <f>IF(O41=0,0,ROUND(P41/O41,4))</f>
        <v>0</v>
      </c>
      <c r="R41" s="333">
        <f t="shared" si="3"/>
        <v>0</v>
      </c>
      <c r="S41" s="132">
        <v>0</v>
      </c>
      <c r="T41" s="131">
        <v>0</v>
      </c>
      <c r="U41" s="334">
        <f>IF(S41=0,0,ROUND(T41/S41,4))</f>
        <v>0</v>
      </c>
      <c r="V41" s="333">
        <f t="shared" si="4"/>
        <v>0</v>
      </c>
      <c r="W41" s="132">
        <v>0</v>
      </c>
      <c r="X41" s="335">
        <f>ROUND(W41/$AB41,8)</f>
        <v>0</v>
      </c>
      <c r="Y41" s="132">
        <v>0</v>
      </c>
      <c r="Z41" s="335">
        <f>ROUND(Y41/$AB41,8)</f>
        <v>0</v>
      </c>
      <c r="AA41" s="336">
        <f>F41+J41+N41+R41+V41+X41+Z41</f>
        <v>1.4794927099999999</v>
      </c>
      <c r="AB41" s="337">
        <f>D41+H41+L41+P41+T41+W41+Y41</f>
        <v>157507</v>
      </c>
      <c r="AC41" s="338">
        <v>0</v>
      </c>
      <c r="AD41" s="61">
        <f>AB41/(AB41+AC41)</f>
        <v>1</v>
      </c>
    </row>
    <row r="42" spans="1:30" ht="15" thickBot="1" x14ac:dyDescent="0.25">
      <c r="A42" s="58"/>
      <c r="B42" s="339" t="s">
        <v>43</v>
      </c>
      <c r="C42" s="340">
        <f>SUM(C5:C41)</f>
        <v>1737518951</v>
      </c>
      <c r="D42" s="341">
        <f>SUM(D5:D41)</f>
        <v>96536064</v>
      </c>
      <c r="E42" s="342">
        <f>IF(C42=0," ",ROUND(D42/C42,4))</f>
        <v>5.5599999999999997E-2</v>
      </c>
      <c r="F42" s="343">
        <f t="shared" si="0"/>
        <v>0.33249675000000001</v>
      </c>
      <c r="G42" s="340">
        <f>SUM(G5:G41)</f>
        <v>8557608</v>
      </c>
      <c r="H42" s="341">
        <f>SUM(H5:H41)</f>
        <v>25757356</v>
      </c>
      <c r="I42" s="344">
        <f>IF(G42=0," ",ROUND(H42/G42,4))</f>
        <v>3.0099</v>
      </c>
      <c r="J42" s="343">
        <f t="shared" si="1"/>
        <v>8.9393600000000004E-2</v>
      </c>
      <c r="K42" s="340">
        <f>SUM(K5:K41)</f>
        <v>3829594</v>
      </c>
      <c r="L42" s="341">
        <f>SUM(L5:L41)</f>
        <v>16662280</v>
      </c>
      <c r="M42" s="344">
        <f>IF(K42=0," ",ROUND(L42/K42,4))</f>
        <v>4.3509000000000002</v>
      </c>
      <c r="N42" s="343">
        <f t="shared" si="2"/>
        <v>5.770111E-2</v>
      </c>
      <c r="O42" s="341">
        <f>SUM(O5:O41)</f>
        <v>2290458</v>
      </c>
      <c r="P42" s="341">
        <f>SUM(P5:P41)</f>
        <v>11226280</v>
      </c>
      <c r="Q42" s="344">
        <f>IF(O42=0," ",ROUND(P42/O42,4))</f>
        <v>4.9013</v>
      </c>
      <c r="R42" s="343">
        <f t="shared" si="3"/>
        <v>3.9825520000000003E-2</v>
      </c>
      <c r="S42" s="341">
        <f>SUM(S5:S41)</f>
        <v>16080</v>
      </c>
      <c r="T42" s="341">
        <f>SUM(T5:T41)</f>
        <v>186678</v>
      </c>
      <c r="U42" s="344">
        <f>IF(S42=0," ",ROUND(T42/S42,4))</f>
        <v>11.609299999999999</v>
      </c>
      <c r="V42" s="343">
        <f t="shared" si="4"/>
        <v>6.4990999999999996E-4</v>
      </c>
      <c r="W42" s="341">
        <f>SUM(W5:W41)</f>
        <v>28598749</v>
      </c>
      <c r="X42" s="345">
        <f t="shared" si="5"/>
        <v>9.9564929999999996E-2</v>
      </c>
      <c r="Y42" s="341">
        <f>SUM(Y5:Y41)</f>
        <v>108269777</v>
      </c>
      <c r="Z42" s="345">
        <f t="shared" si="6"/>
        <v>0.37693510000000002</v>
      </c>
      <c r="AA42" s="343">
        <f t="shared" si="7"/>
        <v>0.99656692000000002</v>
      </c>
      <c r="AB42" s="341">
        <f>D42+H42+L42+P42+T42+W42+Y42</f>
        <v>287237184</v>
      </c>
      <c r="AC42" s="341">
        <f>SUM(AC5:AC41)</f>
        <v>493541280</v>
      </c>
      <c r="AD42" s="62">
        <f t="shared" si="14"/>
        <v>0.36788563881290659</v>
      </c>
    </row>
    <row r="43" spans="1:30" outlineLevel="1" x14ac:dyDescent="0.2">
      <c r="A43" s="303">
        <v>9225</v>
      </c>
      <c r="B43" s="304" t="s">
        <v>7</v>
      </c>
      <c r="C43" s="260">
        <v>9947575</v>
      </c>
      <c r="D43" s="261">
        <v>895858</v>
      </c>
      <c r="E43" s="346">
        <f t="shared" ref="E43:E51" si="15">IF(C43=0,0,ROUND(D43/C43,4))</f>
        <v>9.01E-2</v>
      </c>
      <c r="F43" s="347">
        <f t="shared" si="0"/>
        <v>0.74947222000000002</v>
      </c>
      <c r="G43" s="260">
        <v>7930</v>
      </c>
      <c r="H43" s="261">
        <v>18593</v>
      </c>
      <c r="I43" s="348">
        <f t="shared" ref="I43:I51" si="16">IF(G43=0,0,ROUND(H43/G43,4))</f>
        <v>2.3445999999999998</v>
      </c>
      <c r="J43" s="347">
        <f t="shared" si="1"/>
        <v>7.5342500000000001E-3</v>
      </c>
      <c r="K43" s="260">
        <v>23578</v>
      </c>
      <c r="L43" s="261">
        <v>182106</v>
      </c>
      <c r="M43" s="348">
        <f t="shared" ref="M43:M51" si="17">IF(K43=0,0,ROUND(L43/K43,4))</f>
        <v>7.7236000000000002</v>
      </c>
      <c r="N43" s="347">
        <f t="shared" si="2"/>
        <v>0.16779662000000001</v>
      </c>
      <c r="O43" s="260">
        <v>23578</v>
      </c>
      <c r="P43" s="261">
        <v>122148</v>
      </c>
      <c r="Q43" s="348">
        <f t="shared" ref="Q43:Q51" si="18">IF(O43=0,0,ROUND(P43/O43,4))</f>
        <v>5.1806000000000001</v>
      </c>
      <c r="R43" s="347">
        <f t="shared" si="3"/>
        <v>6.8651370000000003E-2</v>
      </c>
      <c r="S43" s="127">
        <v>0</v>
      </c>
      <c r="T43" s="128">
        <v>0</v>
      </c>
      <c r="U43" s="348">
        <f t="shared" ref="U43:U51" si="19">IF(S43=0,0,ROUND(T43/S43,4))</f>
        <v>0</v>
      </c>
      <c r="V43" s="347">
        <f t="shared" si="4"/>
        <v>0</v>
      </c>
      <c r="W43" s="262">
        <v>303073</v>
      </c>
      <c r="X43" s="322">
        <f t="shared" si="5"/>
        <v>0.15815216000000001</v>
      </c>
      <c r="Y43" s="263">
        <v>394560</v>
      </c>
      <c r="Z43" s="322">
        <f t="shared" si="6"/>
        <v>0.20589270000000001</v>
      </c>
      <c r="AA43" s="349">
        <f t="shared" si="7"/>
        <v>1.3574993199999998</v>
      </c>
      <c r="AB43" s="305">
        <f t="shared" ref="AB43:AB51" si="20">D43+H43+L43+P43+T43+W43+Y43</f>
        <v>1916338</v>
      </c>
      <c r="AC43" s="350">
        <v>3284464</v>
      </c>
      <c r="AD43" s="59">
        <f t="shared" si="14"/>
        <v>0.36846970909486654</v>
      </c>
    </row>
    <row r="44" spans="1:30" outlineLevel="1" x14ac:dyDescent="0.2">
      <c r="A44" s="306">
        <v>9932</v>
      </c>
      <c r="B44" s="307" t="s">
        <v>287</v>
      </c>
      <c r="C44" s="264">
        <v>4527177</v>
      </c>
      <c r="D44" s="264">
        <v>413582</v>
      </c>
      <c r="E44" s="325">
        <f t="shared" si="15"/>
        <v>9.1399999999999995E-2</v>
      </c>
      <c r="F44" s="326">
        <f t="shared" si="0"/>
        <v>0.78750096000000003</v>
      </c>
      <c r="G44" s="264">
        <v>10417</v>
      </c>
      <c r="H44" s="264">
        <v>106244</v>
      </c>
      <c r="I44" s="327">
        <f t="shared" si="16"/>
        <v>10.1991</v>
      </c>
      <c r="J44" s="326">
        <f t="shared" si="1"/>
        <v>0.42018407000000002</v>
      </c>
      <c r="K44" s="264">
        <v>2896</v>
      </c>
      <c r="L44" s="264">
        <v>44116</v>
      </c>
      <c r="M44" s="327">
        <f t="shared" si="17"/>
        <v>15.2334</v>
      </c>
      <c r="N44" s="326">
        <f t="shared" si="2"/>
        <v>0.1798804</v>
      </c>
      <c r="O44" s="264">
        <v>2544</v>
      </c>
      <c r="P44" s="264">
        <v>18960</v>
      </c>
      <c r="Q44" s="327">
        <f t="shared" si="18"/>
        <v>7.4527999999999999</v>
      </c>
      <c r="R44" s="326">
        <f t="shared" si="3"/>
        <v>3.4394760000000003E-2</v>
      </c>
      <c r="S44" s="129">
        <v>0</v>
      </c>
      <c r="T44" s="129">
        <v>0</v>
      </c>
      <c r="U44" s="327">
        <f t="shared" si="19"/>
        <v>0</v>
      </c>
      <c r="V44" s="326">
        <f t="shared" si="4"/>
        <v>0</v>
      </c>
      <c r="W44" s="264">
        <v>51370</v>
      </c>
      <c r="X44" s="328">
        <f t="shared" si="5"/>
        <v>6.0143559999999999E-2</v>
      </c>
      <c r="Y44" s="264">
        <v>219851</v>
      </c>
      <c r="Z44" s="328">
        <f t="shared" si="6"/>
        <v>0.25739970000000001</v>
      </c>
      <c r="AA44" s="329">
        <f t="shared" si="7"/>
        <v>1.73950345</v>
      </c>
      <c r="AB44" s="308">
        <f t="shared" si="20"/>
        <v>854123</v>
      </c>
      <c r="AC44" s="264">
        <v>2848085</v>
      </c>
      <c r="AD44" s="60">
        <f t="shared" si="14"/>
        <v>0.23070637846387884</v>
      </c>
    </row>
    <row r="45" spans="1:30" outlineLevel="1" x14ac:dyDescent="0.2">
      <c r="A45" s="306">
        <v>33965</v>
      </c>
      <c r="B45" s="307" t="s">
        <v>9</v>
      </c>
      <c r="C45" s="264">
        <v>647639</v>
      </c>
      <c r="D45" s="264">
        <v>84774</v>
      </c>
      <c r="E45" s="325">
        <f>IF(C45=0,0,ROUND(D45/C45,4))</f>
        <v>0.13089999999999999</v>
      </c>
      <c r="F45" s="326">
        <f t="shared" si="0"/>
        <v>1.2084385900000001</v>
      </c>
      <c r="G45" s="264">
        <v>5353</v>
      </c>
      <c r="H45" s="264">
        <v>5209</v>
      </c>
      <c r="I45" s="327">
        <f>IF(G45=0,0,ROUND(H45/G45,4))</f>
        <v>0.97309999999999997</v>
      </c>
      <c r="J45" s="326">
        <f t="shared" si="1"/>
        <v>1.027458E-2</v>
      </c>
      <c r="K45" s="264">
        <v>1980</v>
      </c>
      <c r="L45" s="264">
        <v>20321</v>
      </c>
      <c r="M45" s="327">
        <f>IF(K45=0,0,ROUND(L45/K45,4))</f>
        <v>10.2631</v>
      </c>
      <c r="N45" s="326">
        <f t="shared" si="2"/>
        <v>0.29180551999999998</v>
      </c>
      <c r="O45" s="264">
        <v>0</v>
      </c>
      <c r="P45" s="264">
        <v>0</v>
      </c>
      <c r="Q45" s="327">
        <f>IF(O45=0,0,ROUND(P45/O45,4))</f>
        <v>0</v>
      </c>
      <c r="R45" s="326">
        <f t="shared" si="3"/>
        <v>0</v>
      </c>
      <c r="S45" s="129">
        <v>0</v>
      </c>
      <c r="T45" s="129">
        <v>0</v>
      </c>
      <c r="U45" s="327">
        <f>IF(S45=0,0,ROUND(T45/S45,4))</f>
        <v>0</v>
      </c>
      <c r="V45" s="326">
        <f t="shared" si="4"/>
        <v>0</v>
      </c>
      <c r="W45" s="264">
        <v>0</v>
      </c>
      <c r="X45" s="328">
        <f t="shared" si="5"/>
        <v>0</v>
      </c>
      <c r="Y45" s="264">
        <v>53092</v>
      </c>
      <c r="Z45" s="328">
        <f t="shared" si="6"/>
        <v>0.32492839000000001</v>
      </c>
      <c r="AA45" s="329">
        <f t="shared" si="7"/>
        <v>1.83544708</v>
      </c>
      <c r="AB45" s="308">
        <f t="shared" si="20"/>
        <v>163396</v>
      </c>
      <c r="AC45" s="264">
        <v>989243</v>
      </c>
      <c r="AD45" s="60">
        <f t="shared" si="14"/>
        <v>0.14175817406837701</v>
      </c>
    </row>
    <row r="46" spans="1:30" outlineLevel="1" x14ac:dyDescent="0.2">
      <c r="A46" s="306">
        <v>3634</v>
      </c>
      <c r="B46" s="307" t="s">
        <v>10</v>
      </c>
      <c r="C46" s="264">
        <v>14586388</v>
      </c>
      <c r="D46" s="264">
        <v>1086095</v>
      </c>
      <c r="E46" s="325">
        <f t="shared" si="15"/>
        <v>7.4499999999999997E-2</v>
      </c>
      <c r="F46" s="326">
        <f t="shared" si="0"/>
        <v>0.56894319000000004</v>
      </c>
      <c r="G46" s="264">
        <v>43529</v>
      </c>
      <c r="H46" s="264">
        <v>148870</v>
      </c>
      <c r="I46" s="327">
        <f t="shared" si="16"/>
        <v>3.42</v>
      </c>
      <c r="J46" s="326">
        <f t="shared" si="1"/>
        <v>6.6635879999999995E-2</v>
      </c>
      <c r="K46" s="264">
        <v>36996.870000000003</v>
      </c>
      <c r="L46" s="264">
        <v>140588</v>
      </c>
      <c r="M46" s="327">
        <f t="shared" si="17"/>
        <v>3.8</v>
      </c>
      <c r="N46" s="326">
        <f t="shared" si="2"/>
        <v>4.8264109999999999E-2</v>
      </c>
      <c r="O46" s="264">
        <v>36996.870000000003</v>
      </c>
      <c r="P46" s="264">
        <v>24375</v>
      </c>
      <c r="Q46" s="327">
        <f t="shared" si="18"/>
        <v>0.65880000000000005</v>
      </c>
      <c r="R46" s="326">
        <f t="shared" si="3"/>
        <v>1.31927E-3</v>
      </c>
      <c r="S46" s="129">
        <v>0</v>
      </c>
      <c r="T46" s="129">
        <v>0</v>
      </c>
      <c r="U46" s="327">
        <f t="shared" si="19"/>
        <v>0</v>
      </c>
      <c r="V46" s="326">
        <f t="shared" si="4"/>
        <v>0</v>
      </c>
      <c r="W46" s="264">
        <v>577126</v>
      </c>
      <c r="X46" s="328">
        <f t="shared" si="5"/>
        <v>0.22806139</v>
      </c>
      <c r="Y46" s="264">
        <v>553519</v>
      </c>
      <c r="Z46" s="328">
        <f t="shared" si="6"/>
        <v>0.21873266999999999</v>
      </c>
      <c r="AA46" s="329">
        <f t="shared" si="7"/>
        <v>1.13195651</v>
      </c>
      <c r="AB46" s="308">
        <f t="shared" si="20"/>
        <v>2530573</v>
      </c>
      <c r="AC46" s="264">
        <v>5101307</v>
      </c>
      <c r="AD46" s="60">
        <f t="shared" si="14"/>
        <v>0.33157924390844717</v>
      </c>
    </row>
    <row r="47" spans="1:30" x14ac:dyDescent="0.2">
      <c r="A47" s="306">
        <v>203634</v>
      </c>
      <c r="B47" s="307" t="s">
        <v>90</v>
      </c>
      <c r="C47" s="264">
        <v>2082725</v>
      </c>
      <c r="D47" s="264">
        <v>156644</v>
      </c>
      <c r="E47" s="325">
        <f t="shared" si="15"/>
        <v>7.5200000000000003E-2</v>
      </c>
      <c r="F47" s="326">
        <f t="shared" si="0"/>
        <v>0.86955521000000002</v>
      </c>
      <c r="G47" s="264">
        <v>7535</v>
      </c>
      <c r="H47" s="264">
        <v>5256</v>
      </c>
      <c r="I47" s="327">
        <f>IF(G47=0,0,ROUND(H47/G47,4))</f>
        <v>0.69750000000000001</v>
      </c>
      <c r="J47" s="326">
        <f>ROUND((I47/I$53)*H47/$AB47,8)</f>
        <v>5.0372699999999999E-3</v>
      </c>
      <c r="K47" s="264">
        <v>9612</v>
      </c>
      <c r="L47" s="264">
        <v>40152</v>
      </c>
      <c r="M47" s="327">
        <f>IF(K47=0,0,ROUND(L47/K47,4))</f>
        <v>4.1772999999999998</v>
      </c>
      <c r="N47" s="326">
        <f t="shared" si="2"/>
        <v>0.15908016</v>
      </c>
      <c r="O47" s="264">
        <v>9612</v>
      </c>
      <c r="P47" s="264">
        <v>10444</v>
      </c>
      <c r="Q47" s="327">
        <f>IF(O47=0,0,ROUND(P47/O47,4))</f>
        <v>1.0866</v>
      </c>
      <c r="R47" s="326">
        <f t="shared" si="3"/>
        <v>9.7879899999999999E-3</v>
      </c>
      <c r="S47" s="129">
        <v>0</v>
      </c>
      <c r="T47" s="129">
        <v>0</v>
      </c>
      <c r="U47" s="327">
        <f>IF(S47=0,0,ROUND(T47/S47,4))</f>
        <v>0</v>
      </c>
      <c r="V47" s="326">
        <f t="shared" si="4"/>
        <v>0</v>
      </c>
      <c r="W47" s="264">
        <v>0</v>
      </c>
      <c r="X47" s="328">
        <f>ROUND(W47/$AB47,8)</f>
        <v>0</v>
      </c>
      <c r="Y47" s="264">
        <v>28549</v>
      </c>
      <c r="Z47" s="328">
        <f>ROUND(Y47/$AB47,8)</f>
        <v>0.11843847</v>
      </c>
      <c r="AA47" s="329">
        <f t="shared" si="7"/>
        <v>1.1618991000000001</v>
      </c>
      <c r="AB47" s="308">
        <f>D47+H47+L47+P47+T47+W47+Y47</f>
        <v>241045</v>
      </c>
      <c r="AC47" s="264">
        <v>715145</v>
      </c>
      <c r="AD47" s="60">
        <f t="shared" si="14"/>
        <v>0.25208901996465138</v>
      </c>
    </row>
    <row r="48" spans="1:30" ht="30" x14ac:dyDescent="0.2">
      <c r="A48" s="306">
        <v>133965</v>
      </c>
      <c r="B48" s="307" t="s">
        <v>187</v>
      </c>
      <c r="C48" s="264">
        <v>0</v>
      </c>
      <c r="D48" s="264">
        <v>0</v>
      </c>
      <c r="E48" s="325">
        <f t="shared" si="15"/>
        <v>0</v>
      </c>
      <c r="F48" s="326"/>
      <c r="G48" s="264">
        <v>0</v>
      </c>
      <c r="H48" s="264">
        <v>0</v>
      </c>
      <c r="I48" s="327">
        <f>IF(G48=0,0,ROUND(H48/G48,4))</f>
        <v>0</v>
      </c>
      <c r="J48" s="326"/>
      <c r="K48" s="264">
        <v>0</v>
      </c>
      <c r="L48" s="264">
        <v>0</v>
      </c>
      <c r="M48" s="327">
        <f>IF(K48=0,0,ROUND(L48/K48,4))</f>
        <v>0</v>
      </c>
      <c r="N48" s="326">
        <v>0</v>
      </c>
      <c r="O48" s="264">
        <v>0</v>
      </c>
      <c r="P48" s="264">
        <v>0</v>
      </c>
      <c r="Q48" s="327">
        <f>IF(O48=0,0,ROUND(P48/O48,4))</f>
        <v>0</v>
      </c>
      <c r="R48" s="326">
        <v>0</v>
      </c>
      <c r="S48" s="129">
        <v>0</v>
      </c>
      <c r="T48" s="129">
        <v>0</v>
      </c>
      <c r="U48" s="327">
        <f>IF(S48=0,0,ROUND(T48/S48,4))</f>
        <v>0</v>
      </c>
      <c r="V48" s="326">
        <v>0</v>
      </c>
      <c r="W48" s="264">
        <v>0</v>
      </c>
      <c r="X48" s="328">
        <v>0</v>
      </c>
      <c r="Y48" s="264">
        <v>0</v>
      </c>
      <c r="Z48" s="328">
        <v>0</v>
      </c>
      <c r="AA48" s="329">
        <f t="shared" si="7"/>
        <v>0</v>
      </c>
      <c r="AB48" s="308">
        <f>D48+H48+L48+P48+T48+W48+Y48</f>
        <v>0</v>
      </c>
      <c r="AC48" s="264">
        <v>361719</v>
      </c>
      <c r="AD48" s="60">
        <f t="shared" si="14"/>
        <v>0</v>
      </c>
    </row>
    <row r="49" spans="1:30" x14ac:dyDescent="0.2">
      <c r="A49" s="306">
        <v>36273</v>
      </c>
      <c r="B49" s="307" t="s">
        <v>288</v>
      </c>
      <c r="C49" s="264">
        <v>4452217</v>
      </c>
      <c r="D49" s="264">
        <v>270975</v>
      </c>
      <c r="E49" s="325">
        <f t="shared" si="15"/>
        <v>6.0900000000000003E-2</v>
      </c>
      <c r="F49" s="326">
        <f t="shared" si="0"/>
        <v>0.93358454000000002</v>
      </c>
      <c r="G49" s="264">
        <v>9049</v>
      </c>
      <c r="H49" s="264">
        <v>25494</v>
      </c>
      <c r="I49" s="327">
        <f t="shared" si="16"/>
        <v>2.8172999999999999</v>
      </c>
      <c r="J49" s="326">
        <f t="shared" ref="J49:J53" si="21">ROUND((I49/I$53)*H49/$AB49,8)</f>
        <v>7.5632469999999993E-2</v>
      </c>
      <c r="K49" s="264">
        <v>1709</v>
      </c>
      <c r="L49" s="264">
        <v>9028</v>
      </c>
      <c r="M49" s="327">
        <f t="shared" si="17"/>
        <v>5.2826000000000004</v>
      </c>
      <c r="N49" s="326">
        <f t="shared" si="2"/>
        <v>3.4665219999999997E-2</v>
      </c>
      <c r="O49" s="264">
        <v>1709</v>
      </c>
      <c r="P49" s="264">
        <v>9029</v>
      </c>
      <c r="Q49" s="327">
        <f t="shared" si="18"/>
        <v>5.2831999999999999</v>
      </c>
      <c r="R49" s="326">
        <f t="shared" si="3"/>
        <v>3.1530809999999999E-2</v>
      </c>
      <c r="S49" s="129">
        <v>0</v>
      </c>
      <c r="T49" s="129">
        <v>0</v>
      </c>
      <c r="U49" s="327">
        <f t="shared" si="19"/>
        <v>0</v>
      </c>
      <c r="V49" s="326">
        <f t="shared" si="4"/>
        <v>0</v>
      </c>
      <c r="W49" s="264">
        <v>0</v>
      </c>
      <c r="X49" s="328">
        <f t="shared" si="5"/>
        <v>0</v>
      </c>
      <c r="Y49" s="264">
        <v>0</v>
      </c>
      <c r="Z49" s="328">
        <f t="shared" si="6"/>
        <v>0</v>
      </c>
      <c r="AA49" s="329">
        <f t="shared" si="7"/>
        <v>1.0754130399999999</v>
      </c>
      <c r="AB49" s="308">
        <f t="shared" si="20"/>
        <v>314526</v>
      </c>
      <c r="AC49" s="264">
        <v>1322976</v>
      </c>
      <c r="AD49" s="60">
        <f t="shared" si="14"/>
        <v>0.19207671196737469</v>
      </c>
    </row>
    <row r="50" spans="1:30" x14ac:dyDescent="0.2">
      <c r="A50" s="306">
        <v>23582</v>
      </c>
      <c r="B50" s="307" t="s">
        <v>289</v>
      </c>
      <c r="C50" s="264">
        <v>4715404</v>
      </c>
      <c r="D50" s="264">
        <v>370361</v>
      </c>
      <c r="E50" s="325">
        <f t="shared" si="15"/>
        <v>7.85E-2</v>
      </c>
      <c r="F50" s="326">
        <f t="shared" si="0"/>
        <v>0.90804110999999998</v>
      </c>
      <c r="G50" s="264">
        <v>2649</v>
      </c>
      <c r="H50" s="264">
        <v>16805</v>
      </c>
      <c r="I50" s="327">
        <f t="shared" si="16"/>
        <v>6.3438999999999997</v>
      </c>
      <c r="J50" s="326">
        <f t="shared" si="21"/>
        <v>6.1977709999999998E-2</v>
      </c>
      <c r="K50" s="264">
        <v>11460</v>
      </c>
      <c r="L50" s="264">
        <v>34689</v>
      </c>
      <c r="M50" s="327">
        <f t="shared" si="17"/>
        <v>3.0270000000000001</v>
      </c>
      <c r="N50" s="326">
        <f t="shared" si="2"/>
        <v>4.2136880000000002E-2</v>
      </c>
      <c r="O50" s="264">
        <v>11460</v>
      </c>
      <c r="P50" s="264">
        <v>19275</v>
      </c>
      <c r="Q50" s="327">
        <f t="shared" si="18"/>
        <v>1.6819</v>
      </c>
      <c r="R50" s="326">
        <f t="shared" si="3"/>
        <v>1.183032E-2</v>
      </c>
      <c r="S50" s="129">
        <v>0</v>
      </c>
      <c r="T50" s="129">
        <v>0</v>
      </c>
      <c r="U50" s="327">
        <f t="shared" si="19"/>
        <v>0</v>
      </c>
      <c r="V50" s="326">
        <f t="shared" si="4"/>
        <v>0</v>
      </c>
      <c r="W50" s="264">
        <v>0</v>
      </c>
      <c r="X50" s="328">
        <f t="shared" si="5"/>
        <v>0</v>
      </c>
      <c r="Y50" s="264">
        <v>128579</v>
      </c>
      <c r="Z50" s="328">
        <f t="shared" si="6"/>
        <v>0.22569241000000001</v>
      </c>
      <c r="AA50" s="329">
        <f t="shared" si="7"/>
        <v>1.2496784299999999</v>
      </c>
      <c r="AB50" s="308">
        <f t="shared" si="20"/>
        <v>569709</v>
      </c>
      <c r="AC50" s="264">
        <v>1274711</v>
      </c>
      <c r="AD50" s="60">
        <f t="shared" si="14"/>
        <v>0.3088824671170341</v>
      </c>
    </row>
    <row r="51" spans="1:30" ht="15" thickBot="1" x14ac:dyDescent="0.25">
      <c r="A51" s="330">
        <v>23485</v>
      </c>
      <c r="B51" s="331" t="s">
        <v>290</v>
      </c>
      <c r="C51" s="264">
        <v>5286888</v>
      </c>
      <c r="D51" s="264">
        <v>390089</v>
      </c>
      <c r="E51" s="332">
        <f t="shared" si="15"/>
        <v>7.3800000000000004E-2</v>
      </c>
      <c r="F51" s="333">
        <f t="shared" si="0"/>
        <v>1.0468909200000001</v>
      </c>
      <c r="G51" s="264">
        <v>15571</v>
      </c>
      <c r="H51" s="264">
        <v>62285</v>
      </c>
      <c r="I51" s="334">
        <f t="shared" si="16"/>
        <v>4.0000999999999998</v>
      </c>
      <c r="J51" s="333">
        <f t="shared" si="21"/>
        <v>0.16864199999999999</v>
      </c>
      <c r="K51" s="264">
        <v>4688</v>
      </c>
      <c r="L51" s="264">
        <v>24003</v>
      </c>
      <c r="M51" s="334">
        <f t="shared" si="17"/>
        <v>5.1200999999999999</v>
      </c>
      <c r="N51" s="333">
        <f t="shared" si="2"/>
        <v>5.742129E-2</v>
      </c>
      <c r="O51" s="264">
        <v>2745</v>
      </c>
      <c r="P51" s="264">
        <v>12931</v>
      </c>
      <c r="Q51" s="334">
        <f t="shared" si="18"/>
        <v>4.7107000000000001</v>
      </c>
      <c r="R51" s="333">
        <f t="shared" si="3"/>
        <v>2.5881540000000001E-2</v>
      </c>
      <c r="S51" s="129">
        <v>0</v>
      </c>
      <c r="T51" s="129">
        <v>0</v>
      </c>
      <c r="U51" s="334">
        <f t="shared" si="19"/>
        <v>0</v>
      </c>
      <c r="V51" s="333">
        <f t="shared" si="4"/>
        <v>0</v>
      </c>
      <c r="W51" s="264">
        <v>0</v>
      </c>
      <c r="X51" s="335">
        <f t="shared" si="5"/>
        <v>0</v>
      </c>
      <c r="Y51" s="264">
        <v>0</v>
      </c>
      <c r="Z51" s="335">
        <f t="shared" si="6"/>
        <v>0</v>
      </c>
      <c r="AA51" s="336">
        <f t="shared" si="7"/>
        <v>1.2988357500000001</v>
      </c>
      <c r="AB51" s="351">
        <f t="shared" si="20"/>
        <v>489308</v>
      </c>
      <c r="AC51" s="264">
        <v>1487701</v>
      </c>
      <c r="AD51" s="63">
        <f t="shared" si="14"/>
        <v>0.24749912620529294</v>
      </c>
    </row>
    <row r="52" spans="1:30" x14ac:dyDescent="0.2">
      <c r="A52" s="58"/>
      <c r="B52" s="339" t="s">
        <v>44</v>
      </c>
      <c r="C52" s="352">
        <f>SUM(C43:C51)</f>
        <v>46246013</v>
      </c>
      <c r="D52" s="341">
        <f>SUM(D43:D51)</f>
        <v>3668378</v>
      </c>
      <c r="E52" s="344">
        <f>IF(C52=0,0,ROUND(D52/C52,4))</f>
        <v>7.9299999999999995E-2</v>
      </c>
      <c r="F52" s="343">
        <f t="shared" si="0"/>
        <v>0.73120295000000002</v>
      </c>
      <c r="G52" s="353">
        <f>SUM(G43:G51)</f>
        <v>102033</v>
      </c>
      <c r="H52" s="341">
        <f>SUM(H43:H51)</f>
        <v>388756</v>
      </c>
      <c r="I52" s="344">
        <f>IF(G52=0,0,ROUND(H52/G52,4))</f>
        <v>3.8100999999999998</v>
      </c>
      <c r="J52" s="343">
        <f t="shared" si="21"/>
        <v>6.9300150000000005E-2</v>
      </c>
      <c r="K52" s="341">
        <f>SUM(K43:K51)</f>
        <v>92919.87</v>
      </c>
      <c r="L52" s="341">
        <f>SUM(L43:L51)</f>
        <v>495003</v>
      </c>
      <c r="M52" s="344">
        <f>IF(K52=0,0,ROUND(L52/K52,4))</f>
        <v>5.3272000000000004</v>
      </c>
      <c r="N52" s="343">
        <f t="shared" si="2"/>
        <v>8.5161849999999997E-2</v>
      </c>
      <c r="O52" s="341">
        <f>SUM(O43:O51)</f>
        <v>88644.87</v>
      </c>
      <c r="P52" s="341">
        <f>SUM(P43:P51)</f>
        <v>217162</v>
      </c>
      <c r="Q52" s="344">
        <f>IF(O52=0,0,ROUND(P52/O52,4))</f>
        <v>2.4498000000000002</v>
      </c>
      <c r="R52" s="343">
        <f t="shared" si="3"/>
        <v>1.562415E-2</v>
      </c>
      <c r="S52" s="340">
        <f>SUM(S43:S51)</f>
        <v>0</v>
      </c>
      <c r="T52" s="341">
        <f>SUM(T43:T51)</f>
        <v>0</v>
      </c>
      <c r="U52" s="344">
        <f>IF(S52=0,0,ROUND(T52/S52,4))</f>
        <v>0</v>
      </c>
      <c r="V52" s="343">
        <f t="shared" si="4"/>
        <v>0</v>
      </c>
      <c r="W52" s="341">
        <f>SUM(W43:W51)</f>
        <v>931569</v>
      </c>
      <c r="X52" s="345">
        <f>ROUND(W52/$AB52,8)</f>
        <v>0.13159578999999999</v>
      </c>
      <c r="Y52" s="341">
        <f>SUM(Y43:Y51)</f>
        <v>1378150</v>
      </c>
      <c r="Z52" s="345">
        <f>ROUND(Y52/$AB52,8)</f>
        <v>0.19468095999999999</v>
      </c>
      <c r="AA52" s="343">
        <f>F52+J52+N52+R52+V52+X52+Z52</f>
        <v>1.22756585</v>
      </c>
      <c r="AB52" s="341">
        <f>D52+H52+L52+P52+T52+W52+Y52</f>
        <v>7079018</v>
      </c>
      <c r="AC52" s="341">
        <f>SUM(AC43:AC51)</f>
        <v>17385351</v>
      </c>
      <c r="AD52" s="62">
        <f t="shared" si="14"/>
        <v>0.28936033461561994</v>
      </c>
    </row>
    <row r="53" spans="1:30" x14ac:dyDescent="0.2">
      <c r="A53" s="58"/>
      <c r="B53" s="354" t="s">
        <v>5</v>
      </c>
      <c r="C53" s="341">
        <f>C42+C52</f>
        <v>1783764964</v>
      </c>
      <c r="D53" s="353">
        <f>D52+D42</f>
        <v>100204442</v>
      </c>
      <c r="E53" s="355">
        <f>IF(C53=0,0,ROUND(D53/C53,4))</f>
        <v>5.62E-2</v>
      </c>
      <c r="F53" s="343">
        <f t="shared" si="0"/>
        <v>0.34046525999999999</v>
      </c>
      <c r="G53" s="341">
        <f>G42+G52</f>
        <v>8659641</v>
      </c>
      <c r="H53" s="353">
        <f>H52+H42</f>
        <v>26146112</v>
      </c>
      <c r="I53" s="355">
        <f>IF(G53=0,0,ROUND(H53/G53,4))</f>
        <v>3.0192999999999999</v>
      </c>
      <c r="J53" s="343">
        <f t="shared" si="21"/>
        <v>8.8836810000000002E-2</v>
      </c>
      <c r="K53" s="341">
        <f>K42+K52</f>
        <v>3922513.87</v>
      </c>
      <c r="L53" s="353">
        <f>L52+L42</f>
        <v>17157283</v>
      </c>
      <c r="M53" s="355">
        <f>IF(K53=0,0,ROUND(L53/K53,4))</f>
        <v>4.3741000000000003</v>
      </c>
      <c r="N53" s="343">
        <f t="shared" si="2"/>
        <v>5.8295409999999999E-2</v>
      </c>
      <c r="O53" s="341">
        <f>O42+O52</f>
        <v>2379102.87</v>
      </c>
      <c r="P53" s="353">
        <f>P52+P42</f>
        <v>11443442</v>
      </c>
      <c r="Q53" s="355">
        <f>IF(O53=0,0,ROUND(P53/O53,4))</f>
        <v>4.8099999999999996</v>
      </c>
      <c r="R53" s="343">
        <f t="shared" si="3"/>
        <v>3.8881449999999998E-2</v>
      </c>
      <c r="S53" s="340">
        <f>S42+S52</f>
        <v>16080</v>
      </c>
      <c r="T53" s="353">
        <f>T52+T42</f>
        <v>186678</v>
      </c>
      <c r="U53" s="355">
        <f>IF(S53=0,0,ROUND(T53/S53,4))</f>
        <v>11.609299999999999</v>
      </c>
      <c r="V53" s="343">
        <f t="shared" si="4"/>
        <v>6.3427999999999998E-4</v>
      </c>
      <c r="W53" s="353">
        <f>W52+W42</f>
        <v>29530318</v>
      </c>
      <c r="X53" s="345">
        <f>ROUND(W53/$AB53,8)</f>
        <v>0.10033535</v>
      </c>
      <c r="Y53" s="353">
        <f>Y52+Y42</f>
        <v>109647927</v>
      </c>
      <c r="Z53" s="345">
        <f>ROUND(Y53/$AB53,8)</f>
        <v>0.37255145000000001</v>
      </c>
      <c r="AA53" s="343">
        <f>F53+J53+N53+R53+V53+X53+Z53</f>
        <v>1.0000000099999999</v>
      </c>
      <c r="AB53" s="353">
        <f>D53+H53+L53+P53+T53+W53+Y53</f>
        <v>294316202</v>
      </c>
      <c r="AC53" s="353">
        <f>AC42+AC52</f>
        <v>510926631</v>
      </c>
      <c r="AD53" s="357">
        <f t="shared" si="14"/>
        <v>0.36549993360822625</v>
      </c>
    </row>
    <row r="54" spans="1:30" x14ac:dyDescent="0.2">
      <c r="A54" s="58"/>
      <c r="B54" s="354"/>
      <c r="C54" s="341"/>
      <c r="D54" s="353"/>
      <c r="E54" s="355"/>
      <c r="F54" s="343"/>
      <c r="G54" s="341"/>
      <c r="H54" s="353"/>
      <c r="I54" s="355"/>
      <c r="J54" s="343"/>
      <c r="K54" s="341"/>
      <c r="L54" s="353"/>
      <c r="M54" s="355"/>
      <c r="N54" s="343"/>
      <c r="O54" s="341"/>
      <c r="P54" s="353"/>
      <c r="Q54" s="355"/>
      <c r="R54" s="343"/>
      <c r="S54" s="340"/>
      <c r="T54" s="353"/>
      <c r="U54" s="355"/>
      <c r="V54" s="343"/>
      <c r="W54" s="353"/>
      <c r="X54" s="345"/>
      <c r="Y54" s="353"/>
      <c r="Z54" s="345"/>
      <c r="AA54" s="343"/>
      <c r="AB54" s="353"/>
      <c r="AC54" s="353"/>
      <c r="AD54" s="64"/>
    </row>
    <row r="55" spans="1:30" ht="16.5" x14ac:dyDescent="0.25">
      <c r="A55" s="356" t="s">
        <v>246</v>
      </c>
      <c r="B55"/>
      <c r="C55" s="341"/>
      <c r="D55" s="353"/>
      <c r="E55" s="355"/>
      <c r="F55" s="343"/>
      <c r="G55" s="341"/>
      <c r="H55" s="353"/>
      <c r="I55" s="355"/>
      <c r="J55" s="343"/>
      <c r="K55" s="341"/>
      <c r="L55" s="355"/>
      <c r="M55" s="355"/>
      <c r="N55" s="343"/>
      <c r="O55" s="341"/>
      <c r="P55" s="353"/>
      <c r="Q55" s="355"/>
      <c r="R55" s="343"/>
      <c r="S55" s="340"/>
      <c r="T55" s="353"/>
      <c r="U55" s="355"/>
      <c r="V55" s="343"/>
      <c r="W55" s="353"/>
      <c r="X55" s="345"/>
      <c r="Y55" s="353"/>
      <c r="Z55" s="345"/>
      <c r="AA55" s="343"/>
      <c r="AB55" s="353"/>
    </row>
    <row r="56" spans="1:30" ht="14.25" hidden="1" customHeight="1" x14ac:dyDescent="0.2"/>
    <row r="57" spans="1:30" ht="14.25" hidden="1" customHeight="1" x14ac:dyDescent="0.2"/>
    <row r="58" spans="1:30" ht="14.25" hidden="1" customHeight="1" x14ac:dyDescent="0.2"/>
    <row r="59" spans="1:30" ht="14.25" hidden="1" customHeight="1" x14ac:dyDescent="0.2"/>
    <row r="60" spans="1:30" ht="14.25" hidden="1" customHeight="1" x14ac:dyDescent="0.2"/>
    <row r="61" spans="1:30" ht="14.25" hidden="1" customHeight="1" x14ac:dyDescent="0.2"/>
    <row r="62" spans="1:30" ht="14.25" hidden="1" customHeight="1" x14ac:dyDescent="0.2"/>
    <row r="63" spans="1:30" ht="14.25" hidden="1" customHeight="1" x14ac:dyDescent="0.2"/>
    <row r="64" spans="1:30" ht="14.25" hidden="1" customHeight="1" x14ac:dyDescent="0.2"/>
    <row r="65" ht="14.25" hidden="1" customHeight="1" x14ac:dyDescent="0.2"/>
    <row r="66" ht="14.25" hidden="1" customHeight="1" x14ac:dyDescent="0.2"/>
    <row r="67" ht="14.25" hidden="1" customHeight="1" x14ac:dyDescent="0.2"/>
    <row r="68" ht="14.25" hidden="1" customHeight="1" x14ac:dyDescent="0.2"/>
    <row r="69" ht="14.25" hidden="1" customHeight="1" x14ac:dyDescent="0.2"/>
    <row r="70" ht="14.25" hidden="1" customHeight="1" x14ac:dyDescent="0.2"/>
    <row r="71" ht="14.25" hidden="1" customHeight="1" x14ac:dyDescent="0.2"/>
    <row r="72" ht="14.25" hidden="1" customHeight="1" x14ac:dyDescent="0.2"/>
    <row r="73" ht="14.25" hidden="1" customHeight="1" x14ac:dyDescent="0.2"/>
    <row r="74" ht="14.25" hidden="1" customHeight="1" x14ac:dyDescent="0.2"/>
    <row r="75" ht="14.25" hidden="1" customHeight="1" x14ac:dyDescent="0.2"/>
    <row r="76" ht="14.25" hidden="1" customHeight="1" x14ac:dyDescent="0.2"/>
    <row r="77" ht="14.25" hidden="1" customHeight="1" x14ac:dyDescent="0.2"/>
    <row r="78" ht="14.25" hidden="1" customHeight="1" x14ac:dyDescent="0.2"/>
    <row r="79" ht="14.25" hidden="1" customHeight="1" x14ac:dyDescent="0.2"/>
    <row r="80" ht="14.25" hidden="1" customHeight="1" x14ac:dyDescent="0.2"/>
    <row r="81" ht="14.25" hidden="1" customHeight="1" x14ac:dyDescent="0.2"/>
    <row r="82" ht="14.25" hidden="1" customHeight="1" x14ac:dyDescent="0.2"/>
    <row r="83" ht="14.25" hidden="1" customHeight="1" x14ac:dyDescent="0.2"/>
    <row r="84" ht="14.25" hidden="1" customHeight="1" x14ac:dyDescent="0.2"/>
    <row r="85" ht="14.25" hidden="1" customHeight="1" x14ac:dyDescent="0.2"/>
    <row r="86" ht="14.25" hidden="1" customHeight="1" x14ac:dyDescent="0.2"/>
    <row r="87" ht="14.25" hidden="1" customHeight="1" x14ac:dyDescent="0.2"/>
    <row r="88" ht="14.25" hidden="1" customHeight="1" x14ac:dyDescent="0.2"/>
    <row r="89" ht="14.25" hidden="1" customHeight="1" x14ac:dyDescent="0.2"/>
    <row r="90" ht="14.25" hidden="1" customHeight="1" x14ac:dyDescent="0.2"/>
    <row r="91" ht="14.25" hidden="1" customHeight="1" x14ac:dyDescent="0.2"/>
    <row r="92" ht="14.25" hidden="1" customHeight="1" x14ac:dyDescent="0.2"/>
    <row r="93" ht="14.25" hidden="1" customHeight="1" x14ac:dyDescent="0.2"/>
    <row r="94" ht="14.25" hidden="1" customHeight="1" x14ac:dyDescent="0.2"/>
    <row r="95" ht="14.25" hidden="1" customHeight="1" x14ac:dyDescent="0.2"/>
    <row r="96" ht="14.25" hidden="1" customHeight="1" x14ac:dyDescent="0.2"/>
    <row r="97" ht="14.25" hidden="1" customHeight="1" x14ac:dyDescent="0.2"/>
    <row r="98" ht="14.25" hidden="1" customHeight="1" x14ac:dyDescent="0.2"/>
    <row r="99" ht="14.25" hidden="1" customHeight="1" x14ac:dyDescent="0.2"/>
    <row r="100" ht="14.25" hidden="1" customHeight="1" x14ac:dyDescent="0.2"/>
    <row r="101" ht="14.25" hidden="1" customHeight="1" x14ac:dyDescent="0.2"/>
    <row r="102" ht="14.25" hidden="1" customHeight="1" x14ac:dyDescent="0.2"/>
    <row r="103" ht="14.25" hidden="1" customHeight="1" x14ac:dyDescent="0.2"/>
    <row r="104" ht="14.25" hidden="1" customHeight="1" x14ac:dyDescent="0.2"/>
  </sheetData>
  <mergeCells count="12">
    <mergeCell ref="AD3:AD4"/>
    <mergeCell ref="A3:B4"/>
    <mergeCell ref="C3:F3"/>
    <mergeCell ref="G3:J3"/>
    <mergeCell ref="K3:N3"/>
    <mergeCell ref="O3:R3"/>
    <mergeCell ref="S3:V3"/>
    <mergeCell ref="W3:X3"/>
    <mergeCell ref="Y3:Z3"/>
    <mergeCell ref="AA3:AA4"/>
    <mergeCell ref="AB3:AB4"/>
    <mergeCell ref="AC3:AC4"/>
  </mergeCells>
  <conditionalFormatting sqref="I5:I30 I35:I37 I44:I51 I32:I33 I39">
    <cfRule type="top10" dxfId="59" priority="60" rank="4"/>
  </conditionalFormatting>
  <conditionalFormatting sqref="E5:E30 E32:E37 E39">
    <cfRule type="top10" dxfId="58" priority="59" bottom="1" rank="4"/>
    <cfRule type="top10" dxfId="57" priority="61" rank="4"/>
  </conditionalFormatting>
  <conditionalFormatting sqref="I5:I30 I44:I51 I32:I37 I39">
    <cfRule type="top10" dxfId="56" priority="57" bottom="1" rank="4"/>
  </conditionalFormatting>
  <conditionalFormatting sqref="M5:M30 M35:M37 M44:M51 M32:M33 M39">
    <cfRule type="top10" dxfId="55" priority="56" rank="4"/>
  </conditionalFormatting>
  <conditionalFormatting sqref="M5:M30 M44:M51 M32:M37 M39">
    <cfRule type="top10" dxfId="54" priority="55" bottom="1" rank="4"/>
  </conditionalFormatting>
  <conditionalFormatting sqref="Q5:Q30 Q35:Q37 Q44:Q51 Q32:Q33 Q39">
    <cfRule type="top10" dxfId="53" priority="54" rank="4"/>
  </conditionalFormatting>
  <conditionalFormatting sqref="Q5:Q30 Q44:Q51 Q32:Q37 Q39">
    <cfRule type="top10" dxfId="52" priority="53" bottom="1" rank="4"/>
  </conditionalFormatting>
  <conditionalFormatting sqref="U5:U30 U35:U37 U44:U51 U32:U33 U39">
    <cfRule type="top10" dxfId="51" priority="52" rank="4"/>
  </conditionalFormatting>
  <conditionalFormatting sqref="U5:U30 U44:U51 U32:U37 U39">
    <cfRule type="top10" dxfId="50" priority="51" bottom="1" rank="4"/>
  </conditionalFormatting>
  <conditionalFormatting sqref="E41">
    <cfRule type="top10" dxfId="49" priority="49" bottom="1" rank="4"/>
    <cfRule type="top10" dxfId="48" priority="50" rank="4"/>
  </conditionalFormatting>
  <conditionalFormatting sqref="I5:I30 I43:I51 I32:I37 I39 I41">
    <cfRule type="top10" dxfId="47" priority="47" bottom="1" rank="4"/>
    <cfRule type="top10" dxfId="46" priority="48" rank="4"/>
  </conditionalFormatting>
  <conditionalFormatting sqref="M41 M43">
    <cfRule type="top10" dxfId="45" priority="46" rank="4"/>
  </conditionalFormatting>
  <conditionalFormatting sqref="M41 M43">
    <cfRule type="top10" dxfId="44" priority="45" bottom="1" rank="4"/>
  </conditionalFormatting>
  <conditionalFormatting sqref="Q41 Q43">
    <cfRule type="top10" dxfId="43" priority="44" rank="4"/>
  </conditionalFormatting>
  <conditionalFormatting sqref="Q41 Q43">
    <cfRule type="top10" dxfId="42" priority="43" bottom="1" rank="4"/>
  </conditionalFormatting>
  <conditionalFormatting sqref="U41 U43">
    <cfRule type="top10" dxfId="41" priority="42" rank="4"/>
  </conditionalFormatting>
  <conditionalFormatting sqref="U41 U43">
    <cfRule type="top10" dxfId="40" priority="41" bottom="1" rank="4"/>
  </conditionalFormatting>
  <conditionalFormatting sqref="I31">
    <cfRule type="top10" dxfId="39" priority="40" rank="4"/>
  </conditionalFormatting>
  <conditionalFormatting sqref="E31">
    <cfRule type="top10" dxfId="38" priority="39" bottom="1" rank="4"/>
    <cfRule type="top10" dxfId="37" priority="62" rank="4"/>
  </conditionalFormatting>
  <conditionalFormatting sqref="I31">
    <cfRule type="top10" dxfId="36" priority="37" bottom="1" rank="4"/>
  </conditionalFormatting>
  <conditionalFormatting sqref="M31">
    <cfRule type="top10" dxfId="35" priority="36" rank="4"/>
  </conditionalFormatting>
  <conditionalFormatting sqref="M31">
    <cfRule type="top10" dxfId="34" priority="35" bottom="1" rank="4"/>
  </conditionalFormatting>
  <conditionalFormatting sqref="Q31">
    <cfRule type="top10" dxfId="33" priority="34" rank="4"/>
  </conditionalFormatting>
  <conditionalFormatting sqref="Q31">
    <cfRule type="top10" dxfId="32" priority="33" bottom="1" rank="4"/>
  </conditionalFormatting>
  <conditionalFormatting sqref="U31">
    <cfRule type="top10" dxfId="31" priority="32" rank="4"/>
  </conditionalFormatting>
  <conditionalFormatting sqref="U31">
    <cfRule type="top10" dxfId="30" priority="31" bottom="1" rank="4"/>
  </conditionalFormatting>
  <conditionalFormatting sqref="I31">
    <cfRule type="top10" dxfId="29" priority="29" bottom="1" rank="4"/>
    <cfRule type="top10" dxfId="28" priority="30" rank="4"/>
  </conditionalFormatting>
  <conditionalFormatting sqref="I38">
    <cfRule type="top10" dxfId="27" priority="28" rank="4"/>
  </conditionalFormatting>
  <conditionalFormatting sqref="E38">
    <cfRule type="top10" dxfId="26" priority="27" bottom="1" rank="4"/>
    <cfRule type="top10" dxfId="25" priority="63" rank="4"/>
  </conditionalFormatting>
  <conditionalFormatting sqref="I38">
    <cfRule type="top10" dxfId="24" priority="25" bottom="1" rank="4"/>
  </conditionalFormatting>
  <conditionalFormatting sqref="M38">
    <cfRule type="top10" dxfId="23" priority="24" rank="4"/>
  </conditionalFormatting>
  <conditionalFormatting sqref="M38">
    <cfRule type="top10" dxfId="22" priority="23" bottom="1" rank="4"/>
  </conditionalFormatting>
  <conditionalFormatting sqref="Q38">
    <cfRule type="top10" dxfId="21" priority="22" rank="4"/>
  </conditionalFormatting>
  <conditionalFormatting sqref="Q38">
    <cfRule type="top10" dxfId="20" priority="21" bottom="1" rank="4"/>
  </conditionalFormatting>
  <conditionalFormatting sqref="U38">
    <cfRule type="top10" dxfId="19" priority="20" rank="4"/>
  </conditionalFormatting>
  <conditionalFormatting sqref="U38">
    <cfRule type="top10" dxfId="18" priority="19" bottom="1" rank="4"/>
  </conditionalFormatting>
  <conditionalFormatting sqref="I38">
    <cfRule type="top10" dxfId="17" priority="17" bottom="1" rank="4"/>
    <cfRule type="top10" dxfId="16" priority="18" rank="4"/>
  </conditionalFormatting>
  <conditionalFormatting sqref="E44:E51">
    <cfRule type="top10" dxfId="15" priority="15" bottom="1" rank="4"/>
    <cfRule type="top10" dxfId="14" priority="16" rank="4"/>
  </conditionalFormatting>
  <conditionalFormatting sqref="E43">
    <cfRule type="top10" dxfId="13" priority="13" bottom="1" rank="4"/>
    <cfRule type="top10" dxfId="12" priority="14" rank="4"/>
  </conditionalFormatting>
  <conditionalFormatting sqref="I40">
    <cfRule type="top10" dxfId="11" priority="12" rank="4"/>
  </conditionalFormatting>
  <conditionalFormatting sqref="E40">
    <cfRule type="top10" dxfId="10" priority="11" bottom="1" rank="4"/>
    <cfRule type="top10" dxfId="9" priority="64" rank="4"/>
  </conditionalFormatting>
  <conditionalFormatting sqref="I40">
    <cfRule type="top10" dxfId="8" priority="9" bottom="1" rank="4"/>
  </conditionalFormatting>
  <conditionalFormatting sqref="M40">
    <cfRule type="top10" dxfId="7" priority="8" rank="4"/>
  </conditionalFormatting>
  <conditionalFormatting sqref="M40">
    <cfRule type="top10" dxfId="6" priority="7" bottom="1" rank="4"/>
  </conditionalFormatting>
  <conditionalFormatting sqref="Q40">
    <cfRule type="top10" dxfId="5" priority="6" rank="4"/>
  </conditionalFormatting>
  <conditionalFormatting sqref="Q40">
    <cfRule type="top10" dxfId="4" priority="5" bottom="1" rank="4"/>
  </conditionalFormatting>
  <conditionalFormatting sqref="U40">
    <cfRule type="top10" dxfId="3" priority="4" rank="4"/>
  </conditionalFormatting>
  <conditionalFormatting sqref="U40">
    <cfRule type="top10" dxfId="2" priority="3" bottom="1" rank="4"/>
  </conditionalFormatting>
  <conditionalFormatting sqref="I40">
    <cfRule type="top10" dxfId="1" priority="1" bottom="1" rank="4"/>
    <cfRule type="top10" dxfId="0" priority="2" rank="4"/>
  </conditionalFormatting>
  <pageMargins left="0.17" right="0.18" top="0.18" bottom="0.49" header="0.18" footer="0.18"/>
  <pageSetup scale="76" fitToWidth="0" orientation="landscape" r:id="rId1"/>
  <headerFooter>
    <oddFooter>Prepared by Paul Turcotte &amp;D&amp;RPage &amp;P</oddFooter>
  </headerFooter>
  <colBreaks count="1" manualBreakCount="1">
    <brk id="1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ransitionEvaluation="1">
    <tabColor rgb="FF00B050"/>
    <pageSetUpPr autoPageBreaks="0" fitToPage="1"/>
  </sheetPr>
  <dimension ref="A1:AJ64"/>
  <sheetViews>
    <sheetView showGridLines="0" zoomScale="85" zoomScaleNormal="85" workbookViewId="0">
      <pane xSplit="2" ySplit="4" topLeftCell="Q5" activePane="bottomRight" state="frozen"/>
      <selection activeCell="N2153" sqref="N2153"/>
      <selection pane="topRight" activeCell="N2153" sqref="N2153"/>
      <selection pane="bottomLeft" activeCell="N2153" sqref="N2153"/>
      <selection pane="bottomRight" activeCell="AH11" sqref="AH11"/>
    </sheetView>
  </sheetViews>
  <sheetFormatPr defaultColWidth="12.5703125" defaultRowHeight="14.25" x14ac:dyDescent="0.2"/>
  <cols>
    <col min="1" max="1" width="8.7109375" style="91" customWidth="1"/>
    <col min="2" max="2" width="20" style="91" customWidth="1"/>
    <col min="3" max="3" width="13.85546875" style="91" bestFit="1" customWidth="1"/>
    <col min="4" max="4" width="13.85546875" style="91" customWidth="1"/>
    <col min="5" max="5" width="13.85546875" style="91" bestFit="1" customWidth="1"/>
    <col min="6" max="6" width="12.5703125" style="91" bestFit="1" customWidth="1"/>
    <col min="7" max="7" width="12.28515625" style="91" bestFit="1" customWidth="1"/>
    <col min="8" max="8" width="11.5703125" style="91" bestFit="1" customWidth="1"/>
    <col min="9" max="9" width="11.5703125" style="91" customWidth="1"/>
    <col min="10" max="10" width="11.5703125" style="91" bestFit="1" customWidth="1"/>
    <col min="11" max="11" width="12.5703125" style="91" bestFit="1" customWidth="1"/>
    <col min="12" max="12" width="12.28515625" style="91" bestFit="1" customWidth="1"/>
    <col min="13" max="13" width="11.5703125" style="91" bestFit="1" customWidth="1"/>
    <col min="14" max="14" width="11.5703125" style="91" customWidth="1"/>
    <col min="15" max="15" width="11.5703125" style="91" bestFit="1" customWidth="1"/>
    <col min="16" max="16" width="12.5703125" style="91" bestFit="1" customWidth="1"/>
    <col min="17" max="17" width="12.28515625" style="91" bestFit="1" customWidth="1"/>
    <col min="18" max="18" width="2.85546875" style="91" customWidth="1"/>
    <col min="19" max="20" width="15.28515625" style="91" bestFit="1" customWidth="1"/>
    <col min="21" max="21" width="15.28515625" style="91" customWidth="1"/>
    <col min="22" max="22" width="15.28515625" style="91" bestFit="1" customWidth="1"/>
    <col min="23" max="23" width="13.5703125" style="91" bestFit="1" customWidth="1"/>
    <col min="24" max="24" width="2.85546875" style="91" customWidth="1"/>
    <col min="25" max="27" width="15.28515625" style="91" bestFit="1" customWidth="1"/>
    <col min="28" max="28" width="13.5703125" style="91" bestFit="1" customWidth="1"/>
    <col min="29" max="31" width="15.28515625" style="91" bestFit="1" customWidth="1"/>
    <col min="32" max="32" width="13.5703125" style="91" bestFit="1" customWidth="1"/>
    <col min="33" max="35" width="15.28515625" style="91" bestFit="1" customWidth="1"/>
    <col min="36" max="36" width="13.5703125" style="91" bestFit="1" customWidth="1"/>
    <col min="37" max="16384" width="12.5703125" style="91"/>
  </cols>
  <sheetData>
    <row r="1" spans="1:36" x14ac:dyDescent="0.2">
      <c r="A1" s="90" t="str">
        <f>'Allocation Summary'!A1</f>
        <v>Technical Colleges Formula Funding Recommendation - 2022-2023</v>
      </c>
    </row>
    <row r="2" spans="1:36" ht="15" thickBot="1" x14ac:dyDescent="0.25">
      <c r="A2" s="90" t="s">
        <v>83</v>
      </c>
    </row>
    <row r="3" spans="1:36" ht="15.75" x14ac:dyDescent="0.2">
      <c r="A3" s="395" t="s">
        <v>6</v>
      </c>
      <c r="B3" s="399" t="s">
        <v>0</v>
      </c>
      <c r="C3" s="395" t="s">
        <v>84</v>
      </c>
      <c r="D3" s="396" t="s">
        <v>84</v>
      </c>
      <c r="E3" s="396"/>
      <c r="F3" s="396"/>
      <c r="G3" s="397"/>
      <c r="H3" s="395" t="s">
        <v>85</v>
      </c>
      <c r="I3" s="396"/>
      <c r="J3" s="396"/>
      <c r="K3" s="396"/>
      <c r="L3" s="397"/>
      <c r="M3" s="395" t="s">
        <v>241</v>
      </c>
      <c r="N3" s="396"/>
      <c r="O3" s="396"/>
      <c r="P3" s="396"/>
      <c r="Q3" s="397"/>
      <c r="S3" s="395" t="s">
        <v>86</v>
      </c>
      <c r="T3" s="396"/>
      <c r="U3" s="396"/>
      <c r="V3" s="396"/>
      <c r="W3" s="397"/>
      <c r="Y3" s="395" t="s">
        <v>182</v>
      </c>
      <c r="Z3" s="396"/>
      <c r="AA3" s="396"/>
      <c r="AB3" s="397"/>
      <c r="AC3" s="395" t="s">
        <v>183</v>
      </c>
      <c r="AD3" s="396"/>
      <c r="AE3" s="396"/>
      <c r="AF3" s="397"/>
      <c r="AG3" s="395" t="s">
        <v>184</v>
      </c>
      <c r="AH3" s="396"/>
      <c r="AI3" s="396"/>
      <c r="AJ3" s="397"/>
    </row>
    <row r="4" spans="1:36" s="285" customFormat="1" ht="56.45" customHeight="1" thickBot="1" x14ac:dyDescent="0.25">
      <c r="A4" s="398"/>
      <c r="B4" s="400"/>
      <c r="C4" s="278" t="s">
        <v>185</v>
      </c>
      <c r="D4" s="279" t="s">
        <v>221</v>
      </c>
      <c r="E4" s="279" t="s">
        <v>222</v>
      </c>
      <c r="F4" s="277" t="s">
        <v>223</v>
      </c>
      <c r="G4" s="280" t="s">
        <v>87</v>
      </c>
      <c r="H4" s="281" t="str">
        <f>C4</f>
        <v>Fall 2018</v>
      </c>
      <c r="I4" s="282" t="str">
        <f>D4</f>
        <v>Fall 2019</v>
      </c>
      <c r="J4" s="282" t="s">
        <v>224</v>
      </c>
      <c r="K4" s="277" t="s">
        <v>223</v>
      </c>
      <c r="L4" s="283" t="s">
        <v>87</v>
      </c>
      <c r="M4" s="281" t="str">
        <f>C4</f>
        <v>Fall 2018</v>
      </c>
      <c r="N4" s="282" t="str">
        <f>D4</f>
        <v>Fall 2019</v>
      </c>
      <c r="O4" s="282" t="str">
        <f>E4</f>
        <v>Fall 2020</v>
      </c>
      <c r="P4" s="277" t="s">
        <v>223</v>
      </c>
      <c r="Q4" s="283" t="s">
        <v>87</v>
      </c>
      <c r="S4" s="286" t="s">
        <v>185</v>
      </c>
      <c r="T4" s="282" t="s">
        <v>221</v>
      </c>
      <c r="U4" s="282" t="s">
        <v>222</v>
      </c>
      <c r="V4" s="277" t="s">
        <v>223</v>
      </c>
      <c r="W4" s="283" t="s">
        <v>87</v>
      </c>
      <c r="Y4" s="282" t="s">
        <v>186</v>
      </c>
      <c r="Z4" s="282" t="s">
        <v>225</v>
      </c>
      <c r="AA4" s="284" t="s">
        <v>32</v>
      </c>
      <c r="AB4" s="283" t="s">
        <v>87</v>
      </c>
      <c r="AC4" s="282" t="s">
        <v>186</v>
      </c>
      <c r="AD4" s="282" t="s">
        <v>225</v>
      </c>
      <c r="AE4" s="284" t="s">
        <v>32</v>
      </c>
      <c r="AF4" s="283" t="s">
        <v>87</v>
      </c>
      <c r="AG4" s="282" t="s">
        <v>186</v>
      </c>
      <c r="AH4" s="282" t="s">
        <v>225</v>
      </c>
      <c r="AI4" s="284" t="s">
        <v>32</v>
      </c>
      <c r="AJ4" s="283" t="s">
        <v>87</v>
      </c>
    </row>
    <row r="5" spans="1:36" x14ac:dyDescent="0.2">
      <c r="A5" s="93">
        <v>9225</v>
      </c>
      <c r="B5" s="94" t="s">
        <v>7</v>
      </c>
      <c r="C5" s="287">
        <v>39305</v>
      </c>
      <c r="D5" s="287">
        <v>36768</v>
      </c>
      <c r="E5" s="287">
        <v>45140</v>
      </c>
      <c r="F5" s="148">
        <f t="shared" ref="F5:F10" si="0">E5-C5</f>
        <v>5835</v>
      </c>
      <c r="G5" s="149">
        <f t="shared" ref="G5:G11" si="1">IFERROR(F5/C5,0)</f>
        <v>0.14845439511512531</v>
      </c>
      <c r="H5" s="289">
        <v>4579</v>
      </c>
      <c r="I5" s="289">
        <v>4297</v>
      </c>
      <c r="J5" s="290">
        <v>4864</v>
      </c>
      <c r="K5" s="148">
        <f>J5-H5</f>
        <v>285</v>
      </c>
      <c r="L5" s="149">
        <f>IFERROR(ROUND(K5/H5,3),"")</f>
        <v>6.2E-2</v>
      </c>
      <c r="M5" s="289">
        <v>2660</v>
      </c>
      <c r="N5" s="289">
        <v>2489</v>
      </c>
      <c r="O5" s="92">
        <f>ROUND(E5/15,0)</f>
        <v>3009</v>
      </c>
      <c r="P5" s="294">
        <f t="shared" ref="P5" si="2">O5-M5</f>
        <v>349</v>
      </c>
      <c r="Q5" s="295">
        <f t="shared" ref="Q5" si="3">IFERROR(ROUND(P5/M5,3),"")</f>
        <v>0.13100000000000001</v>
      </c>
      <c r="S5" s="155">
        <v>345131.9365531787</v>
      </c>
      <c r="T5" s="101">
        <v>325818.17710365902</v>
      </c>
      <c r="U5" s="268">
        <f>'Space Support'!L4</f>
        <v>388044.95130280469</v>
      </c>
      <c r="V5" s="148">
        <f t="shared" ref="V5:V10" si="4">U5-S5</f>
        <v>42913.014749625989</v>
      </c>
      <c r="W5" s="149">
        <f t="shared" ref="W5:W11" si="5">IFERROR(ROUND(V5/S5,3),"")</f>
        <v>0.124</v>
      </c>
      <c r="Y5" s="153">
        <f t="shared" ref="Y5:Z8" si="6">AC5+AG5</f>
        <v>2271640</v>
      </c>
      <c r="Z5" s="100">
        <f t="shared" si="6"/>
        <v>1971932</v>
      </c>
      <c r="AA5" s="148">
        <f>Z5-Y5</f>
        <v>-299708</v>
      </c>
      <c r="AB5" s="149">
        <f>IFERROR(ROUND(AA5/Y5,3),"")</f>
        <v>-0.13200000000000001</v>
      </c>
      <c r="AC5" s="153">
        <v>975944</v>
      </c>
      <c r="AD5" s="100">
        <f>SUMIF(Hours!A:A,Comparison!A5,Hours!K:K)</f>
        <v>793552</v>
      </c>
      <c r="AE5" s="148">
        <f>AD5-AC5</f>
        <v>-182392</v>
      </c>
      <c r="AF5" s="149">
        <f>IFERROR(ROUND(AE5/AC5,3),"")</f>
        <v>-0.187</v>
      </c>
      <c r="AG5" s="153">
        <v>1295696</v>
      </c>
      <c r="AH5" s="100">
        <f>SUMIF(Hours!A:A,Comparison!A5,Hours!L:L)</f>
        <v>1178380</v>
      </c>
      <c r="AI5" s="148">
        <f>AH5-AG5</f>
        <v>-117316</v>
      </c>
      <c r="AJ5" s="149">
        <f>IFERROR(ROUND(AI5/AG5,3),"")</f>
        <v>-9.0999999999999998E-2</v>
      </c>
    </row>
    <row r="6" spans="1:36" ht="15.75" x14ac:dyDescent="0.2">
      <c r="A6" s="93">
        <v>9932</v>
      </c>
      <c r="B6" s="94" t="s">
        <v>242</v>
      </c>
      <c r="C6" s="288">
        <v>13569</v>
      </c>
      <c r="D6" s="288">
        <v>13630</v>
      </c>
      <c r="E6" s="288">
        <v>15799</v>
      </c>
      <c r="F6" s="150">
        <f t="shared" si="0"/>
        <v>2230</v>
      </c>
      <c r="G6" s="151">
        <f t="shared" si="1"/>
        <v>0.1643451986144889</v>
      </c>
      <c r="H6" s="291">
        <v>1935</v>
      </c>
      <c r="I6" s="291">
        <v>1963</v>
      </c>
      <c r="J6" s="290">
        <v>2390</v>
      </c>
      <c r="K6" s="150">
        <f>J6-H6</f>
        <v>455</v>
      </c>
      <c r="L6" s="151">
        <f>IFERROR(ROUND(K6/H6,3),"")</f>
        <v>0.23499999999999999</v>
      </c>
      <c r="M6" s="291">
        <v>907</v>
      </c>
      <c r="N6" s="291">
        <v>914</v>
      </c>
      <c r="O6" s="92">
        <f t="shared" ref="O6:O10" si="7">ROUND(E6/15,0)</f>
        <v>1053</v>
      </c>
      <c r="P6" s="296">
        <f t="shared" ref="P6:P10" si="8">O6-M6</f>
        <v>146</v>
      </c>
      <c r="Q6" s="297">
        <f t="shared" ref="Q6:Q10" si="9">IFERROR(ROUND(P6/M6,3),"")</f>
        <v>0.161</v>
      </c>
      <c r="S6" s="156">
        <v>141244.83501767481</v>
      </c>
      <c r="T6" s="100">
        <v>140802.81041951693</v>
      </c>
      <c r="U6" s="268">
        <f>'Space Support'!L5</f>
        <v>163372.8169894056</v>
      </c>
      <c r="V6" s="150">
        <f t="shared" si="4"/>
        <v>22127.981971730798</v>
      </c>
      <c r="W6" s="151">
        <f t="shared" si="5"/>
        <v>0.157</v>
      </c>
      <c r="Y6" s="153">
        <f>AC6+AG6</f>
        <v>931772</v>
      </c>
      <c r="Z6" s="100">
        <f>AD6+AH6</f>
        <v>869472</v>
      </c>
      <c r="AA6" s="150">
        <f>Z6-Y6</f>
        <v>-62300</v>
      </c>
      <c r="AB6" s="151">
        <f t="shared" ref="AB6:AB10" si="10">IFERROR(ROUND(AA6/Y6,3),"")</f>
        <v>-6.7000000000000004E-2</v>
      </c>
      <c r="AC6" s="153">
        <v>157840</v>
      </c>
      <c r="AD6" s="100">
        <f>SUMIF(Hours!A:A,Comparison!A6,Hours!K:K)+SUMIF(Hours!A:A,Hours!A58,Hours!K:K)+SUMIF(Hours!A:A,Hours!A85,Hours!K:K)+SUMIF(Hours!A:A,Hours!A112,Hours!K:K)</f>
        <v>152068</v>
      </c>
      <c r="AE6" s="150">
        <f>AD6-AC6</f>
        <v>-5772</v>
      </c>
      <c r="AF6" s="151">
        <f>IFERROR(ROUND(AE6/AC6,3),"")</f>
        <v>-3.6999999999999998E-2</v>
      </c>
      <c r="AG6" s="153">
        <v>773932</v>
      </c>
      <c r="AH6" s="100">
        <f>SUMIF(Hours!A:A,Comparison!A6,Hours!L:L)+SUMIF(Hours!A:A,Hours!A58,Hours!L:L)+SUMIF(Hours!A:A,Hours!A85,Hours!L:L)+SUMIF(Hours!A:A,Hours!A112,Hours!L:L)</f>
        <v>717404</v>
      </c>
      <c r="AI6" s="150">
        <f t="shared" ref="AI6:AI10" si="11">AH6-AG6</f>
        <v>-56528</v>
      </c>
      <c r="AJ6" s="151">
        <f t="shared" ref="AJ6:AJ10" si="12">IFERROR(ROUND(AI6/AG6,3),"")</f>
        <v>-7.2999999999999995E-2</v>
      </c>
    </row>
    <row r="7" spans="1:36" x14ac:dyDescent="0.2">
      <c r="A7" s="93">
        <v>33965</v>
      </c>
      <c r="B7" s="94" t="s">
        <v>9</v>
      </c>
      <c r="C7" s="288">
        <v>5381</v>
      </c>
      <c r="D7" s="288">
        <v>5769</v>
      </c>
      <c r="E7" s="288">
        <v>8025</v>
      </c>
      <c r="F7" s="150">
        <f t="shared" si="0"/>
        <v>2644</v>
      </c>
      <c r="G7" s="151">
        <f t="shared" si="1"/>
        <v>0.49135848355324291</v>
      </c>
      <c r="H7" s="291">
        <v>586</v>
      </c>
      <c r="I7" s="291">
        <v>628</v>
      </c>
      <c r="J7" s="290">
        <v>925</v>
      </c>
      <c r="K7" s="150">
        <f>J7-H7</f>
        <v>339</v>
      </c>
      <c r="L7" s="151">
        <f>IFERROR(ROUND(K7/H7,3),"")</f>
        <v>0.57799999999999996</v>
      </c>
      <c r="M7" s="291">
        <v>359</v>
      </c>
      <c r="N7" s="291">
        <v>385</v>
      </c>
      <c r="O7" s="92">
        <f t="shared" si="7"/>
        <v>535</v>
      </c>
      <c r="P7" s="296">
        <f t="shared" si="8"/>
        <v>176</v>
      </c>
      <c r="Q7" s="297">
        <f t="shared" si="9"/>
        <v>0.49</v>
      </c>
      <c r="S7" s="156">
        <v>64731.137008214107</v>
      </c>
      <c r="T7" s="100">
        <v>61880.469458135107</v>
      </c>
      <c r="U7" s="268">
        <f>'Space Support'!L6</f>
        <v>87692.231498795532</v>
      </c>
      <c r="V7" s="150">
        <f t="shared" si="4"/>
        <v>22961.094490581425</v>
      </c>
      <c r="W7" s="151">
        <f t="shared" si="5"/>
        <v>0.35499999999999998</v>
      </c>
      <c r="Y7" s="153">
        <f t="shared" si="6"/>
        <v>397508</v>
      </c>
      <c r="Z7" s="100">
        <f t="shared" si="6"/>
        <v>375976</v>
      </c>
      <c r="AA7" s="150">
        <f t="shared" ref="AA7:AA10" si="13">Z7-Y7</f>
        <v>-21532</v>
      </c>
      <c r="AB7" s="151">
        <f t="shared" si="10"/>
        <v>-5.3999999999999999E-2</v>
      </c>
      <c r="AC7" s="153">
        <v>50612</v>
      </c>
      <c r="AD7" s="100">
        <f>SUMIF(Hours!A:A,Comparison!A7,Hours!K:K)</f>
        <v>40256</v>
      </c>
      <c r="AE7" s="150">
        <f>AD7-AC7</f>
        <v>-10356</v>
      </c>
      <c r="AF7" s="151">
        <f>IFERROR(ROUND(AE7/AC7,3),"")</f>
        <v>-0.20499999999999999</v>
      </c>
      <c r="AG7" s="153">
        <v>346896</v>
      </c>
      <c r="AH7" s="100">
        <f>SUMIF(Hours!A:A,Comparison!A7,Hours!L:L)</f>
        <v>335720</v>
      </c>
      <c r="AI7" s="150">
        <f t="shared" si="11"/>
        <v>-11176</v>
      </c>
      <c r="AJ7" s="151">
        <f t="shared" si="12"/>
        <v>-3.2000000000000001E-2</v>
      </c>
    </row>
    <row r="8" spans="1:36" x14ac:dyDescent="0.2">
      <c r="A8" s="93">
        <v>3634</v>
      </c>
      <c r="B8" s="94" t="s">
        <v>10</v>
      </c>
      <c r="C8" s="288">
        <v>42391</v>
      </c>
      <c r="D8" s="288">
        <v>41390</v>
      </c>
      <c r="E8" s="288">
        <v>51374</v>
      </c>
      <c r="F8" s="150">
        <f t="shared" si="0"/>
        <v>8983</v>
      </c>
      <c r="G8" s="151">
        <f t="shared" si="1"/>
        <v>0.21190818805878606</v>
      </c>
      <c r="H8" s="291">
        <v>4195</v>
      </c>
      <c r="I8" s="291">
        <v>3977</v>
      </c>
      <c r="J8" s="290">
        <v>4393</v>
      </c>
      <c r="K8" s="150">
        <f>J8-H8</f>
        <v>198</v>
      </c>
      <c r="L8" s="151">
        <f>IFERROR(ROUND(K8/H8,3),"")</f>
        <v>4.7E-2</v>
      </c>
      <c r="M8" s="291">
        <v>2826</v>
      </c>
      <c r="N8" s="291">
        <v>2759</v>
      </c>
      <c r="O8" s="92">
        <f t="shared" si="7"/>
        <v>3425</v>
      </c>
      <c r="P8" s="296">
        <f t="shared" si="8"/>
        <v>599</v>
      </c>
      <c r="Q8" s="297">
        <f t="shared" si="9"/>
        <v>0.21199999999999999</v>
      </c>
      <c r="S8" s="156">
        <v>463656.53222439752</v>
      </c>
      <c r="T8" s="100">
        <v>456233.86884676048</v>
      </c>
      <c r="U8" s="268">
        <f>'Space Support'!L7</f>
        <v>555866.28717148071</v>
      </c>
      <c r="V8" s="150">
        <f t="shared" si="4"/>
        <v>92209.754947083187</v>
      </c>
      <c r="W8" s="151">
        <f t="shared" si="5"/>
        <v>0.19900000000000001</v>
      </c>
      <c r="Y8" s="153">
        <f t="shared" si="6"/>
        <v>2952868</v>
      </c>
      <c r="Z8" s="100">
        <f t="shared" si="6"/>
        <v>2418664</v>
      </c>
      <c r="AA8" s="150">
        <f t="shared" si="13"/>
        <v>-534204</v>
      </c>
      <c r="AB8" s="151">
        <f t="shared" si="10"/>
        <v>-0.18099999999999999</v>
      </c>
      <c r="AC8" s="153">
        <v>406980</v>
      </c>
      <c r="AD8" s="100">
        <f>SUMIF(Hours!A:A,Comparison!A8,Hours!K:K)</f>
        <v>297680</v>
      </c>
      <c r="AE8" s="150">
        <f>AD8-AC8</f>
        <v>-109300</v>
      </c>
      <c r="AF8" s="151">
        <f>IFERROR(ROUND(AE8/AC8,3),"")</f>
        <v>-0.26900000000000002</v>
      </c>
      <c r="AG8" s="153">
        <v>2545888</v>
      </c>
      <c r="AH8" s="100">
        <f>SUMIF(Hours!A:A,Comparison!A8,Hours!L:L)</f>
        <v>2120984</v>
      </c>
      <c r="AI8" s="150">
        <f t="shared" si="11"/>
        <v>-424904</v>
      </c>
      <c r="AJ8" s="151">
        <f t="shared" si="12"/>
        <v>-0.16700000000000001</v>
      </c>
    </row>
    <row r="9" spans="1:36" x14ac:dyDescent="0.2">
      <c r="A9" s="107">
        <v>203634</v>
      </c>
      <c r="B9" s="108" t="s">
        <v>90</v>
      </c>
      <c r="C9" s="288">
        <v>4894</v>
      </c>
      <c r="D9" s="288">
        <v>5387</v>
      </c>
      <c r="E9" s="288">
        <v>7933</v>
      </c>
      <c r="F9" s="150">
        <f t="shared" si="0"/>
        <v>3039</v>
      </c>
      <c r="G9" s="151">
        <f t="shared" si="1"/>
        <v>0.62096444626072744</v>
      </c>
      <c r="H9" s="292">
        <v>531</v>
      </c>
      <c r="I9" s="292">
        <v>581</v>
      </c>
      <c r="J9" s="290">
        <v>688</v>
      </c>
      <c r="K9" s="150">
        <f t="shared" ref="K9:K10" si="14">J9-H9</f>
        <v>157</v>
      </c>
      <c r="L9" s="151">
        <f t="shared" ref="L9:L10" si="15">IFERROR(ROUND(K9/H9,3),"")</f>
        <v>0.29599999999999999</v>
      </c>
      <c r="M9" s="292">
        <f t="shared" ref="M9" si="16">ROUND(C9/15,0)</f>
        <v>326</v>
      </c>
      <c r="N9" s="292">
        <v>359</v>
      </c>
      <c r="O9" s="92">
        <f t="shared" si="7"/>
        <v>529</v>
      </c>
      <c r="P9" s="296">
        <f t="shared" si="8"/>
        <v>203</v>
      </c>
      <c r="Q9" s="297">
        <f t="shared" si="9"/>
        <v>0.623</v>
      </c>
      <c r="S9" s="157">
        <v>63061.310644450248</v>
      </c>
      <c r="T9" s="109">
        <v>67289.534121214587</v>
      </c>
      <c r="U9" s="268">
        <f>'Space Support'!L8</f>
        <v>94951.521168750973</v>
      </c>
      <c r="V9" s="150">
        <f t="shared" si="4"/>
        <v>31890.210524300725</v>
      </c>
      <c r="W9" s="151">
        <f t="shared" si="5"/>
        <v>0.50600000000000001</v>
      </c>
      <c r="Y9" s="154">
        <f t="shared" ref="Y9:Y10" si="17">AC9+AG9</f>
        <v>334176</v>
      </c>
      <c r="Z9" s="100">
        <f t="shared" ref="Z9:Z10" si="18">AD9+AH9</f>
        <v>408716</v>
      </c>
      <c r="AA9" s="150">
        <f t="shared" si="13"/>
        <v>74540</v>
      </c>
      <c r="AB9" s="151">
        <f t="shared" si="10"/>
        <v>0.223</v>
      </c>
      <c r="AC9" s="154">
        <v>11872</v>
      </c>
      <c r="AD9" s="100">
        <f>SUMIF(Hours!A:A,Comparison!A9,Hours!K:K)</f>
        <v>9696</v>
      </c>
      <c r="AE9" s="150">
        <f t="shared" ref="AE9:AE10" si="19">AD9-AC9</f>
        <v>-2176</v>
      </c>
      <c r="AF9" s="151">
        <f t="shared" ref="AF9:AF10" si="20">IFERROR(ROUND(AE9/AC9,3),"")</f>
        <v>-0.183</v>
      </c>
      <c r="AG9" s="154">
        <v>322304</v>
      </c>
      <c r="AH9" s="100">
        <f>SUMIF(Hours!A:A,Comparison!A9,Hours!L:L)</f>
        <v>399020</v>
      </c>
      <c r="AI9" s="150">
        <f t="shared" si="11"/>
        <v>76716</v>
      </c>
      <c r="AJ9" s="151">
        <f t="shared" si="12"/>
        <v>0.23799999999999999</v>
      </c>
    </row>
    <row r="10" spans="1:36" ht="15" thickBot="1" x14ac:dyDescent="0.25">
      <c r="A10" s="107">
        <v>133965</v>
      </c>
      <c r="B10" s="108" t="s">
        <v>91</v>
      </c>
      <c r="C10" s="288">
        <v>2737</v>
      </c>
      <c r="D10" s="288">
        <v>2161</v>
      </c>
      <c r="E10" s="288">
        <v>3898</v>
      </c>
      <c r="F10" s="150">
        <f t="shared" si="0"/>
        <v>1161</v>
      </c>
      <c r="G10" s="151">
        <f t="shared" si="1"/>
        <v>0.42418706613080015</v>
      </c>
      <c r="H10" s="292">
        <v>297</v>
      </c>
      <c r="I10" s="292">
        <v>248</v>
      </c>
      <c r="J10" s="293">
        <v>496</v>
      </c>
      <c r="K10" s="150">
        <f t="shared" si="14"/>
        <v>199</v>
      </c>
      <c r="L10" s="151">
        <f t="shared" si="15"/>
        <v>0.67</v>
      </c>
      <c r="M10" s="292">
        <v>182</v>
      </c>
      <c r="N10" s="292">
        <v>144</v>
      </c>
      <c r="O10" s="92">
        <f t="shared" si="7"/>
        <v>260</v>
      </c>
      <c r="P10" s="296">
        <f t="shared" si="8"/>
        <v>78</v>
      </c>
      <c r="Q10" s="297">
        <f t="shared" si="9"/>
        <v>0.42899999999999999</v>
      </c>
      <c r="S10" s="157">
        <v>33232.807777109767</v>
      </c>
      <c r="T10" s="109">
        <v>29144.403135865974</v>
      </c>
      <c r="U10" s="268">
        <f>'Space Support'!L9</f>
        <v>44024.591360554012</v>
      </c>
      <c r="V10" s="150">
        <f t="shared" si="4"/>
        <v>10791.783583444245</v>
      </c>
      <c r="W10" s="151">
        <f t="shared" si="5"/>
        <v>0.32500000000000001</v>
      </c>
      <c r="Y10" s="154">
        <f t="shared" si="17"/>
        <v>195168</v>
      </c>
      <c r="Z10" s="100">
        <f t="shared" si="18"/>
        <v>190368</v>
      </c>
      <c r="AA10" s="150">
        <f t="shared" si="13"/>
        <v>-4800</v>
      </c>
      <c r="AB10" s="151">
        <f t="shared" si="10"/>
        <v>-2.5000000000000001E-2</v>
      </c>
      <c r="AC10" s="154">
        <v>3520</v>
      </c>
      <c r="AD10" s="100">
        <f>SUMIF(Hours!A:A,Comparison!A10,Hours!K:K)</f>
        <v>6400</v>
      </c>
      <c r="AE10" s="150">
        <f t="shared" si="19"/>
        <v>2880</v>
      </c>
      <c r="AF10" s="151">
        <f t="shared" si="20"/>
        <v>0.81799999999999995</v>
      </c>
      <c r="AG10" s="154">
        <v>191648</v>
      </c>
      <c r="AH10" s="100">
        <f>SUMIF(Hours!A:A,Comparison!A10,Hours!L:L)</f>
        <v>183968</v>
      </c>
      <c r="AI10" s="150">
        <f t="shared" si="11"/>
        <v>-7680</v>
      </c>
      <c r="AJ10" s="151">
        <f t="shared" si="12"/>
        <v>-0.04</v>
      </c>
    </row>
    <row r="11" spans="1:36" ht="15" thickBot="1" x14ac:dyDescent="0.25">
      <c r="A11" s="95"/>
      <c r="B11" s="96" t="s">
        <v>88</v>
      </c>
      <c r="C11" s="102">
        <f>SUM(C5:C10)</f>
        <v>108277</v>
      </c>
      <c r="D11" s="98">
        <f>SUM(D5:D10)</f>
        <v>105105</v>
      </c>
      <c r="E11" s="98">
        <f>SUM(E5:E10)</f>
        <v>132169</v>
      </c>
      <c r="F11" s="98">
        <f>SUM(F5:F10)</f>
        <v>23892</v>
      </c>
      <c r="G11" s="152">
        <f t="shared" si="1"/>
        <v>0.2206562797269965</v>
      </c>
      <c r="H11" s="102">
        <f>SUM(H5:H10)</f>
        <v>12123</v>
      </c>
      <c r="I11" s="97">
        <f>SUM(I5:I10)</f>
        <v>11694</v>
      </c>
      <c r="J11" s="97">
        <f>SUM(J5:J10)</f>
        <v>13756</v>
      </c>
      <c r="K11" s="98">
        <f>SUM(K5:K10)</f>
        <v>1633</v>
      </c>
      <c r="L11" s="152">
        <f t="shared" ref="L11" si="21">IFERROR(ROUND(K11/H11,3),"")</f>
        <v>0.13500000000000001</v>
      </c>
      <c r="M11" s="102">
        <f>SUM(M5:M10)</f>
        <v>7260</v>
      </c>
      <c r="N11" s="97">
        <f>SUM(N5:N10)</f>
        <v>7050</v>
      </c>
      <c r="O11" s="97">
        <f>SUM(O5:O10)</f>
        <v>8811</v>
      </c>
      <c r="P11" s="98">
        <f>SUM(P5:P10)</f>
        <v>1551</v>
      </c>
      <c r="Q11" s="152">
        <f t="shared" ref="Q11" si="22">IFERROR(ROUND(P11/M11,3),"")</f>
        <v>0.214</v>
      </c>
      <c r="S11" s="102">
        <f>SUM(S5:S10)</f>
        <v>1111058.5592250254</v>
      </c>
      <c r="T11" s="98">
        <f>SUM(T5:T10)</f>
        <v>1081169.263085152</v>
      </c>
      <c r="U11" s="98">
        <f>SUM(U5:U10)</f>
        <v>1333952.3994917916</v>
      </c>
      <c r="V11" s="98">
        <f>SUM(V5:V10)</f>
        <v>222893.84026676638</v>
      </c>
      <c r="W11" s="152">
        <f t="shared" si="5"/>
        <v>0.20100000000000001</v>
      </c>
      <c r="Y11" s="102">
        <f>SUM(Y5:Y10)</f>
        <v>7083132</v>
      </c>
      <c r="Z11" s="97">
        <f>SUM(Z5:Z10)</f>
        <v>6235128</v>
      </c>
      <c r="AA11" s="98">
        <f>SUM(AA5:AA10)</f>
        <v>-848004</v>
      </c>
      <c r="AB11" s="152">
        <f t="shared" ref="AB11" si="23">IFERROR(ROUND(AA11/Y11,3),"")</f>
        <v>-0.12</v>
      </c>
      <c r="AC11" s="102">
        <f>SUM(AC5:AC10)</f>
        <v>1606768</v>
      </c>
      <c r="AD11" s="97">
        <f>SUM(AD5:AD10)</f>
        <v>1299652</v>
      </c>
      <c r="AE11" s="98">
        <f>SUM(AE5:AE10)</f>
        <v>-307116</v>
      </c>
      <c r="AF11" s="152">
        <f>IFERROR(ROUND(AE11/AC11,3),"")</f>
        <v>-0.191</v>
      </c>
      <c r="AG11" s="102">
        <f>SUM(AG5:AG10)</f>
        <v>5476364</v>
      </c>
      <c r="AH11" s="97">
        <f>SUM(AH5:AH10)</f>
        <v>4935476</v>
      </c>
      <c r="AI11" s="98">
        <f>SUM(AI5:AI10)</f>
        <v>-540888</v>
      </c>
      <c r="AJ11" s="152">
        <f t="shared" ref="AJ11" si="24">IFERROR(ROUND(AI11/AG11,3),"")</f>
        <v>-9.9000000000000005E-2</v>
      </c>
    </row>
    <row r="13" spans="1:36" x14ac:dyDescent="0.2">
      <c r="A13" s="394"/>
      <c r="B13" s="394"/>
    </row>
    <row r="14" spans="1:36" x14ac:dyDescent="0.2">
      <c r="A14" s="106" t="s">
        <v>238</v>
      </c>
      <c r="B14" s="103"/>
    </row>
    <row r="15" spans="1:36" x14ac:dyDescent="0.2">
      <c r="A15" s="285" t="s">
        <v>239</v>
      </c>
    </row>
    <row r="16" spans="1:36" x14ac:dyDescent="0.2">
      <c r="A16" s="285" t="s">
        <v>240</v>
      </c>
    </row>
    <row r="18" spans="5:6" x14ac:dyDescent="0.2">
      <c r="F18" s="104"/>
    </row>
    <row r="19" spans="5:6" x14ac:dyDescent="0.2">
      <c r="F19" s="104"/>
    </row>
    <row r="20" spans="5:6" x14ac:dyDescent="0.2">
      <c r="E20" s="105"/>
      <c r="F20" s="104"/>
    </row>
    <row r="21" spans="5:6" x14ac:dyDescent="0.2">
      <c r="E21" s="105"/>
      <c r="F21" s="104"/>
    </row>
    <row r="22" spans="5:6" x14ac:dyDescent="0.2">
      <c r="E22" s="105"/>
      <c r="F22" s="104"/>
    </row>
    <row r="23" spans="5:6" x14ac:dyDescent="0.2">
      <c r="E23" s="105"/>
      <c r="F23" s="104"/>
    </row>
    <row r="24" spans="5:6" x14ac:dyDescent="0.2">
      <c r="E24" s="105"/>
      <c r="F24" s="104"/>
    </row>
    <row r="25" spans="5:6" x14ac:dyDescent="0.2">
      <c r="E25" s="105"/>
      <c r="F25" s="104"/>
    </row>
    <row r="26" spans="5:6" x14ac:dyDescent="0.2">
      <c r="E26" s="105"/>
      <c r="F26" s="104"/>
    </row>
    <row r="27" spans="5:6" x14ac:dyDescent="0.2">
      <c r="E27" s="105"/>
      <c r="F27" s="104"/>
    </row>
    <row r="28" spans="5:6" x14ac:dyDescent="0.2">
      <c r="E28" s="105"/>
      <c r="F28" s="104"/>
    </row>
    <row r="29" spans="5:6" x14ac:dyDescent="0.2">
      <c r="E29" s="105"/>
      <c r="F29" s="104"/>
    </row>
    <row r="30" spans="5:6" x14ac:dyDescent="0.2">
      <c r="E30" s="105"/>
    </row>
    <row r="31" spans="5:6" x14ac:dyDescent="0.2">
      <c r="E31" s="105"/>
    </row>
    <row r="32" spans="5:6" x14ac:dyDescent="0.2">
      <c r="E32" s="105"/>
    </row>
    <row r="33" spans="1:5" x14ac:dyDescent="0.2">
      <c r="E33" s="105"/>
    </row>
    <row r="34" spans="1:5" x14ac:dyDescent="0.2">
      <c r="E34" s="105"/>
    </row>
    <row r="35" spans="1:5" x14ac:dyDescent="0.2">
      <c r="E35" s="105"/>
    </row>
    <row r="36" spans="1:5" x14ac:dyDescent="0.2">
      <c r="E36" s="105"/>
    </row>
    <row r="37" spans="1:5" x14ac:dyDescent="0.2">
      <c r="E37" s="105"/>
    </row>
    <row r="38" spans="1:5" x14ac:dyDescent="0.2">
      <c r="E38" s="105"/>
    </row>
    <row r="39" spans="1:5" x14ac:dyDescent="0.2">
      <c r="E39" s="105"/>
    </row>
    <row r="40" spans="1:5" x14ac:dyDescent="0.2">
      <c r="E40" s="105"/>
    </row>
    <row r="41" spans="1:5" x14ac:dyDescent="0.2">
      <c r="E41" s="105"/>
    </row>
    <row r="42" spans="1:5" x14ac:dyDescent="0.2">
      <c r="A42" s="99"/>
      <c r="B42" s="99"/>
      <c r="E42" s="105"/>
    </row>
    <row r="43" spans="1:5" x14ac:dyDescent="0.2">
      <c r="A43" s="99"/>
      <c r="B43" s="99"/>
      <c r="E43" s="105"/>
    </row>
    <row r="44" spans="1:5" x14ac:dyDescent="0.2">
      <c r="A44" s="99"/>
      <c r="B44" s="99"/>
      <c r="E44" s="105"/>
    </row>
    <row r="45" spans="1:5" x14ac:dyDescent="0.2">
      <c r="A45" s="99"/>
      <c r="B45" s="99"/>
      <c r="E45" s="105"/>
    </row>
    <row r="46" spans="1:5" x14ac:dyDescent="0.2">
      <c r="A46" s="99"/>
      <c r="B46" s="99"/>
      <c r="E46" s="105"/>
    </row>
    <row r="47" spans="1:5" x14ac:dyDescent="0.2">
      <c r="E47" s="105"/>
    </row>
    <row r="48" spans="1:5" x14ac:dyDescent="0.2">
      <c r="E48" s="105"/>
    </row>
    <row r="49" spans="5:5" x14ac:dyDescent="0.2">
      <c r="E49" s="105"/>
    </row>
    <row r="50" spans="5:5" x14ac:dyDescent="0.2">
      <c r="E50" s="105"/>
    </row>
    <row r="51" spans="5:5" x14ac:dyDescent="0.2">
      <c r="E51" s="105"/>
    </row>
    <row r="52" spans="5:5" x14ac:dyDescent="0.2">
      <c r="E52" s="105"/>
    </row>
    <row r="53" spans="5:5" x14ac:dyDescent="0.2">
      <c r="E53" s="105"/>
    </row>
    <row r="54" spans="5:5" x14ac:dyDescent="0.2">
      <c r="E54" s="105"/>
    </row>
    <row r="55" spans="5:5" x14ac:dyDescent="0.2">
      <c r="E55" s="105"/>
    </row>
    <row r="56" spans="5:5" x14ac:dyDescent="0.2">
      <c r="E56" s="105"/>
    </row>
    <row r="57" spans="5:5" x14ac:dyDescent="0.2">
      <c r="E57" s="105"/>
    </row>
    <row r="58" spans="5:5" x14ac:dyDescent="0.2">
      <c r="E58" s="105"/>
    </row>
    <row r="59" spans="5:5" x14ac:dyDescent="0.2">
      <c r="E59" s="105"/>
    </row>
    <row r="60" spans="5:5" x14ac:dyDescent="0.2">
      <c r="E60" s="105"/>
    </row>
    <row r="61" spans="5:5" x14ac:dyDescent="0.2">
      <c r="E61" s="105"/>
    </row>
    <row r="62" spans="5:5" x14ac:dyDescent="0.2">
      <c r="E62" s="105"/>
    </row>
    <row r="63" spans="5:5" x14ac:dyDescent="0.2">
      <c r="E63" s="105"/>
    </row>
    <row r="64" spans="5:5" x14ac:dyDescent="0.2">
      <c r="E64" s="105"/>
    </row>
  </sheetData>
  <mergeCells count="10">
    <mergeCell ref="A13:B13"/>
    <mergeCell ref="Y3:AB3"/>
    <mergeCell ref="AC3:AF3"/>
    <mergeCell ref="AG3:AJ3"/>
    <mergeCell ref="A3:A4"/>
    <mergeCell ref="B3:B4"/>
    <mergeCell ref="C3:G3"/>
    <mergeCell ref="H3:L3"/>
    <mergeCell ref="M3:Q3"/>
    <mergeCell ref="S3:W3"/>
  </mergeCells>
  <printOptions horizontalCentered="1"/>
  <pageMargins left="0.25" right="0.25" top="0.28999999999999998" bottom="0.34" header="0.25" footer="0.17"/>
  <pageSetup scale="72" fitToHeight="0" orientation="landscape" r:id="rId1"/>
  <headerFooter alignWithMargins="0">
    <oddFooter>Prepared by Paul Turcotte &amp;D&amp;RPage &amp;P</oddFooter>
  </headerFooter>
  <ignoredErrors>
    <ignoredError sqref="G11 L11 AB11 AF11"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U3591"/>
  <sheetViews>
    <sheetView zoomScaleNormal="100" zoomScaleSheetLayoutView="100" workbookViewId="0">
      <selection activeCell="D30" sqref="D30"/>
    </sheetView>
  </sheetViews>
  <sheetFormatPr defaultRowHeight="15" outlineLevelRow="1" x14ac:dyDescent="0.25"/>
  <cols>
    <col min="3" max="3" width="5.42578125" bestFit="1" customWidth="1"/>
    <col min="4" max="4" width="54" bestFit="1" customWidth="1"/>
    <col min="5" max="5" width="7.7109375" customWidth="1"/>
    <col min="6" max="6" width="11.140625" style="138" bestFit="1" customWidth="1"/>
    <col min="7" max="7" width="10.140625" style="138" bestFit="1" customWidth="1"/>
    <col min="8" max="9" width="9.140625" style="138" bestFit="1" customWidth="1"/>
    <col min="10" max="11" width="10.140625" style="138" bestFit="1" customWidth="1"/>
    <col min="12" max="12" width="9.140625" style="138" bestFit="1" customWidth="1"/>
    <col min="13" max="13" width="10" style="138" bestFit="1" customWidth="1"/>
    <col min="14" max="14" width="11.140625" style="138" bestFit="1" customWidth="1"/>
    <col min="16" max="16" width="13.5703125" customWidth="1"/>
    <col min="18" max="18" width="11.85546875" customWidth="1"/>
    <col min="21" max="21" width="11.42578125" customWidth="1"/>
  </cols>
  <sheetData>
    <row r="1" spans="1:21" x14ac:dyDescent="0.25">
      <c r="A1" s="402" t="s">
        <v>226</v>
      </c>
      <c r="B1" s="403"/>
      <c r="C1" s="403"/>
      <c r="D1" s="403"/>
      <c r="E1" s="403"/>
      <c r="F1" s="403"/>
      <c r="G1" s="403"/>
      <c r="H1" s="403"/>
      <c r="I1" s="403"/>
      <c r="J1" s="403"/>
      <c r="K1" s="403"/>
      <c r="L1" s="298"/>
      <c r="M1" s="298"/>
      <c r="N1" s="106"/>
      <c r="Q1" s="115"/>
      <c r="S1" s="115"/>
      <c r="U1" s="269"/>
    </row>
    <row r="2" spans="1:21" outlineLevel="1" x14ac:dyDescent="0.25">
      <c r="A2" s="402" t="s">
        <v>227</v>
      </c>
      <c r="B2" s="403"/>
      <c r="C2" s="403"/>
      <c r="D2" s="403"/>
      <c r="E2" s="403"/>
      <c r="F2" s="403"/>
      <c r="G2" s="403"/>
      <c r="H2" s="298"/>
      <c r="I2" s="298"/>
      <c r="J2" s="298"/>
      <c r="K2" s="298"/>
      <c r="L2" s="298"/>
      <c r="M2" s="298"/>
      <c r="N2" s="106"/>
    </row>
    <row r="3" spans="1:21" outlineLevel="1" x14ac:dyDescent="0.25">
      <c r="A3" s="299" t="s">
        <v>6</v>
      </c>
      <c r="B3" s="299" t="s">
        <v>97</v>
      </c>
      <c r="C3" s="299" t="s">
        <v>14</v>
      </c>
      <c r="D3" s="299" t="s">
        <v>98</v>
      </c>
      <c r="E3" s="300"/>
      <c r="F3" s="298" t="s">
        <v>99</v>
      </c>
      <c r="G3" s="298" t="s">
        <v>100</v>
      </c>
      <c r="H3" s="298" t="s">
        <v>101</v>
      </c>
      <c r="I3" s="298" t="s">
        <v>102</v>
      </c>
      <c r="J3" s="298" t="s">
        <v>103</v>
      </c>
      <c r="K3" s="298" t="s">
        <v>104</v>
      </c>
      <c r="L3" s="298" t="s">
        <v>105</v>
      </c>
      <c r="M3" s="298" t="s">
        <v>106</v>
      </c>
      <c r="N3" s="298" t="s">
        <v>5</v>
      </c>
    </row>
    <row r="4" spans="1:21" outlineLevel="1" x14ac:dyDescent="0.25">
      <c r="A4" s="139" t="s">
        <v>163</v>
      </c>
      <c r="B4" s="139" t="s">
        <v>171</v>
      </c>
      <c r="C4" s="139" t="s">
        <v>107</v>
      </c>
      <c r="D4" s="139" t="s">
        <v>108</v>
      </c>
      <c r="E4" s="139"/>
      <c r="F4" s="301">
        <v>0</v>
      </c>
      <c r="G4" s="301">
        <v>0</v>
      </c>
      <c r="H4" s="301">
        <v>0</v>
      </c>
      <c r="I4" s="301">
        <v>0</v>
      </c>
      <c r="J4" s="301">
        <v>0</v>
      </c>
      <c r="K4" s="301">
        <v>0</v>
      </c>
      <c r="L4" s="301">
        <v>0</v>
      </c>
      <c r="M4" s="301">
        <v>0</v>
      </c>
      <c r="N4" s="301">
        <v>0</v>
      </c>
    </row>
    <row r="5" spans="1:21" outlineLevel="1" x14ac:dyDescent="0.25">
      <c r="A5" s="139" t="s">
        <v>163</v>
      </c>
      <c r="B5" s="139" t="s">
        <v>171</v>
      </c>
      <c r="C5" s="139" t="s">
        <v>109</v>
      </c>
      <c r="D5" s="139" t="s">
        <v>110</v>
      </c>
      <c r="E5" s="139"/>
      <c r="F5" s="301">
        <v>0</v>
      </c>
      <c r="G5" s="301">
        <v>0</v>
      </c>
      <c r="H5" s="301">
        <v>0</v>
      </c>
      <c r="I5" s="301">
        <v>0</v>
      </c>
      <c r="J5" s="138">
        <v>45968</v>
      </c>
      <c r="K5" s="301">
        <v>0</v>
      </c>
      <c r="L5" s="301">
        <v>0</v>
      </c>
      <c r="M5" s="301">
        <v>0</v>
      </c>
      <c r="N5" s="138">
        <v>45968</v>
      </c>
    </row>
    <row r="6" spans="1:21" outlineLevel="1" x14ac:dyDescent="0.25">
      <c r="A6" s="139" t="s">
        <v>163</v>
      </c>
      <c r="B6" s="139" t="s">
        <v>171</v>
      </c>
      <c r="C6" s="139" t="s">
        <v>111</v>
      </c>
      <c r="D6" s="139" t="s">
        <v>112</v>
      </c>
      <c r="E6" s="139"/>
      <c r="F6" s="301">
        <v>0</v>
      </c>
      <c r="G6" s="138">
        <v>38064</v>
      </c>
      <c r="H6" s="301">
        <v>0</v>
      </c>
      <c r="I6" s="301">
        <v>0</v>
      </c>
      <c r="J6" s="301">
        <v>0</v>
      </c>
      <c r="K6" s="138">
        <v>5376</v>
      </c>
      <c r="L6" s="301">
        <v>0</v>
      </c>
      <c r="M6" s="301">
        <v>0</v>
      </c>
      <c r="N6" s="138">
        <v>43440</v>
      </c>
    </row>
    <row r="7" spans="1:21" outlineLevel="1" x14ac:dyDescent="0.25">
      <c r="A7" s="139" t="s">
        <v>163</v>
      </c>
      <c r="B7" s="139" t="s">
        <v>171</v>
      </c>
      <c r="C7" s="139" t="s">
        <v>113</v>
      </c>
      <c r="D7" s="139" t="s">
        <v>114</v>
      </c>
      <c r="E7" s="139"/>
      <c r="F7" s="301">
        <v>0</v>
      </c>
      <c r="G7" s="301">
        <v>0</v>
      </c>
      <c r="H7" s="301">
        <v>0</v>
      </c>
      <c r="I7" s="301">
        <v>0</v>
      </c>
      <c r="J7" s="138">
        <v>29888</v>
      </c>
      <c r="K7" s="138">
        <v>50848</v>
      </c>
      <c r="L7" s="301">
        <v>0</v>
      </c>
      <c r="M7" s="301">
        <v>0</v>
      </c>
      <c r="N7" s="138">
        <v>80736</v>
      </c>
    </row>
    <row r="8" spans="1:21" outlineLevel="1" x14ac:dyDescent="0.25">
      <c r="A8" s="139" t="s">
        <v>163</v>
      </c>
      <c r="B8" s="139" t="s">
        <v>171</v>
      </c>
      <c r="C8" s="139" t="s">
        <v>115</v>
      </c>
      <c r="D8" s="139" t="s">
        <v>116</v>
      </c>
      <c r="E8" s="139"/>
      <c r="F8" s="301">
        <v>0</v>
      </c>
      <c r="G8" s="301">
        <v>0</v>
      </c>
      <c r="H8" s="301">
        <v>0</v>
      </c>
      <c r="I8" s="301">
        <v>0</v>
      </c>
      <c r="J8" s="301">
        <v>0</v>
      </c>
      <c r="K8" s="301">
        <v>0</v>
      </c>
      <c r="L8" s="301">
        <v>0</v>
      </c>
      <c r="M8" s="301">
        <v>0</v>
      </c>
      <c r="N8" s="301">
        <v>0</v>
      </c>
    </row>
    <row r="9" spans="1:21" outlineLevel="1" x14ac:dyDescent="0.25">
      <c r="A9" s="139" t="s">
        <v>163</v>
      </c>
      <c r="B9" s="139" t="s">
        <v>171</v>
      </c>
      <c r="C9" s="139" t="s">
        <v>117</v>
      </c>
      <c r="D9" s="139" t="s">
        <v>118</v>
      </c>
      <c r="E9" s="139"/>
      <c r="F9" s="301">
        <v>0</v>
      </c>
      <c r="G9" s="301">
        <v>0</v>
      </c>
      <c r="H9" s="301">
        <v>0</v>
      </c>
      <c r="I9" s="301">
        <v>0</v>
      </c>
      <c r="J9" s="138">
        <v>14496</v>
      </c>
      <c r="K9" s="301">
        <v>0</v>
      </c>
      <c r="L9" s="301">
        <v>0</v>
      </c>
      <c r="M9" s="301">
        <v>0</v>
      </c>
      <c r="N9" s="138">
        <v>14496</v>
      </c>
    </row>
    <row r="10" spans="1:21" outlineLevel="1" x14ac:dyDescent="0.25">
      <c r="A10" s="139" t="s">
        <v>163</v>
      </c>
      <c r="B10" s="139" t="s">
        <v>171</v>
      </c>
      <c r="C10" s="139" t="s">
        <v>119</v>
      </c>
      <c r="D10" s="139" t="s">
        <v>120</v>
      </c>
      <c r="E10" s="139"/>
      <c r="F10" s="301">
        <v>0</v>
      </c>
      <c r="G10" s="301">
        <v>0</v>
      </c>
      <c r="H10" s="301">
        <v>0</v>
      </c>
      <c r="I10" s="301">
        <v>0</v>
      </c>
      <c r="J10" s="301">
        <v>0</v>
      </c>
      <c r="K10" s="138">
        <v>11088</v>
      </c>
      <c r="L10" s="301">
        <v>0</v>
      </c>
      <c r="M10" s="301">
        <v>0</v>
      </c>
      <c r="N10" s="138">
        <v>11088</v>
      </c>
    </row>
    <row r="11" spans="1:21" outlineLevel="1" x14ac:dyDescent="0.25">
      <c r="A11" s="139" t="s">
        <v>163</v>
      </c>
      <c r="B11" s="139" t="s">
        <v>171</v>
      </c>
      <c r="C11" s="139" t="s">
        <v>121</v>
      </c>
      <c r="D11" s="139" t="s">
        <v>122</v>
      </c>
      <c r="E11" s="139"/>
      <c r="F11" s="301">
        <v>0</v>
      </c>
      <c r="G11" s="301">
        <v>0</v>
      </c>
      <c r="H11" s="301">
        <v>0</v>
      </c>
      <c r="I11" s="301">
        <v>0</v>
      </c>
      <c r="J11" s="138">
        <v>21440</v>
      </c>
      <c r="K11" s="301">
        <v>0</v>
      </c>
      <c r="L11" s="301">
        <v>0</v>
      </c>
      <c r="M11" s="301">
        <v>0</v>
      </c>
      <c r="N11" s="138">
        <v>21440</v>
      </c>
    </row>
    <row r="12" spans="1:21" outlineLevel="1" x14ac:dyDescent="0.25">
      <c r="A12" s="139" t="s">
        <v>163</v>
      </c>
      <c r="B12" s="139" t="s">
        <v>171</v>
      </c>
      <c r="C12" s="139" t="s">
        <v>123</v>
      </c>
      <c r="D12" s="139" t="s">
        <v>124</v>
      </c>
      <c r="E12" s="139"/>
      <c r="F12" s="301">
        <v>0</v>
      </c>
      <c r="G12" s="301">
        <v>0</v>
      </c>
      <c r="H12" s="301">
        <v>0</v>
      </c>
      <c r="I12" s="301">
        <v>0</v>
      </c>
      <c r="J12" s="301">
        <v>0</v>
      </c>
      <c r="K12" s="301">
        <v>0</v>
      </c>
      <c r="L12" s="301">
        <v>0</v>
      </c>
      <c r="M12" s="301">
        <v>0</v>
      </c>
      <c r="N12" s="301">
        <v>0</v>
      </c>
    </row>
    <row r="13" spans="1:21" outlineLevel="1" x14ac:dyDescent="0.25">
      <c r="A13" s="139" t="s">
        <v>163</v>
      </c>
      <c r="B13" s="139" t="s">
        <v>171</v>
      </c>
      <c r="C13" s="139" t="s">
        <v>125</v>
      </c>
      <c r="D13" s="139" t="s">
        <v>126</v>
      </c>
      <c r="E13" s="139"/>
      <c r="F13" s="301">
        <v>0</v>
      </c>
      <c r="G13" s="301">
        <v>0</v>
      </c>
      <c r="H13" s="301">
        <v>0</v>
      </c>
      <c r="I13" s="301">
        <v>0</v>
      </c>
      <c r="J13" s="301">
        <v>0</v>
      </c>
      <c r="K13" s="301">
        <v>0</v>
      </c>
      <c r="L13" s="301">
        <v>0</v>
      </c>
      <c r="M13" s="301">
        <v>0</v>
      </c>
      <c r="N13" s="301">
        <v>0</v>
      </c>
    </row>
    <row r="14" spans="1:21" outlineLevel="1" x14ac:dyDescent="0.25">
      <c r="A14" s="139" t="s">
        <v>163</v>
      </c>
      <c r="B14" s="139" t="s">
        <v>171</v>
      </c>
      <c r="C14" s="139" t="s">
        <v>127</v>
      </c>
      <c r="D14" s="139" t="s">
        <v>128</v>
      </c>
      <c r="E14" s="139"/>
      <c r="F14" s="301">
        <v>0</v>
      </c>
      <c r="G14" s="301">
        <v>0</v>
      </c>
      <c r="H14" s="301">
        <v>0</v>
      </c>
      <c r="I14" s="301">
        <v>0</v>
      </c>
      <c r="J14" s="301">
        <v>0</v>
      </c>
      <c r="K14" s="138">
        <v>48288</v>
      </c>
      <c r="L14" s="301">
        <v>0</v>
      </c>
      <c r="M14" s="301">
        <v>0</v>
      </c>
      <c r="N14" s="138">
        <v>48288</v>
      </c>
    </row>
    <row r="15" spans="1:21" outlineLevel="1" x14ac:dyDescent="0.25">
      <c r="A15" s="139" t="s">
        <v>163</v>
      </c>
      <c r="B15" s="139" t="s">
        <v>171</v>
      </c>
      <c r="C15" s="139" t="s">
        <v>129</v>
      </c>
      <c r="D15" s="139" t="s">
        <v>130</v>
      </c>
      <c r="E15" s="139"/>
      <c r="F15" s="138">
        <v>27264</v>
      </c>
      <c r="G15" s="301">
        <v>0</v>
      </c>
      <c r="H15" s="301">
        <v>0</v>
      </c>
      <c r="I15" s="138">
        <v>24496</v>
      </c>
      <c r="J15" s="301">
        <v>0</v>
      </c>
      <c r="K15" s="301">
        <v>0</v>
      </c>
      <c r="L15" s="301">
        <v>0</v>
      </c>
      <c r="M15" s="301">
        <v>0</v>
      </c>
      <c r="N15" s="138">
        <v>51760</v>
      </c>
    </row>
    <row r="16" spans="1:21" outlineLevel="1" x14ac:dyDescent="0.25">
      <c r="A16" s="139" t="s">
        <v>163</v>
      </c>
      <c r="B16" s="139" t="s">
        <v>171</v>
      </c>
      <c r="C16" s="139" t="s">
        <v>131</v>
      </c>
      <c r="D16" s="139" t="s">
        <v>132</v>
      </c>
      <c r="E16" s="139"/>
      <c r="F16" s="301">
        <v>0</v>
      </c>
      <c r="G16" s="301">
        <v>0</v>
      </c>
      <c r="H16" s="301">
        <v>0</v>
      </c>
      <c r="I16" s="301">
        <v>0</v>
      </c>
      <c r="J16" s="301">
        <v>0</v>
      </c>
      <c r="K16" s="301">
        <v>0</v>
      </c>
      <c r="L16" s="301">
        <v>0</v>
      </c>
      <c r="M16" s="301">
        <v>0</v>
      </c>
      <c r="N16" s="301">
        <v>0</v>
      </c>
    </row>
    <row r="17" spans="1:14" outlineLevel="1" x14ac:dyDescent="0.25">
      <c r="A17" s="139" t="s">
        <v>163</v>
      </c>
      <c r="B17" s="139" t="s">
        <v>171</v>
      </c>
      <c r="C17" s="139" t="s">
        <v>133</v>
      </c>
      <c r="D17" s="139" t="s">
        <v>134</v>
      </c>
      <c r="E17" s="139"/>
      <c r="F17" s="301">
        <v>0</v>
      </c>
      <c r="G17" s="301">
        <v>0</v>
      </c>
      <c r="H17" s="301">
        <v>0</v>
      </c>
      <c r="I17" s="301">
        <v>0</v>
      </c>
      <c r="J17" s="301">
        <v>0</v>
      </c>
      <c r="K17" s="301">
        <v>0</v>
      </c>
      <c r="L17" s="301">
        <v>0</v>
      </c>
      <c r="M17" s="301">
        <v>0</v>
      </c>
      <c r="N17" s="301">
        <v>0</v>
      </c>
    </row>
    <row r="18" spans="1:14" outlineLevel="1" x14ac:dyDescent="0.25">
      <c r="A18" s="139" t="s">
        <v>163</v>
      </c>
      <c r="B18" s="139" t="s">
        <v>171</v>
      </c>
      <c r="C18" s="139" t="s">
        <v>135</v>
      </c>
      <c r="D18" s="139" t="s">
        <v>136</v>
      </c>
      <c r="E18" s="139"/>
      <c r="F18" s="301">
        <v>0</v>
      </c>
      <c r="G18" s="301">
        <v>0</v>
      </c>
      <c r="H18" s="301">
        <v>0</v>
      </c>
      <c r="I18" s="301">
        <v>0</v>
      </c>
      <c r="J18" s="301">
        <v>0</v>
      </c>
      <c r="K18" s="301">
        <v>0</v>
      </c>
      <c r="L18" s="301">
        <v>0</v>
      </c>
      <c r="M18" s="301">
        <v>0</v>
      </c>
      <c r="N18" s="301">
        <v>0</v>
      </c>
    </row>
    <row r="19" spans="1:14" outlineLevel="1" x14ac:dyDescent="0.25">
      <c r="A19" s="139" t="s">
        <v>163</v>
      </c>
      <c r="B19" s="139" t="s">
        <v>171</v>
      </c>
      <c r="C19" s="139" t="s">
        <v>137</v>
      </c>
      <c r="D19" s="139" t="s">
        <v>138</v>
      </c>
      <c r="E19" s="139"/>
      <c r="F19" s="301">
        <v>0</v>
      </c>
      <c r="G19" s="301">
        <v>0</v>
      </c>
      <c r="H19" s="301">
        <v>0</v>
      </c>
      <c r="I19" s="301">
        <v>0</v>
      </c>
      <c r="J19" s="301">
        <v>0</v>
      </c>
      <c r="K19" s="138">
        <v>50304</v>
      </c>
      <c r="L19" s="301">
        <v>0</v>
      </c>
      <c r="M19" s="301">
        <v>0</v>
      </c>
      <c r="N19" s="138">
        <v>50304</v>
      </c>
    </row>
    <row r="20" spans="1:14" outlineLevel="1" x14ac:dyDescent="0.25">
      <c r="A20" s="139" t="s">
        <v>163</v>
      </c>
      <c r="B20" s="139" t="s">
        <v>171</v>
      </c>
      <c r="C20" s="139" t="s">
        <v>139</v>
      </c>
      <c r="D20" s="139" t="s">
        <v>140</v>
      </c>
      <c r="E20" s="139"/>
      <c r="F20" s="301">
        <v>0</v>
      </c>
      <c r="G20" s="301">
        <v>0</v>
      </c>
      <c r="H20" s="301">
        <v>0</v>
      </c>
      <c r="I20" s="301">
        <v>0</v>
      </c>
      <c r="J20" s="301">
        <v>0</v>
      </c>
      <c r="K20" s="301">
        <v>0</v>
      </c>
      <c r="L20" s="301">
        <v>0</v>
      </c>
      <c r="M20" s="301">
        <v>0</v>
      </c>
      <c r="N20" s="301">
        <v>0</v>
      </c>
    </row>
    <row r="21" spans="1:14" outlineLevel="1" x14ac:dyDescent="0.25">
      <c r="A21" s="139" t="s">
        <v>163</v>
      </c>
      <c r="B21" s="139" t="s">
        <v>171</v>
      </c>
      <c r="C21" s="139" t="s">
        <v>141</v>
      </c>
      <c r="D21" s="139" t="s">
        <v>142</v>
      </c>
      <c r="E21" s="139"/>
      <c r="F21" s="301">
        <v>0</v>
      </c>
      <c r="G21" s="301">
        <v>0</v>
      </c>
      <c r="H21" s="301">
        <v>0</v>
      </c>
      <c r="I21" s="301">
        <v>0</v>
      </c>
      <c r="J21" s="301">
        <v>0</v>
      </c>
      <c r="K21" s="301">
        <v>0</v>
      </c>
      <c r="L21" s="301">
        <v>0</v>
      </c>
      <c r="M21" s="301">
        <v>0</v>
      </c>
      <c r="N21" s="301">
        <v>0</v>
      </c>
    </row>
    <row r="22" spans="1:14" outlineLevel="1" x14ac:dyDescent="0.25">
      <c r="A22" s="139" t="s">
        <v>163</v>
      </c>
      <c r="B22" s="139" t="s">
        <v>171</v>
      </c>
      <c r="C22" s="139" t="s">
        <v>143</v>
      </c>
      <c r="D22" s="139" t="s">
        <v>144</v>
      </c>
      <c r="E22" s="139"/>
      <c r="F22" s="301">
        <v>0</v>
      </c>
      <c r="G22" s="301">
        <v>0</v>
      </c>
      <c r="H22" s="138">
        <v>7460</v>
      </c>
      <c r="I22" s="301">
        <v>0</v>
      </c>
      <c r="J22" s="301">
        <v>0</v>
      </c>
      <c r="K22" s="301">
        <v>0</v>
      </c>
      <c r="L22" s="301">
        <v>0</v>
      </c>
      <c r="M22" s="301">
        <v>0</v>
      </c>
      <c r="N22" s="138">
        <v>7460</v>
      </c>
    </row>
    <row r="23" spans="1:14" outlineLevel="1" x14ac:dyDescent="0.25">
      <c r="A23" s="139" t="s">
        <v>163</v>
      </c>
      <c r="B23" s="139" t="s">
        <v>171</v>
      </c>
      <c r="C23" s="139" t="s">
        <v>145</v>
      </c>
      <c r="D23" s="139" t="s">
        <v>146</v>
      </c>
      <c r="E23" s="139"/>
      <c r="F23" s="301">
        <v>0</v>
      </c>
      <c r="G23" s="301">
        <v>0</v>
      </c>
      <c r="H23" s="301">
        <v>0</v>
      </c>
      <c r="I23" s="301">
        <v>0</v>
      </c>
      <c r="J23" s="301">
        <v>0</v>
      </c>
      <c r="K23" s="301">
        <v>0</v>
      </c>
      <c r="L23" s="301">
        <v>0</v>
      </c>
      <c r="M23" s="301">
        <v>0</v>
      </c>
      <c r="N23" s="301">
        <v>0</v>
      </c>
    </row>
    <row r="24" spans="1:14" outlineLevel="1" x14ac:dyDescent="0.25">
      <c r="A24" s="139" t="s">
        <v>163</v>
      </c>
      <c r="B24" s="139" t="s">
        <v>171</v>
      </c>
      <c r="C24" s="139" t="s">
        <v>147</v>
      </c>
      <c r="D24" s="139" t="s">
        <v>148</v>
      </c>
      <c r="E24" s="139"/>
      <c r="F24" s="301">
        <v>0</v>
      </c>
      <c r="G24" s="301">
        <v>0</v>
      </c>
      <c r="H24" s="301">
        <v>0</v>
      </c>
      <c r="I24" s="301">
        <v>0</v>
      </c>
      <c r="J24" s="138">
        <v>34224</v>
      </c>
      <c r="K24" s="301">
        <v>0</v>
      </c>
      <c r="L24" s="138">
        <v>1580</v>
      </c>
      <c r="M24" s="301">
        <v>0</v>
      </c>
      <c r="N24" s="138">
        <v>35804</v>
      </c>
    </row>
    <row r="25" spans="1:14" outlineLevel="1" x14ac:dyDescent="0.25">
      <c r="A25" s="139" t="s">
        <v>163</v>
      </c>
      <c r="B25" s="139" t="s">
        <v>171</v>
      </c>
      <c r="C25" s="139" t="s">
        <v>149</v>
      </c>
      <c r="D25" s="139" t="s">
        <v>150</v>
      </c>
      <c r="E25" s="139"/>
      <c r="F25" s="301">
        <v>0</v>
      </c>
      <c r="G25" s="301">
        <v>0</v>
      </c>
      <c r="H25" s="301">
        <v>0</v>
      </c>
      <c r="I25" s="301">
        <v>0</v>
      </c>
      <c r="J25" s="138">
        <v>5184</v>
      </c>
      <c r="K25" s="301">
        <v>0</v>
      </c>
      <c r="L25" s="301">
        <v>0</v>
      </c>
      <c r="M25" s="301">
        <v>0</v>
      </c>
      <c r="N25" s="138">
        <v>5184</v>
      </c>
    </row>
    <row r="26" spans="1:14" outlineLevel="1" x14ac:dyDescent="0.25">
      <c r="A26" s="139" t="s">
        <v>163</v>
      </c>
      <c r="B26" s="139" t="s">
        <v>171</v>
      </c>
      <c r="C26" s="139" t="s">
        <v>151</v>
      </c>
      <c r="D26" s="139" t="s">
        <v>152</v>
      </c>
      <c r="E26" s="139"/>
      <c r="F26" s="301">
        <v>0</v>
      </c>
      <c r="G26" s="301">
        <v>0</v>
      </c>
      <c r="H26" s="301">
        <v>0</v>
      </c>
      <c r="I26" s="301">
        <v>0</v>
      </c>
      <c r="J26" s="301">
        <v>0</v>
      </c>
      <c r="K26" s="301">
        <v>0</v>
      </c>
      <c r="L26" s="301">
        <v>0</v>
      </c>
      <c r="M26" s="301">
        <v>0</v>
      </c>
      <c r="N26" s="301">
        <v>0</v>
      </c>
    </row>
    <row r="27" spans="1:14" outlineLevel="1" x14ac:dyDescent="0.25">
      <c r="A27" s="139" t="s">
        <v>163</v>
      </c>
      <c r="B27" s="139" t="s">
        <v>171</v>
      </c>
      <c r="C27" s="139" t="s">
        <v>153</v>
      </c>
      <c r="D27" s="139" t="s">
        <v>154</v>
      </c>
      <c r="E27" s="139"/>
      <c r="F27" s="301">
        <v>0</v>
      </c>
      <c r="G27" s="301">
        <v>0</v>
      </c>
      <c r="H27" s="301">
        <v>0</v>
      </c>
      <c r="I27" s="301">
        <v>0</v>
      </c>
      <c r="J27" s="301">
        <v>0</v>
      </c>
      <c r="K27" s="301">
        <v>0</v>
      </c>
      <c r="L27" s="301">
        <v>0</v>
      </c>
      <c r="M27" s="301">
        <v>0</v>
      </c>
      <c r="N27" s="301">
        <v>0</v>
      </c>
    </row>
    <row r="28" spans="1:14" outlineLevel="1" x14ac:dyDescent="0.25">
      <c r="A28" s="139" t="s">
        <v>163</v>
      </c>
      <c r="B28" s="139" t="s">
        <v>171</v>
      </c>
      <c r="C28" s="139" t="s">
        <v>155</v>
      </c>
      <c r="D28" s="139" t="s">
        <v>156</v>
      </c>
      <c r="E28" s="139"/>
      <c r="F28" s="138">
        <v>35328</v>
      </c>
      <c r="G28" s="301">
        <v>0</v>
      </c>
      <c r="H28" s="301">
        <v>0</v>
      </c>
      <c r="I28" s="301">
        <v>0</v>
      </c>
      <c r="J28" s="138">
        <v>1056</v>
      </c>
      <c r="K28" s="301">
        <v>0</v>
      </c>
      <c r="L28" s="301">
        <v>0</v>
      </c>
      <c r="M28" s="301">
        <v>0</v>
      </c>
      <c r="N28" s="138">
        <v>36384</v>
      </c>
    </row>
    <row r="29" spans="1:14" outlineLevel="1" x14ac:dyDescent="0.25">
      <c r="A29" s="139" t="s">
        <v>163</v>
      </c>
      <c r="B29" s="139" t="s">
        <v>171</v>
      </c>
      <c r="C29" s="139" t="s">
        <v>157</v>
      </c>
      <c r="D29" s="139" t="s">
        <v>158</v>
      </c>
      <c r="E29" s="139"/>
      <c r="F29" s="301">
        <v>0</v>
      </c>
      <c r="G29" s="301">
        <v>0</v>
      </c>
      <c r="H29" s="301">
        <v>0</v>
      </c>
      <c r="I29" s="301">
        <v>0</v>
      </c>
      <c r="J29" s="138">
        <v>33888</v>
      </c>
      <c r="K29" s="301">
        <v>0</v>
      </c>
      <c r="L29" s="301">
        <v>0</v>
      </c>
      <c r="M29" s="301">
        <v>0</v>
      </c>
      <c r="N29" s="138">
        <v>33888</v>
      </c>
    </row>
    <row r="30" spans="1:14" outlineLevel="1" x14ac:dyDescent="0.25">
      <c r="A30" s="139" t="s">
        <v>163</v>
      </c>
      <c r="B30" s="139" t="s">
        <v>171</v>
      </c>
      <c r="C30" s="139" t="s">
        <v>159</v>
      </c>
      <c r="D30" s="139" t="s">
        <v>160</v>
      </c>
      <c r="E30" s="139"/>
      <c r="F30" s="301">
        <v>0</v>
      </c>
      <c r="G30" s="301">
        <v>0</v>
      </c>
      <c r="H30" s="301">
        <v>0</v>
      </c>
      <c r="I30" s="301">
        <v>0</v>
      </c>
      <c r="J30" s="301">
        <v>0</v>
      </c>
      <c r="K30" s="301">
        <v>0</v>
      </c>
      <c r="L30" s="301">
        <v>0</v>
      </c>
      <c r="M30" s="301">
        <v>0</v>
      </c>
      <c r="N30" s="301">
        <v>0</v>
      </c>
    </row>
    <row r="31" spans="1:14" outlineLevel="1" x14ac:dyDescent="0.25">
      <c r="A31" s="139" t="s">
        <v>163</v>
      </c>
      <c r="B31" s="139" t="s">
        <v>171</v>
      </c>
      <c r="C31" s="139" t="s">
        <v>161</v>
      </c>
      <c r="D31" s="139" t="s">
        <v>162</v>
      </c>
      <c r="E31" s="139"/>
      <c r="F31" s="138">
        <v>62592</v>
      </c>
      <c r="G31" s="138">
        <v>38064</v>
      </c>
      <c r="H31" s="138">
        <v>7460</v>
      </c>
      <c r="I31" s="138">
        <v>24496</v>
      </c>
      <c r="J31" s="138">
        <v>186144</v>
      </c>
      <c r="K31" s="138">
        <v>165904</v>
      </c>
      <c r="L31" s="138">
        <v>1580</v>
      </c>
      <c r="M31" s="301">
        <v>0</v>
      </c>
      <c r="N31" s="138">
        <v>486240</v>
      </c>
    </row>
    <row r="32" spans="1:14" outlineLevel="1" x14ac:dyDescent="0.25">
      <c r="A32" s="106"/>
      <c r="B32" s="106"/>
      <c r="C32" s="106"/>
      <c r="D32" s="106"/>
      <c r="E32" s="106"/>
      <c r="F32" s="302"/>
      <c r="G32" s="302"/>
      <c r="H32" s="302"/>
      <c r="I32" s="302"/>
      <c r="J32" s="302"/>
      <c r="K32" s="302"/>
      <c r="L32" s="302"/>
      <c r="M32" s="302"/>
      <c r="N32" s="302"/>
    </row>
    <row r="33" spans="1:14" outlineLevel="1" x14ac:dyDescent="0.25">
      <c r="A33" s="106"/>
      <c r="B33" s="106"/>
      <c r="C33" s="106"/>
      <c r="D33" s="106"/>
      <c r="E33" s="106"/>
      <c r="F33" s="302"/>
      <c r="G33" s="302"/>
      <c r="H33" s="302"/>
      <c r="I33" s="302"/>
      <c r="J33" s="302"/>
      <c r="K33" s="302"/>
      <c r="L33" s="302"/>
      <c r="M33" s="302"/>
      <c r="N33" s="302"/>
    </row>
    <row r="34" spans="1:14" outlineLevel="1" x14ac:dyDescent="0.25">
      <c r="A34" s="401" t="s">
        <v>228</v>
      </c>
      <c r="B34" s="403"/>
      <c r="C34" s="403"/>
      <c r="D34" s="403"/>
      <c r="E34" s="106"/>
      <c r="F34" s="302"/>
      <c r="G34" s="302"/>
      <c r="H34" s="302"/>
      <c r="I34" s="302"/>
      <c r="J34" s="302"/>
      <c r="K34" s="302"/>
      <c r="L34" s="302"/>
      <c r="M34" s="302"/>
      <c r="N34" s="302"/>
    </row>
    <row r="35" spans="1:14" outlineLevel="1" x14ac:dyDescent="0.25">
      <c r="A35" s="299" t="s">
        <v>6</v>
      </c>
      <c r="B35" s="299" t="s">
        <v>97</v>
      </c>
      <c r="C35" s="299" t="s">
        <v>14</v>
      </c>
      <c r="D35" s="299" t="s">
        <v>98</v>
      </c>
      <c r="E35" s="300"/>
      <c r="F35" s="298" t="s">
        <v>99</v>
      </c>
      <c r="G35" s="298" t="s">
        <v>100</v>
      </c>
      <c r="H35" s="298" t="s">
        <v>101</v>
      </c>
      <c r="I35" s="298" t="s">
        <v>102</v>
      </c>
      <c r="J35" s="298" t="s">
        <v>103</v>
      </c>
      <c r="K35" s="298" t="s">
        <v>104</v>
      </c>
      <c r="L35" s="298" t="s">
        <v>105</v>
      </c>
      <c r="M35" s="298" t="s">
        <v>106</v>
      </c>
      <c r="N35" s="298" t="s">
        <v>5</v>
      </c>
    </row>
    <row r="36" spans="1:14" outlineLevel="1" x14ac:dyDescent="0.25">
      <c r="A36" s="139" t="s">
        <v>164</v>
      </c>
      <c r="B36" s="139" t="s">
        <v>172</v>
      </c>
      <c r="C36" s="139" t="s">
        <v>107</v>
      </c>
      <c r="D36" s="139" t="s">
        <v>108</v>
      </c>
      <c r="E36" s="139"/>
      <c r="F36" s="301">
        <v>0</v>
      </c>
      <c r="G36" s="301">
        <v>0</v>
      </c>
      <c r="H36" s="301">
        <v>0</v>
      </c>
      <c r="I36" s="301">
        <v>0</v>
      </c>
      <c r="J36" s="301">
        <v>0</v>
      </c>
      <c r="K36" s="301">
        <v>0</v>
      </c>
      <c r="L36" s="301">
        <v>0</v>
      </c>
      <c r="M36" s="301">
        <v>0</v>
      </c>
      <c r="N36" s="301">
        <v>0</v>
      </c>
    </row>
    <row r="37" spans="1:14" outlineLevel="1" x14ac:dyDescent="0.25">
      <c r="A37" s="139" t="s">
        <v>164</v>
      </c>
      <c r="B37" s="139" t="s">
        <v>172</v>
      </c>
      <c r="C37" s="139" t="s">
        <v>109</v>
      </c>
      <c r="D37" s="139" t="s">
        <v>110</v>
      </c>
      <c r="E37" s="139"/>
      <c r="F37" s="301">
        <v>0</v>
      </c>
      <c r="G37" s="301">
        <v>0</v>
      </c>
      <c r="H37" s="301">
        <v>0</v>
      </c>
      <c r="I37" s="301">
        <v>0</v>
      </c>
      <c r="J37" s="138">
        <v>8592</v>
      </c>
      <c r="K37" s="301">
        <v>0</v>
      </c>
      <c r="L37" s="301">
        <v>0</v>
      </c>
      <c r="M37" s="301">
        <v>0</v>
      </c>
      <c r="N37" s="138">
        <v>8592</v>
      </c>
    </row>
    <row r="38" spans="1:14" outlineLevel="1" x14ac:dyDescent="0.25">
      <c r="A38" s="139" t="s">
        <v>164</v>
      </c>
      <c r="B38" s="139" t="s">
        <v>172</v>
      </c>
      <c r="C38" s="139" t="s">
        <v>111</v>
      </c>
      <c r="D38" s="139" t="s">
        <v>112</v>
      </c>
      <c r="E38" s="139"/>
      <c r="F38" s="301">
        <v>0</v>
      </c>
      <c r="G38" s="301">
        <v>0</v>
      </c>
      <c r="H38" s="301">
        <v>0</v>
      </c>
      <c r="I38" s="301">
        <v>0</v>
      </c>
      <c r="J38" s="301">
        <v>0</v>
      </c>
      <c r="K38" s="301">
        <v>0</v>
      </c>
      <c r="L38" s="301">
        <v>0</v>
      </c>
      <c r="M38" s="301">
        <v>0</v>
      </c>
      <c r="N38" s="301">
        <v>0</v>
      </c>
    </row>
    <row r="39" spans="1:14" outlineLevel="1" x14ac:dyDescent="0.25">
      <c r="A39" s="139" t="s">
        <v>164</v>
      </c>
      <c r="B39" s="139" t="s">
        <v>172</v>
      </c>
      <c r="C39" s="139" t="s">
        <v>113</v>
      </c>
      <c r="D39" s="139" t="s">
        <v>114</v>
      </c>
      <c r="E39" s="139"/>
      <c r="F39" s="301">
        <v>0</v>
      </c>
      <c r="G39" s="301">
        <v>0</v>
      </c>
      <c r="H39" s="301">
        <v>0</v>
      </c>
      <c r="I39" s="301">
        <v>0</v>
      </c>
      <c r="J39" s="138">
        <v>9088</v>
      </c>
      <c r="K39" s="301">
        <v>0</v>
      </c>
      <c r="L39" s="301">
        <v>0</v>
      </c>
      <c r="M39" s="301">
        <v>0</v>
      </c>
      <c r="N39" s="138">
        <v>9088</v>
      </c>
    </row>
    <row r="40" spans="1:14" outlineLevel="1" x14ac:dyDescent="0.25">
      <c r="A40" s="139" t="s">
        <v>164</v>
      </c>
      <c r="B40" s="139" t="s">
        <v>172</v>
      </c>
      <c r="C40" s="139" t="s">
        <v>115</v>
      </c>
      <c r="D40" s="139" t="s">
        <v>116</v>
      </c>
      <c r="E40" s="139"/>
      <c r="F40" s="301">
        <v>0</v>
      </c>
      <c r="G40" s="301">
        <v>0</v>
      </c>
      <c r="H40" s="301">
        <v>0</v>
      </c>
      <c r="I40" s="301">
        <v>0</v>
      </c>
      <c r="J40" s="301">
        <v>0</v>
      </c>
      <c r="K40" s="301">
        <v>0</v>
      </c>
      <c r="L40" s="301">
        <v>0</v>
      </c>
      <c r="M40" s="301">
        <v>0</v>
      </c>
      <c r="N40" s="301">
        <v>0</v>
      </c>
    </row>
    <row r="41" spans="1:14" outlineLevel="1" x14ac:dyDescent="0.25">
      <c r="A41" s="139" t="s">
        <v>164</v>
      </c>
      <c r="B41" s="139" t="s">
        <v>172</v>
      </c>
      <c r="C41" s="139" t="s">
        <v>117</v>
      </c>
      <c r="D41" s="139" t="s">
        <v>118</v>
      </c>
      <c r="E41" s="139"/>
      <c r="F41" s="301">
        <v>0</v>
      </c>
      <c r="G41" s="301">
        <v>0</v>
      </c>
      <c r="H41" s="301">
        <v>0</v>
      </c>
      <c r="I41" s="301">
        <v>0</v>
      </c>
      <c r="J41" s="301">
        <v>0</v>
      </c>
      <c r="K41" s="301">
        <v>0</v>
      </c>
      <c r="L41" s="301">
        <v>0</v>
      </c>
      <c r="M41" s="301">
        <v>0</v>
      </c>
      <c r="N41" s="301">
        <v>0</v>
      </c>
    </row>
    <row r="42" spans="1:14" outlineLevel="1" x14ac:dyDescent="0.25">
      <c r="A42" s="139" t="s">
        <v>164</v>
      </c>
      <c r="B42" s="139" t="s">
        <v>172</v>
      </c>
      <c r="C42" s="139" t="s">
        <v>119</v>
      </c>
      <c r="D42" s="139" t="s">
        <v>120</v>
      </c>
      <c r="E42" s="139"/>
      <c r="F42" s="301">
        <v>0</v>
      </c>
      <c r="G42" s="301">
        <v>0</v>
      </c>
      <c r="H42" s="301">
        <v>0</v>
      </c>
      <c r="I42" s="301">
        <v>0</v>
      </c>
      <c r="J42" s="301">
        <v>0</v>
      </c>
      <c r="K42" s="138">
        <v>7008</v>
      </c>
      <c r="L42" s="301">
        <v>0</v>
      </c>
      <c r="M42" s="301">
        <v>0</v>
      </c>
      <c r="N42" s="138">
        <v>7008</v>
      </c>
    </row>
    <row r="43" spans="1:14" outlineLevel="1" x14ac:dyDescent="0.25">
      <c r="A43" s="139" t="s">
        <v>164</v>
      </c>
      <c r="B43" s="139" t="s">
        <v>172</v>
      </c>
      <c r="C43" s="139" t="s">
        <v>121</v>
      </c>
      <c r="D43" s="139" t="s">
        <v>122</v>
      </c>
      <c r="E43" s="139"/>
      <c r="F43" s="301">
        <v>0</v>
      </c>
      <c r="G43" s="301">
        <v>0</v>
      </c>
      <c r="H43" s="301">
        <v>0</v>
      </c>
      <c r="I43" s="301">
        <v>0</v>
      </c>
      <c r="J43" s="301">
        <v>0</v>
      </c>
      <c r="K43" s="301">
        <v>0</v>
      </c>
      <c r="L43" s="301">
        <v>0</v>
      </c>
      <c r="M43" s="301">
        <v>0</v>
      </c>
      <c r="N43" s="301">
        <v>0</v>
      </c>
    </row>
    <row r="44" spans="1:14" outlineLevel="1" x14ac:dyDescent="0.25">
      <c r="A44" s="139" t="s">
        <v>164</v>
      </c>
      <c r="B44" s="139" t="s">
        <v>172</v>
      </c>
      <c r="C44" s="139" t="s">
        <v>123</v>
      </c>
      <c r="D44" s="139" t="s">
        <v>124</v>
      </c>
      <c r="E44" s="139"/>
      <c r="F44" s="301">
        <v>0</v>
      </c>
      <c r="G44" s="301">
        <v>0</v>
      </c>
      <c r="H44" s="301">
        <v>0</v>
      </c>
      <c r="I44" s="301">
        <v>0</v>
      </c>
      <c r="J44" s="301">
        <v>0</v>
      </c>
      <c r="K44" s="301">
        <v>0</v>
      </c>
      <c r="L44" s="301">
        <v>0</v>
      </c>
      <c r="M44" s="301">
        <v>0</v>
      </c>
      <c r="N44" s="301">
        <v>0</v>
      </c>
    </row>
    <row r="45" spans="1:14" outlineLevel="1" x14ac:dyDescent="0.25">
      <c r="A45" s="139" t="s">
        <v>164</v>
      </c>
      <c r="B45" s="139" t="s">
        <v>172</v>
      </c>
      <c r="C45" s="139" t="s">
        <v>125</v>
      </c>
      <c r="D45" s="139" t="s">
        <v>126</v>
      </c>
      <c r="E45" s="139"/>
      <c r="F45" s="301">
        <v>0</v>
      </c>
      <c r="G45" s="301">
        <v>0</v>
      </c>
      <c r="H45" s="301">
        <v>0</v>
      </c>
      <c r="I45" s="301">
        <v>0</v>
      </c>
      <c r="J45" s="301">
        <v>0</v>
      </c>
      <c r="K45" s="301">
        <v>0</v>
      </c>
      <c r="L45" s="301">
        <v>0</v>
      </c>
      <c r="M45" s="301">
        <v>0</v>
      </c>
      <c r="N45" s="301">
        <v>0</v>
      </c>
    </row>
    <row r="46" spans="1:14" outlineLevel="1" x14ac:dyDescent="0.25">
      <c r="A46" s="139" t="s">
        <v>164</v>
      </c>
      <c r="B46" s="139" t="s">
        <v>172</v>
      </c>
      <c r="C46" s="139" t="s">
        <v>127</v>
      </c>
      <c r="D46" s="139" t="s">
        <v>128</v>
      </c>
      <c r="E46" s="139"/>
      <c r="F46" s="301">
        <v>0</v>
      </c>
      <c r="G46" s="301">
        <v>0</v>
      </c>
      <c r="H46" s="301">
        <v>0</v>
      </c>
      <c r="I46" s="301">
        <v>0</v>
      </c>
      <c r="J46" s="301">
        <v>0</v>
      </c>
      <c r="K46" s="138">
        <v>4880</v>
      </c>
      <c r="L46" s="301">
        <v>0</v>
      </c>
      <c r="M46" s="301">
        <v>0</v>
      </c>
      <c r="N46" s="138">
        <v>4880</v>
      </c>
    </row>
    <row r="47" spans="1:14" outlineLevel="1" x14ac:dyDescent="0.25">
      <c r="A47" s="139" t="s">
        <v>164</v>
      </c>
      <c r="B47" s="139" t="s">
        <v>172</v>
      </c>
      <c r="C47" s="139" t="s">
        <v>129</v>
      </c>
      <c r="D47" s="139" t="s">
        <v>130</v>
      </c>
      <c r="E47" s="139"/>
      <c r="F47" s="301">
        <v>0</v>
      </c>
      <c r="G47" s="301">
        <v>0</v>
      </c>
      <c r="H47" s="301">
        <v>0</v>
      </c>
      <c r="I47" s="301">
        <v>672</v>
      </c>
      <c r="J47" s="301">
        <v>0</v>
      </c>
      <c r="K47" s="301">
        <v>0</v>
      </c>
      <c r="L47" s="301">
        <v>0</v>
      </c>
      <c r="M47" s="301">
        <v>0</v>
      </c>
      <c r="N47" s="301">
        <v>672</v>
      </c>
    </row>
    <row r="48" spans="1:14" outlineLevel="1" x14ac:dyDescent="0.25">
      <c r="A48" s="139" t="s">
        <v>164</v>
      </c>
      <c r="B48" s="139" t="s">
        <v>172</v>
      </c>
      <c r="C48" s="139" t="s">
        <v>131</v>
      </c>
      <c r="D48" s="139" t="s">
        <v>132</v>
      </c>
      <c r="E48" s="139"/>
      <c r="F48" s="301">
        <v>0</v>
      </c>
      <c r="G48" s="301">
        <v>0</v>
      </c>
      <c r="H48" s="301">
        <v>0</v>
      </c>
      <c r="I48" s="301">
        <v>0</v>
      </c>
      <c r="J48" s="301">
        <v>0</v>
      </c>
      <c r="K48" s="301">
        <v>0</v>
      </c>
      <c r="L48" s="301">
        <v>0</v>
      </c>
      <c r="M48" s="301">
        <v>0</v>
      </c>
      <c r="N48" s="301">
        <v>0</v>
      </c>
    </row>
    <row r="49" spans="1:14" outlineLevel="1" x14ac:dyDescent="0.25">
      <c r="A49" s="139" t="s">
        <v>164</v>
      </c>
      <c r="B49" s="139" t="s">
        <v>172</v>
      </c>
      <c r="C49" s="139" t="s">
        <v>133</v>
      </c>
      <c r="D49" s="139" t="s">
        <v>134</v>
      </c>
      <c r="E49" s="139"/>
      <c r="F49" s="301">
        <v>0</v>
      </c>
      <c r="G49" s="301">
        <v>0</v>
      </c>
      <c r="H49" s="301">
        <v>0</v>
      </c>
      <c r="I49" s="301">
        <v>0</v>
      </c>
      <c r="J49" s="301">
        <v>0</v>
      </c>
      <c r="K49" s="301">
        <v>0</v>
      </c>
      <c r="L49" s="301">
        <v>0</v>
      </c>
      <c r="M49" s="301">
        <v>0</v>
      </c>
      <c r="N49" s="301">
        <v>0</v>
      </c>
    </row>
    <row r="50" spans="1:14" outlineLevel="1" x14ac:dyDescent="0.25">
      <c r="A50" s="139" t="s">
        <v>164</v>
      </c>
      <c r="B50" s="139" t="s">
        <v>172</v>
      </c>
      <c r="C50" s="139" t="s">
        <v>135</v>
      </c>
      <c r="D50" s="139" t="s">
        <v>136</v>
      </c>
      <c r="E50" s="139"/>
      <c r="F50" s="301">
        <v>0</v>
      </c>
      <c r="G50" s="301">
        <v>0</v>
      </c>
      <c r="H50" s="301">
        <v>0</v>
      </c>
      <c r="I50" s="301">
        <v>0</v>
      </c>
      <c r="J50" s="301">
        <v>0</v>
      </c>
      <c r="K50" s="301">
        <v>0</v>
      </c>
      <c r="L50" s="301">
        <v>0</v>
      </c>
      <c r="M50" s="301">
        <v>0</v>
      </c>
      <c r="N50" s="301">
        <v>0</v>
      </c>
    </row>
    <row r="51" spans="1:14" outlineLevel="1" x14ac:dyDescent="0.25">
      <c r="A51" s="139" t="s">
        <v>164</v>
      </c>
      <c r="B51" s="139" t="s">
        <v>172</v>
      </c>
      <c r="C51" s="139" t="s">
        <v>137</v>
      </c>
      <c r="D51" s="139" t="s">
        <v>138</v>
      </c>
      <c r="E51" s="139"/>
      <c r="F51" s="301">
        <v>0</v>
      </c>
      <c r="G51" s="301">
        <v>0</v>
      </c>
      <c r="H51" s="301">
        <v>0</v>
      </c>
      <c r="I51" s="301">
        <v>0</v>
      </c>
      <c r="J51" s="301">
        <v>0</v>
      </c>
      <c r="K51" s="138">
        <v>3584</v>
      </c>
      <c r="L51" s="301">
        <v>0</v>
      </c>
      <c r="M51" s="301">
        <v>0</v>
      </c>
      <c r="N51" s="138">
        <v>3584</v>
      </c>
    </row>
    <row r="52" spans="1:14" outlineLevel="1" x14ac:dyDescent="0.25">
      <c r="A52" s="139" t="s">
        <v>164</v>
      </c>
      <c r="B52" s="139" t="s">
        <v>172</v>
      </c>
      <c r="C52" s="139" t="s">
        <v>139</v>
      </c>
      <c r="D52" s="139" t="s">
        <v>140</v>
      </c>
      <c r="E52" s="139"/>
      <c r="F52" s="301">
        <v>0</v>
      </c>
      <c r="G52" s="301">
        <v>0</v>
      </c>
      <c r="H52" s="301">
        <v>0</v>
      </c>
      <c r="I52" s="301">
        <v>0</v>
      </c>
      <c r="J52" s="301">
        <v>0</v>
      </c>
      <c r="K52" s="301">
        <v>0</v>
      </c>
      <c r="L52" s="301">
        <v>0</v>
      </c>
      <c r="M52" s="301">
        <v>0</v>
      </c>
      <c r="N52" s="301">
        <v>0</v>
      </c>
    </row>
    <row r="53" spans="1:14" outlineLevel="1" x14ac:dyDescent="0.25">
      <c r="A53" s="139" t="s">
        <v>164</v>
      </c>
      <c r="B53" s="139" t="s">
        <v>172</v>
      </c>
      <c r="C53" s="139" t="s">
        <v>141</v>
      </c>
      <c r="D53" s="139" t="s">
        <v>142</v>
      </c>
      <c r="E53" s="139"/>
      <c r="F53" s="301">
        <v>0</v>
      </c>
      <c r="G53" s="301">
        <v>0</v>
      </c>
      <c r="H53" s="301">
        <v>0</v>
      </c>
      <c r="I53" s="301">
        <v>0</v>
      </c>
      <c r="J53" s="301">
        <v>0</v>
      </c>
      <c r="K53" s="138">
        <v>21856</v>
      </c>
      <c r="L53" s="301">
        <v>0</v>
      </c>
      <c r="M53" s="301">
        <v>0</v>
      </c>
      <c r="N53" s="138">
        <v>21856</v>
      </c>
    </row>
    <row r="54" spans="1:14" outlineLevel="1" x14ac:dyDescent="0.25">
      <c r="A54" s="139" t="s">
        <v>164</v>
      </c>
      <c r="B54" s="139" t="s">
        <v>172</v>
      </c>
      <c r="C54" s="139" t="s">
        <v>143</v>
      </c>
      <c r="D54" s="139" t="s">
        <v>144</v>
      </c>
      <c r="E54" s="139"/>
      <c r="F54" s="301">
        <v>0</v>
      </c>
      <c r="G54" s="301">
        <v>0</v>
      </c>
      <c r="H54" s="138">
        <v>4096</v>
      </c>
      <c r="I54" s="301">
        <v>0</v>
      </c>
      <c r="J54" s="301">
        <v>0</v>
      </c>
      <c r="K54" s="138">
        <v>3552</v>
      </c>
      <c r="L54" s="301">
        <v>0</v>
      </c>
      <c r="M54" s="301">
        <v>0</v>
      </c>
      <c r="N54" s="138">
        <v>7648</v>
      </c>
    </row>
    <row r="55" spans="1:14" outlineLevel="1" x14ac:dyDescent="0.25">
      <c r="A55" s="139" t="s">
        <v>164</v>
      </c>
      <c r="B55" s="139" t="s">
        <v>172</v>
      </c>
      <c r="C55" s="139" t="s">
        <v>145</v>
      </c>
      <c r="D55" s="139" t="s">
        <v>146</v>
      </c>
      <c r="E55" s="139"/>
      <c r="F55" s="301">
        <v>0</v>
      </c>
      <c r="G55" s="301">
        <v>0</v>
      </c>
      <c r="H55" s="301">
        <v>0</v>
      </c>
      <c r="I55" s="301">
        <v>0</v>
      </c>
      <c r="J55" s="301">
        <v>0</v>
      </c>
      <c r="K55" s="301">
        <v>0</v>
      </c>
      <c r="L55" s="301">
        <v>0</v>
      </c>
      <c r="M55" s="301">
        <v>0</v>
      </c>
      <c r="N55" s="301">
        <v>0</v>
      </c>
    </row>
    <row r="56" spans="1:14" outlineLevel="1" x14ac:dyDescent="0.25">
      <c r="A56" s="139" t="s">
        <v>164</v>
      </c>
      <c r="B56" s="139" t="s">
        <v>172</v>
      </c>
      <c r="C56" s="139" t="s">
        <v>147</v>
      </c>
      <c r="D56" s="139" t="s">
        <v>148</v>
      </c>
      <c r="E56" s="139"/>
      <c r="F56" s="301">
        <v>0</v>
      </c>
      <c r="G56" s="301">
        <v>0</v>
      </c>
      <c r="H56" s="301">
        <v>0</v>
      </c>
      <c r="I56" s="301">
        <v>0</v>
      </c>
      <c r="J56" s="301">
        <v>0</v>
      </c>
      <c r="K56" s="301">
        <v>0</v>
      </c>
      <c r="L56" s="301">
        <v>0</v>
      </c>
      <c r="M56" s="301">
        <v>0</v>
      </c>
      <c r="N56" s="301">
        <v>0</v>
      </c>
    </row>
    <row r="57" spans="1:14" outlineLevel="1" x14ac:dyDescent="0.25">
      <c r="A57" s="139" t="s">
        <v>164</v>
      </c>
      <c r="B57" s="139" t="s">
        <v>172</v>
      </c>
      <c r="C57" s="139" t="s">
        <v>149</v>
      </c>
      <c r="D57" s="139" t="s">
        <v>150</v>
      </c>
      <c r="E57" s="139"/>
      <c r="F57" s="301">
        <v>0</v>
      </c>
      <c r="G57" s="301">
        <v>0</v>
      </c>
      <c r="H57" s="301">
        <v>0</v>
      </c>
      <c r="I57" s="301">
        <v>0</v>
      </c>
      <c r="J57" s="301">
        <v>0</v>
      </c>
      <c r="K57" s="301">
        <v>0</v>
      </c>
      <c r="L57" s="301">
        <v>0</v>
      </c>
      <c r="M57" s="301">
        <v>0</v>
      </c>
      <c r="N57" s="301">
        <v>0</v>
      </c>
    </row>
    <row r="58" spans="1:14" outlineLevel="1" x14ac:dyDescent="0.25">
      <c r="A58" s="139" t="s">
        <v>164</v>
      </c>
      <c r="B58" s="139" t="s">
        <v>172</v>
      </c>
      <c r="C58" s="139" t="s">
        <v>151</v>
      </c>
      <c r="D58" s="139" t="s">
        <v>152</v>
      </c>
      <c r="E58" s="139"/>
      <c r="F58" s="301">
        <v>0</v>
      </c>
      <c r="G58" s="301">
        <v>0</v>
      </c>
      <c r="H58" s="301">
        <v>0</v>
      </c>
      <c r="I58" s="301">
        <v>0</v>
      </c>
      <c r="J58" s="301">
        <v>0</v>
      </c>
      <c r="K58" s="301">
        <v>0</v>
      </c>
      <c r="L58" s="301">
        <v>0</v>
      </c>
      <c r="M58" s="301">
        <v>0</v>
      </c>
      <c r="N58" s="301">
        <v>0</v>
      </c>
    </row>
    <row r="59" spans="1:14" outlineLevel="1" x14ac:dyDescent="0.25">
      <c r="A59" s="139" t="s">
        <v>164</v>
      </c>
      <c r="B59" s="139" t="s">
        <v>172</v>
      </c>
      <c r="C59" s="139" t="s">
        <v>153</v>
      </c>
      <c r="D59" s="139" t="s">
        <v>154</v>
      </c>
      <c r="E59" s="139"/>
      <c r="F59" s="301">
        <v>0</v>
      </c>
      <c r="G59" s="301">
        <v>0</v>
      </c>
      <c r="H59" s="301">
        <v>0</v>
      </c>
      <c r="I59" s="301">
        <v>0</v>
      </c>
      <c r="J59" s="138">
        <v>1056</v>
      </c>
      <c r="K59" s="301">
        <v>0</v>
      </c>
      <c r="L59" s="301">
        <v>0</v>
      </c>
      <c r="M59" s="301">
        <v>0</v>
      </c>
      <c r="N59" s="138">
        <v>1056</v>
      </c>
    </row>
    <row r="60" spans="1:14" outlineLevel="1" x14ac:dyDescent="0.25">
      <c r="A60" s="139" t="s">
        <v>164</v>
      </c>
      <c r="B60" s="139" t="s">
        <v>172</v>
      </c>
      <c r="C60" s="139" t="s">
        <v>155</v>
      </c>
      <c r="D60" s="139" t="s">
        <v>156</v>
      </c>
      <c r="E60" s="139"/>
      <c r="F60" s="301">
        <v>0</v>
      </c>
      <c r="G60" s="301">
        <v>0</v>
      </c>
      <c r="H60" s="301">
        <v>0</v>
      </c>
      <c r="I60" s="301">
        <v>0</v>
      </c>
      <c r="J60" s="301">
        <v>0</v>
      </c>
      <c r="K60" s="301">
        <v>0</v>
      </c>
      <c r="L60" s="301">
        <v>0</v>
      </c>
      <c r="M60" s="301">
        <v>0</v>
      </c>
      <c r="N60" s="301">
        <v>0</v>
      </c>
    </row>
    <row r="61" spans="1:14" outlineLevel="1" x14ac:dyDescent="0.25">
      <c r="A61" s="139" t="s">
        <v>164</v>
      </c>
      <c r="B61" s="139" t="s">
        <v>172</v>
      </c>
      <c r="C61" s="139" t="s">
        <v>157</v>
      </c>
      <c r="D61" s="139" t="s">
        <v>158</v>
      </c>
      <c r="E61" s="139"/>
      <c r="F61" s="301">
        <v>0</v>
      </c>
      <c r="G61" s="301">
        <v>0</v>
      </c>
      <c r="H61" s="301">
        <v>0</v>
      </c>
      <c r="I61" s="301">
        <v>0</v>
      </c>
      <c r="J61" s="301">
        <v>0</v>
      </c>
      <c r="K61" s="301">
        <v>0</v>
      </c>
      <c r="L61" s="301">
        <v>0</v>
      </c>
      <c r="M61" s="301">
        <v>0</v>
      </c>
      <c r="N61" s="301">
        <v>0</v>
      </c>
    </row>
    <row r="62" spans="1:14" outlineLevel="1" x14ac:dyDescent="0.25">
      <c r="A62" s="139" t="s">
        <v>164</v>
      </c>
      <c r="B62" s="139" t="s">
        <v>172</v>
      </c>
      <c r="C62" s="139" t="s">
        <v>159</v>
      </c>
      <c r="D62" s="139" t="s">
        <v>160</v>
      </c>
      <c r="E62" s="139"/>
      <c r="F62" s="301">
        <v>0</v>
      </c>
      <c r="G62" s="301">
        <v>0</v>
      </c>
      <c r="H62" s="301">
        <v>0</v>
      </c>
      <c r="I62" s="301">
        <v>0</v>
      </c>
      <c r="J62" s="301">
        <v>0</v>
      </c>
      <c r="K62" s="301">
        <v>0</v>
      </c>
      <c r="L62" s="301">
        <v>0</v>
      </c>
      <c r="M62" s="301">
        <v>0</v>
      </c>
      <c r="N62" s="301">
        <v>0</v>
      </c>
    </row>
    <row r="63" spans="1:14" outlineLevel="1" x14ac:dyDescent="0.25">
      <c r="A63" s="139" t="s">
        <v>164</v>
      </c>
      <c r="B63" s="139" t="s">
        <v>172</v>
      </c>
      <c r="C63" s="139" t="s">
        <v>161</v>
      </c>
      <c r="D63" s="139" t="s">
        <v>162</v>
      </c>
      <c r="E63" s="139"/>
      <c r="F63" s="301">
        <v>0</v>
      </c>
      <c r="G63" s="301">
        <v>0</v>
      </c>
      <c r="H63" s="138">
        <v>4096</v>
      </c>
      <c r="I63" s="301">
        <v>672</v>
      </c>
      <c r="J63" s="138">
        <v>18736</v>
      </c>
      <c r="K63" s="138">
        <v>40880</v>
      </c>
      <c r="L63" s="301">
        <v>0</v>
      </c>
      <c r="M63" s="301">
        <v>0</v>
      </c>
      <c r="N63" s="138">
        <v>64384</v>
      </c>
    </row>
    <row r="64" spans="1:14" outlineLevel="1" x14ac:dyDescent="0.25">
      <c r="A64" s="106"/>
      <c r="B64" s="106"/>
      <c r="C64" s="106"/>
      <c r="D64" s="106"/>
      <c r="E64" s="106"/>
      <c r="F64" s="302"/>
      <c r="G64" s="302"/>
      <c r="H64" s="302"/>
      <c r="I64" s="302"/>
      <c r="J64" s="302"/>
      <c r="K64" s="302"/>
      <c r="L64" s="302"/>
      <c r="M64" s="302"/>
      <c r="N64" s="302"/>
    </row>
    <row r="65" spans="1:14" outlineLevel="1" x14ac:dyDescent="0.25">
      <c r="A65" s="106"/>
      <c r="B65" s="106"/>
      <c r="C65" s="106"/>
      <c r="D65" s="106"/>
      <c r="E65" s="106"/>
      <c r="F65" s="302"/>
      <c r="G65" s="302"/>
      <c r="H65" s="302"/>
      <c r="I65" s="302"/>
      <c r="J65" s="302"/>
      <c r="K65" s="302"/>
      <c r="L65" s="302"/>
      <c r="M65" s="302"/>
      <c r="N65" s="302"/>
    </row>
    <row r="66" spans="1:14" outlineLevel="1" x14ac:dyDescent="0.25">
      <c r="A66" s="401" t="s">
        <v>229</v>
      </c>
      <c r="B66" s="403"/>
      <c r="C66" s="403"/>
      <c r="D66" s="403"/>
      <c r="E66" s="106"/>
      <c r="F66" s="302"/>
      <c r="G66" s="302"/>
      <c r="H66" s="302"/>
      <c r="I66" s="302"/>
      <c r="J66" s="302"/>
      <c r="K66" s="302"/>
      <c r="L66" s="302"/>
      <c r="M66" s="302"/>
      <c r="N66" s="302"/>
    </row>
    <row r="67" spans="1:14" outlineLevel="1" x14ac:dyDescent="0.25">
      <c r="A67" s="299" t="s">
        <v>6</v>
      </c>
      <c r="B67" s="299" t="s">
        <v>97</v>
      </c>
      <c r="C67" s="299" t="s">
        <v>14</v>
      </c>
      <c r="D67" s="299" t="s">
        <v>98</v>
      </c>
      <c r="E67" s="300"/>
      <c r="F67" s="298" t="s">
        <v>99</v>
      </c>
      <c r="G67" s="298" t="s">
        <v>100</v>
      </c>
      <c r="H67" s="298" t="s">
        <v>101</v>
      </c>
      <c r="I67" s="298" t="s">
        <v>102</v>
      </c>
      <c r="J67" s="298" t="s">
        <v>103</v>
      </c>
      <c r="K67" s="298" t="s">
        <v>104</v>
      </c>
      <c r="L67" s="298" t="s">
        <v>105</v>
      </c>
      <c r="M67" s="298" t="s">
        <v>106</v>
      </c>
      <c r="N67" s="298" t="s">
        <v>5</v>
      </c>
    </row>
    <row r="68" spans="1:14" outlineLevel="1" x14ac:dyDescent="0.25">
      <c r="A68" s="139" t="s">
        <v>165</v>
      </c>
      <c r="B68" s="139" t="s">
        <v>173</v>
      </c>
      <c r="C68" s="139" t="s">
        <v>107</v>
      </c>
      <c r="D68" s="139" t="s">
        <v>108</v>
      </c>
      <c r="E68" s="139"/>
      <c r="F68" s="301">
        <v>0</v>
      </c>
      <c r="G68" s="301">
        <v>0</v>
      </c>
      <c r="H68" s="301">
        <v>0</v>
      </c>
      <c r="I68" s="301">
        <v>0</v>
      </c>
      <c r="J68" s="301">
        <v>0</v>
      </c>
      <c r="K68" s="301">
        <v>0</v>
      </c>
      <c r="L68" s="301">
        <v>0</v>
      </c>
      <c r="M68" s="301">
        <v>0</v>
      </c>
      <c r="N68" s="301">
        <v>0</v>
      </c>
    </row>
    <row r="69" spans="1:14" outlineLevel="1" x14ac:dyDescent="0.25">
      <c r="A69" s="139" t="s">
        <v>165</v>
      </c>
      <c r="B69" s="139" t="s">
        <v>173</v>
      </c>
      <c r="C69" s="139" t="s">
        <v>109</v>
      </c>
      <c r="D69" s="139" t="s">
        <v>110</v>
      </c>
      <c r="E69" s="139"/>
      <c r="F69" s="301">
        <v>0</v>
      </c>
      <c r="G69" s="301">
        <v>0</v>
      </c>
      <c r="H69" s="301">
        <v>0</v>
      </c>
      <c r="I69" s="301">
        <v>0</v>
      </c>
      <c r="J69" s="138">
        <v>13424</v>
      </c>
      <c r="K69" s="301">
        <v>0</v>
      </c>
      <c r="L69" s="301">
        <v>0</v>
      </c>
      <c r="M69" s="301">
        <v>0</v>
      </c>
      <c r="N69" s="138">
        <v>13424</v>
      </c>
    </row>
    <row r="70" spans="1:14" outlineLevel="1" x14ac:dyDescent="0.25">
      <c r="A70" s="139" t="s">
        <v>165</v>
      </c>
      <c r="B70" s="139" t="s">
        <v>173</v>
      </c>
      <c r="C70" s="139" t="s">
        <v>111</v>
      </c>
      <c r="D70" s="139" t="s">
        <v>112</v>
      </c>
      <c r="E70" s="139"/>
      <c r="F70" s="301">
        <v>0</v>
      </c>
      <c r="G70" s="301">
        <v>0</v>
      </c>
      <c r="H70" s="301">
        <v>0</v>
      </c>
      <c r="I70" s="301">
        <v>0</v>
      </c>
      <c r="J70" s="301">
        <v>0</v>
      </c>
      <c r="K70" s="301">
        <v>512</v>
      </c>
      <c r="L70" s="301">
        <v>0</v>
      </c>
      <c r="M70" s="301">
        <v>0</v>
      </c>
      <c r="N70" s="301">
        <v>512</v>
      </c>
    </row>
    <row r="71" spans="1:14" outlineLevel="1" x14ac:dyDescent="0.25">
      <c r="A71" s="139" t="s">
        <v>165</v>
      </c>
      <c r="B71" s="139" t="s">
        <v>173</v>
      </c>
      <c r="C71" s="139" t="s">
        <v>113</v>
      </c>
      <c r="D71" s="139" t="s">
        <v>114</v>
      </c>
      <c r="E71" s="139"/>
      <c r="F71" s="301">
        <v>0</v>
      </c>
      <c r="G71" s="301">
        <v>0</v>
      </c>
      <c r="H71" s="301">
        <v>0</v>
      </c>
      <c r="I71" s="301">
        <v>0</v>
      </c>
      <c r="J71" s="138">
        <v>15584</v>
      </c>
      <c r="K71" s="138">
        <v>4512</v>
      </c>
      <c r="L71" s="301">
        <v>0</v>
      </c>
      <c r="M71" s="301">
        <v>0</v>
      </c>
      <c r="N71" s="138">
        <v>20096</v>
      </c>
    </row>
    <row r="72" spans="1:14" outlineLevel="1" x14ac:dyDescent="0.25">
      <c r="A72" s="139" t="s">
        <v>165</v>
      </c>
      <c r="B72" s="139" t="s">
        <v>173</v>
      </c>
      <c r="C72" s="139" t="s">
        <v>115</v>
      </c>
      <c r="D72" s="139" t="s">
        <v>116</v>
      </c>
      <c r="E72" s="139"/>
      <c r="F72" s="301">
        <v>0</v>
      </c>
      <c r="G72" s="301">
        <v>0</v>
      </c>
      <c r="H72" s="301">
        <v>0</v>
      </c>
      <c r="I72" s="301">
        <v>0</v>
      </c>
      <c r="J72" s="301">
        <v>0</v>
      </c>
      <c r="K72" s="301">
        <v>0</v>
      </c>
      <c r="L72" s="301">
        <v>0</v>
      </c>
      <c r="M72" s="301">
        <v>0</v>
      </c>
      <c r="N72" s="301">
        <v>0</v>
      </c>
    </row>
    <row r="73" spans="1:14" outlineLevel="1" x14ac:dyDescent="0.25">
      <c r="A73" s="139" t="s">
        <v>165</v>
      </c>
      <c r="B73" s="139" t="s">
        <v>173</v>
      </c>
      <c r="C73" s="139" t="s">
        <v>117</v>
      </c>
      <c r="D73" s="139" t="s">
        <v>118</v>
      </c>
      <c r="E73" s="139"/>
      <c r="F73" s="301">
        <v>0</v>
      </c>
      <c r="G73" s="301">
        <v>0</v>
      </c>
      <c r="H73" s="301">
        <v>0</v>
      </c>
      <c r="I73" s="301">
        <v>0</v>
      </c>
      <c r="J73" s="301">
        <v>0</v>
      </c>
      <c r="K73" s="301">
        <v>0</v>
      </c>
      <c r="L73" s="301">
        <v>0</v>
      </c>
      <c r="M73" s="301">
        <v>0</v>
      </c>
      <c r="N73" s="301">
        <v>0</v>
      </c>
    </row>
    <row r="74" spans="1:14" outlineLevel="1" x14ac:dyDescent="0.25">
      <c r="A74" s="139" t="s">
        <v>165</v>
      </c>
      <c r="B74" s="139" t="s">
        <v>173</v>
      </c>
      <c r="C74" s="139" t="s">
        <v>119</v>
      </c>
      <c r="D74" s="139" t="s">
        <v>120</v>
      </c>
      <c r="E74" s="139"/>
      <c r="F74" s="301">
        <v>0</v>
      </c>
      <c r="G74" s="301">
        <v>0</v>
      </c>
      <c r="H74" s="301">
        <v>0</v>
      </c>
      <c r="I74" s="301">
        <v>0</v>
      </c>
      <c r="J74" s="301">
        <v>0</v>
      </c>
      <c r="K74" s="138">
        <v>12096</v>
      </c>
      <c r="L74" s="301">
        <v>0</v>
      </c>
      <c r="M74" s="301">
        <v>0</v>
      </c>
      <c r="N74" s="138">
        <v>12096</v>
      </c>
    </row>
    <row r="75" spans="1:14" outlineLevel="1" x14ac:dyDescent="0.25">
      <c r="A75" s="139" t="s">
        <v>165</v>
      </c>
      <c r="B75" s="139" t="s">
        <v>173</v>
      </c>
      <c r="C75" s="139" t="s">
        <v>121</v>
      </c>
      <c r="D75" s="139" t="s">
        <v>122</v>
      </c>
      <c r="E75" s="139"/>
      <c r="F75" s="301">
        <v>0</v>
      </c>
      <c r="G75" s="301">
        <v>0</v>
      </c>
      <c r="H75" s="301">
        <v>0</v>
      </c>
      <c r="I75" s="301">
        <v>0</v>
      </c>
      <c r="J75" s="301">
        <v>0</v>
      </c>
      <c r="K75" s="301">
        <v>0</v>
      </c>
      <c r="L75" s="301">
        <v>0</v>
      </c>
      <c r="M75" s="301">
        <v>0</v>
      </c>
      <c r="N75" s="301">
        <v>0</v>
      </c>
    </row>
    <row r="76" spans="1:14" outlineLevel="1" x14ac:dyDescent="0.25">
      <c r="A76" s="139" t="s">
        <v>165</v>
      </c>
      <c r="B76" s="139" t="s">
        <v>173</v>
      </c>
      <c r="C76" s="139" t="s">
        <v>123</v>
      </c>
      <c r="D76" s="139" t="s">
        <v>124</v>
      </c>
      <c r="E76" s="139"/>
      <c r="F76" s="301">
        <v>0</v>
      </c>
      <c r="G76" s="301">
        <v>0</v>
      </c>
      <c r="H76" s="301">
        <v>0</v>
      </c>
      <c r="I76" s="301">
        <v>0</v>
      </c>
      <c r="J76" s="301">
        <v>0</v>
      </c>
      <c r="K76" s="301">
        <v>0</v>
      </c>
      <c r="L76" s="301">
        <v>0</v>
      </c>
      <c r="M76" s="301">
        <v>0</v>
      </c>
      <c r="N76" s="301">
        <v>0</v>
      </c>
    </row>
    <row r="77" spans="1:14" outlineLevel="1" x14ac:dyDescent="0.25">
      <c r="A77" s="139" t="s">
        <v>165</v>
      </c>
      <c r="B77" s="139" t="s">
        <v>173</v>
      </c>
      <c r="C77" s="139" t="s">
        <v>125</v>
      </c>
      <c r="D77" s="139" t="s">
        <v>126</v>
      </c>
      <c r="E77" s="139"/>
      <c r="F77" s="301">
        <v>0</v>
      </c>
      <c r="G77" s="301">
        <v>0</v>
      </c>
      <c r="H77" s="301">
        <v>0</v>
      </c>
      <c r="I77" s="301">
        <v>0</v>
      </c>
      <c r="J77" s="301">
        <v>0</v>
      </c>
      <c r="K77" s="301">
        <v>0</v>
      </c>
      <c r="L77" s="301">
        <v>0</v>
      </c>
      <c r="M77" s="301">
        <v>0</v>
      </c>
      <c r="N77" s="301">
        <v>0</v>
      </c>
    </row>
    <row r="78" spans="1:14" outlineLevel="1" x14ac:dyDescent="0.25">
      <c r="A78" s="139" t="s">
        <v>165</v>
      </c>
      <c r="B78" s="139" t="s">
        <v>173</v>
      </c>
      <c r="C78" s="139" t="s">
        <v>127</v>
      </c>
      <c r="D78" s="139" t="s">
        <v>128</v>
      </c>
      <c r="E78" s="139"/>
      <c r="F78" s="301">
        <v>0</v>
      </c>
      <c r="G78" s="301">
        <v>0</v>
      </c>
      <c r="H78" s="301">
        <v>0</v>
      </c>
      <c r="I78" s="301">
        <v>0</v>
      </c>
      <c r="J78" s="301">
        <v>0</v>
      </c>
      <c r="K78" s="301">
        <v>0</v>
      </c>
      <c r="L78" s="301">
        <v>0</v>
      </c>
      <c r="M78" s="301">
        <v>0</v>
      </c>
      <c r="N78" s="301">
        <v>0</v>
      </c>
    </row>
    <row r="79" spans="1:14" outlineLevel="1" x14ac:dyDescent="0.25">
      <c r="A79" s="139" t="s">
        <v>165</v>
      </c>
      <c r="B79" s="139" t="s">
        <v>173</v>
      </c>
      <c r="C79" s="139" t="s">
        <v>129</v>
      </c>
      <c r="D79" s="139" t="s">
        <v>130</v>
      </c>
      <c r="E79" s="139"/>
      <c r="F79" s="301">
        <v>0</v>
      </c>
      <c r="G79" s="301">
        <v>0</v>
      </c>
      <c r="H79" s="301">
        <v>0</v>
      </c>
      <c r="I79" s="138">
        <v>2976</v>
      </c>
      <c r="J79" s="301">
        <v>0</v>
      </c>
      <c r="K79" s="301">
        <v>0</v>
      </c>
      <c r="L79" s="301">
        <v>0</v>
      </c>
      <c r="M79" s="301">
        <v>0</v>
      </c>
      <c r="N79" s="138">
        <v>2976</v>
      </c>
    </row>
    <row r="80" spans="1:14" outlineLevel="1" x14ac:dyDescent="0.25">
      <c r="A80" s="139" t="s">
        <v>165</v>
      </c>
      <c r="B80" s="139" t="s">
        <v>173</v>
      </c>
      <c r="C80" s="139" t="s">
        <v>131</v>
      </c>
      <c r="D80" s="139" t="s">
        <v>132</v>
      </c>
      <c r="E80" s="139"/>
      <c r="F80" s="301">
        <v>0</v>
      </c>
      <c r="G80" s="301">
        <v>0</v>
      </c>
      <c r="H80" s="301">
        <v>0</v>
      </c>
      <c r="I80" s="301">
        <v>0</v>
      </c>
      <c r="J80" s="301">
        <v>0</v>
      </c>
      <c r="K80" s="301">
        <v>0</v>
      </c>
      <c r="L80" s="301">
        <v>0</v>
      </c>
      <c r="M80" s="301">
        <v>0</v>
      </c>
      <c r="N80" s="301">
        <v>0</v>
      </c>
    </row>
    <row r="81" spans="1:14" outlineLevel="1" x14ac:dyDescent="0.25">
      <c r="A81" s="139" t="s">
        <v>165</v>
      </c>
      <c r="B81" s="139" t="s">
        <v>173</v>
      </c>
      <c r="C81" s="139" t="s">
        <v>133</v>
      </c>
      <c r="D81" s="139" t="s">
        <v>134</v>
      </c>
      <c r="E81" s="139"/>
      <c r="F81" s="301">
        <v>0</v>
      </c>
      <c r="G81" s="301">
        <v>0</v>
      </c>
      <c r="H81" s="301">
        <v>0</v>
      </c>
      <c r="I81" s="301">
        <v>0</v>
      </c>
      <c r="J81" s="301">
        <v>0</v>
      </c>
      <c r="K81" s="301">
        <v>0</v>
      </c>
      <c r="L81" s="301">
        <v>0</v>
      </c>
      <c r="M81" s="301">
        <v>0</v>
      </c>
      <c r="N81" s="301">
        <v>0</v>
      </c>
    </row>
    <row r="82" spans="1:14" outlineLevel="1" x14ac:dyDescent="0.25">
      <c r="A82" s="139" t="s">
        <v>165</v>
      </c>
      <c r="B82" s="139" t="s">
        <v>173</v>
      </c>
      <c r="C82" s="139" t="s">
        <v>135</v>
      </c>
      <c r="D82" s="139" t="s">
        <v>136</v>
      </c>
      <c r="E82" s="139"/>
      <c r="F82" s="301">
        <v>0</v>
      </c>
      <c r="G82" s="301">
        <v>0</v>
      </c>
      <c r="H82" s="301">
        <v>0</v>
      </c>
      <c r="I82" s="301">
        <v>0</v>
      </c>
      <c r="J82" s="301">
        <v>0</v>
      </c>
      <c r="K82" s="301">
        <v>0</v>
      </c>
      <c r="L82" s="301">
        <v>0</v>
      </c>
      <c r="M82" s="301">
        <v>0</v>
      </c>
      <c r="N82" s="301">
        <v>0</v>
      </c>
    </row>
    <row r="83" spans="1:14" outlineLevel="1" x14ac:dyDescent="0.25">
      <c r="A83" s="139" t="s">
        <v>165</v>
      </c>
      <c r="B83" s="139" t="s">
        <v>173</v>
      </c>
      <c r="C83" s="139" t="s">
        <v>137</v>
      </c>
      <c r="D83" s="139" t="s">
        <v>138</v>
      </c>
      <c r="E83" s="139"/>
      <c r="F83" s="301">
        <v>0</v>
      </c>
      <c r="G83" s="301">
        <v>0</v>
      </c>
      <c r="H83" s="301">
        <v>0</v>
      </c>
      <c r="I83" s="301">
        <v>0</v>
      </c>
      <c r="J83" s="301">
        <v>0</v>
      </c>
      <c r="K83" s="138">
        <v>21872</v>
      </c>
      <c r="L83" s="301">
        <v>0</v>
      </c>
      <c r="M83" s="301">
        <v>0</v>
      </c>
      <c r="N83" s="138">
        <v>21872</v>
      </c>
    </row>
    <row r="84" spans="1:14" outlineLevel="1" x14ac:dyDescent="0.25">
      <c r="A84" s="139" t="s">
        <v>165</v>
      </c>
      <c r="B84" s="139" t="s">
        <v>173</v>
      </c>
      <c r="C84" s="139" t="s">
        <v>139</v>
      </c>
      <c r="D84" s="139" t="s">
        <v>140</v>
      </c>
      <c r="E84" s="139"/>
      <c r="F84" s="301">
        <v>0</v>
      </c>
      <c r="G84" s="301">
        <v>0</v>
      </c>
      <c r="H84" s="301">
        <v>0</v>
      </c>
      <c r="I84" s="301">
        <v>0</v>
      </c>
      <c r="J84" s="301">
        <v>0</v>
      </c>
      <c r="K84" s="301">
        <v>0</v>
      </c>
      <c r="L84" s="301">
        <v>0</v>
      </c>
      <c r="M84" s="301">
        <v>0</v>
      </c>
      <c r="N84" s="301">
        <v>0</v>
      </c>
    </row>
    <row r="85" spans="1:14" outlineLevel="1" x14ac:dyDescent="0.25">
      <c r="A85" s="139" t="s">
        <v>165</v>
      </c>
      <c r="B85" s="139" t="s">
        <v>173</v>
      </c>
      <c r="C85" s="139" t="s">
        <v>141</v>
      </c>
      <c r="D85" s="139" t="s">
        <v>142</v>
      </c>
      <c r="E85" s="139"/>
      <c r="F85" s="301">
        <v>0</v>
      </c>
      <c r="G85" s="301">
        <v>0</v>
      </c>
      <c r="H85" s="301">
        <v>0</v>
      </c>
      <c r="I85" s="301">
        <v>0</v>
      </c>
      <c r="J85" s="301">
        <v>0</v>
      </c>
      <c r="K85" s="301">
        <v>0</v>
      </c>
      <c r="L85" s="301">
        <v>0</v>
      </c>
      <c r="M85" s="301">
        <v>0</v>
      </c>
      <c r="N85" s="301">
        <v>0</v>
      </c>
    </row>
    <row r="86" spans="1:14" outlineLevel="1" x14ac:dyDescent="0.25">
      <c r="A86" s="139" t="s">
        <v>165</v>
      </c>
      <c r="B86" s="139" t="s">
        <v>173</v>
      </c>
      <c r="C86" s="139" t="s">
        <v>143</v>
      </c>
      <c r="D86" s="139" t="s">
        <v>144</v>
      </c>
      <c r="E86" s="139"/>
      <c r="F86" s="301">
        <v>0</v>
      </c>
      <c r="G86" s="301">
        <v>0</v>
      </c>
      <c r="H86" s="301">
        <v>0</v>
      </c>
      <c r="I86" s="301">
        <v>0</v>
      </c>
      <c r="J86" s="301">
        <v>0</v>
      </c>
      <c r="K86" s="301">
        <v>0</v>
      </c>
      <c r="L86" s="301">
        <v>0</v>
      </c>
      <c r="M86" s="301">
        <v>0</v>
      </c>
      <c r="N86" s="301">
        <v>0</v>
      </c>
    </row>
    <row r="87" spans="1:14" outlineLevel="1" x14ac:dyDescent="0.25">
      <c r="A87" s="139" t="s">
        <v>165</v>
      </c>
      <c r="B87" s="139" t="s">
        <v>173</v>
      </c>
      <c r="C87" s="139" t="s">
        <v>145</v>
      </c>
      <c r="D87" s="139" t="s">
        <v>146</v>
      </c>
      <c r="E87" s="139"/>
      <c r="F87" s="301">
        <v>0</v>
      </c>
      <c r="G87" s="301">
        <v>0</v>
      </c>
      <c r="H87" s="301">
        <v>0</v>
      </c>
      <c r="I87" s="301">
        <v>0</v>
      </c>
      <c r="J87" s="301">
        <v>0</v>
      </c>
      <c r="K87" s="301">
        <v>0</v>
      </c>
      <c r="L87" s="301">
        <v>0</v>
      </c>
      <c r="M87" s="301">
        <v>0</v>
      </c>
      <c r="N87" s="301">
        <v>0</v>
      </c>
    </row>
    <row r="88" spans="1:14" outlineLevel="1" x14ac:dyDescent="0.25">
      <c r="A88" s="139" t="s">
        <v>165</v>
      </c>
      <c r="B88" s="139" t="s">
        <v>173</v>
      </c>
      <c r="C88" s="139" t="s">
        <v>147</v>
      </c>
      <c r="D88" s="139" t="s">
        <v>148</v>
      </c>
      <c r="E88" s="139"/>
      <c r="F88" s="301">
        <v>0</v>
      </c>
      <c r="G88" s="301">
        <v>0</v>
      </c>
      <c r="H88" s="301">
        <v>0</v>
      </c>
      <c r="I88" s="301">
        <v>0</v>
      </c>
      <c r="J88" s="301">
        <v>0</v>
      </c>
      <c r="K88" s="301">
        <v>0</v>
      </c>
      <c r="L88" s="301">
        <v>0</v>
      </c>
      <c r="M88" s="301">
        <v>0</v>
      </c>
      <c r="N88" s="301">
        <v>0</v>
      </c>
    </row>
    <row r="89" spans="1:14" outlineLevel="1" x14ac:dyDescent="0.25">
      <c r="A89" s="139" t="s">
        <v>165</v>
      </c>
      <c r="B89" s="139" t="s">
        <v>173</v>
      </c>
      <c r="C89" s="139" t="s">
        <v>149</v>
      </c>
      <c r="D89" s="139" t="s">
        <v>150</v>
      </c>
      <c r="E89" s="139"/>
      <c r="F89" s="301">
        <v>0</v>
      </c>
      <c r="G89" s="301">
        <v>0</v>
      </c>
      <c r="H89" s="301">
        <v>0</v>
      </c>
      <c r="I89" s="301">
        <v>0</v>
      </c>
      <c r="J89" s="301">
        <v>0</v>
      </c>
      <c r="K89" s="301">
        <v>0</v>
      </c>
      <c r="L89" s="301">
        <v>0</v>
      </c>
      <c r="M89" s="301">
        <v>0</v>
      </c>
      <c r="N89" s="301">
        <v>0</v>
      </c>
    </row>
    <row r="90" spans="1:14" outlineLevel="1" x14ac:dyDescent="0.25">
      <c r="A90" s="139" t="s">
        <v>165</v>
      </c>
      <c r="B90" s="139" t="s">
        <v>173</v>
      </c>
      <c r="C90" s="139" t="s">
        <v>151</v>
      </c>
      <c r="D90" s="139" t="s">
        <v>152</v>
      </c>
      <c r="E90" s="139"/>
      <c r="F90" s="301">
        <v>0</v>
      </c>
      <c r="G90" s="301">
        <v>0</v>
      </c>
      <c r="H90" s="301">
        <v>0</v>
      </c>
      <c r="I90" s="301">
        <v>0</v>
      </c>
      <c r="J90" s="301">
        <v>0</v>
      </c>
      <c r="K90" s="301">
        <v>0</v>
      </c>
      <c r="L90" s="301">
        <v>0</v>
      </c>
      <c r="M90" s="301">
        <v>0</v>
      </c>
      <c r="N90" s="301">
        <v>0</v>
      </c>
    </row>
    <row r="91" spans="1:14" outlineLevel="1" x14ac:dyDescent="0.25">
      <c r="A91" s="139" t="s">
        <v>165</v>
      </c>
      <c r="B91" s="139" t="s">
        <v>173</v>
      </c>
      <c r="C91" s="139" t="s">
        <v>153</v>
      </c>
      <c r="D91" s="139" t="s">
        <v>154</v>
      </c>
      <c r="E91" s="139"/>
      <c r="F91" s="301">
        <v>0</v>
      </c>
      <c r="G91" s="301">
        <v>0</v>
      </c>
      <c r="H91" s="301">
        <v>0</v>
      </c>
      <c r="I91" s="301">
        <v>0</v>
      </c>
      <c r="J91" s="301">
        <v>0</v>
      </c>
      <c r="K91" s="301">
        <v>0</v>
      </c>
      <c r="L91" s="301">
        <v>0</v>
      </c>
      <c r="M91" s="301">
        <v>0</v>
      </c>
      <c r="N91" s="301">
        <v>0</v>
      </c>
    </row>
    <row r="92" spans="1:14" outlineLevel="1" x14ac:dyDescent="0.25">
      <c r="A92" s="139" t="s">
        <v>165</v>
      </c>
      <c r="B92" s="139" t="s">
        <v>173</v>
      </c>
      <c r="C92" s="139" t="s">
        <v>155</v>
      </c>
      <c r="D92" s="139" t="s">
        <v>156</v>
      </c>
      <c r="E92" s="139"/>
      <c r="F92" s="301">
        <v>0</v>
      </c>
      <c r="G92" s="301">
        <v>0</v>
      </c>
      <c r="H92" s="301">
        <v>0</v>
      </c>
      <c r="I92" s="301">
        <v>0</v>
      </c>
      <c r="J92" s="301">
        <v>0</v>
      </c>
      <c r="K92" s="301">
        <v>0</v>
      </c>
      <c r="L92" s="301">
        <v>0</v>
      </c>
      <c r="M92" s="301">
        <v>0</v>
      </c>
      <c r="N92" s="301">
        <v>0</v>
      </c>
    </row>
    <row r="93" spans="1:14" outlineLevel="1" x14ac:dyDescent="0.25">
      <c r="A93" s="139" t="s">
        <v>165</v>
      </c>
      <c r="B93" s="139" t="s">
        <v>173</v>
      </c>
      <c r="C93" s="139" t="s">
        <v>157</v>
      </c>
      <c r="D93" s="139" t="s">
        <v>158</v>
      </c>
      <c r="E93" s="139"/>
      <c r="F93" s="301">
        <v>0</v>
      </c>
      <c r="G93" s="301">
        <v>0</v>
      </c>
      <c r="H93" s="301">
        <v>0</v>
      </c>
      <c r="I93" s="301">
        <v>0</v>
      </c>
      <c r="J93" s="301">
        <v>0</v>
      </c>
      <c r="K93" s="301">
        <v>0</v>
      </c>
      <c r="L93" s="301">
        <v>0</v>
      </c>
      <c r="M93" s="301">
        <v>0</v>
      </c>
      <c r="N93" s="301">
        <v>0</v>
      </c>
    </row>
    <row r="94" spans="1:14" outlineLevel="1" x14ac:dyDescent="0.25">
      <c r="A94" s="139" t="s">
        <v>165</v>
      </c>
      <c r="B94" s="139" t="s">
        <v>173</v>
      </c>
      <c r="C94" s="139" t="s">
        <v>159</v>
      </c>
      <c r="D94" s="139" t="s">
        <v>160</v>
      </c>
      <c r="E94" s="139"/>
      <c r="F94" s="301">
        <v>0</v>
      </c>
      <c r="G94" s="301">
        <v>0</v>
      </c>
      <c r="H94" s="301">
        <v>0</v>
      </c>
      <c r="I94" s="301">
        <v>0</v>
      </c>
      <c r="J94" s="301">
        <v>0</v>
      </c>
      <c r="K94" s="301">
        <v>0</v>
      </c>
      <c r="L94" s="301">
        <v>0</v>
      </c>
      <c r="M94" s="301">
        <v>0</v>
      </c>
      <c r="N94" s="301">
        <v>0</v>
      </c>
    </row>
    <row r="95" spans="1:14" outlineLevel="1" x14ac:dyDescent="0.25">
      <c r="A95" s="139" t="s">
        <v>165</v>
      </c>
      <c r="B95" s="139" t="s">
        <v>173</v>
      </c>
      <c r="C95" s="139" t="s">
        <v>161</v>
      </c>
      <c r="D95" s="139" t="s">
        <v>162</v>
      </c>
      <c r="E95" s="139"/>
      <c r="F95" s="301">
        <v>0</v>
      </c>
      <c r="G95" s="301">
        <v>0</v>
      </c>
      <c r="H95" s="301">
        <v>0</v>
      </c>
      <c r="I95" s="138">
        <v>2976</v>
      </c>
      <c r="J95" s="138">
        <v>29008</v>
      </c>
      <c r="K95" s="138">
        <v>38992</v>
      </c>
      <c r="L95" s="301">
        <v>0</v>
      </c>
      <c r="M95" s="301">
        <v>0</v>
      </c>
      <c r="N95" s="138">
        <v>70976</v>
      </c>
    </row>
    <row r="96" spans="1:14" outlineLevel="1" x14ac:dyDescent="0.25">
      <c r="A96" s="106"/>
      <c r="B96" s="106"/>
      <c r="C96" s="106"/>
      <c r="D96" s="106"/>
      <c r="E96" s="106"/>
      <c r="F96" s="302"/>
      <c r="G96" s="302"/>
      <c r="H96" s="302"/>
      <c r="I96" s="302"/>
      <c r="J96" s="302"/>
      <c r="K96" s="302"/>
      <c r="L96" s="302"/>
      <c r="M96" s="302"/>
      <c r="N96" s="302"/>
    </row>
    <row r="97" spans="1:14" outlineLevel="1" x14ac:dyDescent="0.25">
      <c r="A97" s="106"/>
      <c r="B97" s="106"/>
      <c r="C97" s="106"/>
      <c r="D97" s="106"/>
      <c r="E97" s="106"/>
      <c r="F97" s="302"/>
      <c r="G97" s="302"/>
      <c r="H97" s="302"/>
      <c r="I97" s="302"/>
      <c r="J97" s="302"/>
      <c r="K97" s="302"/>
      <c r="L97" s="302"/>
      <c r="M97" s="302"/>
      <c r="N97" s="302"/>
    </row>
    <row r="98" spans="1:14" outlineLevel="1" x14ac:dyDescent="0.25">
      <c r="A98" s="401" t="s">
        <v>230</v>
      </c>
      <c r="B98" s="403"/>
      <c r="C98" s="403"/>
      <c r="D98" s="403"/>
      <c r="E98" s="106"/>
      <c r="F98" s="302"/>
      <c r="G98" s="302"/>
      <c r="H98" s="302"/>
      <c r="I98" s="302"/>
      <c r="J98" s="302"/>
      <c r="K98" s="302"/>
      <c r="L98" s="302"/>
      <c r="M98" s="302"/>
      <c r="N98" s="302"/>
    </row>
    <row r="99" spans="1:14" outlineLevel="1" x14ac:dyDescent="0.25">
      <c r="A99" s="299" t="s">
        <v>6</v>
      </c>
      <c r="B99" s="299" t="s">
        <v>97</v>
      </c>
      <c r="C99" s="299" t="s">
        <v>14</v>
      </c>
      <c r="D99" s="299" t="s">
        <v>98</v>
      </c>
      <c r="E99" s="300"/>
      <c r="F99" s="298" t="s">
        <v>99</v>
      </c>
      <c r="G99" s="298" t="s">
        <v>100</v>
      </c>
      <c r="H99" s="298" t="s">
        <v>101</v>
      </c>
      <c r="I99" s="298" t="s">
        <v>102</v>
      </c>
      <c r="J99" s="298" t="s">
        <v>103</v>
      </c>
      <c r="K99" s="298" t="s">
        <v>104</v>
      </c>
      <c r="L99" s="298" t="s">
        <v>105</v>
      </c>
      <c r="M99" s="298" t="s">
        <v>106</v>
      </c>
      <c r="N99" s="298" t="s">
        <v>5</v>
      </c>
    </row>
    <row r="100" spans="1:14" outlineLevel="1" x14ac:dyDescent="0.25">
      <c r="A100" s="139" t="s">
        <v>174</v>
      </c>
      <c r="B100" s="139" t="s">
        <v>175</v>
      </c>
      <c r="C100" s="139" t="s">
        <v>107</v>
      </c>
      <c r="D100" s="139" t="s">
        <v>108</v>
      </c>
      <c r="E100" s="139"/>
      <c r="F100" s="301">
        <v>0</v>
      </c>
      <c r="G100" s="301">
        <v>0</v>
      </c>
      <c r="H100" s="301">
        <v>0</v>
      </c>
      <c r="I100" s="301">
        <v>0</v>
      </c>
      <c r="J100" s="301">
        <v>0</v>
      </c>
      <c r="K100" s="301">
        <v>0</v>
      </c>
      <c r="L100" s="301">
        <v>0</v>
      </c>
      <c r="M100" s="301">
        <v>0</v>
      </c>
      <c r="N100" s="301">
        <v>0</v>
      </c>
    </row>
    <row r="101" spans="1:14" outlineLevel="1" x14ac:dyDescent="0.25">
      <c r="A101" s="139" t="s">
        <v>174</v>
      </c>
      <c r="B101" s="139" t="s">
        <v>175</v>
      </c>
      <c r="C101" s="139" t="s">
        <v>109</v>
      </c>
      <c r="D101" s="139" t="s">
        <v>110</v>
      </c>
      <c r="E101" s="139"/>
      <c r="F101" s="301">
        <v>0</v>
      </c>
      <c r="G101" s="301">
        <v>0</v>
      </c>
      <c r="H101" s="301">
        <v>0</v>
      </c>
      <c r="I101" s="301">
        <v>0</v>
      </c>
      <c r="J101" s="138">
        <v>139296</v>
      </c>
      <c r="K101" s="301">
        <v>0</v>
      </c>
      <c r="L101" s="301">
        <v>0</v>
      </c>
      <c r="M101" s="301">
        <v>0</v>
      </c>
      <c r="N101" s="138">
        <v>139296</v>
      </c>
    </row>
    <row r="102" spans="1:14" outlineLevel="1" x14ac:dyDescent="0.25">
      <c r="A102" s="139" t="s">
        <v>174</v>
      </c>
      <c r="B102" s="139" t="s">
        <v>175</v>
      </c>
      <c r="C102" s="139" t="s">
        <v>111</v>
      </c>
      <c r="D102" s="139" t="s">
        <v>112</v>
      </c>
      <c r="E102" s="139"/>
      <c r="F102" s="301">
        <v>0</v>
      </c>
      <c r="G102" s="301">
        <v>0</v>
      </c>
      <c r="H102" s="301">
        <v>0</v>
      </c>
      <c r="I102" s="301">
        <v>0</v>
      </c>
      <c r="J102" s="301">
        <v>0</v>
      </c>
      <c r="K102" s="301">
        <v>0</v>
      </c>
      <c r="L102" s="301">
        <v>0</v>
      </c>
      <c r="M102" s="301">
        <v>0</v>
      </c>
      <c r="N102" s="301">
        <v>0</v>
      </c>
    </row>
    <row r="103" spans="1:14" outlineLevel="1" x14ac:dyDescent="0.25">
      <c r="A103" s="139" t="s">
        <v>174</v>
      </c>
      <c r="B103" s="139" t="s">
        <v>175</v>
      </c>
      <c r="C103" s="139" t="s">
        <v>113</v>
      </c>
      <c r="D103" s="139" t="s">
        <v>114</v>
      </c>
      <c r="E103" s="139"/>
      <c r="F103" s="301">
        <v>0</v>
      </c>
      <c r="G103" s="301">
        <v>0</v>
      </c>
      <c r="H103" s="301">
        <v>0</v>
      </c>
      <c r="I103" s="301">
        <v>0</v>
      </c>
      <c r="J103" s="301">
        <v>0</v>
      </c>
      <c r="K103" s="138">
        <v>12288</v>
      </c>
      <c r="L103" s="301">
        <v>0</v>
      </c>
      <c r="M103" s="301">
        <v>0</v>
      </c>
      <c r="N103" s="138">
        <v>12288</v>
      </c>
    </row>
    <row r="104" spans="1:14" outlineLevel="1" x14ac:dyDescent="0.25">
      <c r="A104" s="139" t="s">
        <v>174</v>
      </c>
      <c r="B104" s="139" t="s">
        <v>175</v>
      </c>
      <c r="C104" s="139" t="s">
        <v>115</v>
      </c>
      <c r="D104" s="139" t="s">
        <v>116</v>
      </c>
      <c r="E104" s="139"/>
      <c r="F104" s="301">
        <v>0</v>
      </c>
      <c r="G104" s="301">
        <v>0</v>
      </c>
      <c r="H104" s="301">
        <v>0</v>
      </c>
      <c r="I104" s="301">
        <v>0</v>
      </c>
      <c r="J104" s="301">
        <v>0</v>
      </c>
      <c r="K104" s="301">
        <v>0</v>
      </c>
      <c r="L104" s="301">
        <v>0</v>
      </c>
      <c r="M104" s="301">
        <v>0</v>
      </c>
      <c r="N104" s="301">
        <v>0</v>
      </c>
    </row>
    <row r="105" spans="1:14" outlineLevel="1" x14ac:dyDescent="0.25">
      <c r="A105" s="139" t="s">
        <v>174</v>
      </c>
      <c r="B105" s="139" t="s">
        <v>175</v>
      </c>
      <c r="C105" s="139" t="s">
        <v>117</v>
      </c>
      <c r="D105" s="139" t="s">
        <v>118</v>
      </c>
      <c r="E105" s="139"/>
      <c r="F105" s="301">
        <v>0</v>
      </c>
      <c r="G105" s="301">
        <v>0</v>
      </c>
      <c r="H105" s="301">
        <v>0</v>
      </c>
      <c r="I105" s="301">
        <v>0</v>
      </c>
      <c r="J105" s="301">
        <v>0</v>
      </c>
      <c r="K105" s="301">
        <v>0</v>
      </c>
      <c r="L105" s="301">
        <v>0</v>
      </c>
      <c r="M105" s="301">
        <v>0</v>
      </c>
      <c r="N105" s="301">
        <v>0</v>
      </c>
    </row>
    <row r="106" spans="1:14" outlineLevel="1" x14ac:dyDescent="0.25">
      <c r="A106" s="139" t="s">
        <v>174</v>
      </c>
      <c r="B106" s="139" t="s">
        <v>175</v>
      </c>
      <c r="C106" s="139" t="s">
        <v>119</v>
      </c>
      <c r="D106" s="139" t="s">
        <v>120</v>
      </c>
      <c r="E106" s="139"/>
      <c r="F106" s="301">
        <v>0</v>
      </c>
      <c r="G106" s="301">
        <v>0</v>
      </c>
      <c r="H106" s="301">
        <v>0</v>
      </c>
      <c r="I106" s="301">
        <v>0</v>
      </c>
      <c r="J106" s="301">
        <v>0</v>
      </c>
      <c r="K106" s="138">
        <v>22368</v>
      </c>
      <c r="L106" s="301">
        <v>0</v>
      </c>
      <c r="M106" s="301">
        <v>0</v>
      </c>
      <c r="N106" s="138">
        <v>22368</v>
      </c>
    </row>
    <row r="107" spans="1:14" outlineLevel="1" x14ac:dyDescent="0.25">
      <c r="A107" s="139" t="s">
        <v>174</v>
      </c>
      <c r="B107" s="139" t="s">
        <v>175</v>
      </c>
      <c r="C107" s="139" t="s">
        <v>121</v>
      </c>
      <c r="D107" s="139" t="s">
        <v>122</v>
      </c>
      <c r="E107" s="139"/>
      <c r="F107" s="301">
        <v>0</v>
      </c>
      <c r="G107" s="301">
        <v>0</v>
      </c>
      <c r="H107" s="301">
        <v>0</v>
      </c>
      <c r="I107" s="301">
        <v>0</v>
      </c>
      <c r="J107" s="138">
        <v>71648</v>
      </c>
      <c r="K107" s="301">
        <v>0</v>
      </c>
      <c r="L107" s="301">
        <v>0</v>
      </c>
      <c r="M107" s="301">
        <v>0</v>
      </c>
      <c r="N107" s="138">
        <v>71648</v>
      </c>
    </row>
    <row r="108" spans="1:14" outlineLevel="1" x14ac:dyDescent="0.25">
      <c r="A108" s="139" t="s">
        <v>174</v>
      </c>
      <c r="B108" s="139" t="s">
        <v>175</v>
      </c>
      <c r="C108" s="139" t="s">
        <v>123</v>
      </c>
      <c r="D108" s="139" t="s">
        <v>124</v>
      </c>
      <c r="E108" s="139"/>
      <c r="F108" s="301">
        <v>0</v>
      </c>
      <c r="G108" s="301">
        <v>0</v>
      </c>
      <c r="H108" s="301">
        <v>0</v>
      </c>
      <c r="I108" s="301">
        <v>0</v>
      </c>
      <c r="J108" s="301">
        <v>0</v>
      </c>
      <c r="K108" s="301">
        <v>0</v>
      </c>
      <c r="L108" s="301">
        <v>0</v>
      </c>
      <c r="M108" s="301">
        <v>0</v>
      </c>
      <c r="N108" s="301">
        <v>0</v>
      </c>
    </row>
    <row r="109" spans="1:14" outlineLevel="1" x14ac:dyDescent="0.25">
      <c r="A109" s="139" t="s">
        <v>174</v>
      </c>
      <c r="B109" s="139" t="s">
        <v>175</v>
      </c>
      <c r="C109" s="139" t="s">
        <v>125</v>
      </c>
      <c r="D109" s="139" t="s">
        <v>126</v>
      </c>
      <c r="E109" s="139"/>
      <c r="F109" s="301">
        <v>0</v>
      </c>
      <c r="G109" s="301">
        <v>0</v>
      </c>
      <c r="H109" s="301">
        <v>0</v>
      </c>
      <c r="I109" s="301">
        <v>0</v>
      </c>
      <c r="J109" s="301">
        <v>0</v>
      </c>
      <c r="K109" s="301">
        <v>0</v>
      </c>
      <c r="L109" s="301">
        <v>0</v>
      </c>
      <c r="M109" s="301">
        <v>0</v>
      </c>
      <c r="N109" s="301">
        <v>0</v>
      </c>
    </row>
    <row r="110" spans="1:14" outlineLevel="1" x14ac:dyDescent="0.25">
      <c r="A110" s="139" t="s">
        <v>174</v>
      </c>
      <c r="B110" s="139" t="s">
        <v>175</v>
      </c>
      <c r="C110" s="139" t="s">
        <v>127</v>
      </c>
      <c r="D110" s="139" t="s">
        <v>128</v>
      </c>
      <c r="E110" s="139"/>
      <c r="F110" s="301">
        <v>0</v>
      </c>
      <c r="G110" s="301">
        <v>0</v>
      </c>
      <c r="H110" s="301">
        <v>0</v>
      </c>
      <c r="I110" s="301">
        <v>0</v>
      </c>
      <c r="J110" s="301">
        <v>0</v>
      </c>
      <c r="K110" s="138">
        <v>93840</v>
      </c>
      <c r="L110" s="301">
        <v>0</v>
      </c>
      <c r="M110" s="301">
        <v>460</v>
      </c>
      <c r="N110" s="138">
        <v>94300</v>
      </c>
    </row>
    <row r="111" spans="1:14" outlineLevel="1" x14ac:dyDescent="0.25">
      <c r="A111" s="139" t="s">
        <v>174</v>
      </c>
      <c r="B111" s="139" t="s">
        <v>175</v>
      </c>
      <c r="C111" s="139" t="s">
        <v>129</v>
      </c>
      <c r="D111" s="139" t="s">
        <v>130</v>
      </c>
      <c r="E111" s="139"/>
      <c r="F111" s="301">
        <v>0</v>
      </c>
      <c r="G111" s="301">
        <v>0</v>
      </c>
      <c r="H111" s="301">
        <v>0</v>
      </c>
      <c r="I111" s="138">
        <v>9696</v>
      </c>
      <c r="J111" s="301">
        <v>0</v>
      </c>
      <c r="K111" s="301">
        <v>0</v>
      </c>
      <c r="L111" s="301">
        <v>0</v>
      </c>
      <c r="M111" s="301">
        <v>0</v>
      </c>
      <c r="N111" s="138">
        <v>9696</v>
      </c>
    </row>
    <row r="112" spans="1:14" outlineLevel="1" x14ac:dyDescent="0.25">
      <c r="A112" s="139" t="s">
        <v>174</v>
      </c>
      <c r="B112" s="139" t="s">
        <v>175</v>
      </c>
      <c r="C112" s="139" t="s">
        <v>131</v>
      </c>
      <c r="D112" s="139" t="s">
        <v>132</v>
      </c>
      <c r="E112" s="139"/>
      <c r="F112" s="301">
        <v>0</v>
      </c>
      <c r="G112" s="301">
        <v>0</v>
      </c>
      <c r="H112" s="301">
        <v>0</v>
      </c>
      <c r="I112" s="301">
        <v>0</v>
      </c>
      <c r="J112" s="301">
        <v>0</v>
      </c>
      <c r="K112" s="301">
        <v>0</v>
      </c>
      <c r="L112" s="301">
        <v>0</v>
      </c>
      <c r="M112" s="301">
        <v>0</v>
      </c>
      <c r="N112" s="301">
        <v>0</v>
      </c>
    </row>
    <row r="113" spans="1:14" outlineLevel="1" x14ac:dyDescent="0.25">
      <c r="A113" s="139" t="s">
        <v>174</v>
      </c>
      <c r="B113" s="139" t="s">
        <v>175</v>
      </c>
      <c r="C113" s="139" t="s">
        <v>133</v>
      </c>
      <c r="D113" s="139" t="s">
        <v>134</v>
      </c>
      <c r="E113" s="139"/>
      <c r="F113" s="301">
        <v>0</v>
      </c>
      <c r="G113" s="301">
        <v>0</v>
      </c>
      <c r="H113" s="301">
        <v>0</v>
      </c>
      <c r="I113" s="301">
        <v>0</v>
      </c>
      <c r="J113" s="301">
        <v>0</v>
      </c>
      <c r="K113" s="301">
        <v>0</v>
      </c>
      <c r="L113" s="301">
        <v>0</v>
      </c>
      <c r="M113" s="301">
        <v>0</v>
      </c>
      <c r="N113" s="301">
        <v>0</v>
      </c>
    </row>
    <row r="114" spans="1:14" outlineLevel="1" x14ac:dyDescent="0.25">
      <c r="A114" s="139" t="s">
        <v>174</v>
      </c>
      <c r="B114" s="139" t="s">
        <v>175</v>
      </c>
      <c r="C114" s="139" t="s">
        <v>135</v>
      </c>
      <c r="D114" s="139" t="s">
        <v>136</v>
      </c>
      <c r="E114" s="139"/>
      <c r="F114" s="301">
        <v>0</v>
      </c>
      <c r="G114" s="301">
        <v>0</v>
      </c>
      <c r="H114" s="301">
        <v>0</v>
      </c>
      <c r="I114" s="301">
        <v>0</v>
      </c>
      <c r="J114" s="301">
        <v>0</v>
      </c>
      <c r="K114" s="301">
        <v>0</v>
      </c>
      <c r="L114" s="301">
        <v>0</v>
      </c>
      <c r="M114" s="301">
        <v>0</v>
      </c>
      <c r="N114" s="301">
        <v>0</v>
      </c>
    </row>
    <row r="115" spans="1:14" outlineLevel="1" x14ac:dyDescent="0.25">
      <c r="A115" s="139" t="s">
        <v>174</v>
      </c>
      <c r="B115" s="139" t="s">
        <v>175</v>
      </c>
      <c r="C115" s="139" t="s">
        <v>137</v>
      </c>
      <c r="D115" s="139" t="s">
        <v>138</v>
      </c>
      <c r="E115" s="139"/>
      <c r="F115" s="301">
        <v>0</v>
      </c>
      <c r="G115" s="301">
        <v>0</v>
      </c>
      <c r="H115" s="301">
        <v>0</v>
      </c>
      <c r="I115" s="301">
        <v>0</v>
      </c>
      <c r="J115" s="301">
        <v>0</v>
      </c>
      <c r="K115" s="301">
        <v>0</v>
      </c>
      <c r="L115" s="301">
        <v>0</v>
      </c>
      <c r="M115" s="301">
        <v>0</v>
      </c>
      <c r="N115" s="301">
        <v>0</v>
      </c>
    </row>
    <row r="116" spans="1:14" outlineLevel="1" x14ac:dyDescent="0.25">
      <c r="A116" s="139" t="s">
        <v>174</v>
      </c>
      <c r="B116" s="139" t="s">
        <v>175</v>
      </c>
      <c r="C116" s="139" t="s">
        <v>139</v>
      </c>
      <c r="D116" s="139" t="s">
        <v>140</v>
      </c>
      <c r="E116" s="139"/>
      <c r="F116" s="301">
        <v>0</v>
      </c>
      <c r="G116" s="301">
        <v>0</v>
      </c>
      <c r="H116" s="301">
        <v>0</v>
      </c>
      <c r="I116" s="301">
        <v>0</v>
      </c>
      <c r="J116" s="301">
        <v>0</v>
      </c>
      <c r="K116" s="301">
        <v>0</v>
      </c>
      <c r="L116" s="301">
        <v>0</v>
      </c>
      <c r="M116" s="301">
        <v>0</v>
      </c>
      <c r="N116" s="301">
        <v>0</v>
      </c>
    </row>
    <row r="117" spans="1:14" outlineLevel="1" x14ac:dyDescent="0.25">
      <c r="A117" s="139" t="s">
        <v>174</v>
      </c>
      <c r="B117" s="139" t="s">
        <v>175</v>
      </c>
      <c r="C117" s="139" t="s">
        <v>141</v>
      </c>
      <c r="D117" s="139" t="s">
        <v>142</v>
      </c>
      <c r="E117" s="139"/>
      <c r="F117" s="301">
        <v>0</v>
      </c>
      <c r="G117" s="301">
        <v>0</v>
      </c>
      <c r="H117" s="301">
        <v>0</v>
      </c>
      <c r="I117" s="301">
        <v>0</v>
      </c>
      <c r="J117" s="301">
        <v>0</v>
      </c>
      <c r="K117" s="301">
        <v>0</v>
      </c>
      <c r="L117" s="301">
        <v>0</v>
      </c>
      <c r="M117" s="301">
        <v>0</v>
      </c>
      <c r="N117" s="301">
        <v>0</v>
      </c>
    </row>
    <row r="118" spans="1:14" outlineLevel="1" x14ac:dyDescent="0.25">
      <c r="A118" s="139" t="s">
        <v>174</v>
      </c>
      <c r="B118" s="139" t="s">
        <v>175</v>
      </c>
      <c r="C118" s="139" t="s">
        <v>143</v>
      </c>
      <c r="D118" s="139" t="s">
        <v>144</v>
      </c>
      <c r="E118" s="139"/>
      <c r="F118" s="301">
        <v>0</v>
      </c>
      <c r="G118" s="301">
        <v>0</v>
      </c>
      <c r="H118" s="301">
        <v>0</v>
      </c>
      <c r="I118" s="301">
        <v>0</v>
      </c>
      <c r="J118" s="301">
        <v>0</v>
      </c>
      <c r="K118" s="138">
        <v>3408</v>
      </c>
      <c r="L118" s="301">
        <v>0</v>
      </c>
      <c r="M118" s="301">
        <v>0</v>
      </c>
      <c r="N118" s="138">
        <v>3408</v>
      </c>
    </row>
    <row r="119" spans="1:14" outlineLevel="1" x14ac:dyDescent="0.25">
      <c r="A119" s="139" t="s">
        <v>174</v>
      </c>
      <c r="B119" s="139" t="s">
        <v>175</v>
      </c>
      <c r="C119" s="139" t="s">
        <v>145</v>
      </c>
      <c r="D119" s="139" t="s">
        <v>146</v>
      </c>
      <c r="E119" s="139"/>
      <c r="F119" s="301">
        <v>0</v>
      </c>
      <c r="G119" s="301">
        <v>0</v>
      </c>
      <c r="H119" s="301">
        <v>0</v>
      </c>
      <c r="I119" s="301">
        <v>0</v>
      </c>
      <c r="J119" s="301">
        <v>0</v>
      </c>
      <c r="K119" s="301">
        <v>0</v>
      </c>
      <c r="L119" s="301">
        <v>0</v>
      </c>
      <c r="M119" s="301">
        <v>0</v>
      </c>
      <c r="N119" s="301">
        <v>0</v>
      </c>
    </row>
    <row r="120" spans="1:14" outlineLevel="1" x14ac:dyDescent="0.25">
      <c r="A120" s="139" t="s">
        <v>174</v>
      </c>
      <c r="B120" s="139" t="s">
        <v>175</v>
      </c>
      <c r="C120" s="139" t="s">
        <v>147</v>
      </c>
      <c r="D120" s="139" t="s">
        <v>148</v>
      </c>
      <c r="E120" s="139"/>
      <c r="F120" s="301">
        <v>0</v>
      </c>
      <c r="G120" s="301">
        <v>0</v>
      </c>
      <c r="H120" s="301">
        <v>0</v>
      </c>
      <c r="I120" s="301">
        <v>0</v>
      </c>
      <c r="J120" s="138">
        <v>48384</v>
      </c>
      <c r="K120" s="301">
        <v>0</v>
      </c>
      <c r="L120" s="301">
        <v>800</v>
      </c>
      <c r="M120" s="301">
        <v>0</v>
      </c>
      <c r="N120" s="138">
        <v>49184</v>
      </c>
    </row>
    <row r="121" spans="1:14" outlineLevel="1" x14ac:dyDescent="0.25">
      <c r="A121" s="139" t="s">
        <v>174</v>
      </c>
      <c r="B121" s="139" t="s">
        <v>175</v>
      </c>
      <c r="C121" s="139" t="s">
        <v>149</v>
      </c>
      <c r="D121" s="139" t="s">
        <v>150</v>
      </c>
      <c r="E121" s="139"/>
      <c r="F121" s="301">
        <v>0</v>
      </c>
      <c r="G121" s="301">
        <v>0</v>
      </c>
      <c r="H121" s="301">
        <v>0</v>
      </c>
      <c r="I121" s="301">
        <v>0</v>
      </c>
      <c r="J121" s="138">
        <v>6528</v>
      </c>
      <c r="K121" s="301">
        <v>0</v>
      </c>
      <c r="L121" s="301">
        <v>0</v>
      </c>
      <c r="M121" s="301">
        <v>0</v>
      </c>
      <c r="N121" s="138">
        <v>6528</v>
      </c>
    </row>
    <row r="122" spans="1:14" outlineLevel="1" x14ac:dyDescent="0.25">
      <c r="A122" s="139" t="s">
        <v>174</v>
      </c>
      <c r="B122" s="139" t="s">
        <v>175</v>
      </c>
      <c r="C122" s="139" t="s">
        <v>151</v>
      </c>
      <c r="D122" s="139" t="s">
        <v>152</v>
      </c>
      <c r="E122" s="139"/>
      <c r="F122" s="301">
        <v>0</v>
      </c>
      <c r="G122" s="301">
        <v>0</v>
      </c>
      <c r="H122" s="301">
        <v>0</v>
      </c>
      <c r="I122" s="301">
        <v>0</v>
      </c>
      <c r="J122" s="301">
        <v>0</v>
      </c>
      <c r="K122" s="301">
        <v>0</v>
      </c>
      <c r="L122" s="301">
        <v>0</v>
      </c>
      <c r="M122" s="301">
        <v>0</v>
      </c>
      <c r="N122" s="301">
        <v>0</v>
      </c>
    </row>
    <row r="123" spans="1:14" outlineLevel="1" x14ac:dyDescent="0.25">
      <c r="A123" s="139" t="s">
        <v>174</v>
      </c>
      <c r="B123" s="139" t="s">
        <v>175</v>
      </c>
      <c r="C123" s="139" t="s">
        <v>153</v>
      </c>
      <c r="D123" s="139" t="s">
        <v>154</v>
      </c>
      <c r="E123" s="139"/>
      <c r="F123" s="301">
        <v>0</v>
      </c>
      <c r="G123" s="301">
        <v>0</v>
      </c>
      <c r="H123" s="301">
        <v>0</v>
      </c>
      <c r="I123" s="301">
        <v>0</v>
      </c>
      <c r="J123" s="301">
        <v>0</v>
      </c>
      <c r="K123" s="301">
        <v>0</v>
      </c>
      <c r="L123" s="301">
        <v>0</v>
      </c>
      <c r="M123" s="301">
        <v>0</v>
      </c>
      <c r="N123" s="301">
        <v>0</v>
      </c>
    </row>
    <row r="124" spans="1:14" outlineLevel="1" x14ac:dyDescent="0.25">
      <c r="A124" s="139" t="s">
        <v>174</v>
      </c>
      <c r="B124" s="139" t="s">
        <v>175</v>
      </c>
      <c r="C124" s="139" t="s">
        <v>155</v>
      </c>
      <c r="D124" s="139" t="s">
        <v>156</v>
      </c>
      <c r="E124" s="139"/>
      <c r="F124" s="301">
        <v>0</v>
      </c>
      <c r="G124" s="301">
        <v>0</v>
      </c>
      <c r="H124" s="301">
        <v>0</v>
      </c>
      <c r="I124" s="301">
        <v>0</v>
      </c>
      <c r="J124" s="301">
        <v>0</v>
      </c>
      <c r="K124" s="301">
        <v>0</v>
      </c>
      <c r="L124" s="301">
        <v>0</v>
      </c>
      <c r="M124" s="301">
        <v>0</v>
      </c>
      <c r="N124" s="301">
        <v>0</v>
      </c>
    </row>
    <row r="125" spans="1:14" outlineLevel="1" x14ac:dyDescent="0.25">
      <c r="A125" s="139" t="s">
        <v>174</v>
      </c>
      <c r="B125" s="139" t="s">
        <v>175</v>
      </c>
      <c r="C125" s="139" t="s">
        <v>157</v>
      </c>
      <c r="D125" s="139" t="s">
        <v>158</v>
      </c>
      <c r="E125" s="139"/>
      <c r="F125" s="301">
        <v>0</v>
      </c>
      <c r="G125" s="301">
        <v>0</v>
      </c>
      <c r="H125" s="301">
        <v>0</v>
      </c>
      <c r="I125" s="301">
        <v>0</v>
      </c>
      <c r="J125" s="301">
        <v>0</v>
      </c>
      <c r="K125" s="301">
        <v>0</v>
      </c>
      <c r="L125" s="301">
        <v>0</v>
      </c>
      <c r="M125" s="301">
        <v>0</v>
      </c>
      <c r="N125" s="301">
        <v>0</v>
      </c>
    </row>
    <row r="126" spans="1:14" outlineLevel="1" x14ac:dyDescent="0.25">
      <c r="A126" s="139" t="s">
        <v>174</v>
      </c>
      <c r="B126" s="139" t="s">
        <v>175</v>
      </c>
      <c r="C126" s="139" t="s">
        <v>159</v>
      </c>
      <c r="D126" s="139" t="s">
        <v>160</v>
      </c>
      <c r="E126" s="139"/>
      <c r="F126" s="301">
        <v>0</v>
      </c>
      <c r="G126" s="301">
        <v>0</v>
      </c>
      <c r="H126" s="301">
        <v>0</v>
      </c>
      <c r="I126" s="301">
        <v>0</v>
      </c>
      <c r="J126" s="301">
        <v>0</v>
      </c>
      <c r="K126" s="301">
        <v>0</v>
      </c>
      <c r="L126" s="301">
        <v>0</v>
      </c>
      <c r="M126" s="301">
        <v>0</v>
      </c>
      <c r="N126" s="301">
        <v>0</v>
      </c>
    </row>
    <row r="127" spans="1:14" outlineLevel="1" x14ac:dyDescent="0.25">
      <c r="A127" s="139" t="s">
        <v>174</v>
      </c>
      <c r="B127" s="139" t="s">
        <v>175</v>
      </c>
      <c r="C127" s="139" t="s">
        <v>161</v>
      </c>
      <c r="D127" s="139" t="s">
        <v>162</v>
      </c>
      <c r="E127" s="139"/>
      <c r="F127" s="301">
        <v>0</v>
      </c>
      <c r="G127" s="301">
        <v>0</v>
      </c>
      <c r="H127" s="301">
        <v>0</v>
      </c>
      <c r="I127" s="138">
        <v>9696</v>
      </c>
      <c r="J127" s="138">
        <v>265856</v>
      </c>
      <c r="K127" s="138">
        <v>131904</v>
      </c>
      <c r="L127" s="301">
        <v>800</v>
      </c>
      <c r="M127" s="301">
        <v>460</v>
      </c>
      <c r="N127" s="138">
        <v>408716</v>
      </c>
    </row>
    <row r="128" spans="1:14" outlineLevel="1" x14ac:dyDescent="0.25">
      <c r="A128" s="106"/>
      <c r="B128" s="106"/>
      <c r="C128" s="106"/>
      <c r="D128" s="106"/>
      <c r="E128" s="106"/>
      <c r="F128" s="302"/>
      <c r="G128" s="302"/>
      <c r="H128" s="302"/>
      <c r="I128" s="302"/>
      <c r="J128" s="302"/>
      <c r="K128" s="302"/>
      <c r="L128" s="302"/>
      <c r="M128" s="302"/>
      <c r="N128" s="302"/>
    </row>
    <row r="129" spans="1:14" outlineLevel="1" x14ac:dyDescent="0.25">
      <c r="A129" s="106"/>
      <c r="B129" s="106"/>
      <c r="C129" s="106"/>
      <c r="D129" s="106"/>
      <c r="E129" s="106"/>
      <c r="F129" s="302"/>
      <c r="G129" s="302"/>
      <c r="H129" s="302"/>
      <c r="I129" s="302"/>
      <c r="J129" s="302"/>
      <c r="K129" s="302"/>
      <c r="L129" s="302"/>
      <c r="M129" s="302"/>
      <c r="N129" s="302"/>
    </row>
    <row r="130" spans="1:14" outlineLevel="1" x14ac:dyDescent="0.25">
      <c r="A130" s="401" t="s">
        <v>231</v>
      </c>
      <c r="B130" s="403"/>
      <c r="C130" s="403"/>
      <c r="D130" s="403"/>
      <c r="E130" s="106"/>
      <c r="F130" s="302"/>
      <c r="G130" s="302"/>
      <c r="H130" s="302"/>
      <c r="I130" s="302"/>
      <c r="J130" s="302"/>
      <c r="K130" s="302"/>
      <c r="L130" s="302"/>
      <c r="M130" s="302"/>
      <c r="N130" s="302"/>
    </row>
    <row r="131" spans="1:14" outlineLevel="1" x14ac:dyDescent="0.25">
      <c r="A131" s="299" t="s">
        <v>6</v>
      </c>
      <c r="B131" s="299" t="s">
        <v>97</v>
      </c>
      <c r="C131" s="299" t="s">
        <v>14</v>
      </c>
      <c r="D131" s="299" t="s">
        <v>98</v>
      </c>
      <c r="E131" s="300"/>
      <c r="F131" s="298" t="s">
        <v>99</v>
      </c>
      <c r="G131" s="298" t="s">
        <v>100</v>
      </c>
      <c r="H131" s="298" t="s">
        <v>101</v>
      </c>
      <c r="I131" s="298" t="s">
        <v>102</v>
      </c>
      <c r="J131" s="298" t="s">
        <v>103</v>
      </c>
      <c r="K131" s="298" t="s">
        <v>104</v>
      </c>
      <c r="L131" s="298" t="s">
        <v>105</v>
      </c>
      <c r="M131" s="298" t="s">
        <v>106</v>
      </c>
      <c r="N131" s="298" t="s">
        <v>5</v>
      </c>
    </row>
    <row r="132" spans="1:14" outlineLevel="1" x14ac:dyDescent="0.25">
      <c r="A132" s="139" t="s">
        <v>2</v>
      </c>
      <c r="B132" s="139" t="s">
        <v>176</v>
      </c>
      <c r="C132" s="139" t="s">
        <v>107</v>
      </c>
      <c r="D132" s="139" t="s">
        <v>108</v>
      </c>
      <c r="E132" s="139"/>
      <c r="F132" s="301">
        <v>0</v>
      </c>
      <c r="G132" s="301">
        <v>0</v>
      </c>
      <c r="H132" s="301">
        <v>0</v>
      </c>
      <c r="I132" s="301">
        <v>0</v>
      </c>
      <c r="J132" s="301">
        <v>0</v>
      </c>
      <c r="K132" s="301">
        <v>0</v>
      </c>
      <c r="L132" s="301">
        <v>0</v>
      </c>
      <c r="M132" s="301">
        <v>0</v>
      </c>
      <c r="N132" s="301">
        <v>0</v>
      </c>
    </row>
    <row r="133" spans="1:14" outlineLevel="1" x14ac:dyDescent="0.25">
      <c r="A133" s="139" t="s">
        <v>2</v>
      </c>
      <c r="B133" s="139" t="s">
        <v>176</v>
      </c>
      <c r="C133" s="139" t="s">
        <v>109</v>
      </c>
      <c r="D133" s="139" t="s">
        <v>110</v>
      </c>
      <c r="E133" s="139"/>
      <c r="F133" s="301">
        <v>0</v>
      </c>
      <c r="G133" s="301">
        <v>0</v>
      </c>
      <c r="H133" s="301">
        <v>0</v>
      </c>
      <c r="I133" s="301">
        <v>0</v>
      </c>
      <c r="J133" s="138">
        <v>150032</v>
      </c>
      <c r="K133" s="301">
        <v>0</v>
      </c>
      <c r="L133" s="301">
        <v>900</v>
      </c>
      <c r="M133" s="301">
        <v>0</v>
      </c>
      <c r="N133" s="138">
        <v>150932</v>
      </c>
    </row>
    <row r="134" spans="1:14" outlineLevel="1" x14ac:dyDescent="0.25">
      <c r="A134" s="139" t="s">
        <v>2</v>
      </c>
      <c r="B134" s="139" t="s">
        <v>176</v>
      </c>
      <c r="C134" s="139" t="s">
        <v>111</v>
      </c>
      <c r="D134" s="139" t="s">
        <v>112</v>
      </c>
      <c r="E134" s="139"/>
      <c r="F134" s="301">
        <v>0</v>
      </c>
      <c r="G134" s="138">
        <v>227472</v>
      </c>
      <c r="H134" s="301">
        <v>0</v>
      </c>
      <c r="I134" s="301">
        <v>0</v>
      </c>
      <c r="J134" s="301">
        <v>0</v>
      </c>
      <c r="K134" s="138">
        <v>4112</v>
      </c>
      <c r="L134" s="301">
        <v>0</v>
      </c>
      <c r="M134" s="301">
        <v>0</v>
      </c>
      <c r="N134" s="138">
        <v>231584</v>
      </c>
    </row>
    <row r="135" spans="1:14" outlineLevel="1" x14ac:dyDescent="0.25">
      <c r="A135" s="139" t="s">
        <v>2</v>
      </c>
      <c r="B135" s="139" t="s">
        <v>176</v>
      </c>
      <c r="C135" s="139" t="s">
        <v>113</v>
      </c>
      <c r="D135" s="139" t="s">
        <v>114</v>
      </c>
      <c r="E135" s="139"/>
      <c r="F135" s="138">
        <v>1056</v>
      </c>
      <c r="G135" s="301">
        <v>0</v>
      </c>
      <c r="H135" s="301">
        <v>0</v>
      </c>
      <c r="I135" s="301">
        <v>0</v>
      </c>
      <c r="J135" s="138">
        <v>80736</v>
      </c>
      <c r="K135" s="138">
        <v>46880</v>
      </c>
      <c r="L135" s="301">
        <v>0</v>
      </c>
      <c r="M135" s="301">
        <v>0</v>
      </c>
      <c r="N135" s="138">
        <v>128672</v>
      </c>
    </row>
    <row r="136" spans="1:14" outlineLevel="1" x14ac:dyDescent="0.25">
      <c r="A136" s="139" t="s">
        <v>2</v>
      </c>
      <c r="B136" s="139" t="s">
        <v>176</v>
      </c>
      <c r="C136" s="139" t="s">
        <v>115</v>
      </c>
      <c r="D136" s="139" t="s">
        <v>116</v>
      </c>
      <c r="E136" s="139"/>
      <c r="F136" s="301">
        <v>0</v>
      </c>
      <c r="G136" s="301">
        <v>0</v>
      </c>
      <c r="H136" s="301">
        <v>0</v>
      </c>
      <c r="I136" s="301">
        <v>0</v>
      </c>
      <c r="J136" s="301">
        <v>0</v>
      </c>
      <c r="K136" s="301">
        <v>0</v>
      </c>
      <c r="L136" s="301">
        <v>0</v>
      </c>
      <c r="M136" s="301">
        <v>0</v>
      </c>
      <c r="N136" s="301">
        <v>0</v>
      </c>
    </row>
    <row r="137" spans="1:14" outlineLevel="1" x14ac:dyDescent="0.25">
      <c r="A137" s="139" t="s">
        <v>2</v>
      </c>
      <c r="B137" s="139" t="s">
        <v>176</v>
      </c>
      <c r="C137" s="139" t="s">
        <v>117</v>
      </c>
      <c r="D137" s="139" t="s">
        <v>118</v>
      </c>
      <c r="E137" s="139"/>
      <c r="F137" s="138">
        <v>40848</v>
      </c>
      <c r="G137" s="301">
        <v>0</v>
      </c>
      <c r="H137" s="301">
        <v>0</v>
      </c>
      <c r="I137" s="301">
        <v>0</v>
      </c>
      <c r="J137" s="138">
        <v>13152</v>
      </c>
      <c r="K137" s="301">
        <v>0</v>
      </c>
      <c r="L137" s="301">
        <v>0</v>
      </c>
      <c r="M137" s="301">
        <v>0</v>
      </c>
      <c r="N137" s="138">
        <v>54000</v>
      </c>
    </row>
    <row r="138" spans="1:14" outlineLevel="1" x14ac:dyDescent="0.25">
      <c r="A138" s="139" t="s">
        <v>2</v>
      </c>
      <c r="B138" s="139" t="s">
        <v>176</v>
      </c>
      <c r="C138" s="139" t="s">
        <v>119</v>
      </c>
      <c r="D138" s="139" t="s">
        <v>120</v>
      </c>
      <c r="E138" s="139"/>
      <c r="F138" s="301">
        <v>0</v>
      </c>
      <c r="G138" s="138">
        <v>6592</v>
      </c>
      <c r="H138" s="301">
        <v>0</v>
      </c>
      <c r="I138" s="301">
        <v>0</v>
      </c>
      <c r="J138" s="301">
        <v>0</v>
      </c>
      <c r="K138" s="138">
        <v>76128</v>
      </c>
      <c r="L138" s="301">
        <v>0</v>
      </c>
      <c r="M138" s="301">
        <v>0</v>
      </c>
      <c r="N138" s="138">
        <v>82720</v>
      </c>
    </row>
    <row r="139" spans="1:14" outlineLevel="1" x14ac:dyDescent="0.25">
      <c r="A139" s="139" t="s">
        <v>2</v>
      </c>
      <c r="B139" s="139" t="s">
        <v>176</v>
      </c>
      <c r="C139" s="139" t="s">
        <v>121</v>
      </c>
      <c r="D139" s="139" t="s">
        <v>122</v>
      </c>
      <c r="E139" s="139"/>
      <c r="F139" s="301">
        <v>0</v>
      </c>
      <c r="G139" s="301">
        <v>0</v>
      </c>
      <c r="H139" s="301">
        <v>0</v>
      </c>
      <c r="I139" s="301">
        <v>0</v>
      </c>
      <c r="J139" s="138">
        <v>16368</v>
      </c>
      <c r="K139" s="301">
        <v>0</v>
      </c>
      <c r="L139" s="301">
        <v>0</v>
      </c>
      <c r="M139" s="301">
        <v>0</v>
      </c>
      <c r="N139" s="138">
        <v>16368</v>
      </c>
    </row>
    <row r="140" spans="1:14" outlineLevel="1" x14ac:dyDescent="0.25">
      <c r="A140" s="139" t="s">
        <v>2</v>
      </c>
      <c r="B140" s="139" t="s">
        <v>176</v>
      </c>
      <c r="C140" s="139" t="s">
        <v>123</v>
      </c>
      <c r="D140" s="139" t="s">
        <v>124</v>
      </c>
      <c r="E140" s="139"/>
      <c r="F140" s="138">
        <v>14832</v>
      </c>
      <c r="G140" s="138">
        <v>4608</v>
      </c>
      <c r="H140" s="301">
        <v>0</v>
      </c>
      <c r="I140" s="301">
        <v>0</v>
      </c>
      <c r="J140" s="138">
        <v>52944</v>
      </c>
      <c r="K140" s="138">
        <v>99408</v>
      </c>
      <c r="L140" s="301">
        <v>0</v>
      </c>
      <c r="M140" s="301">
        <v>0</v>
      </c>
      <c r="N140" s="138">
        <v>171792</v>
      </c>
    </row>
    <row r="141" spans="1:14" outlineLevel="1" x14ac:dyDescent="0.25">
      <c r="A141" s="139" t="s">
        <v>2</v>
      </c>
      <c r="B141" s="139" t="s">
        <v>176</v>
      </c>
      <c r="C141" s="139" t="s">
        <v>125</v>
      </c>
      <c r="D141" s="139" t="s">
        <v>126</v>
      </c>
      <c r="E141" s="139"/>
      <c r="F141" s="301">
        <v>0</v>
      </c>
      <c r="G141" s="138">
        <v>5168</v>
      </c>
      <c r="H141" s="301">
        <v>0</v>
      </c>
      <c r="I141" s="301">
        <v>0</v>
      </c>
      <c r="J141" s="301">
        <v>0</v>
      </c>
      <c r="K141" s="301">
        <v>0</v>
      </c>
      <c r="L141" s="301">
        <v>0</v>
      </c>
      <c r="M141" s="301">
        <v>0</v>
      </c>
      <c r="N141" s="138">
        <v>5168</v>
      </c>
    </row>
    <row r="142" spans="1:14" outlineLevel="1" x14ac:dyDescent="0.25">
      <c r="A142" s="139" t="s">
        <v>2</v>
      </c>
      <c r="B142" s="139" t="s">
        <v>176</v>
      </c>
      <c r="C142" s="139" t="s">
        <v>127</v>
      </c>
      <c r="D142" s="139" t="s">
        <v>128</v>
      </c>
      <c r="E142" s="139"/>
      <c r="F142" s="301">
        <v>0</v>
      </c>
      <c r="G142" s="138">
        <v>4032</v>
      </c>
      <c r="H142" s="301">
        <v>0</v>
      </c>
      <c r="I142" s="301">
        <v>0</v>
      </c>
      <c r="J142" s="301">
        <v>0</v>
      </c>
      <c r="K142" s="138">
        <v>220464</v>
      </c>
      <c r="L142" s="301">
        <v>0</v>
      </c>
      <c r="M142" s="301">
        <v>0</v>
      </c>
      <c r="N142" s="138">
        <v>224496</v>
      </c>
    </row>
    <row r="143" spans="1:14" outlineLevel="1" x14ac:dyDescent="0.25">
      <c r="A143" s="139" t="s">
        <v>2</v>
      </c>
      <c r="B143" s="139" t="s">
        <v>176</v>
      </c>
      <c r="C143" s="139" t="s">
        <v>129</v>
      </c>
      <c r="D143" s="139" t="s">
        <v>130</v>
      </c>
      <c r="E143" s="139"/>
      <c r="F143" s="138">
        <v>105504</v>
      </c>
      <c r="G143" s="301">
        <v>0</v>
      </c>
      <c r="H143" s="301">
        <v>0</v>
      </c>
      <c r="I143" s="138">
        <v>73280</v>
      </c>
      <c r="J143" s="301">
        <v>0</v>
      </c>
      <c r="K143" s="301">
        <v>0</v>
      </c>
      <c r="L143" s="301">
        <v>0</v>
      </c>
      <c r="M143" s="301">
        <v>0</v>
      </c>
      <c r="N143" s="138">
        <v>178784</v>
      </c>
    </row>
    <row r="144" spans="1:14" outlineLevel="1" x14ac:dyDescent="0.25">
      <c r="A144" s="139" t="s">
        <v>2</v>
      </c>
      <c r="B144" s="139" t="s">
        <v>176</v>
      </c>
      <c r="C144" s="139" t="s">
        <v>131</v>
      </c>
      <c r="D144" s="139" t="s">
        <v>132</v>
      </c>
      <c r="E144" s="139"/>
      <c r="F144" s="138">
        <v>4176</v>
      </c>
      <c r="G144" s="301">
        <v>0</v>
      </c>
      <c r="H144" s="301">
        <v>0</v>
      </c>
      <c r="I144" s="301">
        <v>0</v>
      </c>
      <c r="J144" s="301">
        <v>0</v>
      </c>
      <c r="K144" s="301">
        <v>0</v>
      </c>
      <c r="L144" s="301">
        <v>0</v>
      </c>
      <c r="M144" s="301">
        <v>0</v>
      </c>
      <c r="N144" s="138">
        <v>4176</v>
      </c>
    </row>
    <row r="145" spans="1:14" outlineLevel="1" x14ac:dyDescent="0.25">
      <c r="A145" s="139" t="s">
        <v>2</v>
      </c>
      <c r="B145" s="139" t="s">
        <v>176</v>
      </c>
      <c r="C145" s="139" t="s">
        <v>133</v>
      </c>
      <c r="D145" s="139" t="s">
        <v>134</v>
      </c>
      <c r="E145" s="139"/>
      <c r="F145" s="301">
        <v>0</v>
      </c>
      <c r="G145" s="301">
        <v>0</v>
      </c>
      <c r="H145" s="301">
        <v>0</v>
      </c>
      <c r="I145" s="301">
        <v>0</v>
      </c>
      <c r="J145" s="301">
        <v>0</v>
      </c>
      <c r="K145" s="138">
        <v>39968</v>
      </c>
      <c r="L145" s="301">
        <v>0</v>
      </c>
      <c r="M145" s="301">
        <v>0</v>
      </c>
      <c r="N145" s="138">
        <v>39968</v>
      </c>
    </row>
    <row r="146" spans="1:14" outlineLevel="1" x14ac:dyDescent="0.25">
      <c r="A146" s="139" t="s">
        <v>2</v>
      </c>
      <c r="B146" s="139" t="s">
        <v>176</v>
      </c>
      <c r="C146" s="139" t="s">
        <v>135</v>
      </c>
      <c r="D146" s="139" t="s">
        <v>136</v>
      </c>
      <c r="E146" s="139"/>
      <c r="F146" s="301">
        <v>0</v>
      </c>
      <c r="G146" s="301">
        <v>0</v>
      </c>
      <c r="H146" s="301">
        <v>0</v>
      </c>
      <c r="I146" s="301">
        <v>0</v>
      </c>
      <c r="J146" s="301">
        <v>0</v>
      </c>
      <c r="K146" s="138">
        <v>44032</v>
      </c>
      <c r="L146" s="301">
        <v>0</v>
      </c>
      <c r="M146" s="301">
        <v>0</v>
      </c>
      <c r="N146" s="138">
        <v>44032</v>
      </c>
    </row>
    <row r="147" spans="1:14" outlineLevel="1" x14ac:dyDescent="0.25">
      <c r="A147" s="139" t="s">
        <v>2</v>
      </c>
      <c r="B147" s="139" t="s">
        <v>176</v>
      </c>
      <c r="C147" s="139" t="s">
        <v>137</v>
      </c>
      <c r="D147" s="139" t="s">
        <v>138</v>
      </c>
      <c r="E147" s="139"/>
      <c r="F147" s="301">
        <v>0</v>
      </c>
      <c r="G147" s="301">
        <v>0</v>
      </c>
      <c r="H147" s="301">
        <v>0</v>
      </c>
      <c r="I147" s="301">
        <v>0</v>
      </c>
      <c r="J147" s="301">
        <v>0</v>
      </c>
      <c r="K147" s="138">
        <v>94224</v>
      </c>
      <c r="L147" s="301">
        <v>0</v>
      </c>
      <c r="M147" s="301">
        <v>0</v>
      </c>
      <c r="N147" s="138">
        <v>94224</v>
      </c>
    </row>
    <row r="148" spans="1:14" outlineLevel="1" x14ac:dyDescent="0.25">
      <c r="A148" s="139" t="s">
        <v>2</v>
      </c>
      <c r="B148" s="139" t="s">
        <v>176</v>
      </c>
      <c r="C148" s="139" t="s">
        <v>139</v>
      </c>
      <c r="D148" s="139" t="s">
        <v>140</v>
      </c>
      <c r="E148" s="139"/>
      <c r="F148" s="301">
        <v>0</v>
      </c>
      <c r="G148" s="301">
        <v>0</v>
      </c>
      <c r="H148" s="301">
        <v>0</v>
      </c>
      <c r="I148" s="301">
        <v>0</v>
      </c>
      <c r="J148" s="301">
        <v>0</v>
      </c>
      <c r="K148" s="301">
        <v>0</v>
      </c>
      <c r="L148" s="301">
        <v>0</v>
      </c>
      <c r="M148" s="301">
        <v>0</v>
      </c>
      <c r="N148" s="301">
        <v>0</v>
      </c>
    </row>
    <row r="149" spans="1:14" outlineLevel="1" x14ac:dyDescent="0.25">
      <c r="A149" s="139" t="s">
        <v>2</v>
      </c>
      <c r="B149" s="139" t="s">
        <v>176</v>
      </c>
      <c r="C149" s="139" t="s">
        <v>141</v>
      </c>
      <c r="D149" s="139" t="s">
        <v>142</v>
      </c>
      <c r="E149" s="139"/>
      <c r="F149" s="301">
        <v>0</v>
      </c>
      <c r="G149" s="301">
        <v>0</v>
      </c>
      <c r="H149" s="301">
        <v>0</v>
      </c>
      <c r="I149" s="301">
        <v>0</v>
      </c>
      <c r="J149" s="301">
        <v>0</v>
      </c>
      <c r="K149" s="138">
        <v>61040</v>
      </c>
      <c r="L149" s="301">
        <v>0</v>
      </c>
      <c r="M149" s="301">
        <v>0</v>
      </c>
      <c r="N149" s="138">
        <v>61040</v>
      </c>
    </row>
    <row r="150" spans="1:14" outlineLevel="1" x14ac:dyDescent="0.25">
      <c r="A150" s="139" t="s">
        <v>2</v>
      </c>
      <c r="B150" s="139" t="s">
        <v>176</v>
      </c>
      <c r="C150" s="139" t="s">
        <v>143</v>
      </c>
      <c r="D150" s="139" t="s">
        <v>144</v>
      </c>
      <c r="E150" s="139"/>
      <c r="F150" s="301">
        <v>0</v>
      </c>
      <c r="G150" s="138">
        <v>69584</v>
      </c>
      <c r="H150" s="138">
        <v>39456</v>
      </c>
      <c r="I150" s="301">
        <v>0</v>
      </c>
      <c r="J150" s="301">
        <v>0</v>
      </c>
      <c r="K150" s="138">
        <v>12960</v>
      </c>
      <c r="L150" s="301">
        <v>0</v>
      </c>
      <c r="M150" s="301">
        <v>0</v>
      </c>
      <c r="N150" s="138">
        <v>122000</v>
      </c>
    </row>
    <row r="151" spans="1:14" outlineLevel="1" x14ac:dyDescent="0.25">
      <c r="A151" s="139" t="s">
        <v>2</v>
      </c>
      <c r="B151" s="139" t="s">
        <v>176</v>
      </c>
      <c r="C151" s="139" t="s">
        <v>145</v>
      </c>
      <c r="D151" s="139" t="s">
        <v>146</v>
      </c>
      <c r="E151" s="139"/>
      <c r="F151" s="301">
        <v>0</v>
      </c>
      <c r="G151" s="301">
        <v>0</v>
      </c>
      <c r="H151" s="301">
        <v>0</v>
      </c>
      <c r="I151" s="301">
        <v>0</v>
      </c>
      <c r="J151" s="138">
        <v>82016</v>
      </c>
      <c r="K151" s="301">
        <v>0</v>
      </c>
      <c r="L151" s="301">
        <v>0</v>
      </c>
      <c r="M151" s="301">
        <v>0</v>
      </c>
      <c r="N151" s="138">
        <v>82016</v>
      </c>
    </row>
    <row r="152" spans="1:14" outlineLevel="1" x14ac:dyDescent="0.25">
      <c r="A152" s="139" t="s">
        <v>2</v>
      </c>
      <c r="B152" s="139" t="s">
        <v>176</v>
      </c>
      <c r="C152" s="139" t="s">
        <v>147</v>
      </c>
      <c r="D152" s="139" t="s">
        <v>148</v>
      </c>
      <c r="E152" s="139"/>
      <c r="F152" s="301">
        <v>0</v>
      </c>
      <c r="G152" s="301">
        <v>0</v>
      </c>
      <c r="H152" s="301">
        <v>0</v>
      </c>
      <c r="I152" s="301">
        <v>0</v>
      </c>
      <c r="J152" s="138">
        <v>23616</v>
      </c>
      <c r="K152" s="301">
        <v>0</v>
      </c>
      <c r="L152" s="138">
        <v>22120</v>
      </c>
      <c r="M152" s="301">
        <v>0</v>
      </c>
      <c r="N152" s="138">
        <v>45736</v>
      </c>
    </row>
    <row r="153" spans="1:14" outlineLevel="1" x14ac:dyDescent="0.25">
      <c r="A153" s="139" t="s">
        <v>2</v>
      </c>
      <c r="B153" s="139" t="s">
        <v>176</v>
      </c>
      <c r="C153" s="139" t="s">
        <v>149</v>
      </c>
      <c r="D153" s="139" t="s">
        <v>150</v>
      </c>
      <c r="E153" s="139"/>
      <c r="F153" s="301">
        <v>0</v>
      </c>
      <c r="G153" s="301">
        <v>0</v>
      </c>
      <c r="H153" s="301">
        <v>0</v>
      </c>
      <c r="I153" s="301">
        <v>0</v>
      </c>
      <c r="J153" s="138">
        <v>6464</v>
      </c>
      <c r="K153" s="301">
        <v>0</v>
      </c>
      <c r="L153" s="301">
        <v>0</v>
      </c>
      <c r="M153" s="301">
        <v>0</v>
      </c>
      <c r="N153" s="138">
        <v>6464</v>
      </c>
    </row>
    <row r="154" spans="1:14" outlineLevel="1" x14ac:dyDescent="0.25">
      <c r="A154" s="139" t="s">
        <v>2</v>
      </c>
      <c r="B154" s="139" t="s">
        <v>176</v>
      </c>
      <c r="C154" s="139" t="s">
        <v>151</v>
      </c>
      <c r="D154" s="139" t="s">
        <v>152</v>
      </c>
      <c r="E154" s="139"/>
      <c r="F154" s="301">
        <v>0</v>
      </c>
      <c r="G154" s="301">
        <v>0</v>
      </c>
      <c r="H154" s="301">
        <v>0</v>
      </c>
      <c r="I154" s="301">
        <v>0</v>
      </c>
      <c r="J154" s="301">
        <v>0</v>
      </c>
      <c r="K154" s="301">
        <v>0</v>
      </c>
      <c r="L154" s="301">
        <v>0</v>
      </c>
      <c r="M154" s="301">
        <v>0</v>
      </c>
      <c r="N154" s="301">
        <v>0</v>
      </c>
    </row>
    <row r="155" spans="1:14" outlineLevel="1" x14ac:dyDescent="0.25">
      <c r="A155" s="139" t="s">
        <v>2</v>
      </c>
      <c r="B155" s="139" t="s">
        <v>176</v>
      </c>
      <c r="C155" s="139" t="s">
        <v>153</v>
      </c>
      <c r="D155" s="139" t="s">
        <v>154</v>
      </c>
      <c r="E155" s="139"/>
      <c r="F155" s="301">
        <v>0</v>
      </c>
      <c r="G155" s="301">
        <v>0</v>
      </c>
      <c r="H155" s="301">
        <v>0</v>
      </c>
      <c r="I155" s="301">
        <v>0</v>
      </c>
      <c r="J155" s="301">
        <v>0</v>
      </c>
      <c r="K155" s="301">
        <v>0</v>
      </c>
      <c r="L155" s="301">
        <v>0</v>
      </c>
      <c r="M155" s="301">
        <v>0</v>
      </c>
      <c r="N155" s="301">
        <v>0</v>
      </c>
    </row>
    <row r="156" spans="1:14" outlineLevel="1" x14ac:dyDescent="0.25">
      <c r="A156" s="139" t="s">
        <v>2</v>
      </c>
      <c r="B156" s="139" t="s">
        <v>176</v>
      </c>
      <c r="C156" s="139" t="s">
        <v>155</v>
      </c>
      <c r="D156" s="139" t="s">
        <v>156</v>
      </c>
      <c r="E156" s="139"/>
      <c r="F156" s="138">
        <v>142224</v>
      </c>
      <c r="G156" s="301">
        <v>0</v>
      </c>
      <c r="H156" s="301">
        <v>0</v>
      </c>
      <c r="I156" s="301">
        <v>0</v>
      </c>
      <c r="J156" s="301">
        <v>0</v>
      </c>
      <c r="K156" s="301">
        <v>0</v>
      </c>
      <c r="L156" s="301">
        <v>0</v>
      </c>
      <c r="M156" s="301">
        <v>0</v>
      </c>
      <c r="N156" s="138">
        <v>142224</v>
      </c>
    </row>
    <row r="157" spans="1:14" outlineLevel="1" x14ac:dyDescent="0.25">
      <c r="A157" s="139" t="s">
        <v>2</v>
      </c>
      <c r="B157" s="139" t="s">
        <v>176</v>
      </c>
      <c r="C157" s="139" t="s">
        <v>157</v>
      </c>
      <c r="D157" s="139" t="s">
        <v>158</v>
      </c>
      <c r="E157" s="139"/>
      <c r="F157" s="138">
        <v>54720</v>
      </c>
      <c r="G157" s="301">
        <v>0</v>
      </c>
      <c r="H157" s="301">
        <v>0</v>
      </c>
      <c r="I157" s="301">
        <v>0</v>
      </c>
      <c r="J157" s="138">
        <v>30816</v>
      </c>
      <c r="K157" s="301">
        <v>0</v>
      </c>
      <c r="L157" s="301">
        <v>0</v>
      </c>
      <c r="M157" s="301">
        <v>0</v>
      </c>
      <c r="N157" s="138">
        <v>85536</v>
      </c>
    </row>
    <row r="158" spans="1:14" outlineLevel="1" x14ac:dyDescent="0.25">
      <c r="A158" s="139" t="s">
        <v>2</v>
      </c>
      <c r="B158" s="139" t="s">
        <v>176</v>
      </c>
      <c r="C158" s="139" t="s">
        <v>159</v>
      </c>
      <c r="D158" s="139" t="s">
        <v>160</v>
      </c>
      <c r="E158" s="139"/>
      <c r="F158" s="301">
        <v>0</v>
      </c>
      <c r="G158" s="301">
        <v>0</v>
      </c>
      <c r="H158" s="301">
        <v>0</v>
      </c>
      <c r="I158" s="301">
        <v>0</v>
      </c>
      <c r="J158" s="301">
        <v>0</v>
      </c>
      <c r="K158" s="301">
        <v>0</v>
      </c>
      <c r="L158" s="301">
        <v>0</v>
      </c>
      <c r="M158" s="301">
        <v>0</v>
      </c>
      <c r="N158" s="301">
        <v>0</v>
      </c>
    </row>
    <row r="159" spans="1:14" outlineLevel="1" x14ac:dyDescent="0.25">
      <c r="A159" s="139" t="s">
        <v>2</v>
      </c>
      <c r="B159" s="139" t="s">
        <v>176</v>
      </c>
      <c r="C159" s="139" t="s">
        <v>161</v>
      </c>
      <c r="D159" s="139" t="s">
        <v>162</v>
      </c>
      <c r="E159" s="139"/>
      <c r="F159" s="138">
        <v>363360</v>
      </c>
      <c r="G159" s="138">
        <v>317456</v>
      </c>
      <c r="H159" s="138">
        <v>39456</v>
      </c>
      <c r="I159" s="138">
        <v>73280</v>
      </c>
      <c r="J159" s="138">
        <v>456144</v>
      </c>
      <c r="K159" s="138">
        <v>699216</v>
      </c>
      <c r="L159" s="138">
        <v>23020</v>
      </c>
      <c r="M159" s="301">
        <v>0</v>
      </c>
      <c r="N159" s="138">
        <v>1971932</v>
      </c>
    </row>
    <row r="160" spans="1:14" outlineLevel="1" x14ac:dyDescent="0.25">
      <c r="A160" s="106"/>
      <c r="B160" s="106"/>
      <c r="C160" s="106"/>
      <c r="D160" s="106"/>
      <c r="E160" s="106"/>
      <c r="F160" s="302"/>
      <c r="G160" s="302"/>
      <c r="H160" s="302"/>
      <c r="I160" s="302"/>
      <c r="J160" s="302"/>
      <c r="K160" s="302"/>
      <c r="L160" s="302"/>
      <c r="M160" s="302"/>
      <c r="N160" s="302"/>
    </row>
    <row r="161" spans="1:14" outlineLevel="1" x14ac:dyDescent="0.25">
      <c r="A161" s="106"/>
      <c r="B161" s="106"/>
      <c r="C161" s="106"/>
      <c r="D161" s="106"/>
      <c r="E161" s="106"/>
      <c r="F161" s="302"/>
      <c r="G161" s="302"/>
      <c r="H161" s="302"/>
      <c r="I161" s="302"/>
      <c r="J161" s="302"/>
      <c r="K161" s="302"/>
      <c r="L161" s="302"/>
      <c r="M161" s="302"/>
      <c r="N161" s="302"/>
    </row>
    <row r="162" spans="1:14" outlineLevel="1" x14ac:dyDescent="0.25">
      <c r="A162" s="401" t="s">
        <v>232</v>
      </c>
      <c r="B162" s="403"/>
      <c r="C162" s="403"/>
      <c r="D162" s="403"/>
      <c r="E162" s="106"/>
      <c r="F162" s="302"/>
      <c r="G162" s="302"/>
      <c r="H162" s="302"/>
      <c r="I162" s="302"/>
      <c r="J162" s="302"/>
      <c r="K162" s="302"/>
      <c r="L162" s="302"/>
      <c r="M162" s="302"/>
      <c r="N162" s="302"/>
    </row>
    <row r="163" spans="1:14" outlineLevel="1" x14ac:dyDescent="0.25">
      <c r="A163" s="299" t="s">
        <v>6</v>
      </c>
      <c r="B163" s="299" t="s">
        <v>97</v>
      </c>
      <c r="C163" s="299" t="s">
        <v>14</v>
      </c>
      <c r="D163" s="299" t="s">
        <v>98</v>
      </c>
      <c r="E163" s="300"/>
      <c r="F163" s="298" t="s">
        <v>99</v>
      </c>
      <c r="G163" s="298" t="s">
        <v>100</v>
      </c>
      <c r="H163" s="298" t="s">
        <v>101</v>
      </c>
      <c r="I163" s="298" t="s">
        <v>102</v>
      </c>
      <c r="J163" s="298" t="s">
        <v>103</v>
      </c>
      <c r="K163" s="298" t="s">
        <v>104</v>
      </c>
      <c r="L163" s="298" t="s">
        <v>105</v>
      </c>
      <c r="M163" s="298" t="s">
        <v>106</v>
      </c>
      <c r="N163" s="298" t="s">
        <v>5</v>
      </c>
    </row>
    <row r="164" spans="1:14" outlineLevel="1" x14ac:dyDescent="0.25">
      <c r="A164" s="139" t="s">
        <v>4</v>
      </c>
      <c r="B164" s="139" t="s">
        <v>177</v>
      </c>
      <c r="C164" s="139" t="s">
        <v>107</v>
      </c>
      <c r="D164" s="139" t="s">
        <v>108</v>
      </c>
      <c r="E164" s="139"/>
      <c r="F164" s="301">
        <v>0</v>
      </c>
      <c r="G164" s="301">
        <v>0</v>
      </c>
      <c r="H164" s="301">
        <v>0</v>
      </c>
      <c r="I164" s="301">
        <v>0</v>
      </c>
      <c r="J164" s="301">
        <v>0</v>
      </c>
      <c r="K164" s="301">
        <v>0</v>
      </c>
      <c r="L164" s="301">
        <v>0</v>
      </c>
      <c r="M164" s="301">
        <v>0</v>
      </c>
      <c r="N164" s="301">
        <v>0</v>
      </c>
    </row>
    <row r="165" spans="1:14" outlineLevel="1" x14ac:dyDescent="0.25">
      <c r="A165" s="139" t="s">
        <v>4</v>
      </c>
      <c r="B165" s="139" t="s">
        <v>177</v>
      </c>
      <c r="C165" s="139" t="s">
        <v>109</v>
      </c>
      <c r="D165" s="139" t="s">
        <v>110</v>
      </c>
      <c r="E165" s="139"/>
      <c r="F165" s="301">
        <v>0</v>
      </c>
      <c r="G165" s="301">
        <v>0</v>
      </c>
      <c r="H165" s="301">
        <v>0</v>
      </c>
      <c r="I165" s="301">
        <v>0</v>
      </c>
      <c r="J165" s="138">
        <v>73824</v>
      </c>
      <c r="K165" s="301">
        <v>0</v>
      </c>
      <c r="L165" s="301">
        <v>0</v>
      </c>
      <c r="M165" s="301">
        <v>0</v>
      </c>
      <c r="N165" s="138">
        <v>73824</v>
      </c>
    </row>
    <row r="166" spans="1:14" outlineLevel="1" x14ac:dyDescent="0.25">
      <c r="A166" s="139" t="s">
        <v>4</v>
      </c>
      <c r="B166" s="139" t="s">
        <v>177</v>
      </c>
      <c r="C166" s="139" t="s">
        <v>111</v>
      </c>
      <c r="D166" s="139" t="s">
        <v>112</v>
      </c>
      <c r="E166" s="139"/>
      <c r="F166" s="301">
        <v>0</v>
      </c>
      <c r="G166" s="301">
        <v>0</v>
      </c>
      <c r="H166" s="301">
        <v>0</v>
      </c>
      <c r="I166" s="301">
        <v>0</v>
      </c>
      <c r="J166" s="138">
        <v>32384</v>
      </c>
      <c r="K166" s="138">
        <v>2976</v>
      </c>
      <c r="L166" s="301">
        <v>0</v>
      </c>
      <c r="M166" s="301">
        <v>0</v>
      </c>
      <c r="N166" s="138">
        <v>35360</v>
      </c>
    </row>
    <row r="167" spans="1:14" outlineLevel="1" x14ac:dyDescent="0.25">
      <c r="A167" s="139" t="s">
        <v>4</v>
      </c>
      <c r="B167" s="139" t="s">
        <v>177</v>
      </c>
      <c r="C167" s="139" t="s">
        <v>113</v>
      </c>
      <c r="D167" s="139" t="s">
        <v>114</v>
      </c>
      <c r="E167" s="139"/>
      <c r="F167" s="301">
        <v>0</v>
      </c>
      <c r="G167" s="301">
        <v>0</v>
      </c>
      <c r="H167" s="301">
        <v>0</v>
      </c>
      <c r="I167" s="301">
        <v>0</v>
      </c>
      <c r="J167" s="138">
        <v>19872</v>
      </c>
      <c r="K167" s="138">
        <v>8352</v>
      </c>
      <c r="L167" s="301">
        <v>0</v>
      </c>
      <c r="M167" s="301">
        <v>0</v>
      </c>
      <c r="N167" s="138">
        <v>28224</v>
      </c>
    </row>
    <row r="168" spans="1:14" outlineLevel="1" x14ac:dyDescent="0.25">
      <c r="A168" s="139" t="s">
        <v>4</v>
      </c>
      <c r="B168" s="139" t="s">
        <v>177</v>
      </c>
      <c r="C168" s="139" t="s">
        <v>115</v>
      </c>
      <c r="D168" s="139" t="s">
        <v>116</v>
      </c>
      <c r="E168" s="139"/>
      <c r="F168" s="301">
        <v>0</v>
      </c>
      <c r="G168" s="301">
        <v>0</v>
      </c>
      <c r="H168" s="301">
        <v>0</v>
      </c>
      <c r="I168" s="301">
        <v>0</v>
      </c>
      <c r="J168" s="301">
        <v>0</v>
      </c>
      <c r="K168" s="301">
        <v>0</v>
      </c>
      <c r="L168" s="301">
        <v>0</v>
      </c>
      <c r="M168" s="301">
        <v>0</v>
      </c>
      <c r="N168" s="301">
        <v>0</v>
      </c>
    </row>
    <row r="169" spans="1:14" outlineLevel="1" x14ac:dyDescent="0.25">
      <c r="A169" s="139" t="s">
        <v>4</v>
      </c>
      <c r="B169" s="139" t="s">
        <v>177</v>
      </c>
      <c r="C169" s="139" t="s">
        <v>117</v>
      </c>
      <c r="D169" s="139" t="s">
        <v>118</v>
      </c>
      <c r="E169" s="139"/>
      <c r="F169" s="301">
        <v>0</v>
      </c>
      <c r="G169" s="301">
        <v>0</v>
      </c>
      <c r="H169" s="301">
        <v>0</v>
      </c>
      <c r="I169" s="301">
        <v>0</v>
      </c>
      <c r="J169" s="301">
        <v>0</v>
      </c>
      <c r="K169" s="301">
        <v>0</v>
      </c>
      <c r="L169" s="301">
        <v>0</v>
      </c>
      <c r="M169" s="301">
        <v>0</v>
      </c>
      <c r="N169" s="301">
        <v>0</v>
      </c>
    </row>
    <row r="170" spans="1:14" outlineLevel="1" x14ac:dyDescent="0.25">
      <c r="A170" s="139" t="s">
        <v>4</v>
      </c>
      <c r="B170" s="139" t="s">
        <v>177</v>
      </c>
      <c r="C170" s="139" t="s">
        <v>119</v>
      </c>
      <c r="D170" s="139" t="s">
        <v>120</v>
      </c>
      <c r="E170" s="139"/>
      <c r="F170" s="301">
        <v>0</v>
      </c>
      <c r="G170" s="301">
        <v>0</v>
      </c>
      <c r="H170" s="301">
        <v>0</v>
      </c>
      <c r="I170" s="301">
        <v>0</v>
      </c>
      <c r="J170" s="301">
        <v>0</v>
      </c>
      <c r="K170" s="138">
        <v>21968</v>
      </c>
      <c r="L170" s="301">
        <v>0</v>
      </c>
      <c r="M170" s="301">
        <v>0</v>
      </c>
      <c r="N170" s="138">
        <v>21968</v>
      </c>
    </row>
    <row r="171" spans="1:14" outlineLevel="1" x14ac:dyDescent="0.25">
      <c r="A171" s="139" t="s">
        <v>4</v>
      </c>
      <c r="B171" s="139" t="s">
        <v>177</v>
      </c>
      <c r="C171" s="139" t="s">
        <v>121</v>
      </c>
      <c r="D171" s="139" t="s">
        <v>122</v>
      </c>
      <c r="E171" s="139"/>
      <c r="F171" s="301">
        <v>0</v>
      </c>
      <c r="G171" s="301">
        <v>0</v>
      </c>
      <c r="H171" s="301">
        <v>0</v>
      </c>
      <c r="I171" s="301">
        <v>0</v>
      </c>
      <c r="J171" s="138">
        <v>76816</v>
      </c>
      <c r="K171" s="301">
        <v>0</v>
      </c>
      <c r="L171" s="301">
        <v>0</v>
      </c>
      <c r="M171" s="301">
        <v>0</v>
      </c>
      <c r="N171" s="138">
        <v>76816</v>
      </c>
    </row>
    <row r="172" spans="1:14" outlineLevel="1" x14ac:dyDescent="0.25">
      <c r="A172" s="139" t="s">
        <v>4</v>
      </c>
      <c r="B172" s="139" t="s">
        <v>177</v>
      </c>
      <c r="C172" s="139" t="s">
        <v>123</v>
      </c>
      <c r="D172" s="139" t="s">
        <v>124</v>
      </c>
      <c r="E172" s="139"/>
      <c r="F172" s="301">
        <v>0</v>
      </c>
      <c r="G172" s="301">
        <v>0</v>
      </c>
      <c r="H172" s="301">
        <v>0</v>
      </c>
      <c r="I172" s="301">
        <v>0</v>
      </c>
      <c r="J172" s="301">
        <v>0</v>
      </c>
      <c r="K172" s="301">
        <v>0</v>
      </c>
      <c r="L172" s="301">
        <v>0</v>
      </c>
      <c r="M172" s="301">
        <v>0</v>
      </c>
      <c r="N172" s="301">
        <v>0</v>
      </c>
    </row>
    <row r="173" spans="1:14" outlineLevel="1" x14ac:dyDescent="0.25">
      <c r="A173" s="139" t="s">
        <v>4</v>
      </c>
      <c r="B173" s="139" t="s">
        <v>177</v>
      </c>
      <c r="C173" s="139" t="s">
        <v>125</v>
      </c>
      <c r="D173" s="139" t="s">
        <v>126</v>
      </c>
      <c r="E173" s="139"/>
      <c r="F173" s="301">
        <v>0</v>
      </c>
      <c r="G173" s="301">
        <v>0</v>
      </c>
      <c r="H173" s="301">
        <v>0</v>
      </c>
      <c r="I173" s="301">
        <v>0</v>
      </c>
      <c r="J173" s="301">
        <v>0</v>
      </c>
      <c r="K173" s="301">
        <v>0</v>
      </c>
      <c r="L173" s="301">
        <v>0</v>
      </c>
      <c r="M173" s="301">
        <v>0</v>
      </c>
      <c r="N173" s="301">
        <v>0</v>
      </c>
    </row>
    <row r="174" spans="1:14" outlineLevel="1" x14ac:dyDescent="0.25">
      <c r="A174" s="139" t="s">
        <v>4</v>
      </c>
      <c r="B174" s="139" t="s">
        <v>177</v>
      </c>
      <c r="C174" s="139" t="s">
        <v>127</v>
      </c>
      <c r="D174" s="139" t="s">
        <v>128</v>
      </c>
      <c r="E174" s="139"/>
      <c r="F174" s="301">
        <v>0</v>
      </c>
      <c r="G174" s="301">
        <v>0</v>
      </c>
      <c r="H174" s="301">
        <v>0</v>
      </c>
      <c r="I174" s="301">
        <v>0</v>
      </c>
      <c r="J174" s="301">
        <v>0</v>
      </c>
      <c r="K174" s="138">
        <v>52800</v>
      </c>
      <c r="L174" s="301">
        <v>0</v>
      </c>
      <c r="M174" s="301">
        <v>0</v>
      </c>
      <c r="N174" s="138">
        <v>52800</v>
      </c>
    </row>
    <row r="175" spans="1:14" outlineLevel="1" x14ac:dyDescent="0.25">
      <c r="A175" s="139" t="s">
        <v>4</v>
      </c>
      <c r="B175" s="139" t="s">
        <v>177</v>
      </c>
      <c r="C175" s="139" t="s">
        <v>129</v>
      </c>
      <c r="D175" s="139" t="s">
        <v>130</v>
      </c>
      <c r="E175" s="139"/>
      <c r="F175" s="301">
        <v>0</v>
      </c>
      <c r="G175" s="301">
        <v>0</v>
      </c>
      <c r="H175" s="301">
        <v>0</v>
      </c>
      <c r="I175" s="138">
        <v>8768</v>
      </c>
      <c r="J175" s="301">
        <v>0</v>
      </c>
      <c r="K175" s="301">
        <v>0</v>
      </c>
      <c r="L175" s="301">
        <v>0</v>
      </c>
      <c r="M175" s="301">
        <v>0</v>
      </c>
      <c r="N175" s="138">
        <v>8768</v>
      </c>
    </row>
    <row r="176" spans="1:14" outlineLevel="1" x14ac:dyDescent="0.25">
      <c r="A176" s="139" t="s">
        <v>4</v>
      </c>
      <c r="B176" s="139" t="s">
        <v>177</v>
      </c>
      <c r="C176" s="139" t="s">
        <v>131</v>
      </c>
      <c r="D176" s="139" t="s">
        <v>132</v>
      </c>
      <c r="E176" s="139"/>
      <c r="F176" s="301">
        <v>0</v>
      </c>
      <c r="G176" s="301">
        <v>0</v>
      </c>
      <c r="H176" s="301">
        <v>0</v>
      </c>
      <c r="I176" s="301">
        <v>0</v>
      </c>
      <c r="J176" s="301">
        <v>0</v>
      </c>
      <c r="K176" s="301">
        <v>0</v>
      </c>
      <c r="L176" s="301">
        <v>0</v>
      </c>
      <c r="M176" s="301">
        <v>0</v>
      </c>
      <c r="N176" s="301">
        <v>0</v>
      </c>
    </row>
    <row r="177" spans="1:14" outlineLevel="1" x14ac:dyDescent="0.25">
      <c r="A177" s="139" t="s">
        <v>4</v>
      </c>
      <c r="B177" s="139" t="s">
        <v>177</v>
      </c>
      <c r="C177" s="139" t="s">
        <v>133</v>
      </c>
      <c r="D177" s="139" t="s">
        <v>134</v>
      </c>
      <c r="E177" s="139"/>
      <c r="F177" s="301">
        <v>0</v>
      </c>
      <c r="G177" s="301">
        <v>0</v>
      </c>
      <c r="H177" s="301">
        <v>0</v>
      </c>
      <c r="I177" s="301">
        <v>0</v>
      </c>
      <c r="J177" s="301">
        <v>0</v>
      </c>
      <c r="K177" s="301">
        <v>0</v>
      </c>
      <c r="L177" s="301">
        <v>0</v>
      </c>
      <c r="M177" s="301">
        <v>0</v>
      </c>
      <c r="N177" s="301">
        <v>0</v>
      </c>
    </row>
    <row r="178" spans="1:14" outlineLevel="1" x14ac:dyDescent="0.25">
      <c r="A178" s="139" t="s">
        <v>4</v>
      </c>
      <c r="B178" s="139" t="s">
        <v>177</v>
      </c>
      <c r="C178" s="139" t="s">
        <v>135</v>
      </c>
      <c r="D178" s="139" t="s">
        <v>136</v>
      </c>
      <c r="E178" s="139"/>
      <c r="F178" s="301">
        <v>0</v>
      </c>
      <c r="G178" s="301">
        <v>0</v>
      </c>
      <c r="H178" s="301">
        <v>0</v>
      </c>
      <c r="I178" s="301">
        <v>0</v>
      </c>
      <c r="J178" s="301">
        <v>0</v>
      </c>
      <c r="K178" s="301">
        <v>0</v>
      </c>
      <c r="L178" s="301">
        <v>0</v>
      </c>
      <c r="M178" s="301">
        <v>0</v>
      </c>
      <c r="N178" s="301">
        <v>0</v>
      </c>
    </row>
    <row r="179" spans="1:14" outlineLevel="1" x14ac:dyDescent="0.25">
      <c r="A179" s="139" t="s">
        <v>4</v>
      </c>
      <c r="B179" s="139" t="s">
        <v>177</v>
      </c>
      <c r="C179" s="139" t="s">
        <v>137</v>
      </c>
      <c r="D179" s="139" t="s">
        <v>138</v>
      </c>
      <c r="E179" s="139"/>
      <c r="F179" s="301">
        <v>0</v>
      </c>
      <c r="G179" s="301">
        <v>0</v>
      </c>
      <c r="H179" s="301">
        <v>0</v>
      </c>
      <c r="I179" s="301">
        <v>0</v>
      </c>
      <c r="J179" s="301">
        <v>0</v>
      </c>
      <c r="K179" s="301">
        <v>0</v>
      </c>
      <c r="L179" s="301">
        <v>0</v>
      </c>
      <c r="M179" s="301">
        <v>0</v>
      </c>
      <c r="N179" s="301">
        <v>0</v>
      </c>
    </row>
    <row r="180" spans="1:14" outlineLevel="1" x14ac:dyDescent="0.25">
      <c r="A180" s="139" t="s">
        <v>4</v>
      </c>
      <c r="B180" s="139" t="s">
        <v>177</v>
      </c>
      <c r="C180" s="139" t="s">
        <v>139</v>
      </c>
      <c r="D180" s="139" t="s">
        <v>140</v>
      </c>
      <c r="E180" s="139"/>
      <c r="F180" s="301">
        <v>0</v>
      </c>
      <c r="G180" s="301">
        <v>0</v>
      </c>
      <c r="H180" s="301">
        <v>0</v>
      </c>
      <c r="I180" s="301">
        <v>0</v>
      </c>
      <c r="J180" s="301">
        <v>0</v>
      </c>
      <c r="K180" s="301">
        <v>0</v>
      </c>
      <c r="L180" s="301">
        <v>0</v>
      </c>
      <c r="M180" s="301">
        <v>0</v>
      </c>
      <c r="N180" s="301">
        <v>0</v>
      </c>
    </row>
    <row r="181" spans="1:14" outlineLevel="1" x14ac:dyDescent="0.25">
      <c r="A181" s="139" t="s">
        <v>4</v>
      </c>
      <c r="B181" s="139" t="s">
        <v>177</v>
      </c>
      <c r="C181" s="139" t="s">
        <v>141</v>
      </c>
      <c r="D181" s="139" t="s">
        <v>142</v>
      </c>
      <c r="E181" s="139"/>
      <c r="F181" s="301">
        <v>0</v>
      </c>
      <c r="G181" s="301">
        <v>0</v>
      </c>
      <c r="H181" s="301">
        <v>0</v>
      </c>
      <c r="I181" s="301">
        <v>0</v>
      </c>
      <c r="J181" s="301">
        <v>0</v>
      </c>
      <c r="K181" s="301">
        <v>0</v>
      </c>
      <c r="L181" s="301">
        <v>0</v>
      </c>
      <c r="M181" s="301">
        <v>0</v>
      </c>
      <c r="N181" s="301">
        <v>0</v>
      </c>
    </row>
    <row r="182" spans="1:14" outlineLevel="1" x14ac:dyDescent="0.25">
      <c r="A182" s="139" t="s">
        <v>4</v>
      </c>
      <c r="B182" s="139" t="s">
        <v>177</v>
      </c>
      <c r="C182" s="139" t="s">
        <v>143</v>
      </c>
      <c r="D182" s="139" t="s">
        <v>144</v>
      </c>
      <c r="E182" s="139"/>
      <c r="F182" s="301">
        <v>0</v>
      </c>
      <c r="G182" s="138">
        <v>13584</v>
      </c>
      <c r="H182" s="138">
        <v>10368</v>
      </c>
      <c r="I182" s="301">
        <v>0</v>
      </c>
      <c r="J182" s="301">
        <v>0</v>
      </c>
      <c r="K182" s="138">
        <v>1152</v>
      </c>
      <c r="L182" s="301">
        <v>0</v>
      </c>
      <c r="M182" s="301">
        <v>0</v>
      </c>
      <c r="N182" s="138">
        <v>25104</v>
      </c>
    </row>
    <row r="183" spans="1:14" outlineLevel="1" x14ac:dyDescent="0.25">
      <c r="A183" s="139" t="s">
        <v>4</v>
      </c>
      <c r="B183" s="139" t="s">
        <v>177</v>
      </c>
      <c r="C183" s="139" t="s">
        <v>145</v>
      </c>
      <c r="D183" s="139" t="s">
        <v>146</v>
      </c>
      <c r="E183" s="139"/>
      <c r="F183" s="301">
        <v>0</v>
      </c>
      <c r="G183" s="301">
        <v>0</v>
      </c>
      <c r="H183" s="301">
        <v>0</v>
      </c>
      <c r="I183" s="301">
        <v>0</v>
      </c>
      <c r="J183" s="138">
        <v>3168</v>
      </c>
      <c r="K183" s="301">
        <v>0</v>
      </c>
      <c r="L183" s="301">
        <v>0</v>
      </c>
      <c r="M183" s="301">
        <v>0</v>
      </c>
      <c r="N183" s="138">
        <v>3168</v>
      </c>
    </row>
    <row r="184" spans="1:14" outlineLevel="1" x14ac:dyDescent="0.25">
      <c r="A184" s="139" t="s">
        <v>4</v>
      </c>
      <c r="B184" s="139" t="s">
        <v>177</v>
      </c>
      <c r="C184" s="139" t="s">
        <v>147</v>
      </c>
      <c r="D184" s="139" t="s">
        <v>148</v>
      </c>
      <c r="E184" s="139"/>
      <c r="F184" s="301">
        <v>0</v>
      </c>
      <c r="G184" s="301">
        <v>0</v>
      </c>
      <c r="H184" s="301">
        <v>0</v>
      </c>
      <c r="I184" s="301">
        <v>0</v>
      </c>
      <c r="J184" s="138">
        <v>38016</v>
      </c>
      <c r="K184" s="301">
        <v>0</v>
      </c>
      <c r="L184" s="301">
        <v>360</v>
      </c>
      <c r="M184" s="301">
        <v>0</v>
      </c>
      <c r="N184" s="138">
        <v>38376</v>
      </c>
    </row>
    <row r="185" spans="1:14" outlineLevel="1" x14ac:dyDescent="0.25">
      <c r="A185" s="139" t="s">
        <v>4</v>
      </c>
      <c r="B185" s="139" t="s">
        <v>177</v>
      </c>
      <c r="C185" s="139" t="s">
        <v>149</v>
      </c>
      <c r="D185" s="139" t="s">
        <v>150</v>
      </c>
      <c r="E185" s="139"/>
      <c r="F185" s="301">
        <v>0</v>
      </c>
      <c r="G185" s="301">
        <v>0</v>
      </c>
      <c r="H185" s="301">
        <v>0</v>
      </c>
      <c r="I185" s="301">
        <v>0</v>
      </c>
      <c r="J185" s="138">
        <v>4032</v>
      </c>
      <c r="K185" s="301">
        <v>0</v>
      </c>
      <c r="L185" s="301">
        <v>0</v>
      </c>
      <c r="M185" s="301">
        <v>0</v>
      </c>
      <c r="N185" s="138">
        <v>4032</v>
      </c>
    </row>
    <row r="186" spans="1:14" outlineLevel="1" x14ac:dyDescent="0.25">
      <c r="A186" s="139" t="s">
        <v>4</v>
      </c>
      <c r="B186" s="139" t="s">
        <v>177</v>
      </c>
      <c r="C186" s="139" t="s">
        <v>151</v>
      </c>
      <c r="D186" s="139" t="s">
        <v>152</v>
      </c>
      <c r="E186" s="139"/>
      <c r="F186" s="301">
        <v>0</v>
      </c>
      <c r="G186" s="301">
        <v>0</v>
      </c>
      <c r="H186" s="301">
        <v>0</v>
      </c>
      <c r="I186" s="301">
        <v>0</v>
      </c>
      <c r="J186" s="301">
        <v>0</v>
      </c>
      <c r="K186" s="301">
        <v>0</v>
      </c>
      <c r="L186" s="301">
        <v>0</v>
      </c>
      <c r="M186" s="301">
        <v>0</v>
      </c>
      <c r="N186" s="301">
        <v>0</v>
      </c>
    </row>
    <row r="187" spans="1:14" outlineLevel="1" x14ac:dyDescent="0.25">
      <c r="A187" s="139" t="s">
        <v>4</v>
      </c>
      <c r="B187" s="139" t="s">
        <v>177</v>
      </c>
      <c r="C187" s="139" t="s">
        <v>153</v>
      </c>
      <c r="D187" s="139" t="s">
        <v>154</v>
      </c>
      <c r="E187" s="139"/>
      <c r="F187" s="301">
        <v>0</v>
      </c>
      <c r="G187" s="301">
        <v>0</v>
      </c>
      <c r="H187" s="301">
        <v>0</v>
      </c>
      <c r="I187" s="301">
        <v>0</v>
      </c>
      <c r="J187" s="301">
        <v>0</v>
      </c>
      <c r="K187" s="301">
        <v>0</v>
      </c>
      <c r="L187" s="301">
        <v>0</v>
      </c>
      <c r="M187" s="301">
        <v>0</v>
      </c>
      <c r="N187" s="301">
        <v>0</v>
      </c>
    </row>
    <row r="188" spans="1:14" outlineLevel="1" x14ac:dyDescent="0.25">
      <c r="A188" s="139" t="s">
        <v>4</v>
      </c>
      <c r="B188" s="139" t="s">
        <v>177</v>
      </c>
      <c r="C188" s="139" t="s">
        <v>155</v>
      </c>
      <c r="D188" s="139" t="s">
        <v>156</v>
      </c>
      <c r="E188" s="139"/>
      <c r="F188" s="138">
        <v>7536</v>
      </c>
      <c r="G188" s="301">
        <v>0</v>
      </c>
      <c r="H188" s="301">
        <v>0</v>
      </c>
      <c r="I188" s="301">
        <v>0</v>
      </c>
      <c r="J188" s="301">
        <v>0</v>
      </c>
      <c r="K188" s="301">
        <v>0</v>
      </c>
      <c r="L188" s="301">
        <v>0</v>
      </c>
      <c r="M188" s="301">
        <v>0</v>
      </c>
      <c r="N188" s="138">
        <v>7536</v>
      </c>
    </row>
    <row r="189" spans="1:14" outlineLevel="1" x14ac:dyDescent="0.25">
      <c r="A189" s="139" t="s">
        <v>4</v>
      </c>
      <c r="B189" s="139" t="s">
        <v>177</v>
      </c>
      <c r="C189" s="139" t="s">
        <v>157</v>
      </c>
      <c r="D189" s="139" t="s">
        <v>158</v>
      </c>
      <c r="E189" s="139"/>
      <c r="F189" s="301">
        <v>0</v>
      </c>
      <c r="G189" s="301">
        <v>0</v>
      </c>
      <c r="H189" s="301">
        <v>0</v>
      </c>
      <c r="I189" s="301">
        <v>0</v>
      </c>
      <c r="J189" s="301">
        <v>0</v>
      </c>
      <c r="K189" s="301">
        <v>0</v>
      </c>
      <c r="L189" s="301">
        <v>0</v>
      </c>
      <c r="M189" s="301">
        <v>0</v>
      </c>
      <c r="N189" s="301">
        <v>0</v>
      </c>
    </row>
    <row r="190" spans="1:14" outlineLevel="1" x14ac:dyDescent="0.25">
      <c r="A190" s="139" t="s">
        <v>4</v>
      </c>
      <c r="B190" s="139" t="s">
        <v>177</v>
      </c>
      <c r="C190" s="139" t="s">
        <v>159</v>
      </c>
      <c r="D190" s="139" t="s">
        <v>160</v>
      </c>
      <c r="E190" s="139"/>
      <c r="F190" s="301">
        <v>0</v>
      </c>
      <c r="G190" s="301">
        <v>0</v>
      </c>
      <c r="H190" s="301">
        <v>0</v>
      </c>
      <c r="I190" s="301">
        <v>0</v>
      </c>
      <c r="J190" s="301">
        <v>0</v>
      </c>
      <c r="K190" s="301">
        <v>0</v>
      </c>
      <c r="L190" s="301">
        <v>0</v>
      </c>
      <c r="M190" s="301">
        <v>0</v>
      </c>
      <c r="N190" s="301">
        <v>0</v>
      </c>
    </row>
    <row r="191" spans="1:14" outlineLevel="1" x14ac:dyDescent="0.25">
      <c r="A191" s="139" t="s">
        <v>4</v>
      </c>
      <c r="B191" s="139" t="s">
        <v>177</v>
      </c>
      <c r="C191" s="139" t="s">
        <v>161</v>
      </c>
      <c r="D191" s="139" t="s">
        <v>162</v>
      </c>
      <c r="E191" s="139"/>
      <c r="F191" s="138">
        <v>7536</v>
      </c>
      <c r="G191" s="138">
        <v>13584</v>
      </c>
      <c r="H191" s="138">
        <v>10368</v>
      </c>
      <c r="I191" s="138">
        <v>8768</v>
      </c>
      <c r="J191" s="138">
        <v>248112</v>
      </c>
      <c r="K191" s="138">
        <v>87248</v>
      </c>
      <c r="L191" s="301">
        <v>360</v>
      </c>
      <c r="M191" s="301">
        <v>0</v>
      </c>
      <c r="N191" s="138">
        <v>375976</v>
      </c>
    </row>
    <row r="192" spans="1:14" outlineLevel="1" x14ac:dyDescent="0.25">
      <c r="A192" s="106"/>
      <c r="B192" s="106"/>
      <c r="C192" s="106"/>
      <c r="D192" s="106"/>
      <c r="E192" s="106"/>
      <c r="F192" s="302"/>
      <c r="G192" s="302"/>
      <c r="H192" s="302"/>
      <c r="I192" s="302"/>
      <c r="J192" s="302"/>
      <c r="K192" s="302"/>
      <c r="L192" s="302"/>
      <c r="M192" s="302"/>
      <c r="N192" s="302"/>
    </row>
    <row r="193" spans="1:14" outlineLevel="1" x14ac:dyDescent="0.25">
      <c r="A193" s="106"/>
      <c r="B193" s="106"/>
      <c r="C193" s="106"/>
      <c r="D193" s="106"/>
      <c r="E193" s="106"/>
      <c r="F193" s="302"/>
      <c r="G193" s="302"/>
      <c r="H193" s="302"/>
      <c r="I193" s="302"/>
      <c r="J193" s="302"/>
      <c r="K193" s="302"/>
      <c r="L193" s="302"/>
      <c r="M193" s="302"/>
      <c r="N193" s="302"/>
    </row>
    <row r="194" spans="1:14" outlineLevel="1" x14ac:dyDescent="0.25">
      <c r="A194" s="401" t="s">
        <v>233</v>
      </c>
      <c r="B194" s="403"/>
      <c r="C194" s="403"/>
      <c r="D194" s="403"/>
      <c r="E194" s="106"/>
      <c r="F194" s="302"/>
      <c r="G194" s="302"/>
      <c r="H194" s="302"/>
      <c r="I194" s="302"/>
      <c r="J194" s="302"/>
      <c r="K194" s="302"/>
      <c r="L194" s="302"/>
      <c r="M194" s="302"/>
      <c r="N194" s="302"/>
    </row>
    <row r="195" spans="1:14" outlineLevel="1" x14ac:dyDescent="0.25">
      <c r="A195" s="299" t="s">
        <v>6</v>
      </c>
      <c r="B195" s="299" t="s">
        <v>97</v>
      </c>
      <c r="C195" s="299" t="s">
        <v>14</v>
      </c>
      <c r="D195" s="299" t="s">
        <v>98</v>
      </c>
      <c r="E195" s="300"/>
      <c r="F195" s="298" t="s">
        <v>99</v>
      </c>
      <c r="G195" s="298" t="s">
        <v>100</v>
      </c>
      <c r="H195" s="298" t="s">
        <v>101</v>
      </c>
      <c r="I195" s="298" t="s">
        <v>102</v>
      </c>
      <c r="J195" s="298" t="s">
        <v>103</v>
      </c>
      <c r="K195" s="298" t="s">
        <v>104</v>
      </c>
      <c r="L195" s="298" t="s">
        <v>105</v>
      </c>
      <c r="M195" s="298" t="s">
        <v>106</v>
      </c>
      <c r="N195" s="298" t="s">
        <v>5</v>
      </c>
    </row>
    <row r="196" spans="1:14" outlineLevel="1" x14ac:dyDescent="0.25">
      <c r="A196" s="139" t="s">
        <v>178</v>
      </c>
      <c r="B196" s="139" t="s">
        <v>179</v>
      </c>
      <c r="C196" s="139" t="s">
        <v>107</v>
      </c>
      <c r="D196" s="139" t="s">
        <v>108</v>
      </c>
      <c r="E196" s="139"/>
      <c r="F196" s="301">
        <v>0</v>
      </c>
      <c r="G196" s="301">
        <v>0</v>
      </c>
      <c r="H196" s="301">
        <v>0</v>
      </c>
      <c r="I196" s="301">
        <v>0</v>
      </c>
      <c r="J196" s="301">
        <v>0</v>
      </c>
      <c r="K196" s="301">
        <v>0</v>
      </c>
      <c r="L196" s="301">
        <v>0</v>
      </c>
      <c r="M196" s="301">
        <v>0</v>
      </c>
      <c r="N196" s="301">
        <v>0</v>
      </c>
    </row>
    <row r="197" spans="1:14" outlineLevel="1" x14ac:dyDescent="0.25">
      <c r="A197" s="139" t="s">
        <v>178</v>
      </c>
      <c r="B197" s="139" t="s">
        <v>179</v>
      </c>
      <c r="C197" s="139" t="s">
        <v>109</v>
      </c>
      <c r="D197" s="139" t="s">
        <v>110</v>
      </c>
      <c r="E197" s="139"/>
      <c r="F197" s="301">
        <v>0</v>
      </c>
      <c r="G197" s="301">
        <v>0</v>
      </c>
      <c r="H197" s="301">
        <v>0</v>
      </c>
      <c r="I197" s="301">
        <v>0</v>
      </c>
      <c r="J197" s="138">
        <v>39216</v>
      </c>
      <c r="K197" s="301">
        <v>0</v>
      </c>
      <c r="L197" s="301">
        <v>0</v>
      </c>
      <c r="M197" s="301">
        <v>0</v>
      </c>
      <c r="N197" s="138">
        <v>39216</v>
      </c>
    </row>
    <row r="198" spans="1:14" outlineLevel="1" x14ac:dyDescent="0.25">
      <c r="A198" s="139" t="s">
        <v>178</v>
      </c>
      <c r="B198" s="139" t="s">
        <v>179</v>
      </c>
      <c r="C198" s="139" t="s">
        <v>111</v>
      </c>
      <c r="D198" s="139" t="s">
        <v>112</v>
      </c>
      <c r="E198" s="139"/>
      <c r="F198" s="301">
        <v>0</v>
      </c>
      <c r="G198" s="301">
        <v>0</v>
      </c>
      <c r="H198" s="301">
        <v>0</v>
      </c>
      <c r="I198" s="301">
        <v>0</v>
      </c>
      <c r="J198" s="301">
        <v>0</v>
      </c>
      <c r="K198" s="301">
        <v>0</v>
      </c>
      <c r="L198" s="301">
        <v>0</v>
      </c>
      <c r="M198" s="301">
        <v>0</v>
      </c>
      <c r="N198" s="301">
        <v>0</v>
      </c>
    </row>
    <row r="199" spans="1:14" outlineLevel="1" x14ac:dyDescent="0.25">
      <c r="A199" s="139" t="s">
        <v>178</v>
      </c>
      <c r="B199" s="139" t="s">
        <v>179</v>
      </c>
      <c r="C199" s="139" t="s">
        <v>113</v>
      </c>
      <c r="D199" s="139" t="s">
        <v>114</v>
      </c>
      <c r="E199" s="139"/>
      <c r="F199" s="301">
        <v>0</v>
      </c>
      <c r="G199" s="301">
        <v>0</v>
      </c>
      <c r="H199" s="301">
        <v>0</v>
      </c>
      <c r="I199" s="301">
        <v>0</v>
      </c>
      <c r="J199" s="301">
        <v>0</v>
      </c>
      <c r="K199" s="138">
        <v>17088</v>
      </c>
      <c r="L199" s="301">
        <v>0</v>
      </c>
      <c r="M199" s="301">
        <v>0</v>
      </c>
      <c r="N199" s="138">
        <v>17088</v>
      </c>
    </row>
    <row r="200" spans="1:14" outlineLevel="1" x14ac:dyDescent="0.25">
      <c r="A200" s="139" t="s">
        <v>178</v>
      </c>
      <c r="B200" s="139" t="s">
        <v>179</v>
      </c>
      <c r="C200" s="139" t="s">
        <v>115</v>
      </c>
      <c r="D200" s="139" t="s">
        <v>116</v>
      </c>
      <c r="E200" s="139"/>
      <c r="F200" s="301">
        <v>0</v>
      </c>
      <c r="G200" s="301">
        <v>0</v>
      </c>
      <c r="H200" s="301">
        <v>0</v>
      </c>
      <c r="I200" s="301">
        <v>0</v>
      </c>
      <c r="J200" s="301">
        <v>0</v>
      </c>
      <c r="K200" s="301">
        <v>0</v>
      </c>
      <c r="L200" s="301">
        <v>0</v>
      </c>
      <c r="M200" s="301">
        <v>0</v>
      </c>
      <c r="N200" s="301">
        <v>0</v>
      </c>
    </row>
    <row r="201" spans="1:14" outlineLevel="1" x14ac:dyDescent="0.25">
      <c r="A201" s="139" t="s">
        <v>178</v>
      </c>
      <c r="B201" s="139" t="s">
        <v>179</v>
      </c>
      <c r="C201" s="139" t="s">
        <v>117</v>
      </c>
      <c r="D201" s="139" t="s">
        <v>118</v>
      </c>
      <c r="E201" s="139"/>
      <c r="F201" s="301">
        <v>0</v>
      </c>
      <c r="G201" s="301">
        <v>0</v>
      </c>
      <c r="H201" s="301">
        <v>0</v>
      </c>
      <c r="I201" s="301">
        <v>0</v>
      </c>
      <c r="J201" s="301">
        <v>0</v>
      </c>
      <c r="K201" s="301">
        <v>0</v>
      </c>
      <c r="L201" s="301">
        <v>0</v>
      </c>
      <c r="M201" s="301">
        <v>0</v>
      </c>
      <c r="N201" s="301">
        <v>0</v>
      </c>
    </row>
    <row r="202" spans="1:14" outlineLevel="1" x14ac:dyDescent="0.25">
      <c r="A202" s="139" t="s">
        <v>178</v>
      </c>
      <c r="B202" s="139" t="s">
        <v>179</v>
      </c>
      <c r="C202" s="139" t="s">
        <v>119</v>
      </c>
      <c r="D202" s="139" t="s">
        <v>120</v>
      </c>
      <c r="E202" s="139"/>
      <c r="F202" s="301">
        <v>0</v>
      </c>
      <c r="G202" s="301">
        <v>0</v>
      </c>
      <c r="H202" s="301">
        <v>0</v>
      </c>
      <c r="I202" s="301">
        <v>0</v>
      </c>
      <c r="J202" s="301">
        <v>0</v>
      </c>
      <c r="K202" s="138">
        <v>12768</v>
      </c>
      <c r="L202" s="301">
        <v>0</v>
      </c>
      <c r="M202" s="301">
        <v>0</v>
      </c>
      <c r="N202" s="138">
        <v>12768</v>
      </c>
    </row>
    <row r="203" spans="1:14" outlineLevel="1" x14ac:dyDescent="0.25">
      <c r="A203" s="139" t="s">
        <v>178</v>
      </c>
      <c r="B203" s="139" t="s">
        <v>179</v>
      </c>
      <c r="C203" s="139" t="s">
        <v>121</v>
      </c>
      <c r="D203" s="139" t="s">
        <v>122</v>
      </c>
      <c r="E203" s="139"/>
      <c r="F203" s="301">
        <v>0</v>
      </c>
      <c r="G203" s="301">
        <v>0</v>
      </c>
      <c r="H203" s="301">
        <v>0</v>
      </c>
      <c r="I203" s="301">
        <v>0</v>
      </c>
      <c r="J203" s="138">
        <v>21520</v>
      </c>
      <c r="K203" s="301">
        <v>0</v>
      </c>
      <c r="L203" s="301">
        <v>0</v>
      </c>
      <c r="M203" s="301">
        <v>0</v>
      </c>
      <c r="N203" s="138">
        <v>21520</v>
      </c>
    </row>
    <row r="204" spans="1:14" outlineLevel="1" x14ac:dyDescent="0.25">
      <c r="A204" s="139" t="s">
        <v>178</v>
      </c>
      <c r="B204" s="139" t="s">
        <v>179</v>
      </c>
      <c r="C204" s="139" t="s">
        <v>123</v>
      </c>
      <c r="D204" s="139" t="s">
        <v>124</v>
      </c>
      <c r="E204" s="139"/>
      <c r="F204" s="301">
        <v>0</v>
      </c>
      <c r="G204" s="301">
        <v>0</v>
      </c>
      <c r="H204" s="301">
        <v>0</v>
      </c>
      <c r="I204" s="301">
        <v>0</v>
      </c>
      <c r="J204" s="301">
        <v>0</v>
      </c>
      <c r="K204" s="301">
        <v>0</v>
      </c>
      <c r="L204" s="301">
        <v>0</v>
      </c>
      <c r="M204" s="301">
        <v>0</v>
      </c>
      <c r="N204" s="301">
        <v>0</v>
      </c>
    </row>
    <row r="205" spans="1:14" outlineLevel="1" x14ac:dyDescent="0.25">
      <c r="A205" s="139" t="s">
        <v>178</v>
      </c>
      <c r="B205" s="139" t="s">
        <v>179</v>
      </c>
      <c r="C205" s="139" t="s">
        <v>125</v>
      </c>
      <c r="D205" s="139" t="s">
        <v>126</v>
      </c>
      <c r="E205" s="139"/>
      <c r="F205" s="301">
        <v>0</v>
      </c>
      <c r="G205" s="301">
        <v>0</v>
      </c>
      <c r="H205" s="301">
        <v>0</v>
      </c>
      <c r="I205" s="301">
        <v>0</v>
      </c>
      <c r="J205" s="301">
        <v>0</v>
      </c>
      <c r="K205" s="301">
        <v>0</v>
      </c>
      <c r="L205" s="301">
        <v>0</v>
      </c>
      <c r="M205" s="301">
        <v>0</v>
      </c>
      <c r="N205" s="301">
        <v>0</v>
      </c>
    </row>
    <row r="206" spans="1:14" outlineLevel="1" x14ac:dyDescent="0.25">
      <c r="A206" s="139" t="s">
        <v>178</v>
      </c>
      <c r="B206" s="139" t="s">
        <v>179</v>
      </c>
      <c r="C206" s="139" t="s">
        <v>127</v>
      </c>
      <c r="D206" s="139" t="s">
        <v>128</v>
      </c>
      <c r="E206" s="139"/>
      <c r="F206" s="301">
        <v>0</v>
      </c>
      <c r="G206" s="301">
        <v>0</v>
      </c>
      <c r="H206" s="301">
        <v>0</v>
      </c>
      <c r="I206" s="301">
        <v>0</v>
      </c>
      <c r="J206" s="301">
        <v>0</v>
      </c>
      <c r="K206" s="138">
        <v>52032</v>
      </c>
      <c r="L206" s="301">
        <v>0</v>
      </c>
      <c r="M206" s="301">
        <v>0</v>
      </c>
      <c r="N206" s="138">
        <v>52032</v>
      </c>
    </row>
    <row r="207" spans="1:14" outlineLevel="1" x14ac:dyDescent="0.25">
      <c r="A207" s="139" t="s">
        <v>178</v>
      </c>
      <c r="B207" s="139" t="s">
        <v>179</v>
      </c>
      <c r="C207" s="139" t="s">
        <v>129</v>
      </c>
      <c r="D207" s="139" t="s">
        <v>130</v>
      </c>
      <c r="E207" s="139"/>
      <c r="F207" s="301">
        <v>0</v>
      </c>
      <c r="G207" s="301">
        <v>0</v>
      </c>
      <c r="H207" s="301">
        <v>0</v>
      </c>
      <c r="I207" s="138">
        <v>6400</v>
      </c>
      <c r="J207" s="301">
        <v>0</v>
      </c>
      <c r="K207" s="301">
        <v>0</v>
      </c>
      <c r="L207" s="301">
        <v>0</v>
      </c>
      <c r="M207" s="301">
        <v>0</v>
      </c>
      <c r="N207" s="138">
        <v>6400</v>
      </c>
    </row>
    <row r="208" spans="1:14" outlineLevel="1" x14ac:dyDescent="0.25">
      <c r="A208" s="139" t="s">
        <v>178</v>
      </c>
      <c r="B208" s="139" t="s">
        <v>179</v>
      </c>
      <c r="C208" s="139" t="s">
        <v>131</v>
      </c>
      <c r="D208" s="139" t="s">
        <v>132</v>
      </c>
      <c r="E208" s="139"/>
      <c r="F208" s="301">
        <v>0</v>
      </c>
      <c r="G208" s="301">
        <v>0</v>
      </c>
      <c r="H208" s="301">
        <v>0</v>
      </c>
      <c r="I208" s="301">
        <v>0</v>
      </c>
      <c r="J208" s="301">
        <v>0</v>
      </c>
      <c r="K208" s="301">
        <v>0</v>
      </c>
      <c r="L208" s="301">
        <v>0</v>
      </c>
      <c r="M208" s="301">
        <v>0</v>
      </c>
      <c r="N208" s="301">
        <v>0</v>
      </c>
    </row>
    <row r="209" spans="1:14" outlineLevel="1" x14ac:dyDescent="0.25">
      <c r="A209" s="139" t="s">
        <v>178</v>
      </c>
      <c r="B209" s="139" t="s">
        <v>179</v>
      </c>
      <c r="C209" s="139" t="s">
        <v>133</v>
      </c>
      <c r="D209" s="139" t="s">
        <v>134</v>
      </c>
      <c r="E209" s="139"/>
      <c r="F209" s="301">
        <v>0</v>
      </c>
      <c r="G209" s="301">
        <v>0</v>
      </c>
      <c r="H209" s="301">
        <v>0</v>
      </c>
      <c r="I209" s="301">
        <v>0</v>
      </c>
      <c r="J209" s="301">
        <v>0</v>
      </c>
      <c r="K209" s="301">
        <v>0</v>
      </c>
      <c r="L209" s="301">
        <v>0</v>
      </c>
      <c r="M209" s="301">
        <v>0</v>
      </c>
      <c r="N209" s="301">
        <v>0</v>
      </c>
    </row>
    <row r="210" spans="1:14" outlineLevel="1" x14ac:dyDescent="0.25">
      <c r="A210" s="139" t="s">
        <v>178</v>
      </c>
      <c r="B210" s="139" t="s">
        <v>179</v>
      </c>
      <c r="C210" s="139" t="s">
        <v>135</v>
      </c>
      <c r="D210" s="139" t="s">
        <v>136</v>
      </c>
      <c r="E210" s="139"/>
      <c r="F210" s="301">
        <v>0</v>
      </c>
      <c r="G210" s="301">
        <v>0</v>
      </c>
      <c r="H210" s="301">
        <v>0</v>
      </c>
      <c r="I210" s="301">
        <v>0</v>
      </c>
      <c r="J210" s="301">
        <v>0</v>
      </c>
      <c r="K210" s="301">
        <v>0</v>
      </c>
      <c r="L210" s="301">
        <v>0</v>
      </c>
      <c r="M210" s="301">
        <v>0</v>
      </c>
      <c r="N210" s="301">
        <v>0</v>
      </c>
    </row>
    <row r="211" spans="1:14" outlineLevel="1" x14ac:dyDescent="0.25">
      <c r="A211" s="139" t="s">
        <v>178</v>
      </c>
      <c r="B211" s="139" t="s">
        <v>179</v>
      </c>
      <c r="C211" s="139" t="s">
        <v>137</v>
      </c>
      <c r="D211" s="139" t="s">
        <v>138</v>
      </c>
      <c r="E211" s="139"/>
      <c r="F211" s="301">
        <v>0</v>
      </c>
      <c r="G211" s="301">
        <v>0</v>
      </c>
      <c r="H211" s="301">
        <v>0</v>
      </c>
      <c r="I211" s="301">
        <v>0</v>
      </c>
      <c r="J211" s="301">
        <v>0</v>
      </c>
      <c r="K211" s="301">
        <v>0</v>
      </c>
      <c r="L211" s="301">
        <v>0</v>
      </c>
      <c r="M211" s="301">
        <v>0</v>
      </c>
      <c r="N211" s="301">
        <v>0</v>
      </c>
    </row>
    <row r="212" spans="1:14" outlineLevel="1" x14ac:dyDescent="0.25">
      <c r="A212" s="139" t="s">
        <v>178</v>
      </c>
      <c r="B212" s="139" t="s">
        <v>179</v>
      </c>
      <c r="C212" s="139" t="s">
        <v>139</v>
      </c>
      <c r="D212" s="139" t="s">
        <v>140</v>
      </c>
      <c r="E212" s="139"/>
      <c r="F212" s="301">
        <v>0</v>
      </c>
      <c r="G212" s="301">
        <v>0</v>
      </c>
      <c r="H212" s="301">
        <v>0</v>
      </c>
      <c r="I212" s="301">
        <v>0</v>
      </c>
      <c r="J212" s="301">
        <v>0</v>
      </c>
      <c r="K212" s="301">
        <v>0</v>
      </c>
      <c r="L212" s="301">
        <v>0</v>
      </c>
      <c r="M212" s="301">
        <v>0</v>
      </c>
      <c r="N212" s="301">
        <v>0</v>
      </c>
    </row>
    <row r="213" spans="1:14" outlineLevel="1" x14ac:dyDescent="0.25">
      <c r="A213" s="139" t="s">
        <v>178</v>
      </c>
      <c r="B213" s="139" t="s">
        <v>179</v>
      </c>
      <c r="C213" s="139" t="s">
        <v>141</v>
      </c>
      <c r="D213" s="139" t="s">
        <v>142</v>
      </c>
      <c r="E213" s="139"/>
      <c r="F213" s="301">
        <v>0</v>
      </c>
      <c r="G213" s="301">
        <v>0</v>
      </c>
      <c r="H213" s="301">
        <v>0</v>
      </c>
      <c r="I213" s="301">
        <v>0</v>
      </c>
      <c r="J213" s="301">
        <v>0</v>
      </c>
      <c r="K213" s="301">
        <v>0</v>
      </c>
      <c r="L213" s="301">
        <v>0</v>
      </c>
      <c r="M213" s="301">
        <v>0</v>
      </c>
      <c r="N213" s="301">
        <v>0</v>
      </c>
    </row>
    <row r="214" spans="1:14" outlineLevel="1" x14ac:dyDescent="0.25">
      <c r="A214" s="139" t="s">
        <v>178</v>
      </c>
      <c r="B214" s="139" t="s">
        <v>179</v>
      </c>
      <c r="C214" s="139" t="s">
        <v>143</v>
      </c>
      <c r="D214" s="139" t="s">
        <v>144</v>
      </c>
      <c r="E214" s="139"/>
      <c r="F214" s="301">
        <v>0</v>
      </c>
      <c r="G214" s="301">
        <v>0</v>
      </c>
      <c r="H214" s="301">
        <v>0</v>
      </c>
      <c r="I214" s="301">
        <v>0</v>
      </c>
      <c r="J214" s="301">
        <v>0</v>
      </c>
      <c r="K214" s="301">
        <v>0</v>
      </c>
      <c r="L214" s="301">
        <v>0</v>
      </c>
      <c r="M214" s="301">
        <v>0</v>
      </c>
      <c r="N214" s="301">
        <v>0</v>
      </c>
    </row>
    <row r="215" spans="1:14" outlineLevel="1" x14ac:dyDescent="0.25">
      <c r="A215" s="139" t="s">
        <v>178</v>
      </c>
      <c r="B215" s="139" t="s">
        <v>179</v>
      </c>
      <c r="C215" s="139" t="s">
        <v>145</v>
      </c>
      <c r="D215" s="139" t="s">
        <v>146</v>
      </c>
      <c r="E215" s="139"/>
      <c r="F215" s="301">
        <v>0</v>
      </c>
      <c r="G215" s="301">
        <v>0</v>
      </c>
      <c r="H215" s="301">
        <v>0</v>
      </c>
      <c r="I215" s="301">
        <v>0</v>
      </c>
      <c r="J215" s="301">
        <v>0</v>
      </c>
      <c r="K215" s="301">
        <v>0</v>
      </c>
      <c r="L215" s="301">
        <v>0</v>
      </c>
      <c r="M215" s="301">
        <v>0</v>
      </c>
      <c r="N215" s="301">
        <v>0</v>
      </c>
    </row>
    <row r="216" spans="1:14" outlineLevel="1" x14ac:dyDescent="0.25">
      <c r="A216" s="139" t="s">
        <v>178</v>
      </c>
      <c r="B216" s="139" t="s">
        <v>179</v>
      </c>
      <c r="C216" s="139" t="s">
        <v>147</v>
      </c>
      <c r="D216" s="139" t="s">
        <v>148</v>
      </c>
      <c r="E216" s="139"/>
      <c r="F216" s="301">
        <v>0</v>
      </c>
      <c r="G216" s="301">
        <v>0</v>
      </c>
      <c r="H216" s="301">
        <v>0</v>
      </c>
      <c r="I216" s="301">
        <v>0</v>
      </c>
      <c r="J216" s="138">
        <v>35328</v>
      </c>
      <c r="K216" s="301">
        <v>0</v>
      </c>
      <c r="L216" s="301">
        <v>0</v>
      </c>
      <c r="M216" s="301">
        <v>0</v>
      </c>
      <c r="N216" s="138">
        <v>35328</v>
      </c>
    </row>
    <row r="217" spans="1:14" outlineLevel="1" x14ac:dyDescent="0.25">
      <c r="A217" s="139" t="s">
        <v>178</v>
      </c>
      <c r="B217" s="139" t="s">
        <v>179</v>
      </c>
      <c r="C217" s="139" t="s">
        <v>149</v>
      </c>
      <c r="D217" s="139" t="s">
        <v>150</v>
      </c>
      <c r="E217" s="139"/>
      <c r="F217" s="301">
        <v>0</v>
      </c>
      <c r="G217" s="301">
        <v>0</v>
      </c>
      <c r="H217" s="301">
        <v>0</v>
      </c>
      <c r="I217" s="301">
        <v>0</v>
      </c>
      <c r="J217" s="138">
        <v>6016</v>
      </c>
      <c r="K217" s="301">
        <v>0</v>
      </c>
      <c r="L217" s="301">
        <v>0</v>
      </c>
      <c r="M217" s="301">
        <v>0</v>
      </c>
      <c r="N217" s="138">
        <v>6016</v>
      </c>
    </row>
    <row r="218" spans="1:14" outlineLevel="1" x14ac:dyDescent="0.25">
      <c r="A218" s="139" t="s">
        <v>178</v>
      </c>
      <c r="B218" s="139" t="s">
        <v>179</v>
      </c>
      <c r="C218" s="139" t="s">
        <v>151</v>
      </c>
      <c r="D218" s="139" t="s">
        <v>152</v>
      </c>
      <c r="E218" s="139"/>
      <c r="F218" s="301">
        <v>0</v>
      </c>
      <c r="G218" s="301">
        <v>0</v>
      </c>
      <c r="H218" s="301">
        <v>0</v>
      </c>
      <c r="I218" s="301">
        <v>0</v>
      </c>
      <c r="J218" s="301">
        <v>0</v>
      </c>
      <c r="K218" s="301">
        <v>0</v>
      </c>
      <c r="L218" s="301">
        <v>0</v>
      </c>
      <c r="M218" s="301">
        <v>0</v>
      </c>
      <c r="N218" s="301">
        <v>0</v>
      </c>
    </row>
    <row r="219" spans="1:14" outlineLevel="1" x14ac:dyDescent="0.25">
      <c r="A219" s="139" t="s">
        <v>178</v>
      </c>
      <c r="B219" s="139" t="s">
        <v>179</v>
      </c>
      <c r="C219" s="139" t="s">
        <v>153</v>
      </c>
      <c r="D219" s="139" t="s">
        <v>154</v>
      </c>
      <c r="E219" s="139"/>
      <c r="F219" s="301">
        <v>0</v>
      </c>
      <c r="G219" s="301">
        <v>0</v>
      </c>
      <c r="H219" s="301">
        <v>0</v>
      </c>
      <c r="I219" s="301">
        <v>0</v>
      </c>
      <c r="J219" s="301">
        <v>0</v>
      </c>
      <c r="K219" s="301">
        <v>0</v>
      </c>
      <c r="L219" s="301">
        <v>0</v>
      </c>
      <c r="M219" s="301">
        <v>0</v>
      </c>
      <c r="N219" s="301">
        <v>0</v>
      </c>
    </row>
    <row r="220" spans="1:14" outlineLevel="1" x14ac:dyDescent="0.25">
      <c r="A220" s="139" t="s">
        <v>178</v>
      </c>
      <c r="B220" s="139" t="s">
        <v>179</v>
      </c>
      <c r="C220" s="139" t="s">
        <v>155</v>
      </c>
      <c r="D220" s="139" t="s">
        <v>156</v>
      </c>
      <c r="E220" s="139"/>
      <c r="F220" s="301">
        <v>0</v>
      </c>
      <c r="G220" s="301">
        <v>0</v>
      </c>
      <c r="H220" s="301">
        <v>0</v>
      </c>
      <c r="I220" s="301">
        <v>0</v>
      </c>
      <c r="J220" s="301">
        <v>0</v>
      </c>
      <c r="K220" s="301">
        <v>0</v>
      </c>
      <c r="L220" s="301">
        <v>0</v>
      </c>
      <c r="M220" s="301">
        <v>0</v>
      </c>
      <c r="N220" s="301">
        <v>0</v>
      </c>
    </row>
    <row r="221" spans="1:14" outlineLevel="1" x14ac:dyDescent="0.25">
      <c r="A221" s="139" t="s">
        <v>178</v>
      </c>
      <c r="B221" s="139" t="s">
        <v>179</v>
      </c>
      <c r="C221" s="139" t="s">
        <v>157</v>
      </c>
      <c r="D221" s="139" t="s">
        <v>158</v>
      </c>
      <c r="E221" s="139"/>
      <c r="F221" s="301">
        <v>0</v>
      </c>
      <c r="G221" s="301">
        <v>0</v>
      </c>
      <c r="H221" s="301">
        <v>0</v>
      </c>
      <c r="I221" s="301">
        <v>0</v>
      </c>
      <c r="J221" s="301">
        <v>0</v>
      </c>
      <c r="K221" s="301">
        <v>0</v>
      </c>
      <c r="L221" s="301">
        <v>0</v>
      </c>
      <c r="M221" s="301">
        <v>0</v>
      </c>
      <c r="N221" s="301">
        <v>0</v>
      </c>
    </row>
    <row r="222" spans="1:14" outlineLevel="1" x14ac:dyDescent="0.25">
      <c r="A222" s="139" t="s">
        <v>178</v>
      </c>
      <c r="B222" s="139" t="s">
        <v>179</v>
      </c>
      <c r="C222" s="139" t="s">
        <v>159</v>
      </c>
      <c r="D222" s="139" t="s">
        <v>160</v>
      </c>
      <c r="E222" s="139"/>
      <c r="F222" s="301">
        <v>0</v>
      </c>
      <c r="G222" s="301">
        <v>0</v>
      </c>
      <c r="H222" s="301">
        <v>0</v>
      </c>
      <c r="I222" s="301">
        <v>0</v>
      </c>
      <c r="J222" s="301">
        <v>0</v>
      </c>
      <c r="K222" s="301">
        <v>0</v>
      </c>
      <c r="L222" s="301">
        <v>0</v>
      </c>
      <c r="M222" s="301">
        <v>0</v>
      </c>
      <c r="N222" s="301">
        <v>0</v>
      </c>
    </row>
    <row r="223" spans="1:14" outlineLevel="1" x14ac:dyDescent="0.25">
      <c r="A223" s="139" t="s">
        <v>178</v>
      </c>
      <c r="B223" s="139" t="s">
        <v>179</v>
      </c>
      <c r="C223" s="139" t="s">
        <v>161</v>
      </c>
      <c r="D223" s="139" t="s">
        <v>162</v>
      </c>
      <c r="E223" s="139"/>
      <c r="F223" s="301">
        <v>0</v>
      </c>
      <c r="G223" s="301">
        <v>0</v>
      </c>
      <c r="H223" s="301">
        <v>0</v>
      </c>
      <c r="I223" s="138">
        <v>6400</v>
      </c>
      <c r="J223" s="138">
        <v>102080</v>
      </c>
      <c r="K223" s="138">
        <v>81888</v>
      </c>
      <c r="L223" s="301">
        <v>0</v>
      </c>
      <c r="M223" s="301">
        <v>0</v>
      </c>
      <c r="N223" s="138">
        <v>190368</v>
      </c>
    </row>
    <row r="224" spans="1:14" outlineLevel="1" x14ac:dyDescent="0.25">
      <c r="A224" s="106"/>
      <c r="B224" s="106"/>
      <c r="C224" s="106"/>
      <c r="D224" s="106"/>
      <c r="E224" s="106"/>
      <c r="F224" s="302"/>
      <c r="G224" s="302"/>
      <c r="H224" s="302"/>
      <c r="I224" s="302"/>
      <c r="J224" s="302"/>
      <c r="K224" s="302"/>
      <c r="L224" s="302"/>
      <c r="M224" s="302"/>
      <c r="N224" s="302"/>
    </row>
    <row r="225" spans="1:14" outlineLevel="1" x14ac:dyDescent="0.25">
      <c r="A225" s="106"/>
      <c r="B225" s="106"/>
      <c r="C225" s="106"/>
      <c r="D225" s="106"/>
      <c r="E225" s="106"/>
      <c r="F225" s="302"/>
      <c r="G225" s="302"/>
      <c r="H225" s="302"/>
      <c r="I225" s="302"/>
      <c r="J225" s="302"/>
      <c r="K225" s="302"/>
      <c r="L225" s="302"/>
      <c r="M225" s="302"/>
      <c r="N225" s="302"/>
    </row>
    <row r="226" spans="1:14" outlineLevel="1" x14ac:dyDescent="0.25">
      <c r="A226" s="401" t="s">
        <v>234</v>
      </c>
      <c r="B226" s="403"/>
      <c r="C226" s="403"/>
      <c r="D226" s="403"/>
      <c r="E226" s="106"/>
      <c r="F226" s="302"/>
      <c r="G226" s="302"/>
      <c r="H226" s="302"/>
      <c r="I226" s="302"/>
      <c r="J226" s="302"/>
      <c r="K226" s="302"/>
      <c r="L226" s="302"/>
      <c r="M226" s="302"/>
      <c r="N226" s="302"/>
    </row>
    <row r="227" spans="1:14" outlineLevel="1" x14ac:dyDescent="0.25">
      <c r="A227" s="299" t="s">
        <v>6</v>
      </c>
      <c r="B227" s="299" t="s">
        <v>97</v>
      </c>
      <c r="C227" s="299" t="s">
        <v>14</v>
      </c>
      <c r="D227" s="299" t="s">
        <v>98</v>
      </c>
      <c r="E227" s="300"/>
      <c r="F227" s="298" t="s">
        <v>99</v>
      </c>
      <c r="G227" s="298" t="s">
        <v>100</v>
      </c>
      <c r="H227" s="298" t="s">
        <v>101</v>
      </c>
      <c r="I227" s="298" t="s">
        <v>102</v>
      </c>
      <c r="J227" s="298" t="s">
        <v>103</v>
      </c>
      <c r="K227" s="298" t="s">
        <v>104</v>
      </c>
      <c r="L227" s="298" t="s">
        <v>105</v>
      </c>
      <c r="M227" s="298" t="s">
        <v>106</v>
      </c>
      <c r="N227" s="298" t="s">
        <v>5</v>
      </c>
    </row>
    <row r="228" spans="1:14" outlineLevel="1" x14ac:dyDescent="0.25">
      <c r="A228" s="139" t="s">
        <v>1</v>
      </c>
      <c r="B228" s="139" t="s">
        <v>180</v>
      </c>
      <c r="C228" s="139" t="s">
        <v>107</v>
      </c>
      <c r="D228" s="139" t="s">
        <v>108</v>
      </c>
      <c r="E228" s="139"/>
      <c r="F228" s="301">
        <v>0</v>
      </c>
      <c r="G228" s="301">
        <v>0</v>
      </c>
      <c r="H228" s="301">
        <v>0</v>
      </c>
      <c r="I228" s="301">
        <v>0</v>
      </c>
      <c r="J228" s="138">
        <v>6336</v>
      </c>
      <c r="K228" s="301">
        <v>0</v>
      </c>
      <c r="L228" s="301">
        <v>0</v>
      </c>
      <c r="M228" s="301">
        <v>0</v>
      </c>
      <c r="N228" s="138">
        <v>6336</v>
      </c>
    </row>
    <row r="229" spans="1:14" outlineLevel="1" x14ac:dyDescent="0.25">
      <c r="A229" s="139" t="s">
        <v>1</v>
      </c>
      <c r="B229" s="139" t="s">
        <v>180</v>
      </c>
      <c r="C229" s="139" t="s">
        <v>109</v>
      </c>
      <c r="D229" s="139" t="s">
        <v>110</v>
      </c>
      <c r="E229" s="139"/>
      <c r="F229" s="301">
        <v>0</v>
      </c>
      <c r="G229" s="301">
        <v>0</v>
      </c>
      <c r="H229" s="301">
        <v>0</v>
      </c>
      <c r="I229" s="301">
        <v>0</v>
      </c>
      <c r="J229" s="138">
        <v>358064</v>
      </c>
      <c r="K229" s="301">
        <v>0</v>
      </c>
      <c r="L229" s="301">
        <v>0</v>
      </c>
      <c r="M229" s="301">
        <v>0</v>
      </c>
      <c r="N229" s="138">
        <v>358064</v>
      </c>
    </row>
    <row r="230" spans="1:14" outlineLevel="1" x14ac:dyDescent="0.25">
      <c r="A230" s="139" t="s">
        <v>1</v>
      </c>
      <c r="B230" s="139" t="s">
        <v>180</v>
      </c>
      <c r="C230" s="139" t="s">
        <v>111</v>
      </c>
      <c r="D230" s="139" t="s">
        <v>112</v>
      </c>
      <c r="E230" s="139"/>
      <c r="F230" s="301">
        <v>0</v>
      </c>
      <c r="G230" s="138">
        <v>10512</v>
      </c>
      <c r="H230" s="301">
        <v>0</v>
      </c>
      <c r="I230" s="301">
        <v>0</v>
      </c>
      <c r="J230" s="301">
        <v>0</v>
      </c>
      <c r="K230" s="301">
        <v>0</v>
      </c>
      <c r="L230" s="301">
        <v>0</v>
      </c>
      <c r="M230" s="301">
        <v>0</v>
      </c>
      <c r="N230" s="138">
        <v>10512</v>
      </c>
    </row>
    <row r="231" spans="1:14" outlineLevel="1" x14ac:dyDescent="0.25">
      <c r="A231" s="139" t="s">
        <v>1</v>
      </c>
      <c r="B231" s="139" t="s">
        <v>180</v>
      </c>
      <c r="C231" s="139" t="s">
        <v>113</v>
      </c>
      <c r="D231" s="139" t="s">
        <v>114</v>
      </c>
      <c r="E231" s="139"/>
      <c r="F231" s="301">
        <v>0</v>
      </c>
      <c r="G231" s="301">
        <v>0</v>
      </c>
      <c r="H231" s="301">
        <v>0</v>
      </c>
      <c r="I231" s="301">
        <v>0</v>
      </c>
      <c r="J231" s="138">
        <v>1664</v>
      </c>
      <c r="K231" s="138">
        <v>78816</v>
      </c>
      <c r="L231" s="301">
        <v>0</v>
      </c>
      <c r="M231" s="301">
        <v>0</v>
      </c>
      <c r="N231" s="138">
        <v>80480</v>
      </c>
    </row>
    <row r="232" spans="1:14" outlineLevel="1" x14ac:dyDescent="0.25">
      <c r="A232" s="139" t="s">
        <v>1</v>
      </c>
      <c r="B232" s="139" t="s">
        <v>180</v>
      </c>
      <c r="C232" s="139" t="s">
        <v>115</v>
      </c>
      <c r="D232" s="139" t="s">
        <v>116</v>
      </c>
      <c r="E232" s="139"/>
      <c r="F232" s="301">
        <v>0</v>
      </c>
      <c r="G232" s="301">
        <v>0</v>
      </c>
      <c r="H232" s="301">
        <v>0</v>
      </c>
      <c r="I232" s="301">
        <v>0</v>
      </c>
      <c r="J232" s="138">
        <v>23088</v>
      </c>
      <c r="K232" s="301">
        <v>0</v>
      </c>
      <c r="L232" s="301">
        <v>0</v>
      </c>
      <c r="M232" s="301">
        <v>0</v>
      </c>
      <c r="N232" s="138">
        <v>23088</v>
      </c>
    </row>
    <row r="233" spans="1:14" outlineLevel="1" x14ac:dyDescent="0.25">
      <c r="A233" s="139" t="s">
        <v>1</v>
      </c>
      <c r="B233" s="139" t="s">
        <v>180</v>
      </c>
      <c r="C233" s="139" t="s">
        <v>117</v>
      </c>
      <c r="D233" s="139" t="s">
        <v>118</v>
      </c>
      <c r="E233" s="139"/>
      <c r="F233" s="301">
        <v>0</v>
      </c>
      <c r="G233" s="301">
        <v>0</v>
      </c>
      <c r="H233" s="301">
        <v>0</v>
      </c>
      <c r="I233" s="301">
        <v>0</v>
      </c>
      <c r="J233" s="138">
        <v>5904</v>
      </c>
      <c r="K233" s="301">
        <v>0</v>
      </c>
      <c r="L233" s="301">
        <v>0</v>
      </c>
      <c r="M233" s="301">
        <v>0</v>
      </c>
      <c r="N233" s="138">
        <v>5904</v>
      </c>
    </row>
    <row r="234" spans="1:14" outlineLevel="1" x14ac:dyDescent="0.25">
      <c r="A234" s="139" t="s">
        <v>1</v>
      </c>
      <c r="B234" s="139" t="s">
        <v>180</v>
      </c>
      <c r="C234" s="139" t="s">
        <v>119</v>
      </c>
      <c r="D234" s="139" t="s">
        <v>120</v>
      </c>
      <c r="E234" s="139"/>
      <c r="F234" s="301">
        <v>0</v>
      </c>
      <c r="G234" s="301">
        <v>0</v>
      </c>
      <c r="H234" s="301">
        <v>0</v>
      </c>
      <c r="I234" s="301">
        <v>0</v>
      </c>
      <c r="J234" s="301">
        <v>0</v>
      </c>
      <c r="K234" s="138">
        <v>226720</v>
      </c>
      <c r="L234" s="301">
        <v>0</v>
      </c>
      <c r="M234" s="301">
        <v>0</v>
      </c>
      <c r="N234" s="138">
        <v>226720</v>
      </c>
    </row>
    <row r="235" spans="1:14" outlineLevel="1" x14ac:dyDescent="0.25">
      <c r="A235" s="139" t="s">
        <v>1</v>
      </c>
      <c r="B235" s="139" t="s">
        <v>180</v>
      </c>
      <c r="C235" s="139" t="s">
        <v>121</v>
      </c>
      <c r="D235" s="139" t="s">
        <v>122</v>
      </c>
      <c r="E235" s="139"/>
      <c r="F235" s="301">
        <v>0</v>
      </c>
      <c r="G235" s="301">
        <v>0</v>
      </c>
      <c r="H235" s="301">
        <v>0</v>
      </c>
      <c r="I235" s="301">
        <v>0</v>
      </c>
      <c r="J235" s="138">
        <v>229024</v>
      </c>
      <c r="K235" s="301">
        <v>0</v>
      </c>
      <c r="L235" s="138">
        <v>1064</v>
      </c>
      <c r="M235" s="301">
        <v>0</v>
      </c>
      <c r="N235" s="138">
        <v>230088</v>
      </c>
    </row>
    <row r="236" spans="1:14" outlineLevel="1" x14ac:dyDescent="0.25">
      <c r="A236" s="139" t="s">
        <v>1</v>
      </c>
      <c r="B236" s="139" t="s">
        <v>180</v>
      </c>
      <c r="C236" s="139" t="s">
        <v>123</v>
      </c>
      <c r="D236" s="139" t="s">
        <v>124</v>
      </c>
      <c r="E236" s="139"/>
      <c r="F236" s="301">
        <v>0</v>
      </c>
      <c r="G236" s="301">
        <v>0</v>
      </c>
      <c r="H236" s="301">
        <v>0</v>
      </c>
      <c r="I236" s="301">
        <v>0</v>
      </c>
      <c r="J236" s="138">
        <v>58304</v>
      </c>
      <c r="K236" s="301">
        <v>0</v>
      </c>
      <c r="L236" s="301">
        <v>0</v>
      </c>
      <c r="M236" s="301">
        <v>0</v>
      </c>
      <c r="N236" s="138">
        <v>58304</v>
      </c>
    </row>
    <row r="237" spans="1:14" outlineLevel="1" x14ac:dyDescent="0.25">
      <c r="A237" s="139" t="s">
        <v>1</v>
      </c>
      <c r="B237" s="139" t="s">
        <v>180</v>
      </c>
      <c r="C237" s="139" t="s">
        <v>125</v>
      </c>
      <c r="D237" s="139" t="s">
        <v>126</v>
      </c>
      <c r="E237" s="139"/>
      <c r="F237" s="301">
        <v>0</v>
      </c>
      <c r="G237" s="301">
        <v>0</v>
      </c>
      <c r="H237" s="301">
        <v>0</v>
      </c>
      <c r="I237" s="301">
        <v>0</v>
      </c>
      <c r="J237" s="301">
        <v>0</v>
      </c>
      <c r="K237" s="301">
        <v>0</v>
      </c>
      <c r="L237" s="301">
        <v>0</v>
      </c>
      <c r="M237" s="301">
        <v>0</v>
      </c>
      <c r="N237" s="301">
        <v>0</v>
      </c>
    </row>
    <row r="238" spans="1:14" outlineLevel="1" x14ac:dyDescent="0.25">
      <c r="A238" s="139" t="s">
        <v>1</v>
      </c>
      <c r="B238" s="139" t="s">
        <v>180</v>
      </c>
      <c r="C238" s="139" t="s">
        <v>127</v>
      </c>
      <c r="D238" s="139" t="s">
        <v>128</v>
      </c>
      <c r="E238" s="139"/>
      <c r="F238" s="301">
        <v>0</v>
      </c>
      <c r="G238" s="301">
        <v>0</v>
      </c>
      <c r="H238" s="301">
        <v>0</v>
      </c>
      <c r="I238" s="301">
        <v>0</v>
      </c>
      <c r="J238" s="301">
        <v>0</v>
      </c>
      <c r="K238" s="138">
        <v>586016</v>
      </c>
      <c r="L238" s="301">
        <v>0</v>
      </c>
      <c r="M238" s="138">
        <v>1568</v>
      </c>
      <c r="N238" s="138">
        <v>587584</v>
      </c>
    </row>
    <row r="239" spans="1:14" outlineLevel="1" x14ac:dyDescent="0.25">
      <c r="A239" s="139" t="s">
        <v>1</v>
      </c>
      <c r="B239" s="139" t="s">
        <v>180</v>
      </c>
      <c r="C239" s="139" t="s">
        <v>129</v>
      </c>
      <c r="D239" s="139" t="s">
        <v>130</v>
      </c>
      <c r="E239" s="139"/>
      <c r="F239" s="138">
        <v>79584</v>
      </c>
      <c r="G239" s="301">
        <v>0</v>
      </c>
      <c r="H239" s="301">
        <v>0</v>
      </c>
      <c r="I239" s="138">
        <v>61524</v>
      </c>
      <c r="J239" s="301">
        <v>0</v>
      </c>
      <c r="K239" s="301">
        <v>0</v>
      </c>
      <c r="L239" s="301">
        <v>0</v>
      </c>
      <c r="M239" s="301">
        <v>0</v>
      </c>
      <c r="N239" s="138">
        <v>141108</v>
      </c>
    </row>
    <row r="240" spans="1:14" outlineLevel="1" x14ac:dyDescent="0.25">
      <c r="A240" s="139" t="s">
        <v>1</v>
      </c>
      <c r="B240" s="139" t="s">
        <v>180</v>
      </c>
      <c r="C240" s="139" t="s">
        <v>131</v>
      </c>
      <c r="D240" s="139" t="s">
        <v>132</v>
      </c>
      <c r="E240" s="139"/>
      <c r="F240" s="301">
        <v>0</v>
      </c>
      <c r="G240" s="301">
        <v>0</v>
      </c>
      <c r="H240" s="301">
        <v>0</v>
      </c>
      <c r="I240" s="301">
        <v>0</v>
      </c>
      <c r="J240" s="301">
        <v>0</v>
      </c>
      <c r="K240" s="301">
        <v>0</v>
      </c>
      <c r="L240" s="301">
        <v>0</v>
      </c>
      <c r="M240" s="301">
        <v>0</v>
      </c>
      <c r="N240" s="301">
        <v>0</v>
      </c>
    </row>
    <row r="241" spans="1:14" outlineLevel="1" x14ac:dyDescent="0.25">
      <c r="A241" s="139" t="s">
        <v>1</v>
      </c>
      <c r="B241" s="139" t="s">
        <v>180</v>
      </c>
      <c r="C241" s="139" t="s">
        <v>133</v>
      </c>
      <c r="D241" s="139" t="s">
        <v>134</v>
      </c>
      <c r="E241" s="139"/>
      <c r="F241" s="301">
        <v>0</v>
      </c>
      <c r="G241" s="301">
        <v>0</v>
      </c>
      <c r="H241" s="301">
        <v>0</v>
      </c>
      <c r="I241" s="301">
        <v>0</v>
      </c>
      <c r="J241" s="301">
        <v>0</v>
      </c>
      <c r="K241" s="301">
        <v>0</v>
      </c>
      <c r="L241" s="301">
        <v>0</v>
      </c>
      <c r="M241" s="301">
        <v>0</v>
      </c>
      <c r="N241" s="301">
        <v>0</v>
      </c>
    </row>
    <row r="242" spans="1:14" outlineLevel="1" x14ac:dyDescent="0.25">
      <c r="A242" s="139" t="s">
        <v>1</v>
      </c>
      <c r="B242" s="139" t="s">
        <v>180</v>
      </c>
      <c r="C242" s="139" t="s">
        <v>135</v>
      </c>
      <c r="D242" s="139" t="s">
        <v>136</v>
      </c>
      <c r="E242" s="139"/>
      <c r="F242" s="301">
        <v>0</v>
      </c>
      <c r="G242" s="301">
        <v>0</v>
      </c>
      <c r="H242" s="301">
        <v>0</v>
      </c>
      <c r="I242" s="301">
        <v>0</v>
      </c>
      <c r="J242" s="301">
        <v>0</v>
      </c>
      <c r="K242" s="301">
        <v>0</v>
      </c>
      <c r="L242" s="301">
        <v>0</v>
      </c>
      <c r="M242" s="301">
        <v>0</v>
      </c>
      <c r="N242" s="301">
        <v>0</v>
      </c>
    </row>
    <row r="243" spans="1:14" outlineLevel="1" x14ac:dyDescent="0.25">
      <c r="A243" s="139" t="s">
        <v>1</v>
      </c>
      <c r="B243" s="139" t="s">
        <v>180</v>
      </c>
      <c r="C243" s="139" t="s">
        <v>137</v>
      </c>
      <c r="D243" s="139" t="s">
        <v>138</v>
      </c>
      <c r="E243" s="139"/>
      <c r="F243" s="301">
        <v>0</v>
      </c>
      <c r="G243" s="301">
        <v>0</v>
      </c>
      <c r="H243" s="301">
        <v>0</v>
      </c>
      <c r="I243" s="301">
        <v>0</v>
      </c>
      <c r="J243" s="301">
        <v>0</v>
      </c>
      <c r="K243" s="301">
        <v>0</v>
      </c>
      <c r="L243" s="301">
        <v>0</v>
      </c>
      <c r="M243" s="301">
        <v>0</v>
      </c>
      <c r="N243" s="301">
        <v>0</v>
      </c>
    </row>
    <row r="244" spans="1:14" outlineLevel="1" x14ac:dyDescent="0.25">
      <c r="A244" s="139" t="s">
        <v>1</v>
      </c>
      <c r="B244" s="139" t="s">
        <v>180</v>
      </c>
      <c r="C244" s="139" t="s">
        <v>139</v>
      </c>
      <c r="D244" s="139" t="s">
        <v>140</v>
      </c>
      <c r="E244" s="139"/>
      <c r="F244" s="301">
        <v>0</v>
      </c>
      <c r="G244" s="301">
        <v>0</v>
      </c>
      <c r="H244" s="301">
        <v>0</v>
      </c>
      <c r="I244" s="301">
        <v>0</v>
      </c>
      <c r="J244" s="301">
        <v>0</v>
      </c>
      <c r="K244" s="301">
        <v>0</v>
      </c>
      <c r="L244" s="301">
        <v>0</v>
      </c>
      <c r="M244" s="301">
        <v>0</v>
      </c>
      <c r="N244" s="301">
        <v>0</v>
      </c>
    </row>
    <row r="245" spans="1:14" outlineLevel="1" x14ac:dyDescent="0.25">
      <c r="A245" s="139" t="s">
        <v>1</v>
      </c>
      <c r="B245" s="139" t="s">
        <v>180</v>
      </c>
      <c r="C245" s="139" t="s">
        <v>141</v>
      </c>
      <c r="D245" s="139" t="s">
        <v>142</v>
      </c>
      <c r="E245" s="139"/>
      <c r="F245" s="301">
        <v>0</v>
      </c>
      <c r="G245" s="301">
        <v>0</v>
      </c>
      <c r="H245" s="301">
        <v>0</v>
      </c>
      <c r="I245" s="301">
        <v>0</v>
      </c>
      <c r="J245" s="301">
        <v>0</v>
      </c>
      <c r="K245" s="301">
        <v>0</v>
      </c>
      <c r="L245" s="301">
        <v>0</v>
      </c>
      <c r="M245" s="301">
        <v>0</v>
      </c>
      <c r="N245" s="301">
        <v>0</v>
      </c>
    </row>
    <row r="246" spans="1:14" outlineLevel="1" x14ac:dyDescent="0.25">
      <c r="A246" s="139" t="s">
        <v>1</v>
      </c>
      <c r="B246" s="139" t="s">
        <v>180</v>
      </c>
      <c r="C246" s="139" t="s">
        <v>143</v>
      </c>
      <c r="D246" s="139" t="s">
        <v>144</v>
      </c>
      <c r="E246" s="139"/>
      <c r="F246" s="301">
        <v>0</v>
      </c>
      <c r="G246" s="138">
        <v>51648</v>
      </c>
      <c r="H246" s="138">
        <v>36476</v>
      </c>
      <c r="I246" s="301">
        <v>0</v>
      </c>
      <c r="J246" s="301">
        <v>0</v>
      </c>
      <c r="K246" s="138">
        <v>11136</v>
      </c>
      <c r="L246" s="301">
        <v>0</v>
      </c>
      <c r="M246" s="301">
        <v>0</v>
      </c>
      <c r="N246" s="138">
        <v>99260</v>
      </c>
    </row>
    <row r="247" spans="1:14" outlineLevel="1" x14ac:dyDescent="0.25">
      <c r="A247" s="139" t="s">
        <v>1</v>
      </c>
      <c r="B247" s="139" t="s">
        <v>180</v>
      </c>
      <c r="C247" s="139" t="s">
        <v>145</v>
      </c>
      <c r="D247" s="139" t="s">
        <v>146</v>
      </c>
      <c r="E247" s="139"/>
      <c r="F247" s="301">
        <v>0</v>
      </c>
      <c r="G247" s="301">
        <v>0</v>
      </c>
      <c r="H247" s="301">
        <v>0</v>
      </c>
      <c r="I247" s="301">
        <v>0</v>
      </c>
      <c r="J247" s="138">
        <v>218256</v>
      </c>
      <c r="K247" s="301">
        <v>0</v>
      </c>
      <c r="L247" s="301">
        <v>0</v>
      </c>
      <c r="M247" s="301">
        <v>0</v>
      </c>
      <c r="N247" s="138">
        <v>218256</v>
      </c>
    </row>
    <row r="248" spans="1:14" outlineLevel="1" x14ac:dyDescent="0.25">
      <c r="A248" s="139" t="s">
        <v>1</v>
      </c>
      <c r="B248" s="139" t="s">
        <v>180</v>
      </c>
      <c r="C248" s="139" t="s">
        <v>147</v>
      </c>
      <c r="D248" s="139" t="s">
        <v>148</v>
      </c>
      <c r="E248" s="139"/>
      <c r="F248" s="301">
        <v>0</v>
      </c>
      <c r="G248" s="301">
        <v>0</v>
      </c>
      <c r="H248" s="301">
        <v>0</v>
      </c>
      <c r="I248" s="301">
        <v>0</v>
      </c>
      <c r="J248" s="138">
        <v>240912</v>
      </c>
      <c r="K248" s="301">
        <v>0</v>
      </c>
      <c r="L248" s="301">
        <v>0</v>
      </c>
      <c r="M248" s="301">
        <v>0</v>
      </c>
      <c r="N248" s="138">
        <v>240912</v>
      </c>
    </row>
    <row r="249" spans="1:14" outlineLevel="1" x14ac:dyDescent="0.25">
      <c r="A249" s="139" t="s">
        <v>1</v>
      </c>
      <c r="B249" s="139" t="s">
        <v>180</v>
      </c>
      <c r="C249" s="139" t="s">
        <v>149</v>
      </c>
      <c r="D249" s="139" t="s">
        <v>150</v>
      </c>
      <c r="E249" s="139"/>
      <c r="F249" s="301">
        <v>0</v>
      </c>
      <c r="G249" s="301">
        <v>0</v>
      </c>
      <c r="H249" s="301">
        <v>0</v>
      </c>
      <c r="I249" s="301">
        <v>0</v>
      </c>
      <c r="J249" s="138">
        <v>43728</v>
      </c>
      <c r="K249" s="301">
        <v>0</v>
      </c>
      <c r="L249" s="301">
        <v>0</v>
      </c>
      <c r="M249" s="301">
        <v>0</v>
      </c>
      <c r="N249" s="138">
        <v>43728</v>
      </c>
    </row>
    <row r="250" spans="1:14" outlineLevel="1" x14ac:dyDescent="0.25">
      <c r="A250" s="139" t="s">
        <v>1</v>
      </c>
      <c r="B250" s="139" t="s">
        <v>180</v>
      </c>
      <c r="C250" s="139" t="s">
        <v>151</v>
      </c>
      <c r="D250" s="139" t="s">
        <v>152</v>
      </c>
      <c r="E250" s="139"/>
      <c r="F250" s="301">
        <v>0</v>
      </c>
      <c r="G250" s="301">
        <v>0</v>
      </c>
      <c r="H250" s="301">
        <v>0</v>
      </c>
      <c r="I250" s="301">
        <v>0</v>
      </c>
      <c r="J250" s="301">
        <v>0</v>
      </c>
      <c r="K250" s="301">
        <v>0</v>
      </c>
      <c r="L250" s="301">
        <v>0</v>
      </c>
      <c r="M250" s="301">
        <v>0</v>
      </c>
      <c r="N250" s="301">
        <v>0</v>
      </c>
    </row>
    <row r="251" spans="1:14" outlineLevel="1" x14ac:dyDescent="0.25">
      <c r="A251" s="139" t="s">
        <v>1</v>
      </c>
      <c r="B251" s="139" t="s">
        <v>180</v>
      </c>
      <c r="C251" s="139" t="s">
        <v>153</v>
      </c>
      <c r="D251" s="139" t="s">
        <v>154</v>
      </c>
      <c r="E251" s="139"/>
      <c r="F251" s="301">
        <v>0</v>
      </c>
      <c r="G251" s="301">
        <v>0</v>
      </c>
      <c r="H251" s="301">
        <v>0</v>
      </c>
      <c r="I251" s="301">
        <v>0</v>
      </c>
      <c r="J251" s="301">
        <v>0</v>
      </c>
      <c r="K251" s="301">
        <v>0</v>
      </c>
      <c r="L251" s="301">
        <v>0</v>
      </c>
      <c r="M251" s="301">
        <v>0</v>
      </c>
      <c r="N251" s="301">
        <v>0</v>
      </c>
    </row>
    <row r="252" spans="1:14" outlineLevel="1" x14ac:dyDescent="0.25">
      <c r="A252" s="139" t="s">
        <v>1</v>
      </c>
      <c r="B252" s="139" t="s">
        <v>180</v>
      </c>
      <c r="C252" s="139" t="s">
        <v>155</v>
      </c>
      <c r="D252" s="139" t="s">
        <v>156</v>
      </c>
      <c r="E252" s="139"/>
      <c r="F252" s="138">
        <v>57936</v>
      </c>
      <c r="G252" s="301">
        <v>0</v>
      </c>
      <c r="H252" s="301">
        <v>0</v>
      </c>
      <c r="I252" s="301">
        <v>0</v>
      </c>
      <c r="J252" s="301">
        <v>0</v>
      </c>
      <c r="K252" s="301">
        <v>0</v>
      </c>
      <c r="L252" s="301">
        <v>0</v>
      </c>
      <c r="M252" s="301">
        <v>0</v>
      </c>
      <c r="N252" s="138">
        <v>57936</v>
      </c>
    </row>
    <row r="253" spans="1:14" outlineLevel="1" x14ac:dyDescent="0.25">
      <c r="A253" s="139" t="s">
        <v>1</v>
      </c>
      <c r="B253" s="139" t="s">
        <v>180</v>
      </c>
      <c r="C253" s="139" t="s">
        <v>157</v>
      </c>
      <c r="D253" s="139" t="s">
        <v>158</v>
      </c>
      <c r="E253" s="139"/>
      <c r="F253" s="301">
        <v>0</v>
      </c>
      <c r="G253" s="301">
        <v>0</v>
      </c>
      <c r="H253" s="301">
        <v>0</v>
      </c>
      <c r="I253" s="301">
        <v>0</v>
      </c>
      <c r="J253" s="138">
        <v>30384</v>
      </c>
      <c r="K253" s="301">
        <v>0</v>
      </c>
      <c r="L253" s="301">
        <v>0</v>
      </c>
      <c r="M253" s="301">
        <v>0</v>
      </c>
      <c r="N253" s="138">
        <v>30384</v>
      </c>
    </row>
    <row r="254" spans="1:14" outlineLevel="1" x14ac:dyDescent="0.25">
      <c r="A254" s="139" t="s">
        <v>1</v>
      </c>
      <c r="B254" s="139" t="s">
        <v>180</v>
      </c>
      <c r="C254" s="139" t="s">
        <v>159</v>
      </c>
      <c r="D254" s="139" t="s">
        <v>160</v>
      </c>
      <c r="E254" s="139"/>
      <c r="F254" s="301">
        <v>0</v>
      </c>
      <c r="G254" s="301">
        <v>0</v>
      </c>
      <c r="H254" s="301">
        <v>0</v>
      </c>
      <c r="I254" s="301">
        <v>0</v>
      </c>
      <c r="J254" s="301">
        <v>0</v>
      </c>
      <c r="K254" s="301">
        <v>0</v>
      </c>
      <c r="L254" s="301">
        <v>0</v>
      </c>
      <c r="M254" s="301">
        <v>0</v>
      </c>
      <c r="N254" s="301">
        <v>0</v>
      </c>
    </row>
    <row r="255" spans="1:14" outlineLevel="1" x14ac:dyDescent="0.25">
      <c r="A255" s="139" t="s">
        <v>1</v>
      </c>
      <c r="B255" s="139" t="s">
        <v>180</v>
      </c>
      <c r="C255" s="139" t="s">
        <v>161</v>
      </c>
      <c r="D255" s="139" t="s">
        <v>162</v>
      </c>
      <c r="E255" s="139"/>
      <c r="F255" s="138">
        <v>137520</v>
      </c>
      <c r="G255" s="138">
        <v>62160</v>
      </c>
      <c r="H255" s="138">
        <v>36476</v>
      </c>
      <c r="I255" s="138">
        <v>61524</v>
      </c>
      <c r="J255" s="138">
        <v>1215664</v>
      </c>
      <c r="K255" s="138">
        <v>902688</v>
      </c>
      <c r="L255" s="138">
        <v>1064</v>
      </c>
      <c r="M255" s="138">
        <v>1568</v>
      </c>
      <c r="N255" s="138">
        <v>2418664</v>
      </c>
    </row>
    <row r="256" spans="1:14" outlineLevel="1" x14ac:dyDescent="0.25">
      <c r="A256" s="106"/>
      <c r="B256" s="106"/>
      <c r="C256" s="106"/>
      <c r="D256" s="106"/>
      <c r="E256" s="106"/>
      <c r="F256" s="302"/>
      <c r="G256" s="302"/>
      <c r="H256" s="302"/>
      <c r="I256" s="302"/>
      <c r="J256" s="302"/>
      <c r="K256" s="302"/>
      <c r="L256" s="302"/>
      <c r="M256" s="302"/>
      <c r="N256" s="302"/>
    </row>
    <row r="257" spans="1:14" outlineLevel="1" x14ac:dyDescent="0.25">
      <c r="A257" s="106"/>
      <c r="B257" s="106"/>
      <c r="C257" s="106"/>
      <c r="D257" s="106"/>
      <c r="E257" s="106"/>
      <c r="F257" s="302"/>
      <c r="G257" s="302"/>
      <c r="H257" s="302"/>
      <c r="I257" s="302"/>
      <c r="J257" s="302"/>
      <c r="K257" s="302"/>
      <c r="L257" s="302"/>
      <c r="M257" s="302"/>
      <c r="N257" s="302"/>
    </row>
    <row r="258" spans="1:14" outlineLevel="1" x14ac:dyDescent="0.25">
      <c r="A258" s="401" t="s">
        <v>235</v>
      </c>
      <c r="B258" s="403"/>
      <c r="C258" s="403"/>
      <c r="D258" s="403"/>
      <c r="E258" s="106"/>
      <c r="F258" s="302"/>
      <c r="G258" s="302"/>
      <c r="H258" s="302"/>
      <c r="I258" s="302"/>
      <c r="J258" s="302"/>
      <c r="K258" s="302"/>
      <c r="L258" s="302"/>
      <c r="M258" s="302"/>
      <c r="N258" s="302"/>
    </row>
    <row r="259" spans="1:14" outlineLevel="1" x14ac:dyDescent="0.25">
      <c r="A259" s="299" t="s">
        <v>6</v>
      </c>
      <c r="B259" s="299" t="s">
        <v>97</v>
      </c>
      <c r="C259" s="299" t="s">
        <v>14</v>
      </c>
      <c r="D259" s="299" t="s">
        <v>98</v>
      </c>
      <c r="E259" s="300"/>
      <c r="F259" s="298" t="s">
        <v>99</v>
      </c>
      <c r="G259" s="298" t="s">
        <v>100</v>
      </c>
      <c r="H259" s="298" t="s">
        <v>101</v>
      </c>
      <c r="I259" s="298" t="s">
        <v>102</v>
      </c>
      <c r="J259" s="298" t="s">
        <v>103</v>
      </c>
      <c r="K259" s="298" t="s">
        <v>104</v>
      </c>
      <c r="L259" s="298" t="s">
        <v>105</v>
      </c>
      <c r="M259" s="298" t="s">
        <v>106</v>
      </c>
      <c r="N259" s="298" t="s">
        <v>5</v>
      </c>
    </row>
    <row r="260" spans="1:14" outlineLevel="1" x14ac:dyDescent="0.25">
      <c r="A260" s="299" t="s">
        <v>3</v>
      </c>
      <c r="B260" s="299" t="s">
        <v>181</v>
      </c>
      <c r="C260" s="299" t="s">
        <v>107</v>
      </c>
      <c r="D260" s="299" t="s">
        <v>108</v>
      </c>
      <c r="E260" s="299"/>
      <c r="F260" s="302">
        <v>0</v>
      </c>
      <c r="G260" s="302">
        <v>0</v>
      </c>
      <c r="H260" s="302">
        <v>0</v>
      </c>
      <c r="I260" s="302">
        <v>0</v>
      </c>
      <c r="J260" s="302">
        <v>0</v>
      </c>
      <c r="K260" s="302">
        <v>0</v>
      </c>
      <c r="L260" s="302">
        <v>0</v>
      </c>
      <c r="M260" s="302">
        <v>0</v>
      </c>
      <c r="N260" s="302">
        <v>0</v>
      </c>
    </row>
    <row r="261" spans="1:14" outlineLevel="1" x14ac:dyDescent="0.25">
      <c r="A261" s="299" t="s">
        <v>3</v>
      </c>
      <c r="B261" s="299" t="s">
        <v>181</v>
      </c>
      <c r="C261" s="299" t="s">
        <v>109</v>
      </c>
      <c r="D261" s="299" t="s">
        <v>110</v>
      </c>
      <c r="E261" s="299"/>
      <c r="F261" s="302">
        <v>0</v>
      </c>
      <c r="G261" s="302">
        <v>0</v>
      </c>
      <c r="H261" s="302">
        <v>0</v>
      </c>
      <c r="I261" s="302">
        <v>0</v>
      </c>
      <c r="J261" s="302">
        <v>14480</v>
      </c>
      <c r="K261" s="302">
        <v>0</v>
      </c>
      <c r="L261" s="302">
        <v>0</v>
      </c>
      <c r="M261" s="302">
        <v>0</v>
      </c>
      <c r="N261" s="302">
        <v>14480</v>
      </c>
    </row>
    <row r="262" spans="1:14" outlineLevel="1" x14ac:dyDescent="0.25">
      <c r="A262" s="299" t="s">
        <v>3</v>
      </c>
      <c r="B262" s="299" t="s">
        <v>181</v>
      </c>
      <c r="C262" s="299" t="s">
        <v>111</v>
      </c>
      <c r="D262" s="299" t="s">
        <v>112</v>
      </c>
      <c r="E262" s="299"/>
      <c r="F262" s="302">
        <v>0</v>
      </c>
      <c r="G262" s="302">
        <v>0</v>
      </c>
      <c r="H262" s="302">
        <v>0</v>
      </c>
      <c r="I262" s="302">
        <v>0</v>
      </c>
      <c r="J262" s="302">
        <v>0</v>
      </c>
      <c r="K262" s="302">
        <v>0</v>
      </c>
      <c r="L262" s="302">
        <v>0</v>
      </c>
      <c r="M262" s="302">
        <v>0</v>
      </c>
      <c r="N262" s="302">
        <v>0</v>
      </c>
    </row>
    <row r="263" spans="1:14" outlineLevel="1" x14ac:dyDescent="0.25">
      <c r="A263" s="299" t="s">
        <v>3</v>
      </c>
      <c r="B263" s="299" t="s">
        <v>181</v>
      </c>
      <c r="C263" s="299" t="s">
        <v>113</v>
      </c>
      <c r="D263" s="299" t="s">
        <v>114</v>
      </c>
      <c r="E263" s="299"/>
      <c r="F263" s="302">
        <v>0</v>
      </c>
      <c r="G263" s="302">
        <v>0</v>
      </c>
      <c r="H263" s="302">
        <v>0</v>
      </c>
      <c r="I263" s="302">
        <v>0</v>
      </c>
      <c r="J263" s="302">
        <v>0</v>
      </c>
      <c r="K263" s="302">
        <v>0</v>
      </c>
      <c r="L263" s="302">
        <v>0</v>
      </c>
      <c r="M263" s="302">
        <v>0</v>
      </c>
      <c r="N263" s="302">
        <v>0</v>
      </c>
    </row>
    <row r="264" spans="1:14" outlineLevel="1" x14ac:dyDescent="0.25">
      <c r="A264" s="299" t="s">
        <v>3</v>
      </c>
      <c r="B264" s="299" t="s">
        <v>181</v>
      </c>
      <c r="C264" s="299" t="s">
        <v>115</v>
      </c>
      <c r="D264" s="299" t="s">
        <v>116</v>
      </c>
      <c r="E264" s="299"/>
      <c r="F264" s="302">
        <v>0</v>
      </c>
      <c r="G264" s="302">
        <v>0</v>
      </c>
      <c r="H264" s="302">
        <v>0</v>
      </c>
      <c r="I264" s="302">
        <v>0</v>
      </c>
      <c r="J264" s="302">
        <v>0</v>
      </c>
      <c r="K264" s="302">
        <v>0</v>
      </c>
      <c r="L264" s="302">
        <v>0</v>
      </c>
      <c r="M264" s="302">
        <v>0</v>
      </c>
      <c r="N264" s="302">
        <v>0</v>
      </c>
    </row>
    <row r="265" spans="1:14" outlineLevel="1" x14ac:dyDescent="0.25">
      <c r="A265" s="299" t="s">
        <v>3</v>
      </c>
      <c r="B265" s="299" t="s">
        <v>181</v>
      </c>
      <c r="C265" s="299" t="s">
        <v>117</v>
      </c>
      <c r="D265" s="299" t="s">
        <v>118</v>
      </c>
      <c r="E265" s="299"/>
      <c r="F265" s="302">
        <v>0</v>
      </c>
      <c r="G265" s="302">
        <v>0</v>
      </c>
      <c r="H265" s="302">
        <v>0</v>
      </c>
      <c r="I265" s="302">
        <v>0</v>
      </c>
      <c r="J265" s="302">
        <v>0</v>
      </c>
      <c r="K265" s="302">
        <v>0</v>
      </c>
      <c r="L265" s="302">
        <v>0</v>
      </c>
      <c r="M265" s="302">
        <v>0</v>
      </c>
      <c r="N265" s="302">
        <v>0</v>
      </c>
    </row>
    <row r="266" spans="1:14" outlineLevel="1" x14ac:dyDescent="0.25">
      <c r="A266" s="299" t="s">
        <v>3</v>
      </c>
      <c r="B266" s="299" t="s">
        <v>181</v>
      </c>
      <c r="C266" s="299" t="s">
        <v>119</v>
      </c>
      <c r="D266" s="299" t="s">
        <v>120</v>
      </c>
      <c r="E266" s="299"/>
      <c r="F266" s="302">
        <v>0</v>
      </c>
      <c r="G266" s="302">
        <v>0</v>
      </c>
      <c r="H266" s="302">
        <v>0</v>
      </c>
      <c r="I266" s="302">
        <v>0</v>
      </c>
      <c r="J266" s="302">
        <v>0</v>
      </c>
      <c r="K266" s="302">
        <v>4800</v>
      </c>
      <c r="L266" s="302">
        <v>0</v>
      </c>
      <c r="M266" s="302">
        <v>0</v>
      </c>
      <c r="N266" s="302">
        <v>4800</v>
      </c>
    </row>
    <row r="267" spans="1:14" outlineLevel="1" x14ac:dyDescent="0.25">
      <c r="A267" s="299" t="s">
        <v>3</v>
      </c>
      <c r="B267" s="299" t="s">
        <v>181</v>
      </c>
      <c r="C267" s="299" t="s">
        <v>121</v>
      </c>
      <c r="D267" s="299" t="s">
        <v>122</v>
      </c>
      <c r="E267" s="299"/>
      <c r="F267" s="302">
        <v>0</v>
      </c>
      <c r="G267" s="302">
        <v>0</v>
      </c>
      <c r="H267" s="302">
        <v>0</v>
      </c>
      <c r="I267" s="302">
        <v>0</v>
      </c>
      <c r="J267" s="302">
        <v>0</v>
      </c>
      <c r="K267" s="302">
        <v>0</v>
      </c>
      <c r="L267" s="302">
        <v>0</v>
      </c>
      <c r="M267" s="302">
        <v>0</v>
      </c>
      <c r="N267" s="302">
        <v>0</v>
      </c>
    </row>
    <row r="268" spans="1:14" outlineLevel="1" x14ac:dyDescent="0.25">
      <c r="A268" s="299" t="s">
        <v>3</v>
      </c>
      <c r="B268" s="299" t="s">
        <v>181</v>
      </c>
      <c r="C268" s="299" t="s">
        <v>123</v>
      </c>
      <c r="D268" s="299" t="s">
        <v>124</v>
      </c>
      <c r="E268" s="299"/>
      <c r="F268" s="302">
        <v>0</v>
      </c>
      <c r="G268" s="302">
        <v>0</v>
      </c>
      <c r="H268" s="302">
        <v>0</v>
      </c>
      <c r="I268" s="302">
        <v>0</v>
      </c>
      <c r="J268" s="302">
        <v>0</v>
      </c>
      <c r="K268" s="302">
        <v>0</v>
      </c>
      <c r="L268" s="302">
        <v>0</v>
      </c>
      <c r="M268" s="302">
        <v>0</v>
      </c>
      <c r="N268" s="302">
        <v>0</v>
      </c>
    </row>
    <row r="269" spans="1:14" outlineLevel="1" x14ac:dyDescent="0.25">
      <c r="A269" s="299" t="s">
        <v>3</v>
      </c>
      <c r="B269" s="299" t="s">
        <v>181</v>
      </c>
      <c r="C269" s="299" t="s">
        <v>125</v>
      </c>
      <c r="D269" s="299" t="s">
        <v>126</v>
      </c>
      <c r="E269" s="299"/>
      <c r="F269" s="302">
        <v>0</v>
      </c>
      <c r="G269" s="302">
        <v>0</v>
      </c>
      <c r="H269" s="302">
        <v>0</v>
      </c>
      <c r="I269" s="302">
        <v>0</v>
      </c>
      <c r="J269" s="302">
        <v>0</v>
      </c>
      <c r="K269" s="302">
        <v>0</v>
      </c>
      <c r="L269" s="302">
        <v>0</v>
      </c>
      <c r="M269" s="302">
        <v>0</v>
      </c>
      <c r="N269" s="302">
        <v>0</v>
      </c>
    </row>
    <row r="270" spans="1:14" outlineLevel="1" x14ac:dyDescent="0.25">
      <c r="A270" s="299" t="s">
        <v>3</v>
      </c>
      <c r="B270" s="299" t="s">
        <v>181</v>
      </c>
      <c r="C270" s="299" t="s">
        <v>127</v>
      </c>
      <c r="D270" s="299" t="s">
        <v>128</v>
      </c>
      <c r="E270" s="299"/>
      <c r="F270" s="302">
        <v>0</v>
      </c>
      <c r="G270" s="302">
        <v>0</v>
      </c>
      <c r="H270" s="302">
        <v>0</v>
      </c>
      <c r="I270" s="302">
        <v>0</v>
      </c>
      <c r="J270" s="302">
        <v>0</v>
      </c>
      <c r="K270" s="302">
        <v>39200</v>
      </c>
      <c r="L270" s="302">
        <v>0</v>
      </c>
      <c r="M270" s="302">
        <v>0</v>
      </c>
      <c r="N270" s="302">
        <v>39200</v>
      </c>
    </row>
    <row r="271" spans="1:14" outlineLevel="1" x14ac:dyDescent="0.25">
      <c r="A271" s="299" t="s">
        <v>3</v>
      </c>
      <c r="B271" s="299" t="s">
        <v>181</v>
      </c>
      <c r="C271" s="299" t="s">
        <v>129</v>
      </c>
      <c r="D271" s="299" t="s">
        <v>130</v>
      </c>
      <c r="E271" s="299"/>
      <c r="F271" s="302">
        <v>0</v>
      </c>
      <c r="G271" s="302">
        <v>0</v>
      </c>
      <c r="H271" s="302">
        <v>0</v>
      </c>
      <c r="I271" s="302">
        <v>10048</v>
      </c>
      <c r="J271" s="302">
        <v>0</v>
      </c>
      <c r="K271" s="302">
        <v>0</v>
      </c>
      <c r="L271" s="302">
        <v>0</v>
      </c>
      <c r="M271" s="302">
        <v>0</v>
      </c>
      <c r="N271" s="302">
        <v>10048</v>
      </c>
    </row>
    <row r="272" spans="1:14" outlineLevel="1" x14ac:dyDescent="0.25">
      <c r="A272" s="299" t="s">
        <v>3</v>
      </c>
      <c r="B272" s="299" t="s">
        <v>181</v>
      </c>
      <c r="C272" s="299" t="s">
        <v>131</v>
      </c>
      <c r="D272" s="299" t="s">
        <v>132</v>
      </c>
      <c r="E272" s="299"/>
      <c r="F272" s="302">
        <v>0</v>
      </c>
      <c r="G272" s="302">
        <v>0</v>
      </c>
      <c r="H272" s="302">
        <v>0</v>
      </c>
      <c r="I272" s="302">
        <v>0</v>
      </c>
      <c r="J272" s="302">
        <v>0</v>
      </c>
      <c r="K272" s="302">
        <v>0</v>
      </c>
      <c r="L272" s="302">
        <v>0</v>
      </c>
      <c r="M272" s="302">
        <v>0</v>
      </c>
      <c r="N272" s="302">
        <v>0</v>
      </c>
    </row>
    <row r="273" spans="1:14" outlineLevel="1" x14ac:dyDescent="0.25">
      <c r="A273" s="299" t="s">
        <v>3</v>
      </c>
      <c r="B273" s="299" t="s">
        <v>181</v>
      </c>
      <c r="C273" s="299" t="s">
        <v>133</v>
      </c>
      <c r="D273" s="299" t="s">
        <v>134</v>
      </c>
      <c r="E273" s="299"/>
      <c r="F273" s="302">
        <v>0</v>
      </c>
      <c r="G273" s="302">
        <v>0</v>
      </c>
      <c r="H273" s="302">
        <v>0</v>
      </c>
      <c r="I273" s="302">
        <v>0</v>
      </c>
      <c r="J273" s="302">
        <v>0</v>
      </c>
      <c r="K273" s="302">
        <v>99920</v>
      </c>
      <c r="L273" s="302">
        <v>0</v>
      </c>
      <c r="M273" s="302">
        <v>0</v>
      </c>
      <c r="N273" s="302">
        <v>99920</v>
      </c>
    </row>
    <row r="274" spans="1:14" outlineLevel="1" x14ac:dyDescent="0.25">
      <c r="A274" s="299" t="s">
        <v>3</v>
      </c>
      <c r="B274" s="299" t="s">
        <v>181</v>
      </c>
      <c r="C274" s="299" t="s">
        <v>135</v>
      </c>
      <c r="D274" s="299" t="s">
        <v>136</v>
      </c>
      <c r="E274" s="299"/>
      <c r="F274" s="302">
        <v>0</v>
      </c>
      <c r="G274" s="302">
        <v>0</v>
      </c>
      <c r="H274" s="302">
        <v>0</v>
      </c>
      <c r="I274" s="302">
        <v>0</v>
      </c>
      <c r="J274" s="302">
        <v>0</v>
      </c>
      <c r="K274" s="302">
        <v>0</v>
      </c>
      <c r="L274" s="302">
        <v>0</v>
      </c>
      <c r="M274" s="302">
        <v>0</v>
      </c>
      <c r="N274" s="302">
        <v>0</v>
      </c>
    </row>
    <row r="275" spans="1:14" outlineLevel="1" x14ac:dyDescent="0.25">
      <c r="A275" s="299" t="s">
        <v>3</v>
      </c>
      <c r="B275" s="299" t="s">
        <v>181</v>
      </c>
      <c r="C275" s="299" t="s">
        <v>137</v>
      </c>
      <c r="D275" s="299" t="s">
        <v>138</v>
      </c>
      <c r="E275" s="299"/>
      <c r="F275" s="302">
        <v>0</v>
      </c>
      <c r="G275" s="302">
        <v>0</v>
      </c>
      <c r="H275" s="302">
        <v>0</v>
      </c>
      <c r="I275" s="302">
        <v>0</v>
      </c>
      <c r="J275" s="302">
        <v>0</v>
      </c>
      <c r="K275" s="302">
        <v>608</v>
      </c>
      <c r="L275" s="302">
        <v>0</v>
      </c>
      <c r="M275" s="302">
        <v>0</v>
      </c>
      <c r="N275" s="302">
        <v>608</v>
      </c>
    </row>
    <row r="276" spans="1:14" outlineLevel="1" x14ac:dyDescent="0.25">
      <c r="A276" s="299" t="s">
        <v>3</v>
      </c>
      <c r="B276" s="299" t="s">
        <v>181</v>
      </c>
      <c r="C276" s="299" t="s">
        <v>139</v>
      </c>
      <c r="D276" s="299" t="s">
        <v>140</v>
      </c>
      <c r="E276" s="299"/>
      <c r="F276" s="302">
        <v>0</v>
      </c>
      <c r="G276" s="302">
        <v>0</v>
      </c>
      <c r="H276" s="302">
        <v>0</v>
      </c>
      <c r="I276" s="302">
        <v>0</v>
      </c>
      <c r="J276" s="302">
        <v>0</v>
      </c>
      <c r="K276" s="302">
        <v>0</v>
      </c>
      <c r="L276" s="302">
        <v>0</v>
      </c>
      <c r="M276" s="302">
        <v>0</v>
      </c>
      <c r="N276" s="302">
        <v>0</v>
      </c>
    </row>
    <row r="277" spans="1:14" outlineLevel="1" x14ac:dyDescent="0.25">
      <c r="A277" s="299" t="s">
        <v>3</v>
      </c>
      <c r="B277" s="299" t="s">
        <v>181</v>
      </c>
      <c r="C277" s="299" t="s">
        <v>141</v>
      </c>
      <c r="D277" s="299" t="s">
        <v>142</v>
      </c>
      <c r="E277" s="299"/>
      <c r="F277" s="302">
        <v>0</v>
      </c>
      <c r="G277" s="302">
        <v>0</v>
      </c>
      <c r="H277" s="302">
        <v>0</v>
      </c>
      <c r="I277" s="302">
        <v>0</v>
      </c>
      <c r="J277" s="302">
        <v>0</v>
      </c>
      <c r="K277" s="302">
        <v>28240</v>
      </c>
      <c r="L277" s="302">
        <v>0</v>
      </c>
      <c r="M277" s="302">
        <v>0</v>
      </c>
      <c r="N277" s="302">
        <v>28240</v>
      </c>
    </row>
    <row r="278" spans="1:14" outlineLevel="1" x14ac:dyDescent="0.25">
      <c r="A278" s="299" t="s">
        <v>3</v>
      </c>
      <c r="B278" s="299" t="s">
        <v>181</v>
      </c>
      <c r="C278" s="299" t="s">
        <v>143</v>
      </c>
      <c r="D278" s="299" t="s">
        <v>144</v>
      </c>
      <c r="E278" s="299"/>
      <c r="F278" s="302">
        <v>0</v>
      </c>
      <c r="G278" s="302">
        <v>0</v>
      </c>
      <c r="H278" s="302">
        <v>1664</v>
      </c>
      <c r="I278" s="302">
        <v>0</v>
      </c>
      <c r="J278" s="302">
        <v>0</v>
      </c>
      <c r="K278" s="302">
        <v>2256</v>
      </c>
      <c r="L278" s="302">
        <v>0</v>
      </c>
      <c r="M278" s="302">
        <v>0</v>
      </c>
      <c r="N278" s="302">
        <v>3920</v>
      </c>
    </row>
    <row r="279" spans="1:14" outlineLevel="1" x14ac:dyDescent="0.25">
      <c r="A279" s="299" t="s">
        <v>3</v>
      </c>
      <c r="B279" s="299" t="s">
        <v>181</v>
      </c>
      <c r="C279" s="299" t="s">
        <v>145</v>
      </c>
      <c r="D279" s="299" t="s">
        <v>146</v>
      </c>
      <c r="E279" s="299"/>
      <c r="F279" s="302">
        <v>0</v>
      </c>
      <c r="G279" s="302">
        <v>0</v>
      </c>
      <c r="H279" s="302">
        <v>0</v>
      </c>
      <c r="I279" s="302">
        <v>0</v>
      </c>
      <c r="J279" s="302">
        <v>12064</v>
      </c>
      <c r="K279" s="302">
        <v>0</v>
      </c>
      <c r="L279" s="302">
        <v>0</v>
      </c>
      <c r="M279" s="302">
        <v>0</v>
      </c>
      <c r="N279" s="302">
        <v>12064</v>
      </c>
    </row>
    <row r="280" spans="1:14" outlineLevel="1" x14ac:dyDescent="0.25">
      <c r="A280" s="299" t="s">
        <v>3</v>
      </c>
      <c r="B280" s="299" t="s">
        <v>181</v>
      </c>
      <c r="C280" s="299" t="s">
        <v>147</v>
      </c>
      <c r="D280" s="299" t="s">
        <v>148</v>
      </c>
      <c r="E280" s="299"/>
      <c r="F280" s="302">
        <v>0</v>
      </c>
      <c r="G280" s="302">
        <v>0</v>
      </c>
      <c r="H280" s="302">
        <v>0</v>
      </c>
      <c r="I280" s="302">
        <v>0</v>
      </c>
      <c r="J280" s="302">
        <v>34592</v>
      </c>
      <c r="K280" s="302">
        <v>0</v>
      </c>
      <c r="L280" s="302">
        <v>0</v>
      </c>
      <c r="M280" s="302">
        <v>0</v>
      </c>
      <c r="N280" s="302">
        <v>34592</v>
      </c>
    </row>
    <row r="281" spans="1:14" outlineLevel="1" x14ac:dyDescent="0.25">
      <c r="A281" s="299" t="s">
        <v>3</v>
      </c>
      <c r="B281" s="299" t="s">
        <v>181</v>
      </c>
      <c r="C281" s="299" t="s">
        <v>149</v>
      </c>
      <c r="D281" s="299" t="s">
        <v>150</v>
      </c>
      <c r="E281" s="299"/>
      <c r="F281" s="302">
        <v>0</v>
      </c>
      <c r="G281" s="302">
        <v>0</v>
      </c>
      <c r="H281" s="302">
        <v>0</v>
      </c>
      <c r="I281" s="302">
        <v>0</v>
      </c>
      <c r="J281" s="302">
        <v>0</v>
      </c>
      <c r="K281" s="302">
        <v>0</v>
      </c>
      <c r="L281" s="302">
        <v>0</v>
      </c>
      <c r="M281" s="302">
        <v>0</v>
      </c>
      <c r="N281" s="302">
        <v>0</v>
      </c>
    </row>
    <row r="282" spans="1:14" outlineLevel="1" x14ac:dyDescent="0.25">
      <c r="A282" s="299" t="s">
        <v>3</v>
      </c>
      <c r="B282" s="299" t="s">
        <v>181</v>
      </c>
      <c r="C282" s="299" t="s">
        <v>151</v>
      </c>
      <c r="D282" s="299" t="s">
        <v>152</v>
      </c>
      <c r="E282" s="299"/>
      <c r="F282" s="302">
        <v>0</v>
      </c>
      <c r="G282" s="302">
        <v>0</v>
      </c>
      <c r="H282" s="302">
        <v>0</v>
      </c>
      <c r="I282" s="302">
        <v>0</v>
      </c>
      <c r="J282" s="302">
        <v>0</v>
      </c>
      <c r="K282" s="302">
        <v>0</v>
      </c>
      <c r="L282" s="302">
        <v>0</v>
      </c>
      <c r="M282" s="302">
        <v>0</v>
      </c>
      <c r="N282" s="302">
        <v>0</v>
      </c>
    </row>
    <row r="283" spans="1:14" outlineLevel="1" x14ac:dyDescent="0.25">
      <c r="A283" s="299" t="s">
        <v>3</v>
      </c>
      <c r="B283" s="299" t="s">
        <v>181</v>
      </c>
      <c r="C283" s="299" t="s">
        <v>153</v>
      </c>
      <c r="D283" s="299" t="s">
        <v>154</v>
      </c>
      <c r="E283" s="299"/>
      <c r="F283" s="302">
        <v>0</v>
      </c>
      <c r="G283" s="302">
        <v>0</v>
      </c>
      <c r="H283" s="302">
        <v>0</v>
      </c>
      <c r="I283" s="302">
        <v>0</v>
      </c>
      <c r="J283" s="302">
        <v>0</v>
      </c>
      <c r="K283" s="302">
        <v>0</v>
      </c>
      <c r="L283" s="302">
        <v>0</v>
      </c>
      <c r="M283" s="302">
        <v>0</v>
      </c>
      <c r="N283" s="302">
        <v>0</v>
      </c>
    </row>
    <row r="284" spans="1:14" outlineLevel="1" x14ac:dyDescent="0.25">
      <c r="A284" s="299" t="s">
        <v>3</v>
      </c>
      <c r="B284" s="299" t="s">
        <v>181</v>
      </c>
      <c r="C284" s="299" t="s">
        <v>155</v>
      </c>
      <c r="D284" s="299" t="s">
        <v>156</v>
      </c>
      <c r="E284" s="299"/>
      <c r="F284" s="302">
        <v>0</v>
      </c>
      <c r="G284" s="302">
        <v>0</v>
      </c>
      <c r="H284" s="302">
        <v>0</v>
      </c>
      <c r="I284" s="302">
        <v>0</v>
      </c>
      <c r="J284" s="302">
        <v>0</v>
      </c>
      <c r="K284" s="302">
        <v>0</v>
      </c>
      <c r="L284" s="302">
        <v>0</v>
      </c>
      <c r="M284" s="302">
        <v>0</v>
      </c>
      <c r="N284" s="302">
        <v>0</v>
      </c>
    </row>
    <row r="285" spans="1:14" outlineLevel="1" x14ac:dyDescent="0.25">
      <c r="A285" s="299" t="s">
        <v>3</v>
      </c>
      <c r="B285" s="299" t="s">
        <v>181</v>
      </c>
      <c r="C285" s="299" t="s">
        <v>157</v>
      </c>
      <c r="D285" s="299" t="s">
        <v>158</v>
      </c>
      <c r="E285" s="299"/>
      <c r="F285" s="302">
        <v>0</v>
      </c>
      <c r="G285" s="302">
        <v>0</v>
      </c>
      <c r="H285" s="302">
        <v>0</v>
      </c>
      <c r="I285" s="302">
        <v>0</v>
      </c>
      <c r="J285" s="302">
        <v>0</v>
      </c>
      <c r="K285" s="302">
        <v>0</v>
      </c>
      <c r="L285" s="302">
        <v>0</v>
      </c>
      <c r="M285" s="302">
        <v>0</v>
      </c>
      <c r="N285" s="302">
        <v>0</v>
      </c>
    </row>
    <row r="286" spans="1:14" outlineLevel="1" x14ac:dyDescent="0.25">
      <c r="A286" s="299" t="s">
        <v>3</v>
      </c>
      <c r="B286" s="299" t="s">
        <v>181</v>
      </c>
      <c r="C286" s="299" t="s">
        <v>159</v>
      </c>
      <c r="D286" s="299" t="s">
        <v>160</v>
      </c>
      <c r="E286" s="299"/>
      <c r="F286" s="302">
        <v>0</v>
      </c>
      <c r="G286" s="302">
        <v>0</v>
      </c>
      <c r="H286" s="302">
        <v>0</v>
      </c>
      <c r="I286" s="302">
        <v>0</v>
      </c>
      <c r="J286" s="302">
        <v>0</v>
      </c>
      <c r="K286" s="302">
        <v>0</v>
      </c>
      <c r="L286" s="302">
        <v>0</v>
      </c>
      <c r="M286" s="302">
        <v>0</v>
      </c>
      <c r="N286" s="302">
        <v>0</v>
      </c>
    </row>
    <row r="287" spans="1:14" outlineLevel="1" x14ac:dyDescent="0.25">
      <c r="A287" s="299" t="s">
        <v>3</v>
      </c>
      <c r="B287" s="299" t="s">
        <v>181</v>
      </c>
      <c r="C287" s="299" t="s">
        <v>161</v>
      </c>
      <c r="D287" s="299" t="s">
        <v>162</v>
      </c>
      <c r="E287" s="299"/>
      <c r="F287" s="302">
        <v>0</v>
      </c>
      <c r="G287" s="302">
        <v>0</v>
      </c>
      <c r="H287" s="302">
        <v>1664</v>
      </c>
      <c r="I287" s="302">
        <v>10048</v>
      </c>
      <c r="J287" s="302">
        <v>61136</v>
      </c>
      <c r="K287" s="302">
        <v>175024</v>
      </c>
      <c r="L287" s="302">
        <v>0</v>
      </c>
      <c r="M287" s="302">
        <v>0</v>
      </c>
      <c r="N287" s="302">
        <v>247872</v>
      </c>
    </row>
    <row r="288" spans="1:14" outlineLevel="1" x14ac:dyDescent="0.25">
      <c r="A288" s="106"/>
      <c r="B288" s="106"/>
      <c r="C288" s="106"/>
      <c r="D288" s="106"/>
      <c r="E288" s="106"/>
      <c r="F288" s="302"/>
      <c r="G288" s="302"/>
      <c r="H288" s="302"/>
      <c r="I288" s="302"/>
      <c r="J288" s="302"/>
      <c r="K288" s="302"/>
      <c r="L288" s="302"/>
      <c r="M288" s="302"/>
      <c r="N288" s="302"/>
    </row>
    <row r="289" spans="1:14" outlineLevel="1" x14ac:dyDescent="0.25">
      <c r="A289" s="401" t="s">
        <v>236</v>
      </c>
      <c r="B289" s="401"/>
      <c r="C289" s="401"/>
      <c r="D289" s="401"/>
      <c r="E289" s="106"/>
      <c r="F289" s="302"/>
      <c r="G289" s="302"/>
      <c r="H289" s="302"/>
      <c r="I289" s="302"/>
      <c r="J289" s="302"/>
      <c r="K289" s="302"/>
      <c r="L289" s="302"/>
      <c r="M289" s="302"/>
      <c r="N289" s="302"/>
    </row>
    <row r="290" spans="1:14" outlineLevel="1" x14ac:dyDescent="0.25">
      <c r="A290" s="401" t="s">
        <v>237</v>
      </c>
      <c r="B290" s="401"/>
      <c r="C290" s="401"/>
      <c r="D290" s="401"/>
      <c r="E290" s="106"/>
      <c r="F290" s="302"/>
      <c r="G290" s="302"/>
      <c r="H290" s="302"/>
      <c r="I290" s="302"/>
      <c r="J290" s="302"/>
      <c r="K290" s="302"/>
      <c r="L290" s="302"/>
      <c r="M290" s="302"/>
      <c r="N290" s="302"/>
    </row>
    <row r="291" spans="1:14" outlineLevel="1" x14ac:dyDescent="0.25">
      <c r="A291" s="106"/>
      <c r="B291" s="106"/>
      <c r="C291" s="106"/>
      <c r="D291" s="106"/>
      <c r="E291" s="106"/>
      <c r="F291" s="302"/>
      <c r="G291" s="302"/>
      <c r="H291" s="302"/>
      <c r="I291" s="302"/>
      <c r="J291" s="302"/>
      <c r="K291" s="302"/>
      <c r="L291" s="302"/>
      <c r="M291" s="302"/>
      <c r="N291" s="302"/>
    </row>
    <row r="292" spans="1:14" outlineLevel="1" x14ac:dyDescent="0.25">
      <c r="A292" s="139"/>
      <c r="B292" s="139"/>
      <c r="C292" s="139"/>
      <c r="D292" s="139"/>
      <c r="E292" s="139"/>
    </row>
    <row r="293" spans="1:14" outlineLevel="1" x14ac:dyDescent="0.25">
      <c r="A293" s="139"/>
      <c r="B293" s="139"/>
      <c r="C293" s="139"/>
      <c r="D293" s="139"/>
      <c r="E293" s="139"/>
    </row>
    <row r="294" spans="1:14" outlineLevel="1" x14ac:dyDescent="0.25">
      <c r="A294" s="139"/>
      <c r="B294" s="139"/>
      <c r="C294" s="139"/>
      <c r="D294" s="139"/>
      <c r="E294" s="139"/>
    </row>
    <row r="295" spans="1:14" outlineLevel="1" x14ac:dyDescent="0.25">
      <c r="A295" s="139"/>
      <c r="B295" s="139"/>
      <c r="C295" s="139"/>
      <c r="D295" s="139"/>
      <c r="E295" s="139"/>
    </row>
    <row r="296" spans="1:14" outlineLevel="1" x14ac:dyDescent="0.25">
      <c r="A296" s="139"/>
      <c r="B296" s="139"/>
      <c r="C296" s="139"/>
      <c r="D296" s="139"/>
      <c r="E296" s="139"/>
    </row>
    <row r="297" spans="1:14" outlineLevel="1" x14ac:dyDescent="0.25">
      <c r="A297" s="139"/>
      <c r="B297" s="139"/>
      <c r="C297" s="139"/>
      <c r="D297" s="139"/>
      <c r="E297" s="139"/>
    </row>
    <row r="298" spans="1:14" outlineLevel="1" x14ac:dyDescent="0.25">
      <c r="A298" s="139"/>
      <c r="B298" s="139"/>
      <c r="C298" s="139"/>
      <c r="D298" s="139"/>
      <c r="E298" s="139"/>
    </row>
    <row r="299" spans="1:14" outlineLevel="1" x14ac:dyDescent="0.25">
      <c r="A299" s="139"/>
      <c r="B299" s="139"/>
      <c r="C299" s="139"/>
      <c r="D299" s="139"/>
      <c r="E299" s="139"/>
    </row>
    <row r="300" spans="1:14" outlineLevel="1" x14ac:dyDescent="0.25">
      <c r="A300" s="139"/>
      <c r="B300" s="139"/>
      <c r="C300" s="139"/>
      <c r="D300" s="139"/>
      <c r="E300" s="139"/>
    </row>
    <row r="301" spans="1:14" outlineLevel="1" x14ac:dyDescent="0.25">
      <c r="A301" s="139"/>
      <c r="B301" s="139"/>
      <c r="C301" s="139"/>
      <c r="D301" s="139"/>
      <c r="E301" s="139"/>
    </row>
    <row r="302" spans="1:14" outlineLevel="1" x14ac:dyDescent="0.25">
      <c r="A302" s="139"/>
      <c r="B302" s="139"/>
      <c r="C302" s="139"/>
      <c r="D302" s="139"/>
      <c r="E302" s="139"/>
    </row>
    <row r="303" spans="1:14" outlineLevel="1" x14ac:dyDescent="0.25">
      <c r="A303" s="139"/>
      <c r="B303" s="139"/>
      <c r="C303" s="139"/>
      <c r="D303" s="139"/>
      <c r="E303" s="139"/>
    </row>
    <row r="304" spans="1:14" outlineLevel="1" x14ac:dyDescent="0.25">
      <c r="A304" s="139"/>
      <c r="B304" s="139"/>
      <c r="C304" s="139"/>
      <c r="D304" s="139"/>
      <c r="E304" s="139"/>
    </row>
    <row r="305" spans="1:5" outlineLevel="1" x14ac:dyDescent="0.25">
      <c r="D305" s="137"/>
      <c r="E305" s="137"/>
    </row>
    <row r="306" spans="1:5" outlineLevel="1" x14ac:dyDescent="0.25">
      <c r="A306" s="139"/>
      <c r="B306" s="139"/>
      <c r="C306" s="139"/>
      <c r="D306" s="139"/>
      <c r="E306" s="139"/>
    </row>
    <row r="307" spans="1:5" outlineLevel="1" x14ac:dyDescent="0.25">
      <c r="A307" s="139"/>
      <c r="B307" s="139"/>
      <c r="C307" s="139"/>
      <c r="D307" s="139"/>
      <c r="E307" s="139"/>
    </row>
    <row r="308" spans="1:5" outlineLevel="1" x14ac:dyDescent="0.25">
      <c r="A308" s="139"/>
      <c r="B308" s="139"/>
      <c r="C308" s="139"/>
      <c r="D308" s="139"/>
      <c r="E308" s="139"/>
    </row>
    <row r="309" spans="1:5" outlineLevel="1" x14ac:dyDescent="0.25">
      <c r="A309" s="139"/>
      <c r="B309" s="139"/>
      <c r="C309" s="139"/>
      <c r="D309" s="139"/>
      <c r="E309" s="139"/>
    </row>
    <row r="310" spans="1:5" outlineLevel="1" x14ac:dyDescent="0.25">
      <c r="A310" s="139"/>
      <c r="B310" s="139"/>
      <c r="C310" s="139"/>
      <c r="D310" s="139"/>
      <c r="E310" s="139"/>
    </row>
    <row r="311" spans="1:5" outlineLevel="1" x14ac:dyDescent="0.25">
      <c r="A311" s="139"/>
      <c r="B311" s="139"/>
      <c r="C311" s="139"/>
      <c r="D311" s="139"/>
      <c r="E311" s="139"/>
    </row>
    <row r="312" spans="1:5" outlineLevel="1" x14ac:dyDescent="0.25"/>
    <row r="313" spans="1:5" outlineLevel="1" x14ac:dyDescent="0.25"/>
    <row r="314" spans="1:5" outlineLevel="1" x14ac:dyDescent="0.25">
      <c r="A314" s="137"/>
    </row>
    <row r="315" spans="1:5" outlineLevel="1" x14ac:dyDescent="0.25">
      <c r="A315" s="139"/>
      <c r="B315" s="139"/>
      <c r="C315" s="139"/>
      <c r="D315" s="137"/>
      <c r="E315" s="137"/>
    </row>
    <row r="316" spans="1:5" outlineLevel="1" x14ac:dyDescent="0.25">
      <c r="A316" s="139"/>
      <c r="B316" s="139"/>
      <c r="C316" s="139"/>
      <c r="D316" s="139"/>
      <c r="E316" s="139"/>
    </row>
    <row r="317" spans="1:5" outlineLevel="1" x14ac:dyDescent="0.25">
      <c r="A317" s="139"/>
      <c r="B317" s="139"/>
      <c r="C317" s="139"/>
      <c r="D317" s="139"/>
      <c r="E317" s="139"/>
    </row>
    <row r="318" spans="1:5" outlineLevel="1" x14ac:dyDescent="0.25">
      <c r="A318" s="139"/>
      <c r="B318" s="139"/>
      <c r="C318" s="139"/>
      <c r="D318" s="139"/>
      <c r="E318" s="139"/>
    </row>
    <row r="319" spans="1:5" outlineLevel="1" x14ac:dyDescent="0.25">
      <c r="A319" s="139"/>
      <c r="B319" s="139"/>
      <c r="C319" s="139"/>
      <c r="D319" s="139"/>
      <c r="E319" s="139"/>
    </row>
    <row r="320" spans="1:5" outlineLevel="1" x14ac:dyDescent="0.25">
      <c r="A320" s="139"/>
      <c r="B320" s="139"/>
      <c r="C320" s="139"/>
      <c r="D320" s="139"/>
      <c r="E320" s="139"/>
    </row>
    <row r="321" spans="1:5" outlineLevel="1" x14ac:dyDescent="0.25">
      <c r="A321" s="139"/>
      <c r="B321" s="139"/>
      <c r="C321" s="139"/>
      <c r="D321" s="139"/>
      <c r="E321" s="139"/>
    </row>
    <row r="322" spans="1:5" outlineLevel="1" x14ac:dyDescent="0.25">
      <c r="A322" s="139"/>
      <c r="B322" s="139"/>
      <c r="C322" s="139"/>
      <c r="D322" s="139"/>
      <c r="E322" s="139"/>
    </row>
    <row r="323" spans="1:5" outlineLevel="1" x14ac:dyDescent="0.25">
      <c r="A323" s="139"/>
      <c r="B323" s="139"/>
      <c r="C323" s="139"/>
      <c r="D323" s="139"/>
      <c r="E323" s="139"/>
    </row>
    <row r="324" spans="1:5" outlineLevel="1" x14ac:dyDescent="0.25">
      <c r="A324" s="139"/>
      <c r="B324" s="139"/>
      <c r="C324" s="139"/>
      <c r="D324" s="139"/>
      <c r="E324" s="139"/>
    </row>
    <row r="325" spans="1:5" outlineLevel="1" x14ac:dyDescent="0.25">
      <c r="A325" s="139"/>
      <c r="B325" s="139"/>
      <c r="C325" s="139"/>
      <c r="D325" s="139"/>
      <c r="E325" s="139"/>
    </row>
    <row r="326" spans="1:5" outlineLevel="1" x14ac:dyDescent="0.25">
      <c r="A326" s="139"/>
      <c r="B326" s="139"/>
      <c r="C326" s="139"/>
      <c r="D326" s="139"/>
      <c r="E326" s="139"/>
    </row>
    <row r="327" spans="1:5" outlineLevel="1" x14ac:dyDescent="0.25">
      <c r="A327" s="139"/>
      <c r="B327" s="139"/>
      <c r="C327" s="139"/>
      <c r="D327" s="139"/>
      <c r="E327" s="139"/>
    </row>
    <row r="328" spans="1:5" outlineLevel="1" x14ac:dyDescent="0.25">
      <c r="A328" s="139"/>
      <c r="B328" s="139"/>
      <c r="C328" s="139"/>
      <c r="D328" s="139"/>
      <c r="E328" s="139"/>
    </row>
    <row r="329" spans="1:5" outlineLevel="1" x14ac:dyDescent="0.25">
      <c r="A329" s="139"/>
      <c r="B329" s="139"/>
      <c r="C329" s="139"/>
      <c r="D329" s="139"/>
      <c r="E329" s="139"/>
    </row>
    <row r="330" spans="1:5" outlineLevel="1" x14ac:dyDescent="0.25">
      <c r="A330" s="139"/>
      <c r="B330" s="139"/>
      <c r="C330" s="139"/>
      <c r="D330" s="139"/>
      <c r="E330" s="139"/>
    </row>
    <row r="331" spans="1:5" outlineLevel="1" x14ac:dyDescent="0.25">
      <c r="A331" s="139"/>
      <c r="B331" s="139"/>
      <c r="C331" s="139"/>
      <c r="D331" s="139"/>
      <c r="E331" s="139"/>
    </row>
    <row r="332" spans="1:5" outlineLevel="1" x14ac:dyDescent="0.25">
      <c r="A332" s="139"/>
      <c r="B332" s="139"/>
      <c r="C332" s="139"/>
      <c r="D332" s="139"/>
      <c r="E332" s="139"/>
    </row>
    <row r="333" spans="1:5" outlineLevel="1" x14ac:dyDescent="0.25">
      <c r="A333" s="139"/>
      <c r="B333" s="139"/>
      <c r="C333" s="139"/>
      <c r="D333" s="139"/>
      <c r="E333" s="139"/>
    </row>
    <row r="334" spans="1:5" outlineLevel="1" x14ac:dyDescent="0.25">
      <c r="A334" s="139"/>
      <c r="B334" s="139"/>
      <c r="C334" s="139"/>
      <c r="D334" s="139"/>
      <c r="E334" s="139"/>
    </row>
    <row r="335" spans="1:5" outlineLevel="1" x14ac:dyDescent="0.25">
      <c r="A335" s="139"/>
      <c r="B335" s="139"/>
      <c r="C335" s="139"/>
      <c r="D335" s="139"/>
      <c r="E335" s="139"/>
    </row>
    <row r="336" spans="1:5" outlineLevel="1" x14ac:dyDescent="0.25">
      <c r="A336" s="139"/>
      <c r="B336" s="139"/>
      <c r="C336" s="139"/>
      <c r="D336" s="139"/>
      <c r="E336" s="139"/>
    </row>
    <row r="337" spans="1:5" outlineLevel="1" x14ac:dyDescent="0.25">
      <c r="A337" s="139"/>
      <c r="B337" s="139"/>
      <c r="C337" s="139"/>
      <c r="D337" s="139"/>
      <c r="E337" s="139"/>
    </row>
    <row r="338" spans="1:5" outlineLevel="1" x14ac:dyDescent="0.25">
      <c r="A338" s="139"/>
      <c r="B338" s="139"/>
      <c r="C338" s="139"/>
      <c r="D338" s="139"/>
      <c r="E338" s="139"/>
    </row>
    <row r="339" spans="1:5" outlineLevel="1" x14ac:dyDescent="0.25">
      <c r="A339" s="139"/>
      <c r="B339" s="139"/>
      <c r="C339" s="139"/>
      <c r="D339" s="139"/>
      <c r="E339" s="139"/>
    </row>
    <row r="340" spans="1:5" outlineLevel="1" x14ac:dyDescent="0.25">
      <c r="A340" s="139"/>
      <c r="B340" s="139"/>
      <c r="C340" s="139"/>
      <c r="D340" s="139"/>
      <c r="E340" s="139"/>
    </row>
    <row r="341" spans="1:5" outlineLevel="1" x14ac:dyDescent="0.25">
      <c r="A341" s="139"/>
      <c r="B341" s="139"/>
      <c r="C341" s="139"/>
      <c r="D341" s="139"/>
      <c r="E341" s="139"/>
    </row>
    <row r="342" spans="1:5" outlineLevel="1" x14ac:dyDescent="0.25">
      <c r="A342" s="139"/>
      <c r="B342" s="139"/>
      <c r="C342" s="139"/>
      <c r="D342" s="139"/>
      <c r="E342" s="139"/>
    </row>
    <row r="343" spans="1:5" outlineLevel="1" x14ac:dyDescent="0.25">
      <c r="A343" s="139"/>
      <c r="B343" s="139"/>
      <c r="C343" s="139"/>
      <c r="D343" s="139"/>
      <c r="E343" s="139"/>
    </row>
    <row r="344" spans="1:5" outlineLevel="1" x14ac:dyDescent="0.25">
      <c r="D344" s="137"/>
      <c r="E344" s="137"/>
    </row>
    <row r="345" spans="1:5" outlineLevel="1" x14ac:dyDescent="0.25">
      <c r="A345" s="139"/>
      <c r="B345" s="139"/>
      <c r="C345" s="139"/>
      <c r="D345" s="139"/>
      <c r="E345" s="139"/>
    </row>
    <row r="346" spans="1:5" outlineLevel="1" x14ac:dyDescent="0.25">
      <c r="A346" s="139"/>
      <c r="B346" s="139"/>
      <c r="C346" s="139"/>
      <c r="D346" s="139"/>
      <c r="E346" s="139"/>
    </row>
    <row r="347" spans="1:5" outlineLevel="1" x14ac:dyDescent="0.25">
      <c r="A347" s="139"/>
      <c r="B347" s="139"/>
      <c r="C347" s="139"/>
      <c r="D347" s="139"/>
      <c r="E347" s="139"/>
    </row>
    <row r="348" spans="1:5" outlineLevel="1" x14ac:dyDescent="0.25">
      <c r="A348" s="139"/>
      <c r="B348" s="139"/>
      <c r="C348" s="139"/>
      <c r="D348" s="139"/>
      <c r="E348" s="139"/>
    </row>
    <row r="349" spans="1:5" outlineLevel="1" x14ac:dyDescent="0.25">
      <c r="A349" s="139"/>
      <c r="B349" s="139"/>
      <c r="C349" s="139"/>
      <c r="D349" s="139"/>
      <c r="E349" s="139"/>
    </row>
    <row r="350" spans="1:5" outlineLevel="1" x14ac:dyDescent="0.25">
      <c r="A350" s="139"/>
      <c r="B350" s="139"/>
      <c r="C350" s="139"/>
      <c r="D350" s="139"/>
      <c r="E350" s="139"/>
    </row>
    <row r="351" spans="1:5" outlineLevel="1" x14ac:dyDescent="0.25"/>
    <row r="352" spans="1:5" outlineLevel="1" x14ac:dyDescent="0.25"/>
    <row r="353" spans="1:5" outlineLevel="1" x14ac:dyDescent="0.25">
      <c r="A353" s="137"/>
    </row>
    <row r="354" spans="1:5" outlineLevel="1" x14ac:dyDescent="0.25">
      <c r="A354" s="139"/>
      <c r="B354" s="139"/>
      <c r="C354" s="139"/>
      <c r="D354" s="137"/>
      <c r="E354" s="137"/>
    </row>
    <row r="355" spans="1:5" outlineLevel="1" x14ac:dyDescent="0.25">
      <c r="A355" s="139"/>
      <c r="B355" s="139"/>
      <c r="C355" s="139"/>
      <c r="D355" s="139"/>
      <c r="E355" s="139"/>
    </row>
    <row r="356" spans="1:5" outlineLevel="1" x14ac:dyDescent="0.25">
      <c r="A356" s="139"/>
      <c r="B356" s="139"/>
      <c r="C356" s="139"/>
      <c r="D356" s="139"/>
      <c r="E356" s="139"/>
    </row>
    <row r="357" spans="1:5" outlineLevel="1" x14ac:dyDescent="0.25">
      <c r="A357" s="139"/>
      <c r="B357" s="139"/>
      <c r="C357" s="139"/>
      <c r="D357" s="139"/>
      <c r="E357" s="139"/>
    </row>
    <row r="358" spans="1:5" outlineLevel="1" x14ac:dyDescent="0.25">
      <c r="A358" s="139"/>
      <c r="B358" s="139"/>
      <c r="C358" s="139"/>
      <c r="D358" s="139"/>
      <c r="E358" s="139"/>
    </row>
    <row r="359" spans="1:5" outlineLevel="1" x14ac:dyDescent="0.25">
      <c r="A359" s="139"/>
      <c r="B359" s="139"/>
      <c r="C359" s="139"/>
      <c r="D359" s="139"/>
      <c r="E359" s="139"/>
    </row>
    <row r="360" spans="1:5" outlineLevel="1" x14ac:dyDescent="0.25">
      <c r="A360" s="139"/>
      <c r="B360" s="139"/>
      <c r="C360" s="139"/>
      <c r="D360" s="139"/>
      <c r="E360" s="139"/>
    </row>
    <row r="361" spans="1:5" outlineLevel="1" x14ac:dyDescent="0.25">
      <c r="A361" s="139"/>
      <c r="B361" s="139"/>
      <c r="C361" s="139"/>
      <c r="D361" s="139"/>
      <c r="E361" s="139"/>
    </row>
    <row r="362" spans="1:5" outlineLevel="1" x14ac:dyDescent="0.25">
      <c r="A362" s="139"/>
      <c r="B362" s="139"/>
      <c r="C362" s="139"/>
      <c r="D362" s="139"/>
      <c r="E362" s="139"/>
    </row>
    <row r="363" spans="1:5" outlineLevel="1" x14ac:dyDescent="0.25">
      <c r="A363" s="139"/>
      <c r="B363" s="139"/>
      <c r="C363" s="139"/>
      <c r="D363" s="139"/>
      <c r="E363" s="139"/>
    </row>
    <row r="364" spans="1:5" outlineLevel="1" x14ac:dyDescent="0.25">
      <c r="A364" s="139"/>
      <c r="B364" s="139"/>
      <c r="C364" s="139"/>
      <c r="D364" s="139"/>
      <c r="E364" s="139"/>
    </row>
    <row r="365" spans="1:5" outlineLevel="1" x14ac:dyDescent="0.25">
      <c r="A365" s="139"/>
      <c r="B365" s="139"/>
      <c r="C365" s="139"/>
      <c r="D365" s="139"/>
      <c r="E365" s="139"/>
    </row>
    <row r="366" spans="1:5" outlineLevel="1" x14ac:dyDescent="0.25">
      <c r="A366" s="139"/>
      <c r="B366" s="139"/>
      <c r="C366" s="139"/>
      <c r="D366" s="139"/>
      <c r="E366" s="139"/>
    </row>
    <row r="367" spans="1:5" outlineLevel="1" x14ac:dyDescent="0.25">
      <c r="A367" s="139"/>
      <c r="B367" s="139"/>
      <c r="C367" s="139"/>
      <c r="D367" s="139"/>
      <c r="E367" s="139"/>
    </row>
    <row r="368" spans="1:5" outlineLevel="1" x14ac:dyDescent="0.25">
      <c r="A368" s="139"/>
      <c r="B368" s="139"/>
      <c r="C368" s="139"/>
      <c r="D368" s="139"/>
      <c r="E368" s="139"/>
    </row>
    <row r="369" spans="1:5" outlineLevel="1" x14ac:dyDescent="0.25">
      <c r="A369" s="139"/>
      <c r="B369" s="139"/>
      <c r="C369" s="139"/>
      <c r="D369" s="139"/>
      <c r="E369" s="139"/>
    </row>
    <row r="370" spans="1:5" outlineLevel="1" x14ac:dyDescent="0.25">
      <c r="A370" s="139"/>
      <c r="B370" s="139"/>
      <c r="C370" s="139"/>
      <c r="D370" s="139"/>
      <c r="E370" s="139"/>
    </row>
    <row r="371" spans="1:5" outlineLevel="1" x14ac:dyDescent="0.25">
      <c r="A371" s="139"/>
      <c r="B371" s="139"/>
      <c r="C371" s="139"/>
      <c r="D371" s="139"/>
      <c r="E371" s="139"/>
    </row>
    <row r="372" spans="1:5" outlineLevel="1" x14ac:dyDescent="0.25">
      <c r="A372" s="139"/>
      <c r="B372" s="139"/>
      <c r="C372" s="139"/>
      <c r="D372" s="139"/>
      <c r="E372" s="139"/>
    </row>
    <row r="373" spans="1:5" outlineLevel="1" x14ac:dyDescent="0.25">
      <c r="A373" s="139"/>
      <c r="B373" s="139"/>
      <c r="C373" s="139"/>
      <c r="D373" s="139"/>
      <c r="E373" s="139"/>
    </row>
    <row r="374" spans="1:5" outlineLevel="1" x14ac:dyDescent="0.25">
      <c r="A374" s="139"/>
      <c r="B374" s="139"/>
      <c r="C374" s="139"/>
      <c r="D374" s="139"/>
      <c r="E374" s="139"/>
    </row>
    <row r="375" spans="1:5" outlineLevel="1" x14ac:dyDescent="0.25">
      <c r="A375" s="139"/>
      <c r="B375" s="139"/>
      <c r="C375" s="139"/>
      <c r="D375" s="139"/>
      <c r="E375" s="139"/>
    </row>
    <row r="376" spans="1:5" outlineLevel="1" x14ac:dyDescent="0.25">
      <c r="A376" s="139"/>
      <c r="B376" s="139"/>
      <c r="C376" s="139"/>
      <c r="D376" s="139"/>
      <c r="E376" s="139"/>
    </row>
    <row r="377" spans="1:5" outlineLevel="1" x14ac:dyDescent="0.25">
      <c r="A377" s="139"/>
      <c r="B377" s="139"/>
      <c r="C377" s="139"/>
      <c r="D377" s="139"/>
      <c r="E377" s="139"/>
    </row>
    <row r="378" spans="1:5" outlineLevel="1" x14ac:dyDescent="0.25">
      <c r="A378" s="139"/>
      <c r="B378" s="139"/>
      <c r="C378" s="139"/>
      <c r="D378" s="139"/>
      <c r="E378" s="139"/>
    </row>
    <row r="379" spans="1:5" outlineLevel="1" x14ac:dyDescent="0.25">
      <c r="A379" s="139"/>
      <c r="B379" s="139"/>
      <c r="C379" s="139"/>
      <c r="D379" s="139"/>
      <c r="E379" s="139"/>
    </row>
    <row r="380" spans="1:5" outlineLevel="1" x14ac:dyDescent="0.25">
      <c r="A380" s="139"/>
      <c r="B380" s="139"/>
      <c r="C380" s="139"/>
      <c r="D380" s="139"/>
      <c r="E380" s="139"/>
    </row>
    <row r="381" spans="1:5" outlineLevel="1" x14ac:dyDescent="0.25">
      <c r="A381" s="139"/>
      <c r="B381" s="139"/>
      <c r="C381" s="139"/>
      <c r="D381" s="139"/>
      <c r="E381" s="139"/>
    </row>
    <row r="382" spans="1:5" outlineLevel="1" x14ac:dyDescent="0.25">
      <c r="A382" s="139"/>
      <c r="B382" s="139"/>
      <c r="C382" s="139"/>
      <c r="D382" s="139"/>
      <c r="E382" s="139"/>
    </row>
    <row r="383" spans="1:5" outlineLevel="1" x14ac:dyDescent="0.25">
      <c r="D383" s="137"/>
      <c r="E383" s="137"/>
    </row>
    <row r="384" spans="1:5" outlineLevel="1" x14ac:dyDescent="0.25">
      <c r="A384" s="139"/>
      <c r="B384" s="139"/>
      <c r="C384" s="139"/>
      <c r="D384" s="139"/>
      <c r="E384" s="139"/>
    </row>
    <row r="385" spans="1:5" outlineLevel="1" x14ac:dyDescent="0.25">
      <c r="A385" s="139"/>
      <c r="B385" s="139"/>
      <c r="C385" s="139"/>
      <c r="D385" s="139"/>
      <c r="E385" s="139"/>
    </row>
    <row r="386" spans="1:5" outlineLevel="1" x14ac:dyDescent="0.25">
      <c r="A386" s="139"/>
      <c r="B386" s="139"/>
      <c r="C386" s="139"/>
      <c r="D386" s="139"/>
      <c r="E386" s="139"/>
    </row>
    <row r="387" spans="1:5" outlineLevel="1" x14ac:dyDescent="0.25">
      <c r="A387" s="139"/>
      <c r="B387" s="139"/>
      <c r="C387" s="139"/>
      <c r="D387" s="139"/>
      <c r="E387" s="139"/>
    </row>
    <row r="388" spans="1:5" outlineLevel="1" x14ac:dyDescent="0.25">
      <c r="A388" s="139"/>
      <c r="B388" s="139"/>
      <c r="C388" s="139"/>
      <c r="D388" s="139"/>
      <c r="E388" s="139"/>
    </row>
    <row r="389" spans="1:5" outlineLevel="1" x14ac:dyDescent="0.25">
      <c r="A389" s="139"/>
      <c r="B389" s="139"/>
      <c r="C389" s="139"/>
      <c r="D389" s="139"/>
      <c r="E389" s="139"/>
    </row>
    <row r="390" spans="1:5" outlineLevel="1" x14ac:dyDescent="0.25"/>
    <row r="391" spans="1:5" outlineLevel="1" x14ac:dyDescent="0.25"/>
    <row r="392" spans="1:5" outlineLevel="1" x14ac:dyDescent="0.25">
      <c r="A392" s="137"/>
    </row>
    <row r="393" spans="1:5" outlineLevel="1" x14ac:dyDescent="0.25">
      <c r="A393" s="139"/>
      <c r="B393" s="139"/>
      <c r="C393" s="139"/>
      <c r="D393" s="137"/>
      <c r="E393" s="137"/>
    </row>
    <row r="394" spans="1:5" outlineLevel="1" x14ac:dyDescent="0.25">
      <c r="A394" s="139"/>
      <c r="B394" s="139"/>
      <c r="C394" s="139"/>
      <c r="D394" s="139"/>
      <c r="E394" s="139"/>
    </row>
    <row r="395" spans="1:5" outlineLevel="1" x14ac:dyDescent="0.25">
      <c r="A395" s="139"/>
      <c r="B395" s="139"/>
      <c r="C395" s="139"/>
      <c r="D395" s="139"/>
      <c r="E395" s="139"/>
    </row>
    <row r="396" spans="1:5" outlineLevel="1" x14ac:dyDescent="0.25">
      <c r="A396" s="139"/>
      <c r="B396" s="139"/>
      <c r="C396" s="139"/>
      <c r="D396" s="139"/>
      <c r="E396" s="139"/>
    </row>
    <row r="397" spans="1:5" outlineLevel="1" x14ac:dyDescent="0.25">
      <c r="A397" s="139"/>
      <c r="B397" s="139"/>
      <c r="C397" s="139"/>
      <c r="D397" s="139"/>
      <c r="E397" s="139"/>
    </row>
    <row r="398" spans="1:5" outlineLevel="1" x14ac:dyDescent="0.25">
      <c r="A398" s="139"/>
      <c r="B398" s="139"/>
      <c r="C398" s="139"/>
      <c r="D398" s="139"/>
      <c r="E398" s="139"/>
    </row>
    <row r="399" spans="1:5" outlineLevel="1" x14ac:dyDescent="0.25">
      <c r="A399" s="139"/>
      <c r="B399" s="139"/>
      <c r="C399" s="139"/>
      <c r="D399" s="139"/>
      <c r="E399" s="139"/>
    </row>
    <row r="400" spans="1:5" outlineLevel="1" x14ac:dyDescent="0.25">
      <c r="A400" s="139"/>
      <c r="B400" s="139"/>
      <c r="C400" s="139"/>
      <c r="D400" s="139"/>
      <c r="E400" s="139"/>
    </row>
    <row r="401" spans="1:5" outlineLevel="1" x14ac:dyDescent="0.25">
      <c r="A401" s="139"/>
      <c r="B401" s="139"/>
      <c r="C401" s="139"/>
      <c r="D401" s="139"/>
      <c r="E401" s="139"/>
    </row>
    <row r="402" spans="1:5" outlineLevel="1" x14ac:dyDescent="0.25">
      <c r="A402" s="139"/>
      <c r="B402" s="139"/>
      <c r="C402" s="139"/>
      <c r="D402" s="139"/>
      <c r="E402" s="139"/>
    </row>
    <row r="403" spans="1:5" outlineLevel="1" x14ac:dyDescent="0.25">
      <c r="A403" s="139"/>
      <c r="B403" s="139"/>
      <c r="C403" s="139"/>
      <c r="D403" s="139"/>
      <c r="E403" s="139"/>
    </row>
    <row r="404" spans="1:5" outlineLevel="1" x14ac:dyDescent="0.25">
      <c r="A404" s="139"/>
      <c r="B404" s="139"/>
      <c r="C404" s="139"/>
      <c r="D404" s="139"/>
      <c r="E404" s="139"/>
    </row>
    <row r="405" spans="1:5" outlineLevel="1" x14ac:dyDescent="0.25">
      <c r="A405" s="139"/>
      <c r="B405" s="139"/>
      <c r="C405" s="139"/>
      <c r="D405" s="139"/>
      <c r="E405" s="139"/>
    </row>
    <row r="406" spans="1:5" outlineLevel="1" x14ac:dyDescent="0.25">
      <c r="A406" s="139"/>
      <c r="B406" s="139"/>
      <c r="C406" s="139"/>
      <c r="D406" s="139"/>
      <c r="E406" s="139"/>
    </row>
    <row r="407" spans="1:5" outlineLevel="1" x14ac:dyDescent="0.25">
      <c r="A407" s="139"/>
      <c r="B407" s="139"/>
      <c r="C407" s="139"/>
      <c r="D407" s="139"/>
      <c r="E407" s="139"/>
    </row>
    <row r="408" spans="1:5" outlineLevel="1" x14ac:dyDescent="0.25">
      <c r="A408" s="139"/>
      <c r="B408" s="139"/>
      <c r="C408" s="139"/>
      <c r="D408" s="139"/>
      <c r="E408" s="139"/>
    </row>
    <row r="409" spans="1:5" outlineLevel="1" x14ac:dyDescent="0.25">
      <c r="A409" s="139"/>
      <c r="B409" s="139"/>
      <c r="C409" s="139"/>
      <c r="D409" s="139"/>
      <c r="E409" s="139"/>
    </row>
    <row r="410" spans="1:5" outlineLevel="1" x14ac:dyDescent="0.25">
      <c r="A410" s="139"/>
      <c r="B410" s="139"/>
      <c r="C410" s="139"/>
      <c r="D410" s="139"/>
      <c r="E410" s="139"/>
    </row>
    <row r="411" spans="1:5" outlineLevel="1" x14ac:dyDescent="0.25">
      <c r="A411" s="139"/>
      <c r="B411" s="139"/>
      <c r="C411" s="139"/>
      <c r="D411" s="139"/>
      <c r="E411" s="139"/>
    </row>
    <row r="412" spans="1:5" outlineLevel="1" x14ac:dyDescent="0.25">
      <c r="A412" s="139"/>
      <c r="B412" s="139"/>
      <c r="C412" s="139"/>
      <c r="D412" s="139"/>
      <c r="E412" s="139"/>
    </row>
    <row r="413" spans="1:5" outlineLevel="1" x14ac:dyDescent="0.25">
      <c r="A413" s="139"/>
      <c r="B413" s="139"/>
      <c r="C413" s="139"/>
      <c r="D413" s="139"/>
      <c r="E413" s="139"/>
    </row>
    <row r="414" spans="1:5" outlineLevel="1" x14ac:dyDescent="0.25">
      <c r="A414" s="139"/>
      <c r="B414" s="139"/>
      <c r="C414" s="139"/>
      <c r="D414" s="139"/>
      <c r="E414" s="139"/>
    </row>
    <row r="415" spans="1:5" outlineLevel="1" x14ac:dyDescent="0.25">
      <c r="A415" s="139"/>
      <c r="B415" s="139"/>
      <c r="C415" s="139"/>
      <c r="D415" s="139"/>
      <c r="E415" s="139"/>
    </row>
    <row r="416" spans="1:5" outlineLevel="1" x14ac:dyDescent="0.25">
      <c r="A416" s="139"/>
      <c r="B416" s="139"/>
      <c r="C416" s="139"/>
      <c r="D416" s="139"/>
      <c r="E416" s="139"/>
    </row>
    <row r="417" spans="1:5" outlineLevel="1" x14ac:dyDescent="0.25">
      <c r="A417" s="139"/>
      <c r="B417" s="139"/>
      <c r="C417" s="139"/>
      <c r="D417" s="139"/>
      <c r="E417" s="139"/>
    </row>
    <row r="418" spans="1:5" outlineLevel="1" x14ac:dyDescent="0.25">
      <c r="A418" s="139"/>
      <c r="B418" s="139"/>
      <c r="C418" s="139"/>
      <c r="D418" s="139"/>
      <c r="E418" s="139"/>
    </row>
    <row r="419" spans="1:5" outlineLevel="1" x14ac:dyDescent="0.25">
      <c r="A419" s="139"/>
      <c r="B419" s="139"/>
      <c r="C419" s="139"/>
      <c r="D419" s="139"/>
      <c r="E419" s="139"/>
    </row>
    <row r="420" spans="1:5" outlineLevel="1" x14ac:dyDescent="0.25">
      <c r="A420" s="139"/>
      <c r="B420" s="139"/>
      <c r="C420" s="139"/>
      <c r="D420" s="139"/>
      <c r="E420" s="139"/>
    </row>
    <row r="421" spans="1:5" outlineLevel="1" x14ac:dyDescent="0.25">
      <c r="A421" s="139"/>
      <c r="B421" s="139"/>
      <c r="C421" s="139"/>
      <c r="D421" s="139"/>
      <c r="E421" s="139"/>
    </row>
    <row r="422" spans="1:5" outlineLevel="1" x14ac:dyDescent="0.25">
      <c r="D422" s="137"/>
      <c r="E422" s="137"/>
    </row>
    <row r="423" spans="1:5" outlineLevel="1" x14ac:dyDescent="0.25">
      <c r="A423" s="139"/>
      <c r="B423" s="139"/>
      <c r="C423" s="139"/>
      <c r="D423" s="139"/>
      <c r="E423" s="139"/>
    </row>
    <row r="424" spans="1:5" outlineLevel="1" x14ac:dyDescent="0.25">
      <c r="A424" s="139"/>
      <c r="B424" s="139"/>
      <c r="C424" s="139"/>
      <c r="D424" s="139"/>
      <c r="E424" s="139"/>
    </row>
    <row r="425" spans="1:5" outlineLevel="1" x14ac:dyDescent="0.25">
      <c r="A425" s="139"/>
      <c r="B425" s="139"/>
      <c r="C425" s="139"/>
      <c r="D425" s="139"/>
      <c r="E425" s="139"/>
    </row>
    <row r="426" spans="1:5" outlineLevel="1" x14ac:dyDescent="0.25">
      <c r="A426" s="139"/>
      <c r="B426" s="139"/>
      <c r="C426" s="139"/>
      <c r="D426" s="139"/>
      <c r="E426" s="139"/>
    </row>
    <row r="427" spans="1:5" outlineLevel="1" x14ac:dyDescent="0.25">
      <c r="A427" s="139"/>
      <c r="B427" s="139"/>
      <c r="C427" s="139"/>
      <c r="D427" s="139"/>
      <c r="E427" s="139"/>
    </row>
    <row r="428" spans="1:5" outlineLevel="1" x14ac:dyDescent="0.25">
      <c r="A428" s="139"/>
      <c r="B428" s="139"/>
      <c r="C428" s="139"/>
      <c r="D428" s="139"/>
      <c r="E428" s="139"/>
    </row>
    <row r="429" spans="1:5" outlineLevel="1" x14ac:dyDescent="0.25"/>
    <row r="430" spans="1:5" outlineLevel="1" x14ac:dyDescent="0.25"/>
    <row r="431" spans="1:5" outlineLevel="1" x14ac:dyDescent="0.25">
      <c r="A431" s="137"/>
    </row>
    <row r="432" spans="1:5" outlineLevel="1" x14ac:dyDescent="0.25">
      <c r="A432" s="139"/>
      <c r="B432" s="139"/>
      <c r="C432" s="139"/>
      <c r="D432" s="137"/>
      <c r="E432" s="137"/>
    </row>
    <row r="433" spans="1:5" outlineLevel="1" x14ac:dyDescent="0.25">
      <c r="A433" s="139"/>
      <c r="B433" s="139"/>
      <c r="C433" s="139"/>
      <c r="D433" s="139"/>
      <c r="E433" s="139"/>
    </row>
    <row r="434" spans="1:5" outlineLevel="1" x14ac:dyDescent="0.25">
      <c r="A434" s="139"/>
      <c r="B434" s="139"/>
      <c r="C434" s="139"/>
      <c r="D434" s="139"/>
      <c r="E434" s="139"/>
    </row>
    <row r="435" spans="1:5" outlineLevel="1" x14ac:dyDescent="0.25">
      <c r="A435" s="139"/>
      <c r="B435" s="139"/>
      <c r="C435" s="139"/>
      <c r="D435" s="139"/>
      <c r="E435" s="139"/>
    </row>
    <row r="436" spans="1:5" outlineLevel="1" x14ac:dyDescent="0.25">
      <c r="A436" s="139"/>
      <c r="B436" s="139"/>
      <c r="C436" s="139"/>
      <c r="D436" s="139"/>
      <c r="E436" s="139"/>
    </row>
    <row r="437" spans="1:5" outlineLevel="1" x14ac:dyDescent="0.25">
      <c r="A437" s="139"/>
      <c r="B437" s="139"/>
      <c r="C437" s="139"/>
      <c r="D437" s="139"/>
      <c r="E437" s="139"/>
    </row>
    <row r="438" spans="1:5" outlineLevel="1" x14ac:dyDescent="0.25">
      <c r="A438" s="139"/>
      <c r="B438" s="139"/>
      <c r="C438" s="139"/>
      <c r="D438" s="139"/>
      <c r="E438" s="139"/>
    </row>
    <row r="439" spans="1:5" outlineLevel="1" x14ac:dyDescent="0.25">
      <c r="A439" s="139"/>
      <c r="B439" s="139"/>
      <c r="C439" s="139"/>
      <c r="D439" s="139"/>
      <c r="E439" s="139"/>
    </row>
    <row r="440" spans="1:5" outlineLevel="1" x14ac:dyDescent="0.25">
      <c r="A440" s="139"/>
      <c r="B440" s="139"/>
      <c r="C440" s="139"/>
      <c r="D440" s="139"/>
      <c r="E440" s="139"/>
    </row>
    <row r="441" spans="1:5" outlineLevel="1" x14ac:dyDescent="0.25">
      <c r="A441" s="139"/>
      <c r="B441" s="139"/>
      <c r="C441" s="139"/>
      <c r="D441" s="139"/>
      <c r="E441" s="139"/>
    </row>
    <row r="442" spans="1:5" outlineLevel="1" x14ac:dyDescent="0.25">
      <c r="A442" s="139"/>
      <c r="B442" s="139"/>
      <c r="C442" s="139"/>
      <c r="D442" s="139"/>
      <c r="E442" s="139"/>
    </row>
    <row r="443" spans="1:5" outlineLevel="1" x14ac:dyDescent="0.25">
      <c r="A443" s="139"/>
      <c r="B443" s="139"/>
      <c r="C443" s="139"/>
      <c r="D443" s="139"/>
      <c r="E443" s="139"/>
    </row>
    <row r="444" spans="1:5" outlineLevel="1" x14ac:dyDescent="0.25">
      <c r="A444" s="139"/>
      <c r="B444" s="139"/>
      <c r="C444" s="139"/>
      <c r="D444" s="139"/>
      <c r="E444" s="139"/>
    </row>
    <row r="445" spans="1:5" outlineLevel="1" x14ac:dyDescent="0.25">
      <c r="A445" s="139"/>
      <c r="B445" s="139"/>
      <c r="C445" s="139"/>
      <c r="D445" s="139"/>
      <c r="E445" s="139"/>
    </row>
    <row r="446" spans="1:5" outlineLevel="1" x14ac:dyDescent="0.25">
      <c r="A446" s="139"/>
      <c r="B446" s="139"/>
      <c r="C446" s="139"/>
      <c r="D446" s="139"/>
      <c r="E446" s="139"/>
    </row>
    <row r="447" spans="1:5" outlineLevel="1" x14ac:dyDescent="0.25">
      <c r="A447" s="139"/>
      <c r="B447" s="139"/>
      <c r="C447" s="139"/>
      <c r="D447" s="139"/>
      <c r="E447" s="139"/>
    </row>
    <row r="448" spans="1:5" outlineLevel="1" x14ac:dyDescent="0.25">
      <c r="A448" s="139"/>
      <c r="B448" s="139"/>
      <c r="C448" s="139"/>
      <c r="D448" s="139"/>
      <c r="E448" s="139"/>
    </row>
    <row r="449" spans="1:5" outlineLevel="1" x14ac:dyDescent="0.25">
      <c r="A449" s="139"/>
      <c r="B449" s="139"/>
      <c r="C449" s="139"/>
      <c r="D449" s="139"/>
      <c r="E449" s="139"/>
    </row>
    <row r="450" spans="1:5" outlineLevel="1" x14ac:dyDescent="0.25">
      <c r="A450" s="139"/>
      <c r="B450" s="139"/>
      <c r="C450" s="139"/>
      <c r="D450" s="139"/>
      <c r="E450" s="139"/>
    </row>
    <row r="451" spans="1:5" outlineLevel="1" x14ac:dyDescent="0.25">
      <c r="A451" s="139"/>
      <c r="B451" s="139"/>
      <c r="C451" s="139"/>
      <c r="D451" s="139"/>
      <c r="E451" s="139"/>
    </row>
    <row r="452" spans="1:5" outlineLevel="1" x14ac:dyDescent="0.25">
      <c r="A452" s="139"/>
      <c r="B452" s="139"/>
      <c r="C452" s="139"/>
      <c r="D452" s="139"/>
      <c r="E452" s="139"/>
    </row>
    <row r="453" spans="1:5" outlineLevel="1" x14ac:dyDescent="0.25">
      <c r="A453" s="139"/>
      <c r="B453" s="139"/>
      <c r="C453" s="139"/>
      <c r="D453" s="139"/>
      <c r="E453" s="139"/>
    </row>
    <row r="454" spans="1:5" outlineLevel="1" x14ac:dyDescent="0.25">
      <c r="A454" s="139"/>
      <c r="B454" s="139"/>
      <c r="C454" s="139"/>
      <c r="D454" s="139"/>
      <c r="E454" s="139"/>
    </row>
    <row r="455" spans="1:5" outlineLevel="1" x14ac:dyDescent="0.25">
      <c r="A455" s="139"/>
      <c r="B455" s="139"/>
      <c r="C455" s="139"/>
      <c r="D455" s="139"/>
      <c r="E455" s="139"/>
    </row>
    <row r="456" spans="1:5" outlineLevel="1" x14ac:dyDescent="0.25">
      <c r="A456" s="139"/>
      <c r="B456" s="139"/>
      <c r="C456" s="139"/>
      <c r="D456" s="139"/>
      <c r="E456" s="139"/>
    </row>
    <row r="457" spans="1:5" outlineLevel="1" x14ac:dyDescent="0.25">
      <c r="A457" s="139"/>
      <c r="B457" s="139"/>
      <c r="C457" s="139"/>
      <c r="D457" s="139"/>
      <c r="E457" s="139"/>
    </row>
    <row r="458" spans="1:5" outlineLevel="1" x14ac:dyDescent="0.25">
      <c r="A458" s="139"/>
      <c r="B458" s="139"/>
      <c r="C458" s="139"/>
      <c r="D458" s="139"/>
      <c r="E458" s="139"/>
    </row>
    <row r="459" spans="1:5" outlineLevel="1" x14ac:dyDescent="0.25">
      <c r="A459" s="139"/>
      <c r="B459" s="139"/>
      <c r="C459" s="139"/>
      <c r="D459" s="139"/>
      <c r="E459" s="139"/>
    </row>
    <row r="460" spans="1:5" outlineLevel="1" x14ac:dyDescent="0.25">
      <c r="A460" s="139"/>
      <c r="B460" s="139"/>
      <c r="C460" s="139"/>
      <c r="D460" s="139"/>
      <c r="E460" s="139"/>
    </row>
    <row r="461" spans="1:5" outlineLevel="1" x14ac:dyDescent="0.25">
      <c r="D461" s="137"/>
      <c r="E461" s="137"/>
    </row>
    <row r="462" spans="1:5" outlineLevel="1" x14ac:dyDescent="0.25">
      <c r="A462" s="139"/>
      <c r="B462" s="139"/>
      <c r="C462" s="139"/>
      <c r="D462" s="139"/>
      <c r="E462" s="139"/>
    </row>
    <row r="463" spans="1:5" outlineLevel="1" x14ac:dyDescent="0.25">
      <c r="A463" s="139"/>
      <c r="B463" s="139"/>
      <c r="C463" s="139"/>
      <c r="D463" s="139"/>
      <c r="E463" s="139"/>
    </row>
    <row r="464" spans="1:5" outlineLevel="1" x14ac:dyDescent="0.25">
      <c r="A464" s="139"/>
      <c r="B464" s="139"/>
      <c r="C464" s="139"/>
      <c r="D464" s="139"/>
      <c r="E464" s="139"/>
    </row>
    <row r="465" spans="1:5" outlineLevel="1" x14ac:dyDescent="0.25">
      <c r="A465" s="139"/>
      <c r="B465" s="139"/>
      <c r="C465" s="139"/>
      <c r="D465" s="139"/>
      <c r="E465" s="139"/>
    </row>
    <row r="466" spans="1:5" outlineLevel="1" x14ac:dyDescent="0.25">
      <c r="A466" s="139"/>
      <c r="B466" s="139"/>
      <c r="C466" s="139"/>
      <c r="D466" s="139"/>
      <c r="E466" s="139"/>
    </row>
    <row r="467" spans="1:5" outlineLevel="1" x14ac:dyDescent="0.25">
      <c r="A467" s="139"/>
      <c r="B467" s="139"/>
      <c r="C467" s="139"/>
      <c r="D467" s="139"/>
      <c r="E467" s="139"/>
    </row>
    <row r="468" spans="1:5" outlineLevel="1" x14ac:dyDescent="0.25"/>
    <row r="469" spans="1:5" outlineLevel="1" x14ac:dyDescent="0.25"/>
    <row r="470" spans="1:5" outlineLevel="1" x14ac:dyDescent="0.25">
      <c r="A470" s="137"/>
    </row>
    <row r="471" spans="1:5" outlineLevel="1" x14ac:dyDescent="0.25">
      <c r="A471" s="139"/>
      <c r="B471" s="139"/>
      <c r="C471" s="139"/>
      <c r="D471" s="137"/>
      <c r="E471" s="137"/>
    </row>
    <row r="472" spans="1:5" outlineLevel="1" x14ac:dyDescent="0.25">
      <c r="A472" s="139"/>
      <c r="B472" s="139"/>
      <c r="C472" s="139"/>
      <c r="D472" s="139"/>
      <c r="E472" s="139"/>
    </row>
    <row r="473" spans="1:5" outlineLevel="1" x14ac:dyDescent="0.25">
      <c r="A473" s="139"/>
      <c r="B473" s="139"/>
      <c r="C473" s="139"/>
      <c r="D473" s="139"/>
      <c r="E473" s="139"/>
    </row>
    <row r="474" spans="1:5" outlineLevel="1" x14ac:dyDescent="0.25">
      <c r="A474" s="139"/>
      <c r="B474" s="139"/>
      <c r="C474" s="139"/>
      <c r="D474" s="139"/>
      <c r="E474" s="139"/>
    </row>
    <row r="475" spans="1:5" outlineLevel="1" x14ac:dyDescent="0.25">
      <c r="A475" s="139"/>
      <c r="B475" s="139"/>
      <c r="C475" s="139"/>
      <c r="D475" s="139"/>
      <c r="E475" s="139"/>
    </row>
    <row r="476" spans="1:5" outlineLevel="1" x14ac:dyDescent="0.25">
      <c r="A476" s="139"/>
      <c r="B476" s="139"/>
      <c r="C476" s="139"/>
      <c r="D476" s="139"/>
      <c r="E476" s="139"/>
    </row>
    <row r="477" spans="1:5" outlineLevel="1" x14ac:dyDescent="0.25">
      <c r="A477" s="139"/>
      <c r="B477" s="139"/>
      <c r="C477" s="139"/>
      <c r="D477" s="139"/>
      <c r="E477" s="139"/>
    </row>
    <row r="478" spans="1:5" outlineLevel="1" x14ac:dyDescent="0.25">
      <c r="A478" s="139"/>
      <c r="B478" s="139"/>
      <c r="C478" s="139"/>
      <c r="D478" s="139"/>
      <c r="E478" s="139"/>
    </row>
    <row r="479" spans="1:5" outlineLevel="1" x14ac:dyDescent="0.25">
      <c r="A479" s="139"/>
      <c r="B479" s="139"/>
      <c r="C479" s="139"/>
      <c r="D479" s="139"/>
      <c r="E479" s="139"/>
    </row>
    <row r="480" spans="1:5" outlineLevel="1" x14ac:dyDescent="0.25">
      <c r="A480" s="139"/>
      <c r="B480" s="139"/>
      <c r="C480" s="139"/>
      <c r="D480" s="139"/>
      <c r="E480" s="139"/>
    </row>
    <row r="481" spans="1:5" outlineLevel="1" x14ac:dyDescent="0.25">
      <c r="A481" s="139"/>
      <c r="B481" s="139"/>
      <c r="C481" s="139"/>
      <c r="D481" s="139"/>
      <c r="E481" s="139"/>
    </row>
    <row r="482" spans="1:5" outlineLevel="1" x14ac:dyDescent="0.25">
      <c r="A482" s="139"/>
      <c r="B482" s="139"/>
      <c r="C482" s="139"/>
      <c r="D482" s="139"/>
      <c r="E482" s="139"/>
    </row>
    <row r="483" spans="1:5" outlineLevel="1" x14ac:dyDescent="0.25">
      <c r="A483" s="139"/>
      <c r="B483" s="139"/>
      <c r="C483" s="139"/>
      <c r="D483" s="139"/>
      <c r="E483" s="139"/>
    </row>
    <row r="484" spans="1:5" outlineLevel="1" x14ac:dyDescent="0.25">
      <c r="A484" s="139"/>
      <c r="B484" s="139"/>
      <c r="C484" s="139"/>
      <c r="D484" s="139"/>
      <c r="E484" s="139"/>
    </row>
    <row r="485" spans="1:5" outlineLevel="1" x14ac:dyDescent="0.25">
      <c r="A485" s="139"/>
      <c r="B485" s="139"/>
      <c r="C485" s="139"/>
      <c r="D485" s="139"/>
      <c r="E485" s="139"/>
    </row>
    <row r="486" spans="1:5" outlineLevel="1" x14ac:dyDescent="0.25">
      <c r="A486" s="139"/>
      <c r="B486" s="139"/>
      <c r="C486" s="139"/>
      <c r="D486" s="139"/>
      <c r="E486" s="139"/>
    </row>
    <row r="487" spans="1:5" outlineLevel="1" x14ac:dyDescent="0.25">
      <c r="A487" s="139"/>
      <c r="B487" s="139"/>
      <c r="C487" s="139"/>
      <c r="D487" s="139"/>
      <c r="E487" s="139"/>
    </row>
    <row r="488" spans="1:5" outlineLevel="1" x14ac:dyDescent="0.25">
      <c r="A488" s="139"/>
      <c r="B488" s="139"/>
      <c r="C488" s="139"/>
      <c r="D488" s="139"/>
      <c r="E488" s="139"/>
    </row>
    <row r="489" spans="1:5" outlineLevel="1" x14ac:dyDescent="0.25">
      <c r="A489" s="139"/>
      <c r="B489" s="139"/>
      <c r="C489" s="139"/>
      <c r="D489" s="139"/>
      <c r="E489" s="139"/>
    </row>
    <row r="490" spans="1:5" outlineLevel="1" x14ac:dyDescent="0.25">
      <c r="A490" s="139"/>
      <c r="B490" s="139"/>
      <c r="C490" s="139"/>
      <c r="D490" s="139"/>
      <c r="E490" s="139"/>
    </row>
    <row r="491" spans="1:5" outlineLevel="1" x14ac:dyDescent="0.25">
      <c r="A491" s="139"/>
      <c r="B491" s="139"/>
      <c r="C491" s="139"/>
      <c r="D491" s="139"/>
      <c r="E491" s="139"/>
    </row>
    <row r="492" spans="1:5" outlineLevel="1" x14ac:dyDescent="0.25">
      <c r="A492" s="139"/>
      <c r="B492" s="139"/>
      <c r="C492" s="139"/>
      <c r="D492" s="139"/>
      <c r="E492" s="139"/>
    </row>
    <row r="493" spans="1:5" outlineLevel="1" x14ac:dyDescent="0.25">
      <c r="A493" s="139"/>
      <c r="B493" s="139"/>
      <c r="C493" s="139"/>
      <c r="D493" s="139"/>
      <c r="E493" s="139"/>
    </row>
    <row r="494" spans="1:5" outlineLevel="1" x14ac:dyDescent="0.25">
      <c r="A494" s="139"/>
      <c r="B494" s="139"/>
      <c r="C494" s="139"/>
      <c r="D494" s="139"/>
      <c r="E494" s="139"/>
    </row>
    <row r="495" spans="1:5" outlineLevel="1" x14ac:dyDescent="0.25">
      <c r="A495" s="139"/>
      <c r="B495" s="139"/>
      <c r="C495" s="139"/>
      <c r="D495" s="139"/>
      <c r="E495" s="139"/>
    </row>
    <row r="496" spans="1:5" outlineLevel="1" x14ac:dyDescent="0.25">
      <c r="A496" s="139"/>
      <c r="B496" s="139"/>
      <c r="C496" s="139"/>
      <c r="D496" s="139"/>
      <c r="E496" s="139"/>
    </row>
    <row r="497" spans="1:5" outlineLevel="1" x14ac:dyDescent="0.25">
      <c r="A497" s="139"/>
      <c r="B497" s="139"/>
      <c r="C497" s="139"/>
      <c r="D497" s="139"/>
      <c r="E497" s="139"/>
    </row>
    <row r="498" spans="1:5" outlineLevel="1" x14ac:dyDescent="0.25">
      <c r="A498" s="139"/>
      <c r="B498" s="139"/>
      <c r="C498" s="139"/>
      <c r="D498" s="139"/>
      <c r="E498" s="139"/>
    </row>
    <row r="499" spans="1:5" outlineLevel="1" x14ac:dyDescent="0.25">
      <c r="A499" s="139"/>
      <c r="B499" s="139"/>
      <c r="C499" s="139"/>
      <c r="D499" s="139"/>
      <c r="E499" s="139"/>
    </row>
    <row r="500" spans="1:5" outlineLevel="1" x14ac:dyDescent="0.25">
      <c r="D500" s="137"/>
      <c r="E500" s="137"/>
    </row>
    <row r="501" spans="1:5" outlineLevel="1" x14ac:dyDescent="0.25">
      <c r="A501" s="139"/>
      <c r="B501" s="139"/>
      <c r="C501" s="139"/>
      <c r="D501" s="139"/>
      <c r="E501" s="139"/>
    </row>
    <row r="502" spans="1:5" outlineLevel="1" x14ac:dyDescent="0.25">
      <c r="A502" s="139"/>
      <c r="B502" s="139"/>
      <c r="C502" s="139"/>
      <c r="D502" s="139"/>
      <c r="E502" s="139"/>
    </row>
    <row r="503" spans="1:5" outlineLevel="1" x14ac:dyDescent="0.25">
      <c r="A503" s="139"/>
      <c r="B503" s="139"/>
      <c r="C503" s="139"/>
      <c r="D503" s="139"/>
      <c r="E503" s="139"/>
    </row>
    <row r="504" spans="1:5" outlineLevel="1" x14ac:dyDescent="0.25">
      <c r="A504" s="139"/>
      <c r="B504" s="139"/>
      <c r="C504" s="139"/>
      <c r="D504" s="139"/>
      <c r="E504" s="139"/>
    </row>
    <row r="505" spans="1:5" outlineLevel="1" x14ac:dyDescent="0.25">
      <c r="A505" s="139"/>
      <c r="B505" s="139"/>
      <c r="C505" s="139"/>
      <c r="D505" s="139"/>
      <c r="E505" s="139"/>
    </row>
    <row r="506" spans="1:5" outlineLevel="1" x14ac:dyDescent="0.25">
      <c r="A506" s="139"/>
      <c r="B506" s="139"/>
      <c r="C506" s="139"/>
      <c r="D506" s="139"/>
      <c r="E506" s="139"/>
    </row>
    <row r="507" spans="1:5" outlineLevel="1" x14ac:dyDescent="0.25"/>
    <row r="508" spans="1:5" outlineLevel="1" x14ac:dyDescent="0.25"/>
    <row r="509" spans="1:5" outlineLevel="1" x14ac:dyDescent="0.25">
      <c r="A509" s="137"/>
    </row>
    <row r="510" spans="1:5" outlineLevel="1" x14ac:dyDescent="0.25">
      <c r="A510" s="139"/>
      <c r="B510" s="139"/>
      <c r="C510" s="139"/>
      <c r="D510" s="137"/>
      <c r="E510" s="137"/>
    </row>
    <row r="511" spans="1:5" outlineLevel="1" x14ac:dyDescent="0.25">
      <c r="A511" s="139"/>
      <c r="B511" s="139"/>
      <c r="C511" s="139"/>
      <c r="D511" s="139"/>
      <c r="E511" s="139"/>
    </row>
    <row r="512" spans="1:5" outlineLevel="1" x14ac:dyDescent="0.25">
      <c r="A512" s="139"/>
      <c r="B512" s="139"/>
      <c r="C512" s="139"/>
      <c r="D512" s="139"/>
      <c r="E512" s="139"/>
    </row>
    <row r="513" spans="1:5" outlineLevel="1" x14ac:dyDescent="0.25">
      <c r="A513" s="139"/>
      <c r="B513" s="139"/>
      <c r="C513" s="139"/>
      <c r="D513" s="139"/>
      <c r="E513" s="139"/>
    </row>
    <row r="514" spans="1:5" outlineLevel="1" x14ac:dyDescent="0.25">
      <c r="A514" s="139"/>
      <c r="B514" s="139"/>
      <c r="C514" s="139"/>
      <c r="D514" s="139"/>
      <c r="E514" s="139"/>
    </row>
    <row r="515" spans="1:5" outlineLevel="1" x14ac:dyDescent="0.25">
      <c r="A515" s="139"/>
      <c r="B515" s="139"/>
      <c r="C515" s="139"/>
      <c r="D515" s="139"/>
      <c r="E515" s="139"/>
    </row>
    <row r="516" spans="1:5" outlineLevel="1" x14ac:dyDescent="0.25">
      <c r="A516" s="139"/>
      <c r="B516" s="139"/>
      <c r="C516" s="139"/>
      <c r="D516" s="139"/>
      <c r="E516" s="139"/>
    </row>
    <row r="517" spans="1:5" outlineLevel="1" x14ac:dyDescent="0.25">
      <c r="A517" s="139"/>
      <c r="B517" s="139"/>
      <c r="C517" s="139"/>
      <c r="D517" s="139"/>
      <c r="E517" s="139"/>
    </row>
    <row r="518" spans="1:5" outlineLevel="1" x14ac:dyDescent="0.25">
      <c r="A518" s="139"/>
      <c r="B518" s="139"/>
      <c r="C518" s="139"/>
      <c r="D518" s="139"/>
      <c r="E518" s="139"/>
    </row>
    <row r="519" spans="1:5" outlineLevel="1" x14ac:dyDescent="0.25">
      <c r="A519" s="139"/>
      <c r="B519" s="139"/>
      <c r="C519" s="139"/>
      <c r="D519" s="139"/>
      <c r="E519" s="139"/>
    </row>
    <row r="520" spans="1:5" outlineLevel="1" x14ac:dyDescent="0.25">
      <c r="A520" s="139"/>
      <c r="B520" s="139"/>
      <c r="C520" s="139"/>
      <c r="D520" s="139"/>
      <c r="E520" s="139"/>
    </row>
    <row r="521" spans="1:5" outlineLevel="1" x14ac:dyDescent="0.25">
      <c r="A521" s="139"/>
      <c r="B521" s="139"/>
      <c r="C521" s="139"/>
      <c r="D521" s="139"/>
      <c r="E521" s="139"/>
    </row>
    <row r="522" spans="1:5" outlineLevel="1" x14ac:dyDescent="0.25">
      <c r="A522" s="139"/>
      <c r="B522" s="139"/>
      <c r="C522" s="139"/>
      <c r="D522" s="139"/>
      <c r="E522" s="139"/>
    </row>
    <row r="523" spans="1:5" outlineLevel="1" x14ac:dyDescent="0.25">
      <c r="A523" s="139"/>
      <c r="B523" s="139"/>
      <c r="C523" s="139"/>
      <c r="D523" s="139"/>
      <c r="E523" s="139"/>
    </row>
    <row r="524" spans="1:5" outlineLevel="1" x14ac:dyDescent="0.25">
      <c r="A524" s="139"/>
      <c r="B524" s="139"/>
      <c r="C524" s="139"/>
      <c r="D524" s="139"/>
      <c r="E524" s="139"/>
    </row>
    <row r="525" spans="1:5" outlineLevel="1" x14ac:dyDescent="0.25">
      <c r="A525" s="139"/>
      <c r="B525" s="139"/>
      <c r="C525" s="139"/>
      <c r="D525" s="139"/>
      <c r="E525" s="139"/>
    </row>
    <row r="526" spans="1:5" outlineLevel="1" x14ac:dyDescent="0.25">
      <c r="A526" s="139"/>
      <c r="B526" s="139"/>
      <c r="C526" s="139"/>
      <c r="D526" s="139"/>
      <c r="E526" s="139"/>
    </row>
    <row r="527" spans="1:5" outlineLevel="1" x14ac:dyDescent="0.25">
      <c r="A527" s="139"/>
      <c r="B527" s="139"/>
      <c r="C527" s="139"/>
      <c r="D527" s="139"/>
      <c r="E527" s="139"/>
    </row>
    <row r="528" spans="1:5" outlineLevel="1" x14ac:dyDescent="0.25">
      <c r="A528" s="139"/>
      <c r="B528" s="139"/>
      <c r="C528" s="139"/>
      <c r="D528" s="139"/>
      <c r="E528" s="139"/>
    </row>
    <row r="529" spans="1:5" outlineLevel="1" x14ac:dyDescent="0.25">
      <c r="A529" s="139"/>
      <c r="B529" s="139"/>
      <c r="C529" s="139"/>
      <c r="D529" s="139"/>
      <c r="E529" s="139"/>
    </row>
    <row r="530" spans="1:5" outlineLevel="1" x14ac:dyDescent="0.25">
      <c r="A530" s="139"/>
      <c r="B530" s="139"/>
      <c r="C530" s="139"/>
      <c r="D530" s="139"/>
      <c r="E530" s="139"/>
    </row>
    <row r="531" spans="1:5" outlineLevel="1" x14ac:dyDescent="0.25">
      <c r="A531" s="139"/>
      <c r="B531" s="139"/>
      <c r="C531" s="139"/>
      <c r="D531" s="139"/>
      <c r="E531" s="139"/>
    </row>
    <row r="532" spans="1:5" outlineLevel="1" x14ac:dyDescent="0.25">
      <c r="A532" s="139"/>
      <c r="B532" s="139"/>
      <c r="C532" s="139"/>
      <c r="D532" s="139"/>
      <c r="E532" s="139"/>
    </row>
    <row r="533" spans="1:5" outlineLevel="1" x14ac:dyDescent="0.25">
      <c r="A533" s="139"/>
      <c r="B533" s="139"/>
      <c r="C533" s="139"/>
      <c r="D533" s="139"/>
      <c r="E533" s="139"/>
    </row>
    <row r="534" spans="1:5" outlineLevel="1" x14ac:dyDescent="0.25">
      <c r="A534" s="139"/>
      <c r="B534" s="139"/>
      <c r="C534" s="139"/>
      <c r="D534" s="139"/>
      <c r="E534" s="139"/>
    </row>
    <row r="535" spans="1:5" outlineLevel="1" x14ac:dyDescent="0.25">
      <c r="A535" s="139"/>
      <c r="B535" s="139"/>
      <c r="C535" s="139"/>
      <c r="D535" s="139"/>
      <c r="E535" s="139"/>
    </row>
    <row r="536" spans="1:5" outlineLevel="1" x14ac:dyDescent="0.25">
      <c r="A536" s="139"/>
      <c r="B536" s="139"/>
      <c r="C536" s="139"/>
      <c r="D536" s="139"/>
      <c r="E536" s="139"/>
    </row>
    <row r="537" spans="1:5" outlineLevel="1" x14ac:dyDescent="0.25">
      <c r="A537" s="139"/>
      <c r="B537" s="139"/>
      <c r="C537" s="139"/>
      <c r="D537" s="139"/>
      <c r="E537" s="139"/>
    </row>
    <row r="538" spans="1:5" outlineLevel="1" x14ac:dyDescent="0.25">
      <c r="A538" s="139"/>
      <c r="B538" s="139"/>
      <c r="C538" s="139"/>
      <c r="D538" s="139"/>
      <c r="E538" s="139"/>
    </row>
    <row r="539" spans="1:5" outlineLevel="1" x14ac:dyDescent="0.25">
      <c r="D539" s="137"/>
      <c r="E539" s="137"/>
    </row>
    <row r="540" spans="1:5" outlineLevel="1" x14ac:dyDescent="0.25">
      <c r="A540" s="139"/>
      <c r="B540" s="139"/>
      <c r="C540" s="139"/>
      <c r="D540" s="139"/>
      <c r="E540" s="139"/>
    </row>
    <row r="541" spans="1:5" outlineLevel="1" x14ac:dyDescent="0.25">
      <c r="A541" s="139"/>
      <c r="B541" s="139"/>
      <c r="C541" s="139"/>
      <c r="D541" s="139"/>
      <c r="E541" s="139"/>
    </row>
    <row r="542" spans="1:5" outlineLevel="1" x14ac:dyDescent="0.25">
      <c r="A542" s="139"/>
      <c r="B542" s="139"/>
      <c r="C542" s="139"/>
      <c r="D542" s="139"/>
      <c r="E542" s="139"/>
    </row>
    <row r="543" spans="1:5" outlineLevel="1" x14ac:dyDescent="0.25">
      <c r="A543" s="139"/>
      <c r="B543" s="139"/>
      <c r="C543" s="139"/>
      <c r="D543" s="139"/>
      <c r="E543" s="139"/>
    </row>
    <row r="544" spans="1:5" outlineLevel="1" x14ac:dyDescent="0.25">
      <c r="A544" s="139"/>
      <c r="B544" s="139"/>
      <c r="C544" s="139"/>
      <c r="D544" s="139"/>
      <c r="E544" s="139"/>
    </row>
    <row r="545" spans="1:5" outlineLevel="1" x14ac:dyDescent="0.25">
      <c r="A545" s="139"/>
      <c r="B545" s="139"/>
      <c r="C545" s="139"/>
      <c r="D545" s="139"/>
      <c r="E545" s="139"/>
    </row>
    <row r="546" spans="1:5" outlineLevel="1" x14ac:dyDescent="0.25"/>
    <row r="547" spans="1:5" outlineLevel="1" x14ac:dyDescent="0.25"/>
    <row r="548" spans="1:5" outlineLevel="1" x14ac:dyDescent="0.25">
      <c r="A548" s="137"/>
    </row>
    <row r="549" spans="1:5" outlineLevel="1" x14ac:dyDescent="0.25">
      <c r="A549" s="139"/>
      <c r="B549" s="139"/>
      <c r="C549" s="139"/>
      <c r="D549" s="137"/>
      <c r="E549" s="137"/>
    </row>
    <row r="550" spans="1:5" outlineLevel="1" x14ac:dyDescent="0.25">
      <c r="A550" s="139"/>
      <c r="B550" s="139"/>
      <c r="C550" s="139"/>
      <c r="D550" s="139"/>
      <c r="E550" s="139"/>
    </row>
    <row r="551" spans="1:5" outlineLevel="1" x14ac:dyDescent="0.25">
      <c r="A551" s="139"/>
      <c r="B551" s="139"/>
      <c r="C551" s="139"/>
      <c r="D551" s="139"/>
      <c r="E551" s="139"/>
    </row>
    <row r="552" spans="1:5" outlineLevel="1" x14ac:dyDescent="0.25">
      <c r="A552" s="139"/>
      <c r="B552" s="139"/>
      <c r="C552" s="139"/>
      <c r="D552" s="139"/>
      <c r="E552" s="139"/>
    </row>
    <row r="553" spans="1:5" outlineLevel="1" x14ac:dyDescent="0.25">
      <c r="A553" s="139"/>
      <c r="B553" s="139"/>
      <c r="C553" s="139"/>
      <c r="D553" s="139"/>
      <c r="E553" s="139"/>
    </row>
    <row r="554" spans="1:5" outlineLevel="1" x14ac:dyDescent="0.25">
      <c r="A554" s="139"/>
      <c r="B554" s="139"/>
      <c r="C554" s="139"/>
      <c r="D554" s="139"/>
      <c r="E554" s="139"/>
    </row>
    <row r="555" spans="1:5" outlineLevel="1" x14ac:dyDescent="0.25">
      <c r="A555" s="139"/>
      <c r="B555" s="139"/>
      <c r="C555" s="139"/>
      <c r="D555" s="139"/>
      <c r="E555" s="139"/>
    </row>
    <row r="556" spans="1:5" outlineLevel="1" x14ac:dyDescent="0.25">
      <c r="A556" s="139"/>
      <c r="B556" s="139"/>
      <c r="C556" s="139"/>
      <c r="D556" s="139"/>
      <c r="E556" s="139"/>
    </row>
    <row r="557" spans="1:5" outlineLevel="1" x14ac:dyDescent="0.25">
      <c r="A557" s="139"/>
      <c r="B557" s="139"/>
      <c r="C557" s="139"/>
      <c r="D557" s="139"/>
      <c r="E557" s="139"/>
    </row>
    <row r="558" spans="1:5" outlineLevel="1" x14ac:dyDescent="0.25">
      <c r="A558" s="139"/>
      <c r="B558" s="139"/>
      <c r="C558" s="139"/>
      <c r="D558" s="139"/>
      <c r="E558" s="139"/>
    </row>
    <row r="559" spans="1:5" outlineLevel="1" x14ac:dyDescent="0.25">
      <c r="A559" s="139"/>
      <c r="B559" s="139"/>
      <c r="C559" s="139"/>
      <c r="D559" s="139"/>
      <c r="E559" s="139"/>
    </row>
    <row r="560" spans="1:5" outlineLevel="1" x14ac:dyDescent="0.25">
      <c r="A560" s="139"/>
      <c r="B560" s="139"/>
      <c r="C560" s="139"/>
      <c r="D560" s="139"/>
      <c r="E560" s="139"/>
    </row>
    <row r="561" spans="1:5" outlineLevel="1" x14ac:dyDescent="0.25">
      <c r="A561" s="139"/>
      <c r="B561" s="139"/>
      <c r="C561" s="139"/>
      <c r="D561" s="139"/>
      <c r="E561" s="139"/>
    </row>
    <row r="562" spans="1:5" outlineLevel="1" x14ac:dyDescent="0.25">
      <c r="A562" s="139"/>
      <c r="B562" s="139"/>
      <c r="C562" s="139"/>
      <c r="D562" s="139"/>
      <c r="E562" s="139"/>
    </row>
    <row r="563" spans="1:5" outlineLevel="1" x14ac:dyDescent="0.25">
      <c r="A563" s="139"/>
      <c r="B563" s="139"/>
      <c r="C563" s="139"/>
      <c r="D563" s="139"/>
      <c r="E563" s="139"/>
    </row>
    <row r="564" spans="1:5" outlineLevel="1" x14ac:dyDescent="0.25">
      <c r="A564" s="139"/>
      <c r="B564" s="139"/>
      <c r="C564" s="139"/>
      <c r="D564" s="139"/>
      <c r="E564" s="139"/>
    </row>
    <row r="565" spans="1:5" outlineLevel="1" x14ac:dyDescent="0.25">
      <c r="A565" s="139"/>
      <c r="B565" s="139"/>
      <c r="C565" s="139"/>
      <c r="D565" s="139"/>
      <c r="E565" s="139"/>
    </row>
    <row r="566" spans="1:5" outlineLevel="1" x14ac:dyDescent="0.25">
      <c r="A566" s="139"/>
      <c r="B566" s="139"/>
      <c r="C566" s="139"/>
      <c r="D566" s="139"/>
      <c r="E566" s="139"/>
    </row>
    <row r="567" spans="1:5" outlineLevel="1" x14ac:dyDescent="0.25">
      <c r="A567" s="139"/>
      <c r="B567" s="139"/>
      <c r="C567" s="139"/>
      <c r="D567" s="139"/>
      <c r="E567" s="139"/>
    </row>
    <row r="568" spans="1:5" outlineLevel="1" x14ac:dyDescent="0.25">
      <c r="A568" s="139"/>
      <c r="B568" s="139"/>
      <c r="C568" s="139"/>
      <c r="D568" s="139"/>
      <c r="E568" s="139"/>
    </row>
    <row r="569" spans="1:5" outlineLevel="1" x14ac:dyDescent="0.25">
      <c r="A569" s="139"/>
      <c r="B569" s="139"/>
      <c r="C569" s="139"/>
      <c r="D569" s="139"/>
      <c r="E569" s="139"/>
    </row>
    <row r="570" spans="1:5" outlineLevel="1" x14ac:dyDescent="0.25">
      <c r="A570" s="139"/>
      <c r="B570" s="139"/>
      <c r="C570" s="139"/>
      <c r="D570" s="139"/>
      <c r="E570" s="139"/>
    </row>
    <row r="571" spans="1:5" outlineLevel="1" x14ac:dyDescent="0.25">
      <c r="A571" s="139"/>
      <c r="B571" s="139"/>
      <c r="C571" s="139"/>
      <c r="D571" s="139"/>
      <c r="E571" s="139"/>
    </row>
    <row r="572" spans="1:5" outlineLevel="1" x14ac:dyDescent="0.25">
      <c r="A572" s="139"/>
      <c r="B572" s="139"/>
      <c r="C572" s="139"/>
      <c r="D572" s="139"/>
      <c r="E572" s="139"/>
    </row>
    <row r="573" spans="1:5" outlineLevel="1" x14ac:dyDescent="0.25">
      <c r="A573" s="139"/>
      <c r="B573" s="139"/>
      <c r="C573" s="139"/>
      <c r="D573" s="139"/>
      <c r="E573" s="139"/>
    </row>
    <row r="574" spans="1:5" outlineLevel="1" x14ac:dyDescent="0.25">
      <c r="A574" s="139"/>
      <c r="B574" s="139"/>
      <c r="C574" s="139"/>
      <c r="D574" s="139"/>
      <c r="E574" s="139"/>
    </row>
    <row r="575" spans="1:5" outlineLevel="1" x14ac:dyDescent="0.25">
      <c r="A575" s="139"/>
      <c r="B575" s="139"/>
      <c r="C575" s="139"/>
      <c r="D575" s="139"/>
      <c r="E575" s="139"/>
    </row>
    <row r="576" spans="1:5" outlineLevel="1" x14ac:dyDescent="0.25">
      <c r="A576" s="139"/>
      <c r="B576" s="139"/>
      <c r="C576" s="139"/>
      <c r="D576" s="139"/>
      <c r="E576" s="139"/>
    </row>
    <row r="577" spans="1:5" outlineLevel="1" x14ac:dyDescent="0.25">
      <c r="A577" s="139"/>
      <c r="B577" s="139"/>
      <c r="C577" s="139"/>
      <c r="D577" s="139"/>
      <c r="E577" s="139"/>
    </row>
    <row r="578" spans="1:5" outlineLevel="1" x14ac:dyDescent="0.25">
      <c r="D578" s="137"/>
      <c r="E578" s="137"/>
    </row>
    <row r="579" spans="1:5" outlineLevel="1" x14ac:dyDescent="0.25">
      <c r="A579" s="139"/>
      <c r="B579" s="139"/>
      <c r="C579" s="139"/>
      <c r="D579" s="139"/>
      <c r="E579" s="139"/>
    </row>
    <row r="580" spans="1:5" outlineLevel="1" x14ac:dyDescent="0.25">
      <c r="A580" s="139"/>
      <c r="B580" s="139"/>
      <c r="C580" s="139"/>
      <c r="D580" s="139"/>
      <c r="E580" s="139"/>
    </row>
    <row r="581" spans="1:5" outlineLevel="1" x14ac:dyDescent="0.25">
      <c r="A581" s="139"/>
      <c r="B581" s="139"/>
      <c r="C581" s="139"/>
      <c r="D581" s="139"/>
      <c r="E581" s="139"/>
    </row>
    <row r="582" spans="1:5" outlineLevel="1" x14ac:dyDescent="0.25">
      <c r="A582" s="139"/>
      <c r="B582" s="139"/>
      <c r="C582" s="139"/>
      <c r="D582" s="139"/>
      <c r="E582" s="139"/>
    </row>
    <row r="583" spans="1:5" outlineLevel="1" x14ac:dyDescent="0.25">
      <c r="A583" s="139"/>
      <c r="B583" s="139"/>
      <c r="C583" s="139"/>
      <c r="D583" s="139"/>
      <c r="E583" s="139"/>
    </row>
    <row r="584" spans="1:5" outlineLevel="1" x14ac:dyDescent="0.25">
      <c r="A584" s="139"/>
      <c r="B584" s="139"/>
      <c r="C584" s="139"/>
      <c r="D584" s="139"/>
      <c r="E584" s="139"/>
    </row>
    <row r="585" spans="1:5" outlineLevel="1" x14ac:dyDescent="0.25"/>
    <row r="586" spans="1:5" outlineLevel="1" x14ac:dyDescent="0.25"/>
    <row r="587" spans="1:5" outlineLevel="1" x14ac:dyDescent="0.25">
      <c r="A587" s="137"/>
    </row>
    <row r="588" spans="1:5" outlineLevel="1" x14ac:dyDescent="0.25">
      <c r="A588" s="139"/>
      <c r="B588" s="139"/>
      <c r="C588" s="139"/>
      <c r="D588" s="137"/>
      <c r="E588" s="137"/>
    </row>
    <row r="589" spans="1:5" outlineLevel="1" x14ac:dyDescent="0.25">
      <c r="A589" s="139"/>
      <c r="B589" s="139"/>
      <c r="C589" s="139"/>
      <c r="D589" s="139"/>
      <c r="E589" s="139"/>
    </row>
    <row r="590" spans="1:5" outlineLevel="1" x14ac:dyDescent="0.25">
      <c r="A590" s="139"/>
      <c r="B590" s="139"/>
      <c r="C590" s="139"/>
      <c r="D590" s="139"/>
      <c r="E590" s="139"/>
    </row>
    <row r="591" spans="1:5" outlineLevel="1" x14ac:dyDescent="0.25">
      <c r="A591" s="139"/>
      <c r="B591" s="139"/>
      <c r="C591" s="139"/>
      <c r="D591" s="139"/>
      <c r="E591" s="139"/>
    </row>
    <row r="592" spans="1:5" outlineLevel="1" x14ac:dyDescent="0.25">
      <c r="A592" s="139"/>
      <c r="B592" s="139"/>
      <c r="C592" s="139"/>
      <c r="D592" s="139"/>
      <c r="E592" s="139"/>
    </row>
    <row r="593" spans="1:5" outlineLevel="1" x14ac:dyDescent="0.25">
      <c r="A593" s="139"/>
      <c r="B593" s="139"/>
      <c r="C593" s="139"/>
      <c r="D593" s="139"/>
      <c r="E593" s="139"/>
    </row>
    <row r="594" spans="1:5" outlineLevel="1" x14ac:dyDescent="0.25">
      <c r="A594" s="139"/>
      <c r="B594" s="139"/>
      <c r="C594" s="139"/>
      <c r="D594" s="139"/>
      <c r="E594" s="139"/>
    </row>
    <row r="595" spans="1:5" outlineLevel="1" x14ac:dyDescent="0.25">
      <c r="A595" s="139"/>
      <c r="B595" s="139"/>
      <c r="C595" s="139"/>
      <c r="D595" s="139"/>
      <c r="E595" s="139"/>
    </row>
    <row r="596" spans="1:5" outlineLevel="1" x14ac:dyDescent="0.25">
      <c r="A596" s="139"/>
      <c r="B596" s="139"/>
      <c r="C596" s="139"/>
      <c r="D596" s="139"/>
      <c r="E596" s="139"/>
    </row>
    <row r="597" spans="1:5" outlineLevel="1" x14ac:dyDescent="0.25">
      <c r="A597" s="139"/>
      <c r="B597" s="139"/>
      <c r="C597" s="139"/>
      <c r="D597" s="139"/>
      <c r="E597" s="139"/>
    </row>
    <row r="598" spans="1:5" outlineLevel="1" x14ac:dyDescent="0.25">
      <c r="A598" s="139"/>
      <c r="B598" s="139"/>
      <c r="C598" s="139"/>
      <c r="D598" s="139"/>
      <c r="E598" s="139"/>
    </row>
    <row r="599" spans="1:5" outlineLevel="1" x14ac:dyDescent="0.25">
      <c r="A599" s="139"/>
      <c r="B599" s="139"/>
      <c r="C599" s="139"/>
      <c r="D599" s="139"/>
      <c r="E599" s="139"/>
    </row>
    <row r="600" spans="1:5" outlineLevel="1" x14ac:dyDescent="0.25">
      <c r="A600" s="139"/>
      <c r="B600" s="139"/>
      <c r="C600" s="139"/>
      <c r="D600" s="139"/>
      <c r="E600" s="139"/>
    </row>
    <row r="601" spans="1:5" outlineLevel="1" x14ac:dyDescent="0.25">
      <c r="A601" s="139"/>
      <c r="B601" s="139"/>
      <c r="C601" s="139"/>
      <c r="D601" s="139"/>
      <c r="E601" s="139"/>
    </row>
    <row r="602" spans="1:5" outlineLevel="1" x14ac:dyDescent="0.25">
      <c r="A602" s="139"/>
      <c r="B602" s="139"/>
      <c r="C602" s="139"/>
      <c r="D602" s="139"/>
      <c r="E602" s="139"/>
    </row>
    <row r="603" spans="1:5" outlineLevel="1" x14ac:dyDescent="0.25">
      <c r="A603" s="139"/>
      <c r="B603" s="139"/>
      <c r="C603" s="139"/>
      <c r="D603" s="139"/>
      <c r="E603" s="139"/>
    </row>
    <row r="604" spans="1:5" outlineLevel="1" x14ac:dyDescent="0.25">
      <c r="A604" s="139"/>
      <c r="B604" s="139"/>
      <c r="C604" s="139"/>
      <c r="D604" s="139"/>
      <c r="E604" s="139"/>
    </row>
    <row r="605" spans="1:5" outlineLevel="1" x14ac:dyDescent="0.25">
      <c r="A605" s="139"/>
      <c r="B605" s="139"/>
      <c r="C605" s="139"/>
      <c r="D605" s="139"/>
      <c r="E605" s="139"/>
    </row>
    <row r="606" spans="1:5" outlineLevel="1" x14ac:dyDescent="0.25">
      <c r="A606" s="139"/>
      <c r="B606" s="139"/>
      <c r="C606" s="139"/>
      <c r="D606" s="139"/>
      <c r="E606" s="139"/>
    </row>
    <row r="607" spans="1:5" outlineLevel="1" x14ac:dyDescent="0.25">
      <c r="A607" s="139"/>
      <c r="B607" s="139"/>
      <c r="C607" s="139"/>
      <c r="D607" s="139"/>
      <c r="E607" s="139"/>
    </row>
    <row r="608" spans="1:5" outlineLevel="1" x14ac:dyDescent="0.25">
      <c r="A608" s="139"/>
      <c r="B608" s="139"/>
      <c r="C608" s="139"/>
      <c r="D608" s="139"/>
      <c r="E608" s="139"/>
    </row>
    <row r="609" spans="1:5" outlineLevel="1" x14ac:dyDescent="0.25">
      <c r="A609" s="139"/>
      <c r="B609" s="139"/>
      <c r="C609" s="139"/>
      <c r="D609" s="139"/>
      <c r="E609" s="139"/>
    </row>
    <row r="610" spans="1:5" outlineLevel="1" x14ac:dyDescent="0.25">
      <c r="A610" s="139"/>
      <c r="B610" s="139"/>
      <c r="C610" s="139"/>
      <c r="D610" s="139"/>
      <c r="E610" s="139"/>
    </row>
    <row r="611" spans="1:5" outlineLevel="1" x14ac:dyDescent="0.25">
      <c r="A611" s="139"/>
      <c r="B611" s="139"/>
      <c r="C611" s="139"/>
      <c r="D611" s="139"/>
      <c r="E611" s="139"/>
    </row>
    <row r="612" spans="1:5" outlineLevel="1" x14ac:dyDescent="0.25">
      <c r="A612" s="139"/>
      <c r="B612" s="139"/>
      <c r="C612" s="139"/>
      <c r="D612" s="139"/>
      <c r="E612" s="139"/>
    </row>
    <row r="613" spans="1:5" outlineLevel="1" x14ac:dyDescent="0.25">
      <c r="A613" s="139"/>
      <c r="B613" s="139"/>
      <c r="C613" s="139"/>
      <c r="D613" s="139"/>
      <c r="E613" s="139"/>
    </row>
    <row r="614" spans="1:5" outlineLevel="1" x14ac:dyDescent="0.25">
      <c r="A614" s="139"/>
      <c r="B614" s="139"/>
      <c r="C614" s="139"/>
      <c r="D614" s="139"/>
      <c r="E614" s="139"/>
    </row>
    <row r="615" spans="1:5" outlineLevel="1" x14ac:dyDescent="0.25">
      <c r="A615" s="139"/>
      <c r="B615" s="139"/>
      <c r="C615" s="139"/>
      <c r="D615" s="139"/>
      <c r="E615" s="139"/>
    </row>
    <row r="616" spans="1:5" outlineLevel="1" x14ac:dyDescent="0.25">
      <c r="A616" s="139"/>
      <c r="B616" s="139"/>
      <c r="C616" s="139"/>
      <c r="D616" s="139"/>
      <c r="E616" s="139"/>
    </row>
    <row r="617" spans="1:5" outlineLevel="1" x14ac:dyDescent="0.25">
      <c r="D617" s="137"/>
      <c r="E617" s="137"/>
    </row>
    <row r="618" spans="1:5" outlineLevel="1" x14ac:dyDescent="0.25">
      <c r="A618" s="139"/>
      <c r="B618" s="139"/>
      <c r="C618" s="139"/>
      <c r="D618" s="139"/>
      <c r="E618" s="139"/>
    </row>
    <row r="619" spans="1:5" outlineLevel="1" x14ac:dyDescent="0.25">
      <c r="A619" s="139"/>
      <c r="B619" s="139"/>
      <c r="C619" s="139"/>
      <c r="D619" s="139"/>
      <c r="E619" s="139"/>
    </row>
    <row r="620" spans="1:5" outlineLevel="1" x14ac:dyDescent="0.25">
      <c r="A620" s="139"/>
      <c r="B620" s="139"/>
      <c r="C620" s="139"/>
      <c r="D620" s="139"/>
      <c r="E620" s="139"/>
    </row>
    <row r="621" spans="1:5" outlineLevel="1" x14ac:dyDescent="0.25">
      <c r="A621" s="139"/>
      <c r="B621" s="139"/>
      <c r="C621" s="139"/>
      <c r="D621" s="139"/>
      <c r="E621" s="139"/>
    </row>
    <row r="622" spans="1:5" outlineLevel="1" x14ac:dyDescent="0.25">
      <c r="A622" s="139"/>
      <c r="B622" s="139"/>
      <c r="C622" s="139"/>
      <c r="D622" s="139"/>
      <c r="E622" s="139"/>
    </row>
    <row r="623" spans="1:5" outlineLevel="1" x14ac:dyDescent="0.25">
      <c r="A623" s="139"/>
      <c r="B623" s="139"/>
      <c r="C623" s="139"/>
      <c r="D623" s="139"/>
      <c r="E623" s="139"/>
    </row>
    <row r="624" spans="1:5" outlineLevel="1" x14ac:dyDescent="0.25"/>
    <row r="625" spans="1:5" outlineLevel="1" x14ac:dyDescent="0.25"/>
    <row r="626" spans="1:5" outlineLevel="1" x14ac:dyDescent="0.25">
      <c r="A626" s="137"/>
    </row>
    <row r="627" spans="1:5" outlineLevel="1" x14ac:dyDescent="0.25">
      <c r="A627" s="139"/>
      <c r="B627" s="139"/>
      <c r="C627" s="139"/>
      <c r="D627" s="137"/>
      <c r="E627" s="137"/>
    </row>
    <row r="628" spans="1:5" outlineLevel="1" x14ac:dyDescent="0.25">
      <c r="A628" s="139"/>
      <c r="B628" s="139"/>
      <c r="C628" s="139"/>
      <c r="D628" s="139"/>
      <c r="E628" s="139"/>
    </row>
    <row r="629" spans="1:5" outlineLevel="1" x14ac:dyDescent="0.25">
      <c r="A629" s="139"/>
      <c r="B629" s="139"/>
      <c r="C629" s="139"/>
      <c r="D629" s="139"/>
      <c r="E629" s="139"/>
    </row>
    <row r="630" spans="1:5" outlineLevel="1" x14ac:dyDescent="0.25">
      <c r="A630" s="139"/>
      <c r="B630" s="139"/>
      <c r="C630" s="139"/>
      <c r="D630" s="139"/>
      <c r="E630" s="139"/>
    </row>
    <row r="631" spans="1:5" outlineLevel="1" x14ac:dyDescent="0.25">
      <c r="A631" s="139"/>
      <c r="B631" s="139"/>
      <c r="C631" s="139"/>
      <c r="D631" s="139"/>
      <c r="E631" s="139"/>
    </row>
    <row r="632" spans="1:5" outlineLevel="1" x14ac:dyDescent="0.25">
      <c r="A632" s="139"/>
      <c r="B632" s="139"/>
      <c r="C632" s="139"/>
      <c r="D632" s="139"/>
      <c r="E632" s="139"/>
    </row>
    <row r="633" spans="1:5" outlineLevel="1" x14ac:dyDescent="0.25">
      <c r="A633" s="139"/>
      <c r="B633" s="139"/>
      <c r="C633" s="139"/>
      <c r="D633" s="139"/>
      <c r="E633" s="139"/>
    </row>
    <row r="634" spans="1:5" outlineLevel="1" x14ac:dyDescent="0.25">
      <c r="A634" s="139"/>
      <c r="B634" s="139"/>
      <c r="C634" s="139"/>
      <c r="D634" s="139"/>
      <c r="E634" s="139"/>
    </row>
    <row r="635" spans="1:5" outlineLevel="1" x14ac:dyDescent="0.25">
      <c r="A635" s="139"/>
      <c r="B635" s="139"/>
      <c r="C635" s="139"/>
      <c r="D635" s="139"/>
      <c r="E635" s="139"/>
    </row>
    <row r="636" spans="1:5" outlineLevel="1" x14ac:dyDescent="0.25">
      <c r="A636" s="139"/>
      <c r="B636" s="139"/>
      <c r="C636" s="139"/>
      <c r="D636" s="139"/>
      <c r="E636" s="139"/>
    </row>
    <row r="637" spans="1:5" outlineLevel="1" x14ac:dyDescent="0.25">
      <c r="A637" s="139"/>
      <c r="B637" s="139"/>
      <c r="C637" s="139"/>
      <c r="D637" s="139"/>
      <c r="E637" s="139"/>
    </row>
    <row r="638" spans="1:5" outlineLevel="1" x14ac:dyDescent="0.25">
      <c r="A638" s="139"/>
      <c r="B638" s="139"/>
      <c r="C638" s="139"/>
      <c r="D638" s="139"/>
      <c r="E638" s="139"/>
    </row>
    <row r="639" spans="1:5" outlineLevel="1" x14ac:dyDescent="0.25">
      <c r="A639" s="139"/>
      <c r="B639" s="139"/>
      <c r="C639" s="139"/>
      <c r="D639" s="139"/>
      <c r="E639" s="139"/>
    </row>
    <row r="640" spans="1:5" outlineLevel="1" x14ac:dyDescent="0.25">
      <c r="A640" s="139"/>
      <c r="B640" s="139"/>
      <c r="C640" s="139"/>
      <c r="D640" s="139"/>
      <c r="E640" s="139"/>
    </row>
    <row r="641" spans="1:5" outlineLevel="1" x14ac:dyDescent="0.25">
      <c r="A641" s="139"/>
      <c r="B641" s="139"/>
      <c r="C641" s="139"/>
      <c r="D641" s="139"/>
      <c r="E641" s="139"/>
    </row>
    <row r="642" spans="1:5" outlineLevel="1" x14ac:dyDescent="0.25">
      <c r="A642" s="139"/>
      <c r="B642" s="139"/>
      <c r="C642" s="139"/>
      <c r="D642" s="139"/>
      <c r="E642" s="139"/>
    </row>
    <row r="643" spans="1:5" outlineLevel="1" x14ac:dyDescent="0.25">
      <c r="A643" s="139"/>
      <c r="B643" s="139"/>
      <c r="C643" s="139"/>
      <c r="D643" s="139"/>
      <c r="E643" s="139"/>
    </row>
    <row r="644" spans="1:5" outlineLevel="1" x14ac:dyDescent="0.25">
      <c r="A644" s="139"/>
      <c r="B644" s="139"/>
      <c r="C644" s="139"/>
      <c r="D644" s="139"/>
      <c r="E644" s="139"/>
    </row>
    <row r="645" spans="1:5" outlineLevel="1" x14ac:dyDescent="0.25">
      <c r="A645" s="139"/>
      <c r="B645" s="139"/>
      <c r="C645" s="139"/>
      <c r="D645" s="139"/>
      <c r="E645" s="139"/>
    </row>
    <row r="646" spans="1:5" outlineLevel="1" x14ac:dyDescent="0.25">
      <c r="A646" s="139"/>
      <c r="B646" s="139"/>
      <c r="C646" s="139"/>
      <c r="D646" s="139"/>
      <c r="E646" s="139"/>
    </row>
    <row r="647" spans="1:5" outlineLevel="1" x14ac:dyDescent="0.25">
      <c r="A647" s="139"/>
      <c r="B647" s="139"/>
      <c r="C647" s="139"/>
      <c r="D647" s="139"/>
      <c r="E647" s="139"/>
    </row>
    <row r="648" spans="1:5" outlineLevel="1" x14ac:dyDescent="0.25">
      <c r="A648" s="139"/>
      <c r="B648" s="139"/>
      <c r="C648" s="139"/>
      <c r="D648" s="139"/>
      <c r="E648" s="139"/>
    </row>
    <row r="649" spans="1:5" outlineLevel="1" x14ac:dyDescent="0.25">
      <c r="A649" s="139"/>
      <c r="B649" s="139"/>
      <c r="C649" s="139"/>
      <c r="D649" s="139"/>
      <c r="E649" s="139"/>
    </row>
    <row r="650" spans="1:5" outlineLevel="1" x14ac:dyDescent="0.25">
      <c r="A650" s="139"/>
      <c r="B650" s="139"/>
      <c r="C650" s="139"/>
      <c r="D650" s="139"/>
      <c r="E650" s="139"/>
    </row>
    <row r="651" spans="1:5" outlineLevel="1" x14ac:dyDescent="0.25">
      <c r="A651" s="139"/>
      <c r="B651" s="139"/>
      <c r="C651" s="139"/>
      <c r="D651" s="139"/>
      <c r="E651" s="139"/>
    </row>
    <row r="652" spans="1:5" outlineLevel="1" x14ac:dyDescent="0.25">
      <c r="A652" s="139"/>
      <c r="B652" s="139"/>
      <c r="C652" s="139"/>
      <c r="D652" s="139"/>
      <c r="E652" s="139"/>
    </row>
    <row r="653" spans="1:5" outlineLevel="1" x14ac:dyDescent="0.25">
      <c r="A653" s="139"/>
      <c r="B653" s="139"/>
      <c r="C653" s="139"/>
      <c r="D653" s="139"/>
      <c r="E653" s="139"/>
    </row>
    <row r="654" spans="1:5" outlineLevel="1" x14ac:dyDescent="0.25">
      <c r="A654" s="139"/>
      <c r="B654" s="139"/>
      <c r="C654" s="139"/>
      <c r="D654" s="139"/>
      <c r="E654" s="139"/>
    </row>
    <row r="655" spans="1:5" outlineLevel="1" x14ac:dyDescent="0.25">
      <c r="A655" s="139"/>
      <c r="B655" s="139"/>
      <c r="C655" s="139"/>
      <c r="D655" s="139"/>
      <c r="E655" s="139"/>
    </row>
    <row r="656" spans="1:5" outlineLevel="1" x14ac:dyDescent="0.25">
      <c r="D656" s="137"/>
      <c r="E656" s="137"/>
    </row>
    <row r="657" spans="1:5" outlineLevel="1" x14ac:dyDescent="0.25">
      <c r="A657" s="139"/>
      <c r="B657" s="139"/>
      <c r="C657" s="139"/>
      <c r="D657" s="139"/>
      <c r="E657" s="139"/>
    </row>
    <row r="658" spans="1:5" outlineLevel="1" x14ac:dyDescent="0.25">
      <c r="A658" s="139"/>
      <c r="B658" s="139"/>
      <c r="C658" s="139"/>
      <c r="D658" s="139"/>
      <c r="E658" s="139"/>
    </row>
    <row r="659" spans="1:5" outlineLevel="1" x14ac:dyDescent="0.25">
      <c r="A659" s="139"/>
      <c r="B659" s="139"/>
      <c r="C659" s="139"/>
      <c r="D659" s="139"/>
      <c r="E659" s="139"/>
    </row>
    <row r="660" spans="1:5" outlineLevel="1" x14ac:dyDescent="0.25">
      <c r="A660" s="139"/>
      <c r="B660" s="139"/>
      <c r="C660" s="139"/>
      <c r="D660" s="139"/>
      <c r="E660" s="139"/>
    </row>
    <row r="661" spans="1:5" outlineLevel="1" x14ac:dyDescent="0.25">
      <c r="A661" s="139"/>
      <c r="B661" s="139"/>
      <c r="C661" s="139"/>
      <c r="D661" s="139"/>
      <c r="E661" s="139"/>
    </row>
    <row r="662" spans="1:5" outlineLevel="1" x14ac:dyDescent="0.25">
      <c r="A662" s="139"/>
      <c r="B662" s="139"/>
      <c r="C662" s="139"/>
      <c r="D662" s="139"/>
      <c r="E662" s="139"/>
    </row>
    <row r="663" spans="1:5" outlineLevel="1" x14ac:dyDescent="0.25"/>
    <row r="664" spans="1:5" outlineLevel="1" x14ac:dyDescent="0.25"/>
    <row r="665" spans="1:5" outlineLevel="1" x14ac:dyDescent="0.25">
      <c r="A665" s="137"/>
    </row>
    <row r="666" spans="1:5" outlineLevel="1" x14ac:dyDescent="0.25">
      <c r="A666" s="139"/>
      <c r="B666" s="139"/>
      <c r="C666" s="139"/>
      <c r="D666" s="137"/>
      <c r="E666" s="137"/>
    </row>
    <row r="667" spans="1:5" outlineLevel="1" x14ac:dyDescent="0.25">
      <c r="A667" s="139"/>
      <c r="B667" s="139"/>
      <c r="C667" s="139"/>
      <c r="D667" s="139"/>
      <c r="E667" s="139"/>
    </row>
    <row r="668" spans="1:5" outlineLevel="1" x14ac:dyDescent="0.25">
      <c r="A668" s="139"/>
      <c r="B668" s="139"/>
      <c r="C668" s="139"/>
      <c r="D668" s="139"/>
      <c r="E668" s="139"/>
    </row>
    <row r="669" spans="1:5" outlineLevel="1" x14ac:dyDescent="0.25">
      <c r="A669" s="139"/>
      <c r="B669" s="139"/>
      <c r="C669" s="139"/>
      <c r="D669" s="139"/>
      <c r="E669" s="139"/>
    </row>
    <row r="670" spans="1:5" outlineLevel="1" x14ac:dyDescent="0.25">
      <c r="A670" s="139"/>
      <c r="B670" s="139"/>
      <c r="C670" s="139"/>
      <c r="D670" s="139"/>
      <c r="E670" s="139"/>
    </row>
    <row r="671" spans="1:5" outlineLevel="1" x14ac:dyDescent="0.25">
      <c r="A671" s="139"/>
      <c r="B671" s="139"/>
      <c r="C671" s="139"/>
      <c r="D671" s="139"/>
      <c r="E671" s="139"/>
    </row>
    <row r="672" spans="1:5" outlineLevel="1" x14ac:dyDescent="0.25">
      <c r="A672" s="139"/>
      <c r="B672" s="139"/>
      <c r="C672" s="139"/>
      <c r="D672" s="139"/>
      <c r="E672" s="139"/>
    </row>
    <row r="673" spans="1:5" outlineLevel="1" x14ac:dyDescent="0.25">
      <c r="A673" s="139"/>
      <c r="B673" s="139"/>
      <c r="C673" s="139"/>
      <c r="D673" s="139"/>
      <c r="E673" s="139"/>
    </row>
    <row r="674" spans="1:5" outlineLevel="1" x14ac:dyDescent="0.25">
      <c r="A674" s="139"/>
      <c r="B674" s="139"/>
      <c r="C674" s="139"/>
      <c r="D674" s="139"/>
      <c r="E674" s="139"/>
    </row>
    <row r="675" spans="1:5" outlineLevel="1" x14ac:dyDescent="0.25">
      <c r="A675" s="139"/>
      <c r="B675" s="139"/>
      <c r="C675" s="139"/>
      <c r="D675" s="139"/>
      <c r="E675" s="139"/>
    </row>
    <row r="676" spans="1:5" outlineLevel="1" x14ac:dyDescent="0.25">
      <c r="A676" s="139"/>
      <c r="B676" s="139"/>
      <c r="C676" s="139"/>
      <c r="D676" s="139"/>
      <c r="E676" s="139"/>
    </row>
    <row r="677" spans="1:5" outlineLevel="1" x14ac:dyDescent="0.25">
      <c r="A677" s="139"/>
      <c r="B677" s="139"/>
      <c r="C677" s="139"/>
      <c r="D677" s="139"/>
      <c r="E677" s="139"/>
    </row>
    <row r="678" spans="1:5" outlineLevel="1" x14ac:dyDescent="0.25">
      <c r="A678" s="139"/>
      <c r="B678" s="139"/>
      <c r="C678" s="139"/>
      <c r="D678" s="139"/>
      <c r="E678" s="139"/>
    </row>
    <row r="679" spans="1:5" outlineLevel="1" x14ac:dyDescent="0.25">
      <c r="A679" s="139"/>
      <c r="B679" s="139"/>
      <c r="C679" s="139"/>
      <c r="D679" s="139"/>
      <c r="E679" s="139"/>
    </row>
    <row r="680" spans="1:5" outlineLevel="1" x14ac:dyDescent="0.25">
      <c r="A680" s="139"/>
      <c r="B680" s="139"/>
      <c r="C680" s="139"/>
      <c r="D680" s="139"/>
      <c r="E680" s="139"/>
    </row>
    <row r="681" spans="1:5" outlineLevel="1" x14ac:dyDescent="0.25">
      <c r="A681" s="139"/>
      <c r="B681" s="139"/>
      <c r="C681" s="139"/>
      <c r="D681" s="139"/>
      <c r="E681" s="139"/>
    </row>
    <row r="682" spans="1:5" outlineLevel="1" x14ac:dyDescent="0.25">
      <c r="A682" s="139"/>
      <c r="B682" s="139"/>
      <c r="C682" s="139"/>
      <c r="D682" s="139"/>
      <c r="E682" s="139"/>
    </row>
    <row r="683" spans="1:5" outlineLevel="1" x14ac:dyDescent="0.25">
      <c r="A683" s="139"/>
      <c r="B683" s="139"/>
      <c r="C683" s="139"/>
      <c r="D683" s="139"/>
      <c r="E683" s="139"/>
    </row>
    <row r="684" spans="1:5" outlineLevel="1" x14ac:dyDescent="0.25">
      <c r="A684" s="139"/>
      <c r="B684" s="139"/>
      <c r="C684" s="139"/>
      <c r="D684" s="139"/>
      <c r="E684" s="139"/>
    </row>
    <row r="685" spans="1:5" outlineLevel="1" x14ac:dyDescent="0.25">
      <c r="A685" s="139"/>
      <c r="B685" s="139"/>
      <c r="C685" s="139"/>
      <c r="D685" s="139"/>
      <c r="E685" s="139"/>
    </row>
    <row r="686" spans="1:5" outlineLevel="1" x14ac:dyDescent="0.25">
      <c r="A686" s="139"/>
      <c r="B686" s="139"/>
      <c r="C686" s="139"/>
      <c r="D686" s="139"/>
      <c r="E686" s="139"/>
    </row>
    <row r="687" spans="1:5" outlineLevel="1" x14ac:dyDescent="0.25">
      <c r="A687" s="139"/>
      <c r="B687" s="139"/>
      <c r="C687" s="139"/>
      <c r="D687" s="139"/>
      <c r="E687" s="139"/>
    </row>
    <row r="688" spans="1:5" outlineLevel="1" x14ac:dyDescent="0.25">
      <c r="A688" s="139"/>
      <c r="B688" s="139"/>
      <c r="C688" s="139"/>
      <c r="D688" s="139"/>
      <c r="E688" s="139"/>
    </row>
    <row r="689" spans="1:5" outlineLevel="1" x14ac:dyDescent="0.25">
      <c r="A689" s="139"/>
      <c r="B689" s="139"/>
      <c r="C689" s="139"/>
      <c r="D689" s="139"/>
      <c r="E689" s="139"/>
    </row>
    <row r="690" spans="1:5" outlineLevel="1" x14ac:dyDescent="0.25">
      <c r="A690" s="139"/>
      <c r="B690" s="139"/>
      <c r="C690" s="139"/>
      <c r="D690" s="139"/>
      <c r="E690" s="139"/>
    </row>
    <row r="691" spans="1:5" outlineLevel="1" x14ac:dyDescent="0.25">
      <c r="A691" s="139"/>
      <c r="B691" s="139"/>
      <c r="C691" s="139"/>
      <c r="D691" s="139"/>
      <c r="E691" s="139"/>
    </row>
    <row r="692" spans="1:5" outlineLevel="1" x14ac:dyDescent="0.25">
      <c r="A692" s="139"/>
      <c r="B692" s="139"/>
      <c r="C692" s="139"/>
      <c r="D692" s="139"/>
      <c r="E692" s="139"/>
    </row>
    <row r="693" spans="1:5" outlineLevel="1" x14ac:dyDescent="0.25">
      <c r="A693" s="139"/>
      <c r="B693" s="139"/>
      <c r="C693" s="139"/>
      <c r="D693" s="139"/>
      <c r="E693" s="139"/>
    </row>
    <row r="694" spans="1:5" outlineLevel="1" x14ac:dyDescent="0.25">
      <c r="A694" s="139"/>
      <c r="B694" s="139"/>
      <c r="C694" s="139"/>
      <c r="D694" s="139"/>
      <c r="E694" s="139"/>
    </row>
    <row r="695" spans="1:5" outlineLevel="1" x14ac:dyDescent="0.25">
      <c r="D695" s="137"/>
      <c r="E695" s="137"/>
    </row>
    <row r="696" spans="1:5" outlineLevel="1" x14ac:dyDescent="0.25">
      <c r="A696" s="139"/>
      <c r="B696" s="139"/>
      <c r="C696" s="139"/>
      <c r="D696" s="139"/>
      <c r="E696" s="139"/>
    </row>
    <row r="697" spans="1:5" outlineLevel="1" x14ac:dyDescent="0.25">
      <c r="A697" s="139"/>
      <c r="B697" s="139"/>
      <c r="C697" s="139"/>
      <c r="D697" s="139"/>
      <c r="E697" s="139"/>
    </row>
    <row r="698" spans="1:5" outlineLevel="1" x14ac:dyDescent="0.25">
      <c r="A698" s="139"/>
      <c r="B698" s="139"/>
      <c r="C698" s="139"/>
      <c r="D698" s="139"/>
      <c r="E698" s="139"/>
    </row>
    <row r="699" spans="1:5" outlineLevel="1" x14ac:dyDescent="0.25">
      <c r="A699" s="139"/>
      <c r="B699" s="139"/>
      <c r="C699" s="139"/>
      <c r="D699" s="139"/>
      <c r="E699" s="139"/>
    </row>
    <row r="700" spans="1:5" outlineLevel="1" x14ac:dyDescent="0.25">
      <c r="A700" s="139"/>
      <c r="B700" s="139"/>
      <c r="C700" s="139"/>
      <c r="D700" s="139"/>
      <c r="E700" s="139"/>
    </row>
    <row r="701" spans="1:5" outlineLevel="1" x14ac:dyDescent="0.25">
      <c r="A701" s="139"/>
      <c r="B701" s="139"/>
      <c r="C701" s="139"/>
      <c r="D701" s="139"/>
      <c r="E701" s="139"/>
    </row>
    <row r="702" spans="1:5" outlineLevel="1" x14ac:dyDescent="0.25"/>
    <row r="703" spans="1:5" outlineLevel="1" x14ac:dyDescent="0.25"/>
    <row r="704" spans="1:5" outlineLevel="1" x14ac:dyDescent="0.25">
      <c r="A704" s="137"/>
    </row>
    <row r="705" spans="1:5" outlineLevel="1" x14ac:dyDescent="0.25">
      <c r="A705" s="139"/>
      <c r="B705" s="139"/>
      <c r="C705" s="139"/>
      <c r="D705" s="137"/>
      <c r="E705" s="137"/>
    </row>
    <row r="706" spans="1:5" outlineLevel="1" x14ac:dyDescent="0.25">
      <c r="A706" s="139"/>
      <c r="B706" s="139"/>
      <c r="C706" s="139"/>
      <c r="D706" s="139"/>
      <c r="E706" s="139"/>
    </row>
    <row r="707" spans="1:5" outlineLevel="1" x14ac:dyDescent="0.25">
      <c r="A707" s="139"/>
      <c r="B707" s="139"/>
      <c r="C707" s="139"/>
      <c r="D707" s="139"/>
      <c r="E707" s="139"/>
    </row>
    <row r="708" spans="1:5" outlineLevel="1" x14ac:dyDescent="0.25">
      <c r="A708" s="139"/>
      <c r="B708" s="139"/>
      <c r="C708" s="139"/>
      <c r="D708" s="139"/>
      <c r="E708" s="139"/>
    </row>
    <row r="709" spans="1:5" outlineLevel="1" x14ac:dyDescent="0.25">
      <c r="A709" s="139"/>
      <c r="B709" s="139"/>
      <c r="C709" s="139"/>
      <c r="D709" s="139"/>
      <c r="E709" s="139"/>
    </row>
    <row r="710" spans="1:5" outlineLevel="1" x14ac:dyDescent="0.25">
      <c r="A710" s="139"/>
      <c r="B710" s="139"/>
      <c r="C710" s="139"/>
      <c r="D710" s="139"/>
      <c r="E710" s="139"/>
    </row>
    <row r="711" spans="1:5" outlineLevel="1" x14ac:dyDescent="0.25">
      <c r="A711" s="139"/>
      <c r="B711" s="139"/>
      <c r="C711" s="139"/>
      <c r="D711" s="139"/>
      <c r="E711" s="139"/>
    </row>
    <row r="712" spans="1:5" outlineLevel="1" x14ac:dyDescent="0.25">
      <c r="A712" s="139"/>
      <c r="B712" s="139"/>
      <c r="C712" s="139"/>
      <c r="D712" s="139"/>
      <c r="E712" s="139"/>
    </row>
    <row r="713" spans="1:5" outlineLevel="1" x14ac:dyDescent="0.25">
      <c r="A713" s="139"/>
      <c r="B713" s="139"/>
      <c r="C713" s="139"/>
      <c r="D713" s="139"/>
      <c r="E713" s="139"/>
    </row>
    <row r="714" spans="1:5" outlineLevel="1" x14ac:dyDescent="0.25">
      <c r="A714" s="139"/>
      <c r="B714" s="139"/>
      <c r="C714" s="139"/>
      <c r="D714" s="139"/>
      <c r="E714" s="139"/>
    </row>
    <row r="715" spans="1:5" outlineLevel="1" x14ac:dyDescent="0.25">
      <c r="A715" s="139"/>
      <c r="B715" s="139"/>
      <c r="C715" s="139"/>
      <c r="D715" s="139"/>
      <c r="E715" s="139"/>
    </row>
    <row r="716" spans="1:5" outlineLevel="1" x14ac:dyDescent="0.25">
      <c r="A716" s="139"/>
      <c r="B716" s="139"/>
      <c r="C716" s="139"/>
      <c r="D716" s="139"/>
      <c r="E716" s="139"/>
    </row>
    <row r="717" spans="1:5" outlineLevel="1" x14ac:dyDescent="0.25">
      <c r="A717" s="139"/>
      <c r="B717" s="139"/>
      <c r="C717" s="139"/>
      <c r="D717" s="139"/>
      <c r="E717" s="139"/>
    </row>
    <row r="718" spans="1:5" outlineLevel="1" x14ac:dyDescent="0.25">
      <c r="A718" s="139"/>
      <c r="B718" s="139"/>
      <c r="C718" s="139"/>
      <c r="D718" s="139"/>
      <c r="E718" s="139"/>
    </row>
    <row r="719" spans="1:5" outlineLevel="1" x14ac:dyDescent="0.25">
      <c r="A719" s="139"/>
      <c r="B719" s="139"/>
      <c r="C719" s="139"/>
      <c r="D719" s="139"/>
      <c r="E719" s="139"/>
    </row>
    <row r="720" spans="1:5" outlineLevel="1" x14ac:dyDescent="0.25">
      <c r="A720" s="139"/>
      <c r="B720" s="139"/>
      <c r="C720" s="139"/>
      <c r="D720" s="139"/>
      <c r="E720" s="139"/>
    </row>
    <row r="721" spans="1:5" outlineLevel="1" x14ac:dyDescent="0.25">
      <c r="A721" s="139"/>
      <c r="B721" s="139"/>
      <c r="C721" s="139"/>
      <c r="D721" s="139"/>
      <c r="E721" s="139"/>
    </row>
    <row r="722" spans="1:5" outlineLevel="1" x14ac:dyDescent="0.25">
      <c r="A722" s="139"/>
      <c r="B722" s="139"/>
      <c r="C722" s="139"/>
      <c r="D722" s="139"/>
      <c r="E722" s="139"/>
    </row>
    <row r="723" spans="1:5" outlineLevel="1" x14ac:dyDescent="0.25">
      <c r="A723" s="139"/>
      <c r="B723" s="139"/>
      <c r="C723" s="139"/>
      <c r="D723" s="139"/>
      <c r="E723" s="139"/>
    </row>
    <row r="724" spans="1:5" outlineLevel="1" x14ac:dyDescent="0.25">
      <c r="A724" s="139"/>
      <c r="B724" s="139"/>
      <c r="C724" s="139"/>
      <c r="D724" s="139"/>
      <c r="E724" s="139"/>
    </row>
    <row r="725" spans="1:5" outlineLevel="1" x14ac:dyDescent="0.25">
      <c r="A725" s="139"/>
      <c r="B725" s="139"/>
      <c r="C725" s="139"/>
      <c r="D725" s="139"/>
      <c r="E725" s="139"/>
    </row>
    <row r="726" spans="1:5" outlineLevel="1" x14ac:dyDescent="0.25">
      <c r="A726" s="139"/>
      <c r="B726" s="139"/>
      <c r="C726" s="139"/>
      <c r="D726" s="139"/>
      <c r="E726" s="139"/>
    </row>
    <row r="727" spans="1:5" outlineLevel="1" x14ac:dyDescent="0.25">
      <c r="A727" s="139"/>
      <c r="B727" s="139"/>
      <c r="C727" s="139"/>
      <c r="D727" s="139"/>
      <c r="E727" s="139"/>
    </row>
    <row r="728" spans="1:5" outlineLevel="1" x14ac:dyDescent="0.25">
      <c r="A728" s="139"/>
      <c r="B728" s="139"/>
      <c r="C728" s="139"/>
      <c r="D728" s="139"/>
      <c r="E728" s="139"/>
    </row>
    <row r="729" spans="1:5" outlineLevel="1" x14ac:dyDescent="0.25">
      <c r="A729" s="139"/>
      <c r="B729" s="139"/>
      <c r="C729" s="139"/>
      <c r="D729" s="139"/>
      <c r="E729" s="139"/>
    </row>
    <row r="730" spans="1:5" outlineLevel="1" x14ac:dyDescent="0.25">
      <c r="A730" s="139"/>
      <c r="B730" s="139"/>
      <c r="C730" s="139"/>
      <c r="D730" s="139"/>
      <c r="E730" s="139"/>
    </row>
    <row r="731" spans="1:5" outlineLevel="1" x14ac:dyDescent="0.25">
      <c r="A731" s="139"/>
      <c r="B731" s="139"/>
      <c r="C731" s="139"/>
      <c r="D731" s="139"/>
      <c r="E731" s="139"/>
    </row>
    <row r="732" spans="1:5" outlineLevel="1" x14ac:dyDescent="0.25">
      <c r="A732" s="139"/>
      <c r="B732" s="139"/>
      <c r="C732" s="139"/>
      <c r="D732" s="139"/>
      <c r="E732" s="139"/>
    </row>
    <row r="733" spans="1:5" outlineLevel="1" x14ac:dyDescent="0.25">
      <c r="A733" s="139"/>
      <c r="B733" s="139"/>
      <c r="C733" s="139"/>
      <c r="D733" s="139"/>
      <c r="E733" s="139"/>
    </row>
    <row r="734" spans="1:5" outlineLevel="1" x14ac:dyDescent="0.25">
      <c r="D734" s="137"/>
      <c r="E734" s="137"/>
    </row>
    <row r="735" spans="1:5" outlineLevel="1" x14ac:dyDescent="0.25">
      <c r="A735" s="139"/>
      <c r="B735" s="139"/>
      <c r="C735" s="139"/>
      <c r="D735" s="139"/>
      <c r="E735" s="139"/>
    </row>
    <row r="736" spans="1:5" outlineLevel="1" x14ac:dyDescent="0.25">
      <c r="A736" s="139"/>
      <c r="B736" s="139"/>
      <c r="C736" s="139"/>
      <c r="D736" s="139"/>
      <c r="E736" s="139"/>
    </row>
    <row r="737" spans="1:5" outlineLevel="1" x14ac:dyDescent="0.25">
      <c r="A737" s="139"/>
      <c r="B737" s="139"/>
      <c r="C737" s="139"/>
      <c r="D737" s="139"/>
      <c r="E737" s="139"/>
    </row>
    <row r="738" spans="1:5" outlineLevel="1" x14ac:dyDescent="0.25">
      <c r="A738" s="139"/>
      <c r="B738" s="139"/>
      <c r="C738" s="139"/>
      <c r="D738" s="139"/>
      <c r="E738" s="139"/>
    </row>
    <row r="739" spans="1:5" outlineLevel="1" x14ac:dyDescent="0.25">
      <c r="A739" s="139"/>
      <c r="B739" s="139"/>
      <c r="C739" s="139"/>
      <c r="D739" s="139"/>
      <c r="E739" s="139"/>
    </row>
    <row r="740" spans="1:5" outlineLevel="1" x14ac:dyDescent="0.25">
      <c r="A740" s="139"/>
      <c r="B740" s="139"/>
      <c r="C740" s="139"/>
      <c r="D740" s="139"/>
      <c r="E740" s="139"/>
    </row>
    <row r="741" spans="1:5" outlineLevel="1" x14ac:dyDescent="0.25"/>
    <row r="742" spans="1:5" outlineLevel="1" x14ac:dyDescent="0.25"/>
    <row r="743" spans="1:5" outlineLevel="1" x14ac:dyDescent="0.25">
      <c r="A743" s="137"/>
    </row>
    <row r="744" spans="1:5" outlineLevel="1" x14ac:dyDescent="0.25">
      <c r="A744" s="139"/>
      <c r="B744" s="139"/>
      <c r="C744" s="139"/>
      <c r="D744" s="137"/>
      <c r="E744" s="137"/>
    </row>
    <row r="745" spans="1:5" outlineLevel="1" x14ac:dyDescent="0.25">
      <c r="A745" s="139"/>
      <c r="B745" s="139"/>
      <c r="C745" s="139"/>
      <c r="D745" s="139"/>
      <c r="E745" s="139"/>
    </row>
    <row r="746" spans="1:5" outlineLevel="1" x14ac:dyDescent="0.25">
      <c r="A746" s="139"/>
      <c r="B746" s="139"/>
      <c r="C746" s="139"/>
      <c r="D746" s="139"/>
      <c r="E746" s="139"/>
    </row>
    <row r="747" spans="1:5" outlineLevel="1" x14ac:dyDescent="0.25">
      <c r="A747" s="139"/>
      <c r="B747" s="139"/>
      <c r="C747" s="139"/>
      <c r="D747" s="139"/>
      <c r="E747" s="139"/>
    </row>
    <row r="748" spans="1:5" outlineLevel="1" x14ac:dyDescent="0.25">
      <c r="A748" s="139"/>
      <c r="B748" s="139"/>
      <c r="C748" s="139"/>
      <c r="D748" s="139"/>
      <c r="E748" s="139"/>
    </row>
    <row r="749" spans="1:5" outlineLevel="1" x14ac:dyDescent="0.25">
      <c r="A749" s="139"/>
      <c r="B749" s="139"/>
      <c r="C749" s="139"/>
      <c r="D749" s="139"/>
      <c r="E749" s="139"/>
    </row>
    <row r="750" spans="1:5" outlineLevel="1" x14ac:dyDescent="0.25">
      <c r="A750" s="139"/>
      <c r="B750" s="139"/>
      <c r="C750" s="139"/>
      <c r="D750" s="139"/>
      <c r="E750" s="139"/>
    </row>
    <row r="751" spans="1:5" outlineLevel="1" x14ac:dyDescent="0.25">
      <c r="A751" s="139"/>
      <c r="B751" s="139"/>
      <c r="C751" s="139"/>
      <c r="D751" s="139"/>
      <c r="E751" s="139"/>
    </row>
    <row r="752" spans="1:5" outlineLevel="1" x14ac:dyDescent="0.25">
      <c r="A752" s="139"/>
      <c r="B752" s="139"/>
      <c r="C752" s="139"/>
      <c r="D752" s="139"/>
      <c r="E752" s="139"/>
    </row>
    <row r="753" spans="1:5" outlineLevel="1" x14ac:dyDescent="0.25">
      <c r="A753" s="139"/>
      <c r="B753" s="139"/>
      <c r="C753" s="139"/>
      <c r="D753" s="139"/>
      <c r="E753" s="139"/>
    </row>
    <row r="754" spans="1:5" outlineLevel="1" x14ac:dyDescent="0.25">
      <c r="A754" s="139"/>
      <c r="B754" s="139"/>
      <c r="C754" s="139"/>
      <c r="D754" s="139"/>
      <c r="E754" s="139"/>
    </row>
    <row r="755" spans="1:5" outlineLevel="1" x14ac:dyDescent="0.25">
      <c r="A755" s="139"/>
      <c r="B755" s="139"/>
      <c r="C755" s="139"/>
      <c r="D755" s="139"/>
      <c r="E755" s="139"/>
    </row>
    <row r="756" spans="1:5" outlineLevel="1" x14ac:dyDescent="0.25">
      <c r="A756" s="139"/>
      <c r="B756" s="139"/>
      <c r="C756" s="139"/>
      <c r="D756" s="139"/>
      <c r="E756" s="139"/>
    </row>
    <row r="757" spans="1:5" outlineLevel="1" x14ac:dyDescent="0.25">
      <c r="A757" s="139"/>
      <c r="B757" s="139"/>
      <c r="C757" s="139"/>
      <c r="D757" s="139"/>
      <c r="E757" s="139"/>
    </row>
    <row r="758" spans="1:5" outlineLevel="1" x14ac:dyDescent="0.25">
      <c r="A758" s="139"/>
      <c r="B758" s="139"/>
      <c r="C758" s="139"/>
      <c r="D758" s="139"/>
      <c r="E758" s="139"/>
    </row>
    <row r="759" spans="1:5" outlineLevel="1" x14ac:dyDescent="0.25">
      <c r="A759" s="139"/>
      <c r="B759" s="139"/>
      <c r="C759" s="139"/>
      <c r="D759" s="139"/>
      <c r="E759" s="139"/>
    </row>
    <row r="760" spans="1:5" outlineLevel="1" x14ac:dyDescent="0.25">
      <c r="A760" s="139"/>
      <c r="B760" s="139"/>
      <c r="C760" s="139"/>
      <c r="D760" s="139"/>
      <c r="E760" s="139"/>
    </row>
    <row r="761" spans="1:5" outlineLevel="1" x14ac:dyDescent="0.25">
      <c r="A761" s="139"/>
      <c r="B761" s="139"/>
      <c r="C761" s="139"/>
      <c r="D761" s="139"/>
      <c r="E761" s="139"/>
    </row>
    <row r="762" spans="1:5" outlineLevel="1" x14ac:dyDescent="0.25">
      <c r="A762" s="139"/>
      <c r="B762" s="139"/>
      <c r="C762" s="139"/>
      <c r="D762" s="139"/>
      <c r="E762" s="139"/>
    </row>
    <row r="763" spans="1:5" outlineLevel="1" x14ac:dyDescent="0.25">
      <c r="A763" s="139"/>
      <c r="B763" s="139"/>
      <c r="C763" s="139"/>
      <c r="D763" s="139"/>
      <c r="E763" s="139"/>
    </row>
    <row r="764" spans="1:5" outlineLevel="1" x14ac:dyDescent="0.25">
      <c r="A764" s="139"/>
      <c r="B764" s="139"/>
      <c r="C764" s="139"/>
      <c r="D764" s="139"/>
      <c r="E764" s="139"/>
    </row>
    <row r="765" spans="1:5" outlineLevel="1" x14ac:dyDescent="0.25">
      <c r="A765" s="139"/>
      <c r="B765" s="139"/>
      <c r="C765" s="139"/>
      <c r="D765" s="139"/>
      <c r="E765" s="139"/>
    </row>
    <row r="766" spans="1:5" outlineLevel="1" x14ac:dyDescent="0.25">
      <c r="A766" s="139"/>
      <c r="B766" s="139"/>
      <c r="C766" s="139"/>
      <c r="D766" s="139"/>
      <c r="E766" s="139"/>
    </row>
    <row r="767" spans="1:5" outlineLevel="1" x14ac:dyDescent="0.25">
      <c r="A767" s="139"/>
      <c r="B767" s="139"/>
      <c r="C767" s="139"/>
      <c r="D767" s="139"/>
      <c r="E767" s="139"/>
    </row>
    <row r="768" spans="1:5" outlineLevel="1" x14ac:dyDescent="0.25">
      <c r="A768" s="139"/>
      <c r="B768" s="139"/>
      <c r="C768" s="139"/>
      <c r="D768" s="139"/>
      <c r="E768" s="139"/>
    </row>
    <row r="769" spans="1:5" outlineLevel="1" x14ac:dyDescent="0.25">
      <c r="A769" s="139"/>
      <c r="B769" s="139"/>
      <c r="C769" s="139"/>
      <c r="D769" s="139"/>
      <c r="E769" s="139"/>
    </row>
    <row r="770" spans="1:5" outlineLevel="1" x14ac:dyDescent="0.25">
      <c r="A770" s="139"/>
      <c r="B770" s="139"/>
      <c r="C770" s="139"/>
      <c r="D770" s="139"/>
      <c r="E770" s="139"/>
    </row>
    <row r="771" spans="1:5" outlineLevel="1" x14ac:dyDescent="0.25">
      <c r="A771" s="139"/>
      <c r="B771" s="139"/>
      <c r="C771" s="139"/>
      <c r="D771" s="139"/>
      <c r="E771" s="139"/>
    </row>
    <row r="772" spans="1:5" outlineLevel="1" x14ac:dyDescent="0.25">
      <c r="A772" s="139"/>
      <c r="B772" s="139"/>
      <c r="C772" s="139"/>
      <c r="D772" s="139"/>
      <c r="E772" s="139"/>
    </row>
    <row r="773" spans="1:5" outlineLevel="1" x14ac:dyDescent="0.25">
      <c r="D773" s="137"/>
      <c r="E773" s="137"/>
    </row>
    <row r="774" spans="1:5" outlineLevel="1" x14ac:dyDescent="0.25">
      <c r="A774" s="139"/>
      <c r="B774" s="139"/>
      <c r="C774" s="139"/>
      <c r="D774" s="139"/>
      <c r="E774" s="139"/>
    </row>
    <row r="775" spans="1:5" outlineLevel="1" x14ac:dyDescent="0.25">
      <c r="A775" s="139"/>
      <c r="B775" s="139"/>
      <c r="C775" s="139"/>
      <c r="D775" s="139"/>
      <c r="E775" s="139"/>
    </row>
    <row r="776" spans="1:5" outlineLevel="1" x14ac:dyDescent="0.25">
      <c r="A776" s="139"/>
      <c r="B776" s="139"/>
      <c r="C776" s="139"/>
      <c r="D776" s="139"/>
      <c r="E776" s="139"/>
    </row>
    <row r="777" spans="1:5" outlineLevel="1" x14ac:dyDescent="0.25">
      <c r="A777" s="139"/>
      <c r="B777" s="139"/>
      <c r="C777" s="139"/>
      <c r="D777" s="139"/>
      <c r="E777" s="139"/>
    </row>
    <row r="778" spans="1:5" outlineLevel="1" x14ac:dyDescent="0.25">
      <c r="A778" s="139"/>
      <c r="B778" s="139"/>
      <c r="C778" s="139"/>
      <c r="D778" s="139"/>
      <c r="E778" s="139"/>
    </row>
    <row r="779" spans="1:5" outlineLevel="1" x14ac:dyDescent="0.25">
      <c r="A779" s="139"/>
      <c r="B779" s="139"/>
      <c r="C779" s="139"/>
      <c r="D779" s="139"/>
      <c r="E779" s="139"/>
    </row>
    <row r="780" spans="1:5" outlineLevel="1" x14ac:dyDescent="0.25"/>
    <row r="781" spans="1:5" outlineLevel="1" x14ac:dyDescent="0.25"/>
    <row r="782" spans="1:5" outlineLevel="1" x14ac:dyDescent="0.25">
      <c r="A782" s="137"/>
    </row>
    <row r="783" spans="1:5" outlineLevel="1" x14ac:dyDescent="0.25">
      <c r="A783" s="139"/>
      <c r="B783" s="139"/>
      <c r="C783" s="139"/>
      <c r="D783" s="137"/>
      <c r="E783" s="137"/>
    </row>
    <row r="784" spans="1:5" outlineLevel="1" x14ac:dyDescent="0.25">
      <c r="A784" s="139"/>
      <c r="B784" s="139"/>
      <c r="C784" s="139"/>
      <c r="D784" s="139"/>
      <c r="E784" s="139"/>
    </row>
    <row r="785" spans="1:5" outlineLevel="1" x14ac:dyDescent="0.25">
      <c r="A785" s="139"/>
      <c r="B785" s="139"/>
      <c r="C785" s="139"/>
      <c r="D785" s="139"/>
      <c r="E785" s="139"/>
    </row>
    <row r="786" spans="1:5" outlineLevel="1" x14ac:dyDescent="0.25">
      <c r="A786" s="139"/>
      <c r="B786" s="139"/>
      <c r="C786" s="139"/>
      <c r="D786" s="139"/>
      <c r="E786" s="139"/>
    </row>
    <row r="787" spans="1:5" outlineLevel="1" x14ac:dyDescent="0.25">
      <c r="A787" s="139"/>
      <c r="B787" s="139"/>
      <c r="C787" s="139"/>
      <c r="D787" s="139"/>
      <c r="E787" s="139"/>
    </row>
    <row r="788" spans="1:5" outlineLevel="1" x14ac:dyDescent="0.25">
      <c r="A788" s="139"/>
      <c r="B788" s="139"/>
      <c r="C788" s="139"/>
      <c r="D788" s="139"/>
      <c r="E788" s="139"/>
    </row>
    <row r="789" spans="1:5" outlineLevel="1" x14ac:dyDescent="0.25">
      <c r="A789" s="139"/>
      <c r="B789" s="139"/>
      <c r="C789" s="139"/>
      <c r="D789" s="139"/>
      <c r="E789" s="139"/>
    </row>
    <row r="790" spans="1:5" outlineLevel="1" x14ac:dyDescent="0.25">
      <c r="A790" s="139"/>
      <c r="B790" s="139"/>
      <c r="C790" s="139"/>
      <c r="D790" s="139"/>
      <c r="E790" s="139"/>
    </row>
    <row r="791" spans="1:5" outlineLevel="1" x14ac:dyDescent="0.25">
      <c r="A791" s="139"/>
      <c r="B791" s="139"/>
      <c r="C791" s="139"/>
      <c r="D791" s="139"/>
      <c r="E791" s="139"/>
    </row>
    <row r="792" spans="1:5" outlineLevel="1" x14ac:dyDescent="0.25">
      <c r="A792" s="139"/>
      <c r="B792" s="139"/>
      <c r="C792" s="139"/>
      <c r="D792" s="139"/>
      <c r="E792" s="139"/>
    </row>
    <row r="793" spans="1:5" outlineLevel="1" x14ac:dyDescent="0.25">
      <c r="A793" s="139"/>
      <c r="B793" s="139"/>
      <c r="C793" s="139"/>
      <c r="D793" s="139"/>
      <c r="E793" s="139"/>
    </row>
    <row r="794" spans="1:5" outlineLevel="1" x14ac:dyDescent="0.25">
      <c r="A794" s="139"/>
      <c r="B794" s="139"/>
      <c r="C794" s="139"/>
      <c r="D794" s="139"/>
      <c r="E794" s="139"/>
    </row>
    <row r="795" spans="1:5" outlineLevel="1" x14ac:dyDescent="0.25">
      <c r="A795" s="139"/>
      <c r="B795" s="139"/>
      <c r="C795" s="139"/>
      <c r="D795" s="139"/>
      <c r="E795" s="139"/>
    </row>
    <row r="796" spans="1:5" outlineLevel="1" x14ac:dyDescent="0.25">
      <c r="A796" s="139"/>
      <c r="B796" s="139"/>
      <c r="C796" s="139"/>
      <c r="D796" s="139"/>
      <c r="E796" s="139"/>
    </row>
    <row r="797" spans="1:5" outlineLevel="1" x14ac:dyDescent="0.25">
      <c r="A797" s="139"/>
      <c r="B797" s="139"/>
      <c r="C797" s="139"/>
      <c r="D797" s="139"/>
      <c r="E797" s="139"/>
    </row>
    <row r="798" spans="1:5" outlineLevel="1" x14ac:dyDescent="0.25">
      <c r="A798" s="139"/>
      <c r="B798" s="139"/>
      <c r="C798" s="139"/>
      <c r="D798" s="139"/>
      <c r="E798" s="139"/>
    </row>
    <row r="799" spans="1:5" outlineLevel="1" x14ac:dyDescent="0.25">
      <c r="A799" s="139"/>
      <c r="B799" s="139"/>
      <c r="C799" s="139"/>
      <c r="D799" s="139"/>
      <c r="E799" s="139"/>
    </row>
    <row r="800" spans="1:5" outlineLevel="1" x14ac:dyDescent="0.25">
      <c r="A800" s="139"/>
      <c r="B800" s="139"/>
      <c r="C800" s="139"/>
      <c r="D800" s="139"/>
      <c r="E800" s="139"/>
    </row>
    <row r="801" spans="1:5" outlineLevel="1" x14ac:dyDescent="0.25">
      <c r="A801" s="139"/>
      <c r="B801" s="139"/>
      <c r="C801" s="139"/>
      <c r="D801" s="139"/>
      <c r="E801" s="139"/>
    </row>
    <row r="802" spans="1:5" outlineLevel="1" x14ac:dyDescent="0.25">
      <c r="A802" s="139"/>
      <c r="B802" s="139"/>
      <c r="C802" s="139"/>
      <c r="D802" s="139"/>
      <c r="E802" s="139"/>
    </row>
    <row r="803" spans="1:5" outlineLevel="1" x14ac:dyDescent="0.25">
      <c r="A803" s="139"/>
      <c r="B803" s="139"/>
      <c r="C803" s="139"/>
      <c r="D803" s="139"/>
      <c r="E803" s="139"/>
    </row>
    <row r="804" spans="1:5" outlineLevel="1" x14ac:dyDescent="0.25">
      <c r="A804" s="139"/>
      <c r="B804" s="139"/>
      <c r="C804" s="139"/>
      <c r="D804" s="139"/>
      <c r="E804" s="139"/>
    </row>
    <row r="805" spans="1:5" outlineLevel="1" x14ac:dyDescent="0.25">
      <c r="A805" s="139"/>
      <c r="B805" s="139"/>
      <c r="C805" s="139"/>
      <c r="D805" s="139"/>
      <c r="E805" s="139"/>
    </row>
    <row r="806" spans="1:5" outlineLevel="1" x14ac:dyDescent="0.25">
      <c r="A806" s="139"/>
      <c r="B806" s="139"/>
      <c r="C806" s="139"/>
      <c r="D806" s="139"/>
      <c r="E806" s="139"/>
    </row>
    <row r="807" spans="1:5" outlineLevel="1" x14ac:dyDescent="0.25">
      <c r="A807" s="139"/>
      <c r="B807" s="139"/>
      <c r="C807" s="139"/>
      <c r="D807" s="139"/>
      <c r="E807" s="139"/>
    </row>
    <row r="808" spans="1:5" outlineLevel="1" x14ac:dyDescent="0.25">
      <c r="A808" s="139"/>
      <c r="B808" s="139"/>
      <c r="C808" s="139"/>
      <c r="D808" s="139"/>
      <c r="E808" s="139"/>
    </row>
    <row r="809" spans="1:5" outlineLevel="1" x14ac:dyDescent="0.25">
      <c r="A809" s="139"/>
      <c r="B809" s="139"/>
      <c r="C809" s="139"/>
      <c r="D809" s="139"/>
      <c r="E809" s="139"/>
    </row>
    <row r="810" spans="1:5" outlineLevel="1" x14ac:dyDescent="0.25">
      <c r="A810" s="139"/>
      <c r="B810" s="139"/>
      <c r="C810" s="139"/>
      <c r="D810" s="139"/>
      <c r="E810" s="139"/>
    </row>
    <row r="811" spans="1:5" outlineLevel="1" x14ac:dyDescent="0.25">
      <c r="A811" s="139"/>
      <c r="B811" s="139"/>
      <c r="C811" s="139"/>
      <c r="D811" s="139"/>
      <c r="E811" s="139"/>
    </row>
    <row r="812" spans="1:5" outlineLevel="1" x14ac:dyDescent="0.25">
      <c r="D812" s="137"/>
      <c r="E812" s="137"/>
    </row>
    <row r="813" spans="1:5" outlineLevel="1" x14ac:dyDescent="0.25">
      <c r="A813" s="139"/>
      <c r="B813" s="139"/>
      <c r="C813" s="139"/>
      <c r="D813" s="139"/>
      <c r="E813" s="139"/>
    </row>
    <row r="814" spans="1:5" outlineLevel="1" x14ac:dyDescent="0.25">
      <c r="A814" s="139"/>
      <c r="B814" s="139"/>
      <c r="C814" s="139"/>
      <c r="D814" s="139"/>
      <c r="E814" s="139"/>
    </row>
    <row r="815" spans="1:5" outlineLevel="1" x14ac:dyDescent="0.25">
      <c r="A815" s="139"/>
      <c r="B815" s="139"/>
      <c r="C815" s="139"/>
      <c r="D815" s="139"/>
      <c r="E815" s="139"/>
    </row>
    <row r="816" spans="1:5" outlineLevel="1" x14ac:dyDescent="0.25">
      <c r="A816" s="139"/>
      <c r="B816" s="139"/>
      <c r="C816" s="139"/>
      <c r="D816" s="139"/>
      <c r="E816" s="139"/>
    </row>
    <row r="817" spans="1:5" outlineLevel="1" x14ac:dyDescent="0.25">
      <c r="A817" s="139"/>
      <c r="B817" s="139"/>
      <c r="C817" s="139"/>
      <c r="D817" s="139"/>
      <c r="E817" s="139"/>
    </row>
    <row r="818" spans="1:5" outlineLevel="1" x14ac:dyDescent="0.25">
      <c r="A818" s="139"/>
      <c r="B818" s="139"/>
      <c r="C818" s="139"/>
      <c r="D818" s="139"/>
      <c r="E818" s="139"/>
    </row>
    <row r="819" spans="1:5" outlineLevel="1" x14ac:dyDescent="0.25"/>
    <row r="820" spans="1:5" outlineLevel="1" x14ac:dyDescent="0.25"/>
    <row r="821" spans="1:5" outlineLevel="1" x14ac:dyDescent="0.25">
      <c r="A821" s="137"/>
    </row>
    <row r="822" spans="1:5" outlineLevel="1" x14ac:dyDescent="0.25">
      <c r="A822" s="139"/>
      <c r="B822" s="139"/>
      <c r="C822" s="139"/>
      <c r="D822" s="137"/>
      <c r="E822" s="137"/>
    </row>
    <row r="823" spans="1:5" outlineLevel="1" x14ac:dyDescent="0.25">
      <c r="A823" s="139"/>
      <c r="B823" s="139"/>
      <c r="C823" s="139"/>
      <c r="D823" s="139"/>
      <c r="E823" s="139"/>
    </row>
    <row r="824" spans="1:5" outlineLevel="1" x14ac:dyDescent="0.25">
      <c r="A824" s="139"/>
      <c r="B824" s="139"/>
      <c r="C824" s="139"/>
      <c r="D824" s="139"/>
      <c r="E824" s="139"/>
    </row>
    <row r="825" spans="1:5" outlineLevel="1" x14ac:dyDescent="0.25">
      <c r="A825" s="139"/>
      <c r="B825" s="139"/>
      <c r="C825" s="139"/>
      <c r="D825" s="139"/>
      <c r="E825" s="139"/>
    </row>
    <row r="826" spans="1:5" outlineLevel="1" x14ac:dyDescent="0.25">
      <c r="A826" s="139"/>
      <c r="B826" s="139"/>
      <c r="C826" s="139"/>
      <c r="D826" s="139"/>
      <c r="E826" s="139"/>
    </row>
    <row r="827" spans="1:5" outlineLevel="1" x14ac:dyDescent="0.25">
      <c r="A827" s="139"/>
      <c r="B827" s="139"/>
      <c r="C827" s="139"/>
      <c r="D827" s="139"/>
      <c r="E827" s="139"/>
    </row>
    <row r="828" spans="1:5" outlineLevel="1" x14ac:dyDescent="0.25">
      <c r="A828" s="139"/>
      <c r="B828" s="139"/>
      <c r="C828" s="139"/>
      <c r="D828" s="139"/>
      <c r="E828" s="139"/>
    </row>
    <row r="829" spans="1:5" outlineLevel="1" x14ac:dyDescent="0.25">
      <c r="A829" s="139"/>
      <c r="B829" s="139"/>
      <c r="C829" s="139"/>
      <c r="D829" s="139"/>
      <c r="E829" s="139"/>
    </row>
    <row r="830" spans="1:5" outlineLevel="1" x14ac:dyDescent="0.25">
      <c r="A830" s="139"/>
      <c r="B830" s="139"/>
      <c r="C830" s="139"/>
      <c r="D830" s="139"/>
      <c r="E830" s="139"/>
    </row>
    <row r="831" spans="1:5" outlineLevel="1" x14ac:dyDescent="0.25">
      <c r="A831" s="139"/>
      <c r="B831" s="139"/>
      <c r="C831" s="139"/>
      <c r="D831" s="139"/>
      <c r="E831" s="139"/>
    </row>
    <row r="832" spans="1:5" outlineLevel="1" x14ac:dyDescent="0.25">
      <c r="A832" s="139"/>
      <c r="B832" s="139"/>
      <c r="C832" s="139"/>
      <c r="D832" s="139"/>
      <c r="E832" s="139"/>
    </row>
    <row r="833" spans="1:5" outlineLevel="1" x14ac:dyDescent="0.25">
      <c r="A833" s="139"/>
      <c r="B833" s="139"/>
      <c r="C833" s="139"/>
      <c r="D833" s="139"/>
      <c r="E833" s="139"/>
    </row>
    <row r="834" spans="1:5" outlineLevel="1" x14ac:dyDescent="0.25">
      <c r="A834" s="139"/>
      <c r="B834" s="139"/>
      <c r="C834" s="139"/>
      <c r="D834" s="139"/>
      <c r="E834" s="139"/>
    </row>
    <row r="835" spans="1:5" outlineLevel="1" x14ac:dyDescent="0.25">
      <c r="A835" s="139"/>
      <c r="B835" s="139"/>
      <c r="C835" s="139"/>
      <c r="D835" s="139"/>
      <c r="E835" s="139"/>
    </row>
    <row r="836" spans="1:5" outlineLevel="1" x14ac:dyDescent="0.25">
      <c r="A836" s="139"/>
      <c r="B836" s="139"/>
      <c r="C836" s="139"/>
      <c r="D836" s="139"/>
      <c r="E836" s="139"/>
    </row>
    <row r="837" spans="1:5" outlineLevel="1" x14ac:dyDescent="0.25">
      <c r="A837" s="139"/>
      <c r="B837" s="139"/>
      <c r="C837" s="139"/>
      <c r="D837" s="139"/>
      <c r="E837" s="139"/>
    </row>
    <row r="838" spans="1:5" outlineLevel="1" x14ac:dyDescent="0.25">
      <c r="A838" s="139"/>
      <c r="B838" s="139"/>
      <c r="C838" s="139"/>
      <c r="D838" s="139"/>
      <c r="E838" s="139"/>
    </row>
    <row r="839" spans="1:5" outlineLevel="1" x14ac:dyDescent="0.25">
      <c r="A839" s="139"/>
      <c r="B839" s="139"/>
      <c r="C839" s="139"/>
      <c r="D839" s="139"/>
      <c r="E839" s="139"/>
    </row>
    <row r="840" spans="1:5" outlineLevel="1" x14ac:dyDescent="0.25">
      <c r="A840" s="139"/>
      <c r="B840" s="139"/>
      <c r="C840" s="139"/>
      <c r="D840" s="139"/>
      <c r="E840" s="139"/>
    </row>
    <row r="841" spans="1:5" outlineLevel="1" x14ac:dyDescent="0.25">
      <c r="A841" s="139"/>
      <c r="B841" s="139"/>
      <c r="C841" s="139"/>
      <c r="D841" s="139"/>
      <c r="E841" s="139"/>
    </row>
    <row r="842" spans="1:5" outlineLevel="1" x14ac:dyDescent="0.25">
      <c r="A842" s="139"/>
      <c r="B842" s="139"/>
      <c r="C842" s="139"/>
      <c r="D842" s="139"/>
      <c r="E842" s="139"/>
    </row>
    <row r="843" spans="1:5" outlineLevel="1" x14ac:dyDescent="0.25">
      <c r="A843" s="139"/>
      <c r="B843" s="139"/>
      <c r="C843" s="139"/>
      <c r="D843" s="139"/>
      <c r="E843" s="139"/>
    </row>
    <row r="844" spans="1:5" outlineLevel="1" x14ac:dyDescent="0.25">
      <c r="A844" s="139"/>
      <c r="B844" s="139"/>
      <c r="C844" s="139"/>
      <c r="D844" s="139"/>
      <c r="E844" s="139"/>
    </row>
    <row r="845" spans="1:5" outlineLevel="1" x14ac:dyDescent="0.25">
      <c r="A845" s="139"/>
      <c r="B845" s="139"/>
      <c r="C845" s="139"/>
      <c r="D845" s="139"/>
      <c r="E845" s="139"/>
    </row>
    <row r="846" spans="1:5" outlineLevel="1" x14ac:dyDescent="0.25">
      <c r="A846" s="139"/>
      <c r="B846" s="139"/>
      <c r="C846" s="139"/>
      <c r="D846" s="139"/>
      <c r="E846" s="139"/>
    </row>
    <row r="847" spans="1:5" outlineLevel="1" x14ac:dyDescent="0.25">
      <c r="A847" s="139"/>
      <c r="B847" s="139"/>
      <c r="C847" s="139"/>
      <c r="D847" s="139"/>
      <c r="E847" s="139"/>
    </row>
    <row r="848" spans="1:5" outlineLevel="1" x14ac:dyDescent="0.25">
      <c r="A848" s="139"/>
      <c r="B848" s="139"/>
      <c r="C848" s="139"/>
      <c r="D848" s="139"/>
      <c r="E848" s="139"/>
    </row>
    <row r="849" spans="1:5" outlineLevel="1" x14ac:dyDescent="0.25">
      <c r="A849" s="139"/>
      <c r="B849" s="139"/>
      <c r="C849" s="139"/>
      <c r="D849" s="139"/>
      <c r="E849" s="139"/>
    </row>
    <row r="850" spans="1:5" outlineLevel="1" x14ac:dyDescent="0.25">
      <c r="A850" s="139"/>
      <c r="B850" s="139"/>
      <c r="C850" s="139"/>
      <c r="D850" s="139"/>
      <c r="E850" s="139"/>
    </row>
    <row r="851" spans="1:5" outlineLevel="1" x14ac:dyDescent="0.25">
      <c r="D851" s="137"/>
      <c r="E851" s="137"/>
    </row>
    <row r="852" spans="1:5" outlineLevel="1" x14ac:dyDescent="0.25">
      <c r="A852" s="139"/>
      <c r="B852" s="139"/>
      <c r="C852" s="139"/>
      <c r="D852" s="139"/>
      <c r="E852" s="139"/>
    </row>
    <row r="853" spans="1:5" outlineLevel="1" x14ac:dyDescent="0.25">
      <c r="A853" s="139"/>
      <c r="B853" s="139"/>
      <c r="C853" s="139"/>
      <c r="D853" s="139"/>
      <c r="E853" s="139"/>
    </row>
    <row r="854" spans="1:5" outlineLevel="1" x14ac:dyDescent="0.25">
      <c r="A854" s="139"/>
      <c r="B854" s="139"/>
      <c r="C854" s="139"/>
      <c r="D854" s="139"/>
      <c r="E854" s="139"/>
    </row>
    <row r="855" spans="1:5" outlineLevel="1" x14ac:dyDescent="0.25">
      <c r="A855" s="139"/>
      <c r="B855" s="139"/>
      <c r="C855" s="139"/>
      <c r="D855" s="139"/>
      <c r="E855" s="139"/>
    </row>
    <row r="856" spans="1:5" outlineLevel="1" x14ac:dyDescent="0.25">
      <c r="A856" s="139"/>
      <c r="B856" s="139"/>
      <c r="C856" s="139"/>
      <c r="D856" s="139"/>
      <c r="E856" s="139"/>
    </row>
    <row r="857" spans="1:5" outlineLevel="1" x14ac:dyDescent="0.25">
      <c r="A857" s="139"/>
      <c r="B857" s="139"/>
      <c r="C857" s="139"/>
      <c r="D857" s="139"/>
      <c r="E857" s="139"/>
    </row>
    <row r="858" spans="1:5" outlineLevel="1" x14ac:dyDescent="0.25"/>
    <row r="859" spans="1:5" outlineLevel="1" x14ac:dyDescent="0.25"/>
    <row r="860" spans="1:5" outlineLevel="1" x14ac:dyDescent="0.25">
      <c r="A860" s="137"/>
    </row>
    <row r="861" spans="1:5" outlineLevel="1" x14ac:dyDescent="0.25">
      <c r="A861" s="139"/>
      <c r="B861" s="139"/>
      <c r="C861" s="139"/>
      <c r="D861" s="137"/>
      <c r="E861" s="137"/>
    </row>
    <row r="862" spans="1:5" outlineLevel="1" x14ac:dyDescent="0.25">
      <c r="A862" s="139"/>
      <c r="B862" s="139"/>
      <c r="C862" s="139"/>
      <c r="D862" s="139"/>
      <c r="E862" s="139"/>
    </row>
    <row r="863" spans="1:5" outlineLevel="1" x14ac:dyDescent="0.25">
      <c r="A863" s="139"/>
      <c r="B863" s="139"/>
      <c r="C863" s="139"/>
      <c r="D863" s="139"/>
      <c r="E863" s="139"/>
    </row>
    <row r="864" spans="1:5" outlineLevel="1" x14ac:dyDescent="0.25">
      <c r="A864" s="139"/>
      <c r="B864" s="139"/>
      <c r="C864" s="139"/>
      <c r="D864" s="139"/>
      <c r="E864" s="139"/>
    </row>
    <row r="865" spans="1:5" outlineLevel="1" x14ac:dyDescent="0.25">
      <c r="A865" s="139"/>
      <c r="B865" s="139"/>
      <c r="C865" s="139"/>
      <c r="D865" s="139"/>
      <c r="E865" s="139"/>
    </row>
    <row r="866" spans="1:5" outlineLevel="1" x14ac:dyDescent="0.25">
      <c r="A866" s="139"/>
      <c r="B866" s="139"/>
      <c r="C866" s="139"/>
      <c r="D866" s="139"/>
      <c r="E866" s="139"/>
    </row>
    <row r="867" spans="1:5" outlineLevel="1" x14ac:dyDescent="0.25">
      <c r="A867" s="139"/>
      <c r="B867" s="139"/>
      <c r="C867" s="139"/>
      <c r="D867" s="139"/>
      <c r="E867" s="139"/>
    </row>
    <row r="868" spans="1:5" outlineLevel="1" x14ac:dyDescent="0.25">
      <c r="A868" s="139"/>
      <c r="B868" s="139"/>
      <c r="C868" s="139"/>
      <c r="D868" s="139"/>
      <c r="E868" s="139"/>
    </row>
    <row r="869" spans="1:5" outlineLevel="1" x14ac:dyDescent="0.25">
      <c r="A869" s="139"/>
      <c r="B869" s="139"/>
      <c r="C869" s="139"/>
      <c r="D869" s="139"/>
      <c r="E869" s="139"/>
    </row>
    <row r="870" spans="1:5" outlineLevel="1" x14ac:dyDescent="0.25">
      <c r="A870" s="139"/>
      <c r="B870" s="139"/>
      <c r="C870" s="139"/>
      <c r="D870" s="139"/>
      <c r="E870" s="139"/>
    </row>
    <row r="871" spans="1:5" outlineLevel="1" x14ac:dyDescent="0.25">
      <c r="A871" s="139"/>
      <c r="B871" s="139"/>
      <c r="C871" s="139"/>
      <c r="D871" s="139"/>
      <c r="E871" s="139"/>
    </row>
    <row r="872" spans="1:5" outlineLevel="1" x14ac:dyDescent="0.25">
      <c r="A872" s="139"/>
      <c r="B872" s="139"/>
      <c r="C872" s="139"/>
      <c r="D872" s="139"/>
      <c r="E872" s="139"/>
    </row>
    <row r="873" spans="1:5" outlineLevel="1" x14ac:dyDescent="0.25">
      <c r="A873" s="139"/>
      <c r="B873" s="139"/>
      <c r="C873" s="139"/>
      <c r="D873" s="139"/>
      <c r="E873" s="139"/>
    </row>
    <row r="874" spans="1:5" outlineLevel="1" x14ac:dyDescent="0.25">
      <c r="A874" s="139"/>
      <c r="B874" s="139"/>
      <c r="C874" s="139"/>
      <c r="D874" s="139"/>
      <c r="E874" s="139"/>
    </row>
    <row r="875" spans="1:5" outlineLevel="1" x14ac:dyDescent="0.25">
      <c r="A875" s="139"/>
      <c r="B875" s="139"/>
      <c r="C875" s="139"/>
      <c r="D875" s="139"/>
      <c r="E875" s="139"/>
    </row>
    <row r="876" spans="1:5" outlineLevel="1" x14ac:dyDescent="0.25">
      <c r="A876" s="139"/>
      <c r="B876" s="139"/>
      <c r="C876" s="139"/>
      <c r="D876" s="139"/>
      <c r="E876" s="139"/>
    </row>
    <row r="877" spans="1:5" outlineLevel="1" x14ac:dyDescent="0.25">
      <c r="A877" s="139"/>
      <c r="B877" s="139"/>
      <c r="C877" s="139"/>
      <c r="D877" s="139"/>
      <c r="E877" s="139"/>
    </row>
    <row r="878" spans="1:5" outlineLevel="1" x14ac:dyDescent="0.25">
      <c r="A878" s="139"/>
      <c r="B878" s="139"/>
      <c r="C878" s="139"/>
      <c r="D878" s="139"/>
      <c r="E878" s="139"/>
    </row>
    <row r="879" spans="1:5" outlineLevel="1" x14ac:dyDescent="0.25">
      <c r="A879" s="139"/>
      <c r="B879" s="139"/>
      <c r="C879" s="139"/>
      <c r="D879" s="139"/>
      <c r="E879" s="139"/>
    </row>
    <row r="880" spans="1:5" outlineLevel="1" x14ac:dyDescent="0.25">
      <c r="A880" s="139"/>
      <c r="B880" s="139"/>
      <c r="C880" s="139"/>
      <c r="D880" s="139"/>
      <c r="E880" s="139"/>
    </row>
    <row r="881" spans="1:5" outlineLevel="1" x14ac:dyDescent="0.25">
      <c r="A881" s="139"/>
      <c r="B881" s="139"/>
      <c r="C881" s="139"/>
      <c r="D881" s="139"/>
      <c r="E881" s="139"/>
    </row>
    <row r="882" spans="1:5" outlineLevel="1" x14ac:dyDescent="0.25">
      <c r="A882" s="139"/>
      <c r="B882" s="139"/>
      <c r="C882" s="139"/>
      <c r="D882" s="139"/>
      <c r="E882" s="139"/>
    </row>
    <row r="883" spans="1:5" outlineLevel="1" x14ac:dyDescent="0.25">
      <c r="A883" s="139"/>
      <c r="B883" s="139"/>
      <c r="C883" s="139"/>
      <c r="D883" s="139"/>
      <c r="E883" s="139"/>
    </row>
    <row r="884" spans="1:5" outlineLevel="1" x14ac:dyDescent="0.25">
      <c r="A884" s="139"/>
      <c r="B884" s="139"/>
      <c r="C884" s="139"/>
      <c r="D884" s="139"/>
      <c r="E884" s="139"/>
    </row>
    <row r="885" spans="1:5" outlineLevel="1" x14ac:dyDescent="0.25">
      <c r="A885" s="139"/>
      <c r="B885" s="139"/>
      <c r="C885" s="139"/>
      <c r="D885" s="139"/>
      <c r="E885" s="139"/>
    </row>
    <row r="886" spans="1:5" outlineLevel="1" x14ac:dyDescent="0.25">
      <c r="A886" s="139"/>
      <c r="B886" s="139"/>
      <c r="C886" s="139"/>
      <c r="D886" s="139"/>
      <c r="E886" s="139"/>
    </row>
    <row r="887" spans="1:5" outlineLevel="1" x14ac:dyDescent="0.25">
      <c r="A887" s="139"/>
      <c r="B887" s="139"/>
      <c r="C887" s="139"/>
      <c r="D887" s="139"/>
      <c r="E887" s="139"/>
    </row>
    <row r="888" spans="1:5" outlineLevel="1" x14ac:dyDescent="0.25">
      <c r="A888" s="139"/>
      <c r="B888" s="139"/>
      <c r="C888" s="139"/>
      <c r="D888" s="139"/>
      <c r="E888" s="139"/>
    </row>
    <row r="889" spans="1:5" outlineLevel="1" x14ac:dyDescent="0.25">
      <c r="A889" s="139"/>
      <c r="B889" s="139"/>
      <c r="C889" s="139"/>
      <c r="D889" s="139"/>
      <c r="E889" s="139"/>
    </row>
    <row r="890" spans="1:5" outlineLevel="1" x14ac:dyDescent="0.25">
      <c r="D890" s="137"/>
      <c r="E890" s="137"/>
    </row>
    <row r="891" spans="1:5" outlineLevel="1" x14ac:dyDescent="0.25">
      <c r="A891" s="139"/>
      <c r="B891" s="139"/>
      <c r="C891" s="139"/>
      <c r="D891" s="139"/>
      <c r="E891" s="139"/>
    </row>
    <row r="892" spans="1:5" outlineLevel="1" x14ac:dyDescent="0.25">
      <c r="A892" s="139"/>
      <c r="B892" s="139"/>
      <c r="C892" s="139"/>
      <c r="D892" s="139"/>
      <c r="E892" s="139"/>
    </row>
    <row r="893" spans="1:5" outlineLevel="1" x14ac:dyDescent="0.25">
      <c r="A893" s="139"/>
      <c r="B893" s="139"/>
      <c r="C893" s="139"/>
      <c r="D893" s="139"/>
      <c r="E893" s="139"/>
    </row>
    <row r="894" spans="1:5" outlineLevel="1" x14ac:dyDescent="0.25">
      <c r="A894" s="139"/>
      <c r="B894" s="139"/>
      <c r="C894" s="139"/>
      <c r="D894" s="139"/>
      <c r="E894" s="139"/>
    </row>
    <row r="895" spans="1:5" outlineLevel="1" x14ac:dyDescent="0.25">
      <c r="A895" s="139"/>
      <c r="B895" s="139"/>
      <c r="C895" s="139"/>
      <c r="D895" s="139"/>
      <c r="E895" s="139"/>
    </row>
    <row r="896" spans="1:5" outlineLevel="1" x14ac:dyDescent="0.25">
      <c r="A896" s="139"/>
      <c r="B896" s="139"/>
      <c r="C896" s="139"/>
      <c r="D896" s="139"/>
      <c r="E896" s="139"/>
    </row>
    <row r="897" spans="1:5" outlineLevel="1" x14ac:dyDescent="0.25"/>
    <row r="898" spans="1:5" outlineLevel="1" x14ac:dyDescent="0.25"/>
    <row r="899" spans="1:5" outlineLevel="1" x14ac:dyDescent="0.25">
      <c r="A899" s="137"/>
    </row>
    <row r="900" spans="1:5" outlineLevel="1" x14ac:dyDescent="0.25">
      <c r="A900" s="139"/>
      <c r="B900" s="139"/>
      <c r="C900" s="139"/>
      <c r="D900" s="137"/>
      <c r="E900" s="137"/>
    </row>
    <row r="901" spans="1:5" outlineLevel="1" x14ac:dyDescent="0.25">
      <c r="A901" s="139"/>
      <c r="B901" s="139"/>
      <c r="C901" s="139"/>
      <c r="D901" s="139"/>
      <c r="E901" s="139"/>
    </row>
    <row r="902" spans="1:5" outlineLevel="1" x14ac:dyDescent="0.25">
      <c r="A902" s="139"/>
      <c r="B902" s="139"/>
      <c r="C902" s="139"/>
      <c r="D902" s="139"/>
      <c r="E902" s="139"/>
    </row>
    <row r="903" spans="1:5" outlineLevel="1" x14ac:dyDescent="0.25">
      <c r="A903" s="139"/>
      <c r="B903" s="139"/>
      <c r="C903" s="139"/>
      <c r="D903" s="139"/>
      <c r="E903" s="139"/>
    </row>
    <row r="904" spans="1:5" outlineLevel="1" x14ac:dyDescent="0.25">
      <c r="A904" s="139"/>
      <c r="B904" s="139"/>
      <c r="C904" s="139"/>
      <c r="D904" s="139"/>
      <c r="E904" s="139"/>
    </row>
    <row r="905" spans="1:5" outlineLevel="1" x14ac:dyDescent="0.25">
      <c r="A905" s="139"/>
      <c r="B905" s="139"/>
      <c r="C905" s="139"/>
      <c r="D905" s="139"/>
      <c r="E905" s="139"/>
    </row>
    <row r="906" spans="1:5" outlineLevel="1" x14ac:dyDescent="0.25">
      <c r="A906" s="139"/>
      <c r="B906" s="139"/>
      <c r="C906" s="139"/>
      <c r="D906" s="139"/>
      <c r="E906" s="139"/>
    </row>
    <row r="907" spans="1:5" outlineLevel="1" x14ac:dyDescent="0.25">
      <c r="A907" s="139"/>
      <c r="B907" s="139"/>
      <c r="C907" s="139"/>
      <c r="D907" s="139"/>
      <c r="E907" s="139"/>
    </row>
    <row r="908" spans="1:5" outlineLevel="1" x14ac:dyDescent="0.25">
      <c r="A908" s="139"/>
      <c r="B908" s="139"/>
      <c r="C908" s="139"/>
      <c r="D908" s="139"/>
      <c r="E908" s="139"/>
    </row>
    <row r="909" spans="1:5" outlineLevel="1" x14ac:dyDescent="0.25">
      <c r="A909" s="139"/>
      <c r="B909" s="139"/>
      <c r="C909" s="139"/>
      <c r="D909" s="139"/>
      <c r="E909" s="139"/>
    </row>
    <row r="910" spans="1:5" outlineLevel="1" x14ac:dyDescent="0.25">
      <c r="A910" s="139"/>
      <c r="B910" s="139"/>
      <c r="C910" s="139"/>
      <c r="D910" s="139"/>
      <c r="E910" s="139"/>
    </row>
    <row r="911" spans="1:5" outlineLevel="1" x14ac:dyDescent="0.25">
      <c r="A911" s="139"/>
      <c r="B911" s="139"/>
      <c r="C911" s="139"/>
      <c r="D911" s="139"/>
      <c r="E911" s="139"/>
    </row>
    <row r="912" spans="1:5" outlineLevel="1" x14ac:dyDescent="0.25">
      <c r="A912" s="139"/>
      <c r="B912" s="139"/>
      <c r="C912" s="139"/>
      <c r="D912" s="139"/>
      <c r="E912" s="139"/>
    </row>
    <row r="913" spans="1:5" outlineLevel="1" x14ac:dyDescent="0.25">
      <c r="A913" s="139"/>
      <c r="B913" s="139"/>
      <c r="C913" s="139"/>
      <c r="D913" s="139"/>
      <c r="E913" s="139"/>
    </row>
    <row r="914" spans="1:5" outlineLevel="1" x14ac:dyDescent="0.25">
      <c r="A914" s="139"/>
      <c r="B914" s="139"/>
      <c r="C914" s="139"/>
      <c r="D914" s="139"/>
      <c r="E914" s="139"/>
    </row>
    <row r="915" spans="1:5" outlineLevel="1" x14ac:dyDescent="0.25">
      <c r="A915" s="139"/>
      <c r="B915" s="139"/>
      <c r="C915" s="139"/>
      <c r="D915" s="139"/>
      <c r="E915" s="139"/>
    </row>
    <row r="916" spans="1:5" outlineLevel="1" x14ac:dyDescent="0.25">
      <c r="A916" s="139"/>
      <c r="B916" s="139"/>
      <c r="C916" s="139"/>
      <c r="D916" s="139"/>
      <c r="E916" s="139"/>
    </row>
    <row r="917" spans="1:5" outlineLevel="1" x14ac:dyDescent="0.25">
      <c r="A917" s="139"/>
      <c r="B917" s="139"/>
      <c r="C917" s="139"/>
      <c r="D917" s="139"/>
      <c r="E917" s="139"/>
    </row>
    <row r="918" spans="1:5" outlineLevel="1" x14ac:dyDescent="0.25">
      <c r="A918" s="139"/>
      <c r="B918" s="139"/>
      <c r="C918" s="139"/>
      <c r="D918" s="139"/>
      <c r="E918" s="139"/>
    </row>
    <row r="919" spans="1:5" outlineLevel="1" x14ac:dyDescent="0.25">
      <c r="A919" s="139"/>
      <c r="B919" s="139"/>
      <c r="C919" s="139"/>
      <c r="D919" s="139"/>
      <c r="E919" s="139"/>
    </row>
    <row r="920" spans="1:5" outlineLevel="1" x14ac:dyDescent="0.25">
      <c r="A920" s="139"/>
      <c r="B920" s="139"/>
      <c r="C920" s="139"/>
      <c r="D920" s="139"/>
      <c r="E920" s="139"/>
    </row>
    <row r="921" spans="1:5" outlineLevel="1" x14ac:dyDescent="0.25">
      <c r="A921" s="139"/>
      <c r="B921" s="139"/>
      <c r="C921" s="139"/>
      <c r="D921" s="139"/>
      <c r="E921" s="139"/>
    </row>
    <row r="922" spans="1:5" outlineLevel="1" x14ac:dyDescent="0.25">
      <c r="A922" s="139"/>
      <c r="B922" s="139"/>
      <c r="C922" s="139"/>
      <c r="D922" s="139"/>
      <c r="E922" s="139"/>
    </row>
    <row r="923" spans="1:5" outlineLevel="1" x14ac:dyDescent="0.25">
      <c r="A923" s="139"/>
      <c r="B923" s="139"/>
      <c r="C923" s="139"/>
      <c r="D923" s="139"/>
      <c r="E923" s="139"/>
    </row>
    <row r="924" spans="1:5" outlineLevel="1" x14ac:dyDescent="0.25">
      <c r="A924" s="139"/>
      <c r="B924" s="139"/>
      <c r="C924" s="139"/>
      <c r="D924" s="139"/>
      <c r="E924" s="139"/>
    </row>
    <row r="925" spans="1:5" outlineLevel="1" x14ac:dyDescent="0.25">
      <c r="A925" s="139"/>
      <c r="B925" s="139"/>
      <c r="C925" s="139"/>
      <c r="D925" s="139"/>
      <c r="E925" s="139"/>
    </row>
    <row r="926" spans="1:5" outlineLevel="1" x14ac:dyDescent="0.25">
      <c r="A926" s="139"/>
      <c r="B926" s="139"/>
      <c r="C926" s="139"/>
      <c r="D926" s="139"/>
      <c r="E926" s="139"/>
    </row>
    <row r="927" spans="1:5" outlineLevel="1" x14ac:dyDescent="0.25">
      <c r="A927" s="139"/>
      <c r="B927" s="139"/>
      <c r="C927" s="139"/>
      <c r="D927" s="139"/>
      <c r="E927" s="139"/>
    </row>
    <row r="928" spans="1:5" outlineLevel="1" x14ac:dyDescent="0.25">
      <c r="A928" s="139"/>
      <c r="B928" s="139"/>
      <c r="C928" s="139"/>
      <c r="D928" s="139"/>
      <c r="E928" s="139"/>
    </row>
    <row r="929" spans="1:5" outlineLevel="1" x14ac:dyDescent="0.25">
      <c r="D929" s="137"/>
      <c r="E929" s="137"/>
    </row>
    <row r="930" spans="1:5" outlineLevel="1" x14ac:dyDescent="0.25">
      <c r="A930" s="139"/>
      <c r="B930" s="139"/>
      <c r="C930" s="139"/>
      <c r="D930" s="139"/>
      <c r="E930" s="139"/>
    </row>
    <row r="931" spans="1:5" outlineLevel="1" x14ac:dyDescent="0.25">
      <c r="A931" s="139"/>
      <c r="B931" s="139"/>
      <c r="C931" s="139"/>
      <c r="D931" s="139"/>
      <c r="E931" s="139"/>
    </row>
    <row r="932" spans="1:5" outlineLevel="1" x14ac:dyDescent="0.25">
      <c r="A932" s="139"/>
      <c r="B932" s="139"/>
      <c r="C932" s="139"/>
      <c r="D932" s="139"/>
      <c r="E932" s="139"/>
    </row>
    <row r="933" spans="1:5" outlineLevel="1" x14ac:dyDescent="0.25">
      <c r="A933" s="139"/>
      <c r="B933" s="139"/>
      <c r="C933" s="139"/>
      <c r="D933" s="139"/>
      <c r="E933" s="139"/>
    </row>
    <row r="934" spans="1:5" outlineLevel="1" x14ac:dyDescent="0.25">
      <c r="A934" s="139"/>
      <c r="B934" s="139"/>
      <c r="C934" s="139"/>
      <c r="D934" s="139"/>
      <c r="E934" s="139"/>
    </row>
    <row r="935" spans="1:5" outlineLevel="1" x14ac:dyDescent="0.25">
      <c r="A935" s="139"/>
      <c r="B935" s="139"/>
      <c r="C935" s="139"/>
      <c r="D935" s="139"/>
      <c r="E935" s="139"/>
    </row>
    <row r="936" spans="1:5" outlineLevel="1" x14ac:dyDescent="0.25"/>
    <row r="937" spans="1:5" outlineLevel="1" x14ac:dyDescent="0.25"/>
    <row r="938" spans="1:5" outlineLevel="1" x14ac:dyDescent="0.25">
      <c r="A938" s="137"/>
    </row>
    <row r="939" spans="1:5" outlineLevel="1" x14ac:dyDescent="0.25">
      <c r="A939" s="139"/>
      <c r="B939" s="139"/>
      <c r="C939" s="139"/>
      <c r="D939" s="137"/>
      <c r="E939" s="137"/>
    </row>
    <row r="940" spans="1:5" outlineLevel="1" x14ac:dyDescent="0.25">
      <c r="A940" s="139"/>
      <c r="B940" s="139"/>
      <c r="C940" s="139"/>
      <c r="D940" s="139"/>
      <c r="E940" s="139"/>
    </row>
    <row r="941" spans="1:5" outlineLevel="1" x14ac:dyDescent="0.25">
      <c r="A941" s="139"/>
      <c r="B941" s="139"/>
      <c r="C941" s="139"/>
      <c r="D941" s="139"/>
      <c r="E941" s="139"/>
    </row>
    <row r="942" spans="1:5" outlineLevel="1" x14ac:dyDescent="0.25">
      <c r="A942" s="139"/>
      <c r="B942" s="139"/>
      <c r="C942" s="139"/>
      <c r="D942" s="139"/>
      <c r="E942" s="139"/>
    </row>
    <row r="943" spans="1:5" outlineLevel="1" x14ac:dyDescent="0.25">
      <c r="A943" s="139"/>
      <c r="B943" s="139"/>
      <c r="C943" s="139"/>
      <c r="D943" s="139"/>
      <c r="E943" s="139"/>
    </row>
    <row r="944" spans="1:5" outlineLevel="1" x14ac:dyDescent="0.25">
      <c r="A944" s="139"/>
      <c r="B944" s="139"/>
      <c r="C944" s="139"/>
      <c r="D944" s="139"/>
      <c r="E944" s="139"/>
    </row>
    <row r="945" spans="1:5" outlineLevel="1" x14ac:dyDescent="0.25">
      <c r="A945" s="139"/>
      <c r="B945" s="139"/>
      <c r="C945" s="139"/>
      <c r="D945" s="139"/>
      <c r="E945" s="139"/>
    </row>
    <row r="946" spans="1:5" outlineLevel="1" x14ac:dyDescent="0.25">
      <c r="A946" s="139"/>
      <c r="B946" s="139"/>
      <c r="C946" s="139"/>
      <c r="D946" s="139"/>
      <c r="E946" s="139"/>
    </row>
    <row r="947" spans="1:5" outlineLevel="1" x14ac:dyDescent="0.25">
      <c r="A947" s="139"/>
      <c r="B947" s="139"/>
      <c r="C947" s="139"/>
      <c r="D947" s="139"/>
      <c r="E947" s="139"/>
    </row>
    <row r="948" spans="1:5" outlineLevel="1" x14ac:dyDescent="0.25">
      <c r="A948" s="139"/>
      <c r="B948" s="139"/>
      <c r="C948" s="139"/>
      <c r="D948" s="139"/>
      <c r="E948" s="139"/>
    </row>
    <row r="949" spans="1:5" outlineLevel="1" x14ac:dyDescent="0.25">
      <c r="A949" s="139"/>
      <c r="B949" s="139"/>
      <c r="C949" s="139"/>
      <c r="D949" s="139"/>
      <c r="E949" s="139"/>
    </row>
    <row r="950" spans="1:5" outlineLevel="1" x14ac:dyDescent="0.25">
      <c r="A950" s="139"/>
      <c r="B950" s="139"/>
      <c r="C950" s="139"/>
      <c r="D950" s="139"/>
      <c r="E950" s="139"/>
    </row>
    <row r="951" spans="1:5" outlineLevel="1" x14ac:dyDescent="0.25">
      <c r="A951" s="139"/>
      <c r="B951" s="139"/>
      <c r="C951" s="139"/>
      <c r="D951" s="139"/>
      <c r="E951" s="139"/>
    </row>
    <row r="952" spans="1:5" outlineLevel="1" x14ac:dyDescent="0.25">
      <c r="A952" s="139"/>
      <c r="B952" s="139"/>
      <c r="C952" s="139"/>
      <c r="D952" s="139"/>
      <c r="E952" s="139"/>
    </row>
    <row r="953" spans="1:5" outlineLevel="1" x14ac:dyDescent="0.25">
      <c r="A953" s="139"/>
      <c r="B953" s="139"/>
      <c r="C953" s="139"/>
      <c r="D953" s="139"/>
      <c r="E953" s="139"/>
    </row>
    <row r="954" spans="1:5" outlineLevel="1" x14ac:dyDescent="0.25">
      <c r="A954" s="139"/>
      <c r="B954" s="139"/>
      <c r="C954" s="139"/>
      <c r="D954" s="139"/>
      <c r="E954" s="139"/>
    </row>
    <row r="955" spans="1:5" outlineLevel="1" x14ac:dyDescent="0.25">
      <c r="A955" s="139"/>
      <c r="B955" s="139"/>
      <c r="C955" s="139"/>
      <c r="D955" s="139"/>
      <c r="E955" s="139"/>
    </row>
    <row r="956" spans="1:5" outlineLevel="1" x14ac:dyDescent="0.25">
      <c r="A956" s="139"/>
      <c r="B956" s="139"/>
      <c r="C956" s="139"/>
      <c r="D956" s="139"/>
      <c r="E956" s="139"/>
    </row>
    <row r="957" spans="1:5" outlineLevel="1" x14ac:dyDescent="0.25">
      <c r="A957" s="139"/>
      <c r="B957" s="139"/>
      <c r="C957" s="139"/>
      <c r="D957" s="139"/>
      <c r="E957" s="139"/>
    </row>
    <row r="958" spans="1:5" outlineLevel="1" x14ac:dyDescent="0.25">
      <c r="A958" s="139"/>
      <c r="B958" s="139"/>
      <c r="C958" s="139"/>
      <c r="D958" s="139"/>
      <c r="E958" s="139"/>
    </row>
    <row r="959" spans="1:5" outlineLevel="1" x14ac:dyDescent="0.25">
      <c r="A959" s="139"/>
      <c r="B959" s="139"/>
      <c r="C959" s="139"/>
      <c r="D959" s="139"/>
      <c r="E959" s="139"/>
    </row>
    <row r="960" spans="1:5" outlineLevel="1" x14ac:dyDescent="0.25">
      <c r="A960" s="139"/>
      <c r="B960" s="139"/>
      <c r="C960" s="139"/>
      <c r="D960" s="139"/>
      <c r="E960" s="139"/>
    </row>
    <row r="961" spans="1:5" outlineLevel="1" x14ac:dyDescent="0.25">
      <c r="A961" s="139"/>
      <c r="B961" s="139"/>
      <c r="C961" s="139"/>
      <c r="D961" s="139"/>
      <c r="E961" s="139"/>
    </row>
    <row r="962" spans="1:5" outlineLevel="1" x14ac:dyDescent="0.25">
      <c r="A962" s="139"/>
      <c r="B962" s="139"/>
      <c r="C962" s="139"/>
      <c r="D962" s="139"/>
      <c r="E962" s="139"/>
    </row>
    <row r="963" spans="1:5" outlineLevel="1" x14ac:dyDescent="0.25">
      <c r="A963" s="139"/>
      <c r="B963" s="139"/>
      <c r="C963" s="139"/>
      <c r="D963" s="139"/>
      <c r="E963" s="139"/>
    </row>
    <row r="964" spans="1:5" outlineLevel="1" x14ac:dyDescent="0.25">
      <c r="A964" s="139"/>
      <c r="B964" s="139"/>
      <c r="C964" s="139"/>
      <c r="D964" s="139"/>
      <c r="E964" s="139"/>
    </row>
    <row r="965" spans="1:5" outlineLevel="1" x14ac:dyDescent="0.25">
      <c r="A965" s="139"/>
      <c r="B965" s="139"/>
      <c r="C965" s="139"/>
      <c r="D965" s="139"/>
      <c r="E965" s="139"/>
    </row>
    <row r="966" spans="1:5" outlineLevel="1" x14ac:dyDescent="0.25">
      <c r="A966" s="139"/>
      <c r="B966" s="139"/>
      <c r="C966" s="139"/>
      <c r="D966" s="139"/>
      <c r="E966" s="139"/>
    </row>
    <row r="967" spans="1:5" outlineLevel="1" x14ac:dyDescent="0.25">
      <c r="A967" s="139"/>
      <c r="B967" s="139"/>
      <c r="C967" s="139"/>
      <c r="D967" s="139"/>
      <c r="E967" s="139"/>
    </row>
    <row r="968" spans="1:5" outlineLevel="1" x14ac:dyDescent="0.25">
      <c r="D968" s="137"/>
      <c r="E968" s="137"/>
    </row>
    <row r="969" spans="1:5" outlineLevel="1" x14ac:dyDescent="0.25">
      <c r="A969" s="139"/>
      <c r="B969" s="139"/>
      <c r="C969" s="139"/>
      <c r="D969" s="139"/>
      <c r="E969" s="139"/>
    </row>
    <row r="970" spans="1:5" outlineLevel="1" x14ac:dyDescent="0.25">
      <c r="A970" s="139"/>
      <c r="B970" s="139"/>
      <c r="C970" s="139"/>
      <c r="D970" s="139"/>
      <c r="E970" s="139"/>
    </row>
    <row r="971" spans="1:5" outlineLevel="1" x14ac:dyDescent="0.25">
      <c r="A971" s="139"/>
      <c r="B971" s="139"/>
      <c r="C971" s="139"/>
      <c r="D971" s="139"/>
      <c r="E971" s="139"/>
    </row>
    <row r="972" spans="1:5" outlineLevel="1" x14ac:dyDescent="0.25">
      <c r="A972" s="139"/>
      <c r="B972" s="139"/>
      <c r="C972" s="139"/>
      <c r="D972" s="139"/>
      <c r="E972" s="139"/>
    </row>
    <row r="973" spans="1:5" outlineLevel="1" x14ac:dyDescent="0.25">
      <c r="A973" s="139"/>
      <c r="B973" s="139"/>
      <c r="C973" s="139"/>
      <c r="D973" s="139"/>
      <c r="E973" s="139"/>
    </row>
    <row r="974" spans="1:5" outlineLevel="1" x14ac:dyDescent="0.25">
      <c r="A974" s="139"/>
      <c r="B974" s="139"/>
      <c r="C974" s="139"/>
      <c r="D974" s="139"/>
      <c r="E974" s="139"/>
    </row>
    <row r="975" spans="1:5" outlineLevel="1" x14ac:dyDescent="0.25"/>
    <row r="976" spans="1:5" outlineLevel="1" x14ac:dyDescent="0.25"/>
    <row r="977" spans="1:5" outlineLevel="1" x14ac:dyDescent="0.25">
      <c r="A977" s="137"/>
    </row>
    <row r="978" spans="1:5" outlineLevel="1" x14ac:dyDescent="0.25">
      <c r="A978" s="139"/>
      <c r="B978" s="139"/>
      <c r="C978" s="139"/>
      <c r="D978" s="137"/>
      <c r="E978" s="137"/>
    </row>
    <row r="979" spans="1:5" outlineLevel="1" x14ac:dyDescent="0.25">
      <c r="A979" s="139"/>
      <c r="B979" s="139"/>
      <c r="C979" s="139"/>
      <c r="D979" s="139"/>
      <c r="E979" s="139"/>
    </row>
    <row r="980" spans="1:5" outlineLevel="1" x14ac:dyDescent="0.25">
      <c r="A980" s="139"/>
      <c r="B980" s="139"/>
      <c r="C980" s="139"/>
      <c r="D980" s="139"/>
      <c r="E980" s="139"/>
    </row>
    <row r="981" spans="1:5" outlineLevel="1" x14ac:dyDescent="0.25">
      <c r="A981" s="139"/>
      <c r="B981" s="139"/>
      <c r="C981" s="139"/>
      <c r="D981" s="139"/>
      <c r="E981" s="139"/>
    </row>
    <row r="982" spans="1:5" outlineLevel="1" x14ac:dyDescent="0.25">
      <c r="A982" s="139"/>
      <c r="B982" s="139"/>
      <c r="C982" s="139"/>
      <c r="D982" s="139"/>
      <c r="E982" s="139"/>
    </row>
    <row r="983" spans="1:5" outlineLevel="1" x14ac:dyDescent="0.25">
      <c r="A983" s="139"/>
      <c r="B983" s="139"/>
      <c r="C983" s="139"/>
      <c r="D983" s="139"/>
      <c r="E983" s="139"/>
    </row>
    <row r="984" spans="1:5" outlineLevel="1" x14ac:dyDescent="0.25">
      <c r="A984" s="139"/>
      <c r="B984" s="139"/>
      <c r="C984" s="139"/>
      <c r="D984" s="139"/>
      <c r="E984" s="139"/>
    </row>
    <row r="985" spans="1:5" outlineLevel="1" x14ac:dyDescent="0.25">
      <c r="A985" s="139"/>
      <c r="B985" s="139"/>
      <c r="C985" s="139"/>
      <c r="D985" s="139"/>
      <c r="E985" s="139"/>
    </row>
    <row r="986" spans="1:5" outlineLevel="1" x14ac:dyDescent="0.25">
      <c r="A986" s="139"/>
      <c r="B986" s="139"/>
      <c r="C986" s="139"/>
      <c r="D986" s="139"/>
      <c r="E986" s="139"/>
    </row>
    <row r="987" spans="1:5" outlineLevel="1" x14ac:dyDescent="0.25">
      <c r="A987" s="139"/>
      <c r="B987" s="139"/>
      <c r="C987" s="139"/>
      <c r="D987" s="139"/>
      <c r="E987" s="139"/>
    </row>
    <row r="988" spans="1:5" outlineLevel="1" x14ac:dyDescent="0.25">
      <c r="A988" s="139"/>
      <c r="B988" s="139"/>
      <c r="C988" s="139"/>
      <c r="D988" s="139"/>
      <c r="E988" s="139"/>
    </row>
    <row r="989" spans="1:5" outlineLevel="1" x14ac:dyDescent="0.25">
      <c r="A989" s="139"/>
      <c r="B989" s="139"/>
      <c r="C989" s="139"/>
      <c r="D989" s="139"/>
      <c r="E989" s="139"/>
    </row>
    <row r="990" spans="1:5" outlineLevel="1" x14ac:dyDescent="0.25">
      <c r="A990" s="139"/>
      <c r="B990" s="139"/>
      <c r="C990" s="139"/>
      <c r="D990" s="139"/>
      <c r="E990" s="139"/>
    </row>
    <row r="991" spans="1:5" outlineLevel="1" x14ac:dyDescent="0.25">
      <c r="A991" s="139"/>
      <c r="B991" s="139"/>
      <c r="C991" s="139"/>
      <c r="D991" s="139"/>
      <c r="E991" s="139"/>
    </row>
    <row r="992" spans="1:5" outlineLevel="1" x14ac:dyDescent="0.25">
      <c r="A992" s="139"/>
      <c r="B992" s="139"/>
      <c r="C992" s="139"/>
      <c r="D992" s="139"/>
      <c r="E992" s="139"/>
    </row>
    <row r="993" spans="1:5" outlineLevel="1" x14ac:dyDescent="0.25">
      <c r="A993" s="139"/>
      <c r="B993" s="139"/>
      <c r="C993" s="139"/>
      <c r="D993" s="139"/>
      <c r="E993" s="139"/>
    </row>
    <row r="994" spans="1:5" outlineLevel="1" x14ac:dyDescent="0.25">
      <c r="A994" s="139"/>
      <c r="B994" s="139"/>
      <c r="C994" s="139"/>
      <c r="D994" s="139"/>
      <c r="E994" s="139"/>
    </row>
    <row r="995" spans="1:5" outlineLevel="1" x14ac:dyDescent="0.25">
      <c r="A995" s="139"/>
      <c r="B995" s="139"/>
      <c r="C995" s="139"/>
      <c r="D995" s="139"/>
      <c r="E995" s="139"/>
    </row>
    <row r="996" spans="1:5" outlineLevel="1" x14ac:dyDescent="0.25">
      <c r="A996" s="139"/>
      <c r="B996" s="139"/>
      <c r="C996" s="139"/>
      <c r="D996" s="139"/>
      <c r="E996" s="139"/>
    </row>
    <row r="997" spans="1:5" outlineLevel="1" x14ac:dyDescent="0.25">
      <c r="A997" s="139"/>
      <c r="B997" s="139"/>
      <c r="C997" s="139"/>
      <c r="D997" s="139"/>
      <c r="E997" s="139"/>
    </row>
    <row r="998" spans="1:5" outlineLevel="1" x14ac:dyDescent="0.25">
      <c r="A998" s="139"/>
      <c r="B998" s="139"/>
      <c r="C998" s="139"/>
      <c r="D998" s="139"/>
      <c r="E998" s="139"/>
    </row>
    <row r="999" spans="1:5" outlineLevel="1" x14ac:dyDescent="0.25">
      <c r="A999" s="139"/>
      <c r="B999" s="139"/>
      <c r="C999" s="139"/>
      <c r="D999" s="139"/>
      <c r="E999" s="139"/>
    </row>
    <row r="1000" spans="1:5" outlineLevel="1" x14ac:dyDescent="0.25">
      <c r="A1000" s="139"/>
      <c r="B1000" s="139"/>
      <c r="C1000" s="139"/>
      <c r="D1000" s="139"/>
      <c r="E1000" s="139"/>
    </row>
    <row r="1001" spans="1:5" outlineLevel="1" x14ac:dyDescent="0.25">
      <c r="A1001" s="139"/>
      <c r="B1001" s="139"/>
      <c r="C1001" s="139"/>
      <c r="D1001" s="139"/>
      <c r="E1001" s="139"/>
    </row>
    <row r="1002" spans="1:5" outlineLevel="1" x14ac:dyDescent="0.25">
      <c r="A1002" s="139"/>
      <c r="B1002" s="139"/>
      <c r="C1002" s="139"/>
      <c r="D1002" s="139"/>
      <c r="E1002" s="139"/>
    </row>
    <row r="1003" spans="1:5" outlineLevel="1" x14ac:dyDescent="0.25">
      <c r="A1003" s="139"/>
      <c r="B1003" s="139"/>
      <c r="C1003" s="139"/>
      <c r="D1003" s="139"/>
      <c r="E1003" s="139"/>
    </row>
    <row r="1004" spans="1:5" outlineLevel="1" x14ac:dyDescent="0.25">
      <c r="A1004" s="139"/>
      <c r="B1004" s="139"/>
      <c r="C1004" s="139"/>
      <c r="D1004" s="139"/>
      <c r="E1004" s="139"/>
    </row>
    <row r="1005" spans="1:5" outlineLevel="1" x14ac:dyDescent="0.25">
      <c r="A1005" s="139"/>
      <c r="B1005" s="139"/>
      <c r="C1005" s="139"/>
      <c r="D1005" s="139"/>
      <c r="E1005" s="139"/>
    </row>
    <row r="1006" spans="1:5" outlineLevel="1" x14ac:dyDescent="0.25">
      <c r="A1006" s="139"/>
      <c r="B1006" s="139"/>
      <c r="C1006" s="139"/>
      <c r="D1006" s="139"/>
      <c r="E1006" s="139"/>
    </row>
    <row r="1007" spans="1:5" outlineLevel="1" x14ac:dyDescent="0.25">
      <c r="D1007" s="137"/>
      <c r="E1007" s="137"/>
    </row>
    <row r="1008" spans="1:5" outlineLevel="1" x14ac:dyDescent="0.25">
      <c r="A1008" s="139"/>
      <c r="B1008" s="139"/>
      <c r="C1008" s="139"/>
      <c r="D1008" s="139"/>
      <c r="E1008" s="139"/>
    </row>
    <row r="1009" spans="1:5" outlineLevel="1" x14ac:dyDescent="0.25">
      <c r="A1009" s="139"/>
      <c r="B1009" s="139"/>
      <c r="C1009" s="139"/>
      <c r="D1009" s="139"/>
      <c r="E1009" s="139"/>
    </row>
    <row r="1010" spans="1:5" outlineLevel="1" x14ac:dyDescent="0.25">
      <c r="A1010" s="139"/>
      <c r="B1010" s="139"/>
      <c r="C1010" s="139"/>
      <c r="D1010" s="139"/>
      <c r="E1010" s="139"/>
    </row>
    <row r="1011" spans="1:5" outlineLevel="1" x14ac:dyDescent="0.25">
      <c r="A1011" s="139"/>
      <c r="B1011" s="139"/>
      <c r="C1011" s="139"/>
      <c r="D1011" s="139"/>
      <c r="E1011" s="139"/>
    </row>
    <row r="1012" spans="1:5" outlineLevel="1" x14ac:dyDescent="0.25">
      <c r="A1012" s="139"/>
      <c r="B1012" s="139"/>
      <c r="C1012" s="139"/>
      <c r="D1012" s="139"/>
      <c r="E1012" s="139"/>
    </row>
    <row r="1013" spans="1:5" outlineLevel="1" x14ac:dyDescent="0.25">
      <c r="A1013" s="139"/>
      <c r="B1013" s="139"/>
      <c r="C1013" s="139"/>
      <c r="D1013" s="139"/>
      <c r="E1013" s="139"/>
    </row>
    <row r="1014" spans="1:5" outlineLevel="1" x14ac:dyDescent="0.25"/>
    <row r="1015" spans="1:5" outlineLevel="1" x14ac:dyDescent="0.25"/>
    <row r="1016" spans="1:5" outlineLevel="1" x14ac:dyDescent="0.25">
      <c r="A1016" s="137"/>
    </row>
    <row r="1017" spans="1:5" outlineLevel="1" x14ac:dyDescent="0.25">
      <c r="A1017" s="139"/>
      <c r="B1017" s="139"/>
      <c r="C1017" s="139"/>
      <c r="D1017" s="137"/>
      <c r="E1017" s="137"/>
    </row>
    <row r="1018" spans="1:5" outlineLevel="1" x14ac:dyDescent="0.25">
      <c r="A1018" s="139"/>
      <c r="B1018" s="139"/>
      <c r="C1018" s="139"/>
      <c r="D1018" s="139"/>
      <c r="E1018" s="139"/>
    </row>
    <row r="1019" spans="1:5" outlineLevel="1" x14ac:dyDescent="0.25">
      <c r="A1019" s="139"/>
      <c r="B1019" s="139"/>
      <c r="C1019" s="139"/>
      <c r="D1019" s="139"/>
      <c r="E1019" s="139"/>
    </row>
    <row r="1020" spans="1:5" outlineLevel="1" x14ac:dyDescent="0.25">
      <c r="A1020" s="139"/>
      <c r="B1020" s="139"/>
      <c r="C1020" s="139"/>
      <c r="D1020" s="139"/>
      <c r="E1020" s="139"/>
    </row>
    <row r="1021" spans="1:5" outlineLevel="1" x14ac:dyDescent="0.25">
      <c r="A1021" s="139"/>
      <c r="B1021" s="139"/>
      <c r="C1021" s="139"/>
      <c r="D1021" s="139"/>
      <c r="E1021" s="139"/>
    </row>
    <row r="1022" spans="1:5" outlineLevel="1" x14ac:dyDescent="0.25">
      <c r="A1022" s="139"/>
      <c r="B1022" s="139"/>
      <c r="C1022" s="139"/>
      <c r="D1022" s="139"/>
      <c r="E1022" s="139"/>
    </row>
    <row r="1023" spans="1:5" outlineLevel="1" x14ac:dyDescent="0.25">
      <c r="A1023" s="139"/>
      <c r="B1023" s="139"/>
      <c r="C1023" s="139"/>
      <c r="D1023" s="139"/>
      <c r="E1023" s="139"/>
    </row>
    <row r="1024" spans="1:5" outlineLevel="1" x14ac:dyDescent="0.25">
      <c r="A1024" s="139"/>
      <c r="B1024" s="139"/>
      <c r="C1024" s="139"/>
      <c r="D1024" s="139"/>
      <c r="E1024" s="139"/>
    </row>
    <row r="1025" spans="1:5" outlineLevel="1" x14ac:dyDescent="0.25">
      <c r="A1025" s="139"/>
      <c r="B1025" s="139"/>
      <c r="C1025" s="139"/>
      <c r="D1025" s="139"/>
      <c r="E1025" s="139"/>
    </row>
    <row r="1026" spans="1:5" outlineLevel="1" x14ac:dyDescent="0.25">
      <c r="A1026" s="139"/>
      <c r="B1026" s="139"/>
      <c r="C1026" s="139"/>
      <c r="D1026" s="139"/>
      <c r="E1026" s="139"/>
    </row>
    <row r="1027" spans="1:5" outlineLevel="1" x14ac:dyDescent="0.25">
      <c r="A1027" s="139"/>
      <c r="B1027" s="139"/>
      <c r="C1027" s="139"/>
      <c r="D1027" s="139"/>
      <c r="E1027" s="139"/>
    </row>
    <row r="1028" spans="1:5" outlineLevel="1" x14ac:dyDescent="0.25">
      <c r="A1028" s="139"/>
      <c r="B1028" s="139"/>
      <c r="C1028" s="139"/>
      <c r="D1028" s="139"/>
      <c r="E1028" s="139"/>
    </row>
    <row r="1029" spans="1:5" outlineLevel="1" x14ac:dyDescent="0.25">
      <c r="A1029" s="139"/>
      <c r="B1029" s="139"/>
      <c r="C1029" s="139"/>
      <c r="D1029" s="139"/>
      <c r="E1029" s="139"/>
    </row>
    <row r="1030" spans="1:5" outlineLevel="1" x14ac:dyDescent="0.25">
      <c r="A1030" s="139"/>
      <c r="B1030" s="139"/>
      <c r="C1030" s="139"/>
      <c r="D1030" s="139"/>
      <c r="E1030" s="139"/>
    </row>
    <row r="1031" spans="1:5" outlineLevel="1" x14ac:dyDescent="0.25">
      <c r="A1031" s="139"/>
      <c r="B1031" s="139"/>
      <c r="C1031" s="139"/>
      <c r="D1031" s="139"/>
      <c r="E1031" s="139"/>
    </row>
    <row r="1032" spans="1:5" outlineLevel="1" x14ac:dyDescent="0.25">
      <c r="A1032" s="139"/>
      <c r="B1032" s="139"/>
      <c r="C1032" s="139"/>
      <c r="D1032" s="139"/>
      <c r="E1032" s="139"/>
    </row>
    <row r="1033" spans="1:5" outlineLevel="1" x14ac:dyDescent="0.25">
      <c r="A1033" s="139"/>
      <c r="B1033" s="139"/>
      <c r="C1033" s="139"/>
      <c r="D1033" s="139"/>
      <c r="E1033" s="139"/>
    </row>
    <row r="1034" spans="1:5" outlineLevel="1" x14ac:dyDescent="0.25">
      <c r="A1034" s="139"/>
      <c r="B1034" s="139"/>
      <c r="C1034" s="139"/>
      <c r="D1034" s="139"/>
      <c r="E1034" s="139"/>
    </row>
    <row r="1035" spans="1:5" outlineLevel="1" x14ac:dyDescent="0.25">
      <c r="A1035" s="139"/>
      <c r="B1035" s="139"/>
      <c r="C1035" s="139"/>
      <c r="D1035" s="139"/>
      <c r="E1035" s="139"/>
    </row>
    <row r="1036" spans="1:5" outlineLevel="1" x14ac:dyDescent="0.25">
      <c r="A1036" s="139"/>
      <c r="B1036" s="139"/>
      <c r="C1036" s="139"/>
      <c r="D1036" s="139"/>
      <c r="E1036" s="139"/>
    </row>
    <row r="1037" spans="1:5" outlineLevel="1" x14ac:dyDescent="0.25">
      <c r="A1037" s="139"/>
      <c r="B1037" s="139"/>
      <c r="C1037" s="139"/>
      <c r="D1037" s="139"/>
      <c r="E1037" s="139"/>
    </row>
    <row r="1038" spans="1:5" outlineLevel="1" x14ac:dyDescent="0.25">
      <c r="A1038" s="139"/>
      <c r="B1038" s="139"/>
      <c r="C1038" s="139"/>
      <c r="D1038" s="139"/>
      <c r="E1038" s="139"/>
    </row>
    <row r="1039" spans="1:5" outlineLevel="1" x14ac:dyDescent="0.25">
      <c r="A1039" s="139"/>
      <c r="B1039" s="139"/>
      <c r="C1039" s="139"/>
      <c r="D1039" s="139"/>
      <c r="E1039" s="139"/>
    </row>
    <row r="1040" spans="1:5" outlineLevel="1" x14ac:dyDescent="0.25">
      <c r="A1040" s="139"/>
      <c r="B1040" s="139"/>
      <c r="C1040" s="139"/>
      <c r="D1040" s="139"/>
      <c r="E1040" s="139"/>
    </row>
    <row r="1041" spans="1:5" outlineLevel="1" x14ac:dyDescent="0.25">
      <c r="A1041" s="139"/>
      <c r="B1041" s="139"/>
      <c r="C1041" s="139"/>
      <c r="D1041" s="139"/>
      <c r="E1041" s="139"/>
    </row>
    <row r="1042" spans="1:5" outlineLevel="1" x14ac:dyDescent="0.25">
      <c r="A1042" s="139"/>
      <c r="B1042" s="139"/>
      <c r="C1042" s="139"/>
      <c r="D1042" s="139"/>
      <c r="E1042" s="139"/>
    </row>
    <row r="1043" spans="1:5" outlineLevel="1" x14ac:dyDescent="0.25">
      <c r="A1043" s="139"/>
      <c r="B1043" s="139"/>
      <c r="C1043" s="139"/>
      <c r="D1043" s="139"/>
      <c r="E1043" s="139"/>
    </row>
    <row r="1044" spans="1:5" outlineLevel="1" x14ac:dyDescent="0.25">
      <c r="A1044" s="139"/>
      <c r="B1044" s="139"/>
      <c r="C1044" s="139"/>
      <c r="D1044" s="139"/>
      <c r="E1044" s="139"/>
    </row>
    <row r="1045" spans="1:5" outlineLevel="1" x14ac:dyDescent="0.25">
      <c r="A1045" s="139"/>
      <c r="B1045" s="139"/>
      <c r="C1045" s="139"/>
      <c r="D1045" s="139"/>
      <c r="E1045" s="139"/>
    </row>
    <row r="1046" spans="1:5" outlineLevel="1" x14ac:dyDescent="0.25">
      <c r="D1046" s="137"/>
      <c r="E1046" s="137"/>
    </row>
    <row r="1047" spans="1:5" outlineLevel="1" x14ac:dyDescent="0.25">
      <c r="A1047" s="139"/>
      <c r="B1047" s="139"/>
      <c r="C1047" s="139"/>
      <c r="D1047" s="139"/>
      <c r="E1047" s="139"/>
    </row>
    <row r="1048" spans="1:5" outlineLevel="1" x14ac:dyDescent="0.25">
      <c r="A1048" s="139"/>
      <c r="B1048" s="139"/>
      <c r="C1048" s="139"/>
      <c r="D1048" s="139"/>
      <c r="E1048" s="139"/>
    </row>
    <row r="1049" spans="1:5" outlineLevel="1" x14ac:dyDescent="0.25">
      <c r="A1049" s="139"/>
      <c r="B1049" s="139"/>
      <c r="C1049" s="139"/>
      <c r="D1049" s="139"/>
      <c r="E1049" s="139"/>
    </row>
    <row r="1050" spans="1:5" outlineLevel="1" x14ac:dyDescent="0.25">
      <c r="A1050" s="139"/>
      <c r="B1050" s="139"/>
      <c r="C1050" s="139"/>
      <c r="D1050" s="139"/>
      <c r="E1050" s="139"/>
    </row>
    <row r="1051" spans="1:5" outlineLevel="1" x14ac:dyDescent="0.25">
      <c r="A1051" s="139"/>
      <c r="B1051" s="139"/>
      <c r="C1051" s="139"/>
      <c r="D1051" s="139"/>
      <c r="E1051" s="139"/>
    </row>
    <row r="1052" spans="1:5" outlineLevel="1" x14ac:dyDescent="0.25">
      <c r="A1052" s="139"/>
      <c r="B1052" s="139"/>
      <c r="C1052" s="139"/>
      <c r="D1052" s="139"/>
      <c r="E1052" s="139"/>
    </row>
    <row r="1053" spans="1:5" outlineLevel="1" x14ac:dyDescent="0.25"/>
    <row r="1054" spans="1:5" outlineLevel="1" x14ac:dyDescent="0.25"/>
    <row r="1055" spans="1:5" outlineLevel="1" x14ac:dyDescent="0.25">
      <c r="A1055" s="137"/>
    </row>
    <row r="1056" spans="1:5" outlineLevel="1" x14ac:dyDescent="0.25">
      <c r="A1056" s="139"/>
      <c r="B1056" s="139"/>
      <c r="C1056" s="139"/>
      <c r="D1056" s="137"/>
      <c r="E1056" s="137"/>
    </row>
    <row r="1057" spans="1:5" outlineLevel="1" x14ac:dyDescent="0.25">
      <c r="A1057" s="139"/>
      <c r="B1057" s="139"/>
      <c r="C1057" s="139"/>
      <c r="D1057" s="139"/>
      <c r="E1057" s="139"/>
    </row>
    <row r="1058" spans="1:5" outlineLevel="1" x14ac:dyDescent="0.25">
      <c r="A1058" s="139"/>
      <c r="B1058" s="139"/>
      <c r="C1058" s="139"/>
      <c r="D1058" s="139"/>
      <c r="E1058" s="139"/>
    </row>
    <row r="1059" spans="1:5" outlineLevel="1" x14ac:dyDescent="0.25">
      <c r="A1059" s="139"/>
      <c r="B1059" s="139"/>
      <c r="C1059" s="139"/>
      <c r="D1059" s="139"/>
      <c r="E1059" s="139"/>
    </row>
    <row r="1060" spans="1:5" outlineLevel="1" x14ac:dyDescent="0.25">
      <c r="A1060" s="139"/>
      <c r="B1060" s="139"/>
      <c r="C1060" s="139"/>
      <c r="D1060" s="139"/>
      <c r="E1060" s="139"/>
    </row>
    <row r="1061" spans="1:5" outlineLevel="1" x14ac:dyDescent="0.25">
      <c r="A1061" s="139"/>
      <c r="B1061" s="139"/>
      <c r="C1061" s="139"/>
      <c r="D1061" s="139"/>
      <c r="E1061" s="139"/>
    </row>
    <row r="1062" spans="1:5" outlineLevel="1" x14ac:dyDescent="0.25">
      <c r="A1062" s="139"/>
      <c r="B1062" s="139"/>
      <c r="C1062" s="139"/>
      <c r="D1062" s="139"/>
      <c r="E1062" s="139"/>
    </row>
    <row r="1063" spans="1:5" outlineLevel="1" x14ac:dyDescent="0.25">
      <c r="A1063" s="139"/>
      <c r="B1063" s="139"/>
      <c r="C1063" s="139"/>
      <c r="D1063" s="139"/>
      <c r="E1063" s="139"/>
    </row>
    <row r="1064" spans="1:5" outlineLevel="1" x14ac:dyDescent="0.25">
      <c r="A1064" s="139"/>
      <c r="B1064" s="139"/>
      <c r="C1064" s="139"/>
      <c r="D1064" s="139"/>
      <c r="E1064" s="139"/>
    </row>
    <row r="1065" spans="1:5" outlineLevel="1" x14ac:dyDescent="0.25">
      <c r="A1065" s="139"/>
      <c r="B1065" s="139"/>
      <c r="C1065" s="139"/>
      <c r="D1065" s="139"/>
      <c r="E1065" s="139"/>
    </row>
    <row r="1066" spans="1:5" outlineLevel="1" x14ac:dyDescent="0.25">
      <c r="A1066" s="139"/>
      <c r="B1066" s="139"/>
      <c r="C1066" s="139"/>
      <c r="D1066" s="139"/>
      <c r="E1066" s="139"/>
    </row>
    <row r="1067" spans="1:5" outlineLevel="1" x14ac:dyDescent="0.25">
      <c r="A1067" s="139"/>
      <c r="B1067" s="139"/>
      <c r="C1067" s="139"/>
      <c r="D1067" s="139"/>
      <c r="E1067" s="139"/>
    </row>
    <row r="1068" spans="1:5" outlineLevel="1" x14ac:dyDescent="0.25">
      <c r="A1068" s="139"/>
      <c r="B1068" s="139"/>
      <c r="C1068" s="139"/>
      <c r="D1068" s="139"/>
      <c r="E1068" s="139"/>
    </row>
    <row r="1069" spans="1:5" outlineLevel="1" x14ac:dyDescent="0.25">
      <c r="A1069" s="139"/>
      <c r="B1069" s="139"/>
      <c r="C1069" s="139"/>
      <c r="D1069" s="139"/>
      <c r="E1069" s="139"/>
    </row>
    <row r="1070" spans="1:5" outlineLevel="1" x14ac:dyDescent="0.25">
      <c r="A1070" s="139"/>
      <c r="B1070" s="139"/>
      <c r="C1070" s="139"/>
      <c r="D1070" s="139"/>
      <c r="E1070" s="139"/>
    </row>
    <row r="1071" spans="1:5" outlineLevel="1" x14ac:dyDescent="0.25">
      <c r="A1071" s="139"/>
      <c r="B1071" s="139"/>
      <c r="C1071" s="139"/>
      <c r="D1071" s="139"/>
      <c r="E1071" s="139"/>
    </row>
    <row r="1072" spans="1:5" outlineLevel="1" x14ac:dyDescent="0.25">
      <c r="A1072" s="139"/>
      <c r="B1072" s="139"/>
      <c r="C1072" s="139"/>
      <c r="D1072" s="139"/>
      <c r="E1072" s="139"/>
    </row>
    <row r="1073" spans="1:5" outlineLevel="1" x14ac:dyDescent="0.25">
      <c r="A1073" s="139"/>
      <c r="B1073" s="139"/>
      <c r="C1073" s="139"/>
      <c r="D1073" s="139"/>
      <c r="E1073" s="139"/>
    </row>
    <row r="1074" spans="1:5" outlineLevel="1" x14ac:dyDescent="0.25">
      <c r="A1074" s="139"/>
      <c r="B1074" s="139"/>
      <c r="C1074" s="139"/>
      <c r="D1074" s="139"/>
      <c r="E1074" s="139"/>
    </row>
    <row r="1075" spans="1:5" outlineLevel="1" x14ac:dyDescent="0.25">
      <c r="A1075" s="139"/>
      <c r="B1075" s="139"/>
      <c r="C1075" s="139"/>
      <c r="D1075" s="139"/>
      <c r="E1075" s="139"/>
    </row>
    <row r="1076" spans="1:5" outlineLevel="1" x14ac:dyDescent="0.25">
      <c r="A1076" s="139"/>
      <c r="B1076" s="139"/>
      <c r="C1076" s="139"/>
      <c r="D1076" s="139"/>
      <c r="E1076" s="139"/>
    </row>
    <row r="1077" spans="1:5" outlineLevel="1" x14ac:dyDescent="0.25">
      <c r="A1077" s="139"/>
      <c r="B1077" s="139"/>
      <c r="C1077" s="139"/>
      <c r="D1077" s="139"/>
      <c r="E1077" s="139"/>
    </row>
    <row r="1078" spans="1:5" outlineLevel="1" x14ac:dyDescent="0.25">
      <c r="A1078" s="139"/>
      <c r="B1078" s="139"/>
      <c r="C1078" s="139"/>
      <c r="D1078" s="139"/>
      <c r="E1078" s="139"/>
    </row>
    <row r="1079" spans="1:5" outlineLevel="1" x14ac:dyDescent="0.25">
      <c r="A1079" s="139"/>
      <c r="B1079" s="139"/>
      <c r="C1079" s="139"/>
      <c r="D1079" s="139"/>
      <c r="E1079" s="139"/>
    </row>
    <row r="1080" spans="1:5" outlineLevel="1" x14ac:dyDescent="0.25">
      <c r="A1080" s="139"/>
      <c r="B1080" s="139"/>
      <c r="C1080" s="139"/>
      <c r="D1080" s="139"/>
      <c r="E1080" s="139"/>
    </row>
    <row r="1081" spans="1:5" outlineLevel="1" x14ac:dyDescent="0.25">
      <c r="A1081" s="139"/>
      <c r="B1081" s="139"/>
      <c r="C1081" s="139"/>
      <c r="D1081" s="139"/>
      <c r="E1081" s="139"/>
    </row>
    <row r="1082" spans="1:5" outlineLevel="1" x14ac:dyDescent="0.25">
      <c r="A1082" s="139"/>
      <c r="B1082" s="139"/>
      <c r="C1082" s="139"/>
      <c r="D1082" s="139"/>
      <c r="E1082" s="139"/>
    </row>
    <row r="1083" spans="1:5" outlineLevel="1" x14ac:dyDescent="0.25">
      <c r="A1083" s="139"/>
      <c r="B1083" s="139"/>
      <c r="C1083" s="139"/>
      <c r="D1083" s="139"/>
      <c r="E1083" s="139"/>
    </row>
    <row r="1084" spans="1:5" outlineLevel="1" x14ac:dyDescent="0.25">
      <c r="A1084" s="139"/>
      <c r="B1084" s="139"/>
      <c r="C1084" s="139"/>
      <c r="D1084" s="139"/>
      <c r="E1084" s="139"/>
    </row>
    <row r="1085" spans="1:5" outlineLevel="1" x14ac:dyDescent="0.25">
      <c r="D1085" s="137"/>
      <c r="E1085" s="137"/>
    </row>
    <row r="1086" spans="1:5" outlineLevel="1" x14ac:dyDescent="0.25">
      <c r="A1086" s="139"/>
      <c r="B1086" s="139"/>
      <c r="C1086" s="139"/>
      <c r="D1086" s="139"/>
      <c r="E1086" s="139"/>
    </row>
    <row r="1087" spans="1:5" outlineLevel="1" x14ac:dyDescent="0.25">
      <c r="A1087" s="139"/>
      <c r="B1087" s="139"/>
      <c r="C1087" s="139"/>
      <c r="D1087" s="139"/>
      <c r="E1087" s="139"/>
    </row>
    <row r="1088" spans="1:5" outlineLevel="1" x14ac:dyDescent="0.25">
      <c r="A1088" s="139"/>
      <c r="B1088" s="139"/>
      <c r="C1088" s="139"/>
      <c r="D1088" s="139"/>
      <c r="E1088" s="139"/>
    </row>
    <row r="1089" spans="1:5" outlineLevel="1" x14ac:dyDescent="0.25">
      <c r="A1089" s="139"/>
      <c r="B1089" s="139"/>
      <c r="C1089" s="139"/>
      <c r="D1089" s="139"/>
      <c r="E1089" s="139"/>
    </row>
    <row r="1090" spans="1:5" outlineLevel="1" x14ac:dyDescent="0.25">
      <c r="A1090" s="139"/>
      <c r="B1090" s="139"/>
      <c r="C1090" s="139"/>
      <c r="D1090" s="139"/>
      <c r="E1090" s="139"/>
    </row>
    <row r="1091" spans="1:5" outlineLevel="1" x14ac:dyDescent="0.25">
      <c r="A1091" s="139"/>
      <c r="B1091" s="139"/>
      <c r="C1091" s="139"/>
      <c r="D1091" s="139"/>
      <c r="E1091" s="139"/>
    </row>
    <row r="1092" spans="1:5" outlineLevel="1" x14ac:dyDescent="0.25"/>
    <row r="1093" spans="1:5" outlineLevel="1" x14ac:dyDescent="0.25"/>
    <row r="1094" spans="1:5" outlineLevel="1" x14ac:dyDescent="0.25">
      <c r="A1094" s="137"/>
    </row>
    <row r="1095" spans="1:5" outlineLevel="1" x14ac:dyDescent="0.25">
      <c r="A1095" s="139"/>
      <c r="B1095" s="139"/>
      <c r="C1095" s="139"/>
      <c r="D1095" s="137"/>
      <c r="E1095" s="137"/>
    </row>
    <row r="1096" spans="1:5" outlineLevel="1" x14ac:dyDescent="0.25">
      <c r="A1096" s="139"/>
      <c r="B1096" s="139"/>
      <c r="C1096" s="139"/>
      <c r="D1096" s="139"/>
      <c r="E1096" s="139"/>
    </row>
    <row r="1097" spans="1:5" outlineLevel="1" x14ac:dyDescent="0.25">
      <c r="A1097" s="139"/>
      <c r="B1097" s="139"/>
      <c r="C1097" s="139"/>
      <c r="D1097" s="139"/>
      <c r="E1097" s="139"/>
    </row>
    <row r="1098" spans="1:5" outlineLevel="1" x14ac:dyDescent="0.25">
      <c r="A1098" s="139"/>
      <c r="B1098" s="139"/>
      <c r="C1098" s="139"/>
      <c r="D1098" s="139"/>
      <c r="E1098" s="139"/>
    </row>
    <row r="1099" spans="1:5" outlineLevel="1" x14ac:dyDescent="0.25">
      <c r="A1099" s="139"/>
      <c r="B1099" s="139"/>
      <c r="C1099" s="139"/>
      <c r="D1099" s="139"/>
      <c r="E1099" s="139"/>
    </row>
    <row r="1100" spans="1:5" outlineLevel="1" x14ac:dyDescent="0.25">
      <c r="A1100" s="139"/>
      <c r="B1100" s="139"/>
      <c r="C1100" s="139"/>
      <c r="D1100" s="139"/>
      <c r="E1100" s="139"/>
    </row>
    <row r="1101" spans="1:5" outlineLevel="1" x14ac:dyDescent="0.25">
      <c r="A1101" s="139"/>
      <c r="B1101" s="139"/>
      <c r="C1101" s="139"/>
      <c r="D1101" s="139"/>
      <c r="E1101" s="139"/>
    </row>
    <row r="1102" spans="1:5" outlineLevel="1" x14ac:dyDescent="0.25">
      <c r="A1102" s="139"/>
      <c r="B1102" s="139"/>
      <c r="C1102" s="139"/>
      <c r="D1102" s="139"/>
      <c r="E1102" s="139"/>
    </row>
    <row r="1103" spans="1:5" outlineLevel="1" x14ac:dyDescent="0.25">
      <c r="A1103" s="139"/>
      <c r="B1103" s="139"/>
      <c r="C1103" s="139"/>
      <c r="D1103" s="139"/>
      <c r="E1103" s="139"/>
    </row>
    <row r="1104" spans="1:5" outlineLevel="1" x14ac:dyDescent="0.25">
      <c r="A1104" s="139"/>
      <c r="B1104" s="139"/>
      <c r="C1104" s="139"/>
      <c r="D1104" s="139"/>
      <c r="E1104" s="139"/>
    </row>
    <row r="1105" spans="1:5" outlineLevel="1" x14ac:dyDescent="0.25">
      <c r="A1105" s="139"/>
      <c r="B1105" s="139"/>
      <c r="C1105" s="139"/>
      <c r="D1105" s="139"/>
      <c r="E1105" s="139"/>
    </row>
    <row r="1106" spans="1:5" outlineLevel="1" x14ac:dyDescent="0.25">
      <c r="A1106" s="139"/>
      <c r="B1106" s="139"/>
      <c r="C1106" s="139"/>
      <c r="D1106" s="139"/>
      <c r="E1106" s="139"/>
    </row>
    <row r="1107" spans="1:5" outlineLevel="1" x14ac:dyDescent="0.25">
      <c r="A1107" s="139"/>
      <c r="B1107" s="139"/>
      <c r="C1107" s="139"/>
      <c r="D1107" s="139"/>
      <c r="E1107" s="139"/>
    </row>
    <row r="1108" spans="1:5" outlineLevel="1" x14ac:dyDescent="0.25">
      <c r="A1108" s="139"/>
      <c r="B1108" s="139"/>
      <c r="C1108" s="139"/>
      <c r="D1108" s="139"/>
      <c r="E1108" s="139"/>
    </row>
    <row r="1109" spans="1:5" outlineLevel="1" x14ac:dyDescent="0.25">
      <c r="A1109" s="139"/>
      <c r="B1109" s="139"/>
      <c r="C1109" s="139"/>
      <c r="D1109" s="139"/>
      <c r="E1109" s="139"/>
    </row>
    <row r="1110" spans="1:5" outlineLevel="1" x14ac:dyDescent="0.25">
      <c r="A1110" s="139"/>
      <c r="B1110" s="139"/>
      <c r="C1110" s="139"/>
      <c r="D1110" s="139"/>
      <c r="E1110" s="139"/>
    </row>
    <row r="1111" spans="1:5" outlineLevel="1" x14ac:dyDescent="0.25">
      <c r="A1111" s="139"/>
      <c r="B1111" s="139"/>
      <c r="C1111" s="139"/>
      <c r="D1111" s="139"/>
      <c r="E1111" s="139"/>
    </row>
    <row r="1112" spans="1:5" outlineLevel="1" x14ac:dyDescent="0.25">
      <c r="A1112" s="139"/>
      <c r="B1112" s="139"/>
      <c r="C1112" s="139"/>
      <c r="D1112" s="139"/>
      <c r="E1112" s="139"/>
    </row>
    <row r="1113" spans="1:5" outlineLevel="1" x14ac:dyDescent="0.25">
      <c r="A1113" s="139"/>
      <c r="B1113" s="139"/>
      <c r="C1113" s="139"/>
      <c r="D1113" s="139"/>
      <c r="E1113" s="139"/>
    </row>
    <row r="1114" spans="1:5" outlineLevel="1" x14ac:dyDescent="0.25">
      <c r="A1114" s="139"/>
      <c r="B1114" s="139"/>
      <c r="C1114" s="139"/>
      <c r="D1114" s="139"/>
      <c r="E1114" s="139"/>
    </row>
    <row r="1115" spans="1:5" outlineLevel="1" x14ac:dyDescent="0.25">
      <c r="A1115" s="139"/>
      <c r="B1115" s="139"/>
      <c r="C1115" s="139"/>
      <c r="D1115" s="139"/>
      <c r="E1115" s="139"/>
    </row>
    <row r="1116" spans="1:5" outlineLevel="1" x14ac:dyDescent="0.25">
      <c r="A1116" s="139"/>
      <c r="B1116" s="139"/>
      <c r="C1116" s="139"/>
      <c r="D1116" s="139"/>
      <c r="E1116" s="139"/>
    </row>
    <row r="1117" spans="1:5" outlineLevel="1" x14ac:dyDescent="0.25">
      <c r="A1117" s="139"/>
      <c r="B1117" s="139"/>
      <c r="C1117" s="139"/>
      <c r="D1117" s="139"/>
      <c r="E1117" s="139"/>
    </row>
    <row r="1118" spans="1:5" outlineLevel="1" x14ac:dyDescent="0.25">
      <c r="A1118" s="139"/>
      <c r="B1118" s="139"/>
      <c r="C1118" s="139"/>
      <c r="D1118" s="139"/>
      <c r="E1118" s="139"/>
    </row>
    <row r="1119" spans="1:5" outlineLevel="1" x14ac:dyDescent="0.25">
      <c r="A1119" s="139"/>
      <c r="B1119" s="139"/>
      <c r="C1119" s="139"/>
      <c r="D1119" s="139"/>
      <c r="E1119" s="139"/>
    </row>
    <row r="1120" spans="1:5" outlineLevel="1" x14ac:dyDescent="0.25">
      <c r="A1120" s="139"/>
      <c r="B1120" s="139"/>
      <c r="C1120" s="139"/>
      <c r="D1120" s="139"/>
      <c r="E1120" s="139"/>
    </row>
    <row r="1121" spans="1:5" outlineLevel="1" x14ac:dyDescent="0.25">
      <c r="A1121" s="139"/>
      <c r="B1121" s="139"/>
      <c r="C1121" s="139"/>
      <c r="D1121" s="139"/>
      <c r="E1121" s="139"/>
    </row>
    <row r="1122" spans="1:5" outlineLevel="1" x14ac:dyDescent="0.25">
      <c r="A1122" s="139"/>
      <c r="B1122" s="139"/>
      <c r="C1122" s="139"/>
      <c r="D1122" s="139"/>
      <c r="E1122" s="139"/>
    </row>
    <row r="1123" spans="1:5" outlineLevel="1" x14ac:dyDescent="0.25">
      <c r="A1123" s="139"/>
      <c r="B1123" s="139"/>
      <c r="C1123" s="139"/>
      <c r="D1123" s="139"/>
      <c r="E1123" s="139"/>
    </row>
    <row r="1124" spans="1:5" outlineLevel="1" x14ac:dyDescent="0.25">
      <c r="D1124" s="137"/>
      <c r="E1124" s="137"/>
    </row>
    <row r="1125" spans="1:5" outlineLevel="1" x14ac:dyDescent="0.25">
      <c r="A1125" s="139"/>
      <c r="B1125" s="139"/>
      <c r="C1125" s="139"/>
      <c r="D1125" s="139"/>
      <c r="E1125" s="139"/>
    </row>
    <row r="1126" spans="1:5" outlineLevel="1" x14ac:dyDescent="0.25">
      <c r="A1126" s="139"/>
      <c r="B1126" s="139"/>
      <c r="C1126" s="139"/>
      <c r="D1126" s="139"/>
      <c r="E1126" s="139"/>
    </row>
    <row r="1127" spans="1:5" outlineLevel="1" x14ac:dyDescent="0.25">
      <c r="A1127" s="139"/>
      <c r="B1127" s="139"/>
      <c r="C1127" s="139"/>
      <c r="D1127" s="139"/>
      <c r="E1127" s="139"/>
    </row>
    <row r="1128" spans="1:5" outlineLevel="1" x14ac:dyDescent="0.25">
      <c r="A1128" s="139"/>
      <c r="B1128" s="139"/>
      <c r="C1128" s="139"/>
      <c r="D1128" s="139"/>
      <c r="E1128" s="139"/>
    </row>
    <row r="1129" spans="1:5" outlineLevel="1" x14ac:dyDescent="0.25">
      <c r="A1129" s="139"/>
      <c r="B1129" s="139"/>
      <c r="C1129" s="139"/>
      <c r="D1129" s="139"/>
      <c r="E1129" s="139"/>
    </row>
    <row r="1130" spans="1:5" outlineLevel="1" x14ac:dyDescent="0.25">
      <c r="A1130" s="139"/>
      <c r="B1130" s="139"/>
      <c r="C1130" s="139"/>
      <c r="D1130" s="139"/>
      <c r="E1130" s="139"/>
    </row>
    <row r="1131" spans="1:5" outlineLevel="1" x14ac:dyDescent="0.25"/>
    <row r="1132" spans="1:5" outlineLevel="1" x14ac:dyDescent="0.25"/>
    <row r="1133" spans="1:5" outlineLevel="1" x14ac:dyDescent="0.25">
      <c r="A1133" s="137"/>
    </row>
    <row r="1134" spans="1:5" outlineLevel="1" x14ac:dyDescent="0.25">
      <c r="A1134" s="139"/>
      <c r="B1134" s="139"/>
      <c r="C1134" s="139"/>
      <c r="D1134" s="137"/>
      <c r="E1134" s="137"/>
    </row>
    <row r="1135" spans="1:5" outlineLevel="1" x14ac:dyDescent="0.25">
      <c r="A1135" s="139"/>
      <c r="B1135" s="139"/>
      <c r="C1135" s="139"/>
      <c r="D1135" s="139"/>
      <c r="E1135" s="139"/>
    </row>
    <row r="1136" spans="1:5" outlineLevel="1" x14ac:dyDescent="0.25">
      <c r="A1136" s="139"/>
      <c r="B1136" s="139"/>
      <c r="C1136" s="139"/>
      <c r="D1136" s="139"/>
      <c r="E1136" s="139"/>
    </row>
    <row r="1137" spans="1:5" outlineLevel="1" x14ac:dyDescent="0.25">
      <c r="A1137" s="139"/>
      <c r="B1137" s="139"/>
      <c r="C1137" s="139"/>
      <c r="D1137" s="139"/>
      <c r="E1137" s="139"/>
    </row>
    <row r="1138" spans="1:5" outlineLevel="1" x14ac:dyDescent="0.25">
      <c r="A1138" s="139"/>
      <c r="B1138" s="139"/>
      <c r="C1138" s="139"/>
      <c r="D1138" s="139"/>
      <c r="E1138" s="139"/>
    </row>
    <row r="1139" spans="1:5" outlineLevel="1" x14ac:dyDescent="0.25">
      <c r="A1139" s="139"/>
      <c r="B1139" s="139"/>
      <c r="C1139" s="139"/>
      <c r="D1139" s="139"/>
      <c r="E1139" s="139"/>
    </row>
    <row r="1140" spans="1:5" outlineLevel="1" x14ac:dyDescent="0.25">
      <c r="A1140" s="139"/>
      <c r="B1140" s="139"/>
      <c r="C1140" s="139"/>
      <c r="D1140" s="139"/>
      <c r="E1140" s="139"/>
    </row>
    <row r="1141" spans="1:5" outlineLevel="1" x14ac:dyDescent="0.25">
      <c r="A1141" s="139"/>
      <c r="B1141" s="139"/>
      <c r="C1141" s="139"/>
      <c r="D1141" s="139"/>
      <c r="E1141" s="139"/>
    </row>
    <row r="1142" spans="1:5" outlineLevel="1" x14ac:dyDescent="0.25">
      <c r="A1142" s="139"/>
      <c r="B1142" s="139"/>
      <c r="C1142" s="139"/>
      <c r="D1142" s="139"/>
      <c r="E1142" s="139"/>
    </row>
    <row r="1143" spans="1:5" outlineLevel="1" x14ac:dyDescent="0.25">
      <c r="A1143" s="139"/>
      <c r="B1143" s="139"/>
      <c r="C1143" s="139"/>
      <c r="D1143" s="139"/>
      <c r="E1143" s="139"/>
    </row>
    <row r="1144" spans="1:5" outlineLevel="1" x14ac:dyDescent="0.25">
      <c r="A1144" s="139"/>
      <c r="B1144" s="139"/>
      <c r="C1144" s="139"/>
      <c r="D1144" s="139"/>
      <c r="E1144" s="139"/>
    </row>
    <row r="1145" spans="1:5" outlineLevel="1" x14ac:dyDescent="0.25">
      <c r="A1145" s="139"/>
      <c r="B1145" s="139"/>
      <c r="C1145" s="139"/>
      <c r="D1145" s="139"/>
      <c r="E1145" s="139"/>
    </row>
    <row r="1146" spans="1:5" outlineLevel="1" x14ac:dyDescent="0.25">
      <c r="A1146" s="139"/>
      <c r="B1146" s="139"/>
      <c r="C1146" s="139"/>
      <c r="D1146" s="139"/>
      <c r="E1146" s="139"/>
    </row>
    <row r="1147" spans="1:5" outlineLevel="1" x14ac:dyDescent="0.25">
      <c r="A1147" s="139"/>
      <c r="B1147" s="139"/>
      <c r="C1147" s="139"/>
      <c r="D1147" s="139"/>
      <c r="E1147" s="139"/>
    </row>
    <row r="1148" spans="1:5" outlineLevel="1" x14ac:dyDescent="0.25">
      <c r="A1148" s="139"/>
      <c r="B1148" s="139"/>
      <c r="C1148" s="139"/>
      <c r="D1148" s="139"/>
      <c r="E1148" s="139"/>
    </row>
    <row r="1149" spans="1:5" outlineLevel="1" x14ac:dyDescent="0.25">
      <c r="A1149" s="139"/>
      <c r="B1149" s="139"/>
      <c r="C1149" s="139"/>
      <c r="D1149" s="139"/>
      <c r="E1149" s="139"/>
    </row>
    <row r="1150" spans="1:5" outlineLevel="1" x14ac:dyDescent="0.25">
      <c r="A1150" s="139"/>
      <c r="B1150" s="139"/>
      <c r="C1150" s="139"/>
      <c r="D1150" s="139"/>
      <c r="E1150" s="139"/>
    </row>
    <row r="1151" spans="1:5" outlineLevel="1" x14ac:dyDescent="0.25">
      <c r="A1151" s="139"/>
      <c r="B1151" s="139"/>
      <c r="C1151" s="139"/>
      <c r="D1151" s="139"/>
      <c r="E1151" s="139"/>
    </row>
    <row r="1152" spans="1:5" outlineLevel="1" x14ac:dyDescent="0.25">
      <c r="A1152" s="139"/>
      <c r="B1152" s="139"/>
      <c r="C1152" s="139"/>
      <c r="D1152" s="139"/>
      <c r="E1152" s="139"/>
    </row>
    <row r="1153" spans="1:5" outlineLevel="1" x14ac:dyDescent="0.25">
      <c r="A1153" s="139"/>
      <c r="B1153" s="139"/>
      <c r="C1153" s="139"/>
      <c r="D1153" s="139"/>
      <c r="E1153" s="139"/>
    </row>
    <row r="1154" spans="1:5" outlineLevel="1" x14ac:dyDescent="0.25">
      <c r="A1154" s="139"/>
      <c r="B1154" s="139"/>
      <c r="C1154" s="139"/>
      <c r="D1154" s="139"/>
      <c r="E1154" s="139"/>
    </row>
    <row r="1155" spans="1:5" outlineLevel="1" x14ac:dyDescent="0.25">
      <c r="A1155" s="139"/>
      <c r="B1155" s="139"/>
      <c r="C1155" s="139"/>
      <c r="D1155" s="139"/>
      <c r="E1155" s="139"/>
    </row>
    <row r="1156" spans="1:5" outlineLevel="1" x14ac:dyDescent="0.25">
      <c r="A1156" s="139"/>
      <c r="B1156" s="139"/>
      <c r="C1156" s="139"/>
      <c r="D1156" s="139"/>
      <c r="E1156" s="139"/>
    </row>
    <row r="1157" spans="1:5" outlineLevel="1" x14ac:dyDescent="0.25">
      <c r="A1157" s="139"/>
      <c r="B1157" s="139"/>
      <c r="C1157" s="139"/>
      <c r="D1157" s="139"/>
      <c r="E1157" s="139"/>
    </row>
    <row r="1158" spans="1:5" outlineLevel="1" x14ac:dyDescent="0.25">
      <c r="A1158" s="139"/>
      <c r="B1158" s="139"/>
      <c r="C1158" s="139"/>
      <c r="D1158" s="139"/>
      <c r="E1158" s="139"/>
    </row>
    <row r="1159" spans="1:5" outlineLevel="1" x14ac:dyDescent="0.25">
      <c r="A1159" s="139"/>
      <c r="B1159" s="139"/>
      <c r="C1159" s="139"/>
      <c r="D1159" s="139"/>
      <c r="E1159" s="139"/>
    </row>
    <row r="1160" spans="1:5" outlineLevel="1" x14ac:dyDescent="0.25">
      <c r="A1160" s="139"/>
      <c r="B1160" s="139"/>
      <c r="C1160" s="139"/>
      <c r="D1160" s="139"/>
      <c r="E1160" s="139"/>
    </row>
    <row r="1161" spans="1:5" outlineLevel="1" x14ac:dyDescent="0.25">
      <c r="A1161" s="139"/>
      <c r="B1161" s="139"/>
      <c r="C1161" s="139"/>
      <c r="D1161" s="139"/>
      <c r="E1161" s="139"/>
    </row>
    <row r="1162" spans="1:5" outlineLevel="1" x14ac:dyDescent="0.25">
      <c r="A1162" s="139"/>
      <c r="B1162" s="139"/>
      <c r="C1162" s="139"/>
      <c r="D1162" s="139"/>
      <c r="E1162" s="139"/>
    </row>
    <row r="1163" spans="1:5" outlineLevel="1" x14ac:dyDescent="0.25">
      <c r="D1163" s="137"/>
      <c r="E1163" s="137"/>
    </row>
    <row r="1164" spans="1:5" outlineLevel="1" x14ac:dyDescent="0.25">
      <c r="A1164" s="139"/>
      <c r="B1164" s="139"/>
      <c r="C1164" s="139"/>
      <c r="D1164" s="139"/>
      <c r="E1164" s="139"/>
    </row>
    <row r="1165" spans="1:5" outlineLevel="1" x14ac:dyDescent="0.25">
      <c r="A1165" s="139"/>
      <c r="B1165" s="139"/>
      <c r="C1165" s="139"/>
      <c r="D1165" s="139"/>
      <c r="E1165" s="139"/>
    </row>
    <row r="1166" spans="1:5" outlineLevel="1" x14ac:dyDescent="0.25">
      <c r="A1166" s="139"/>
      <c r="B1166" s="139"/>
      <c r="C1166" s="139"/>
      <c r="D1166" s="139"/>
      <c r="E1166" s="139"/>
    </row>
    <row r="1167" spans="1:5" outlineLevel="1" x14ac:dyDescent="0.25">
      <c r="A1167" s="139"/>
      <c r="B1167" s="139"/>
      <c r="C1167" s="139"/>
      <c r="D1167" s="139"/>
      <c r="E1167" s="139"/>
    </row>
    <row r="1168" spans="1:5" outlineLevel="1" x14ac:dyDescent="0.25">
      <c r="A1168" s="139"/>
      <c r="B1168" s="139"/>
      <c r="C1168" s="139"/>
      <c r="D1168" s="139"/>
      <c r="E1168" s="139"/>
    </row>
    <row r="1169" spans="1:5" outlineLevel="1" x14ac:dyDescent="0.25">
      <c r="A1169" s="139"/>
      <c r="B1169" s="139"/>
      <c r="C1169" s="139"/>
      <c r="D1169" s="139"/>
      <c r="E1169" s="139"/>
    </row>
    <row r="1170" spans="1:5" outlineLevel="1" x14ac:dyDescent="0.25"/>
    <row r="1171" spans="1:5" outlineLevel="1" x14ac:dyDescent="0.25"/>
    <row r="1172" spans="1:5" outlineLevel="1" x14ac:dyDescent="0.25">
      <c r="A1172" s="137"/>
    </row>
    <row r="1173" spans="1:5" outlineLevel="1" x14ac:dyDescent="0.25">
      <c r="A1173" s="139"/>
      <c r="B1173" s="139"/>
      <c r="C1173" s="139"/>
      <c r="D1173" s="137"/>
      <c r="E1173" s="137"/>
    </row>
    <row r="1174" spans="1:5" outlineLevel="1" x14ac:dyDescent="0.25">
      <c r="A1174" s="139"/>
      <c r="B1174" s="139"/>
      <c r="C1174" s="139"/>
      <c r="D1174" s="139"/>
      <c r="E1174" s="139"/>
    </row>
    <row r="1175" spans="1:5" outlineLevel="1" x14ac:dyDescent="0.25">
      <c r="A1175" s="139"/>
      <c r="B1175" s="139"/>
      <c r="C1175" s="139"/>
      <c r="D1175" s="139"/>
      <c r="E1175" s="139"/>
    </row>
    <row r="1176" spans="1:5" outlineLevel="1" x14ac:dyDescent="0.25">
      <c r="A1176" s="139"/>
      <c r="B1176" s="139"/>
      <c r="C1176" s="139"/>
      <c r="D1176" s="139"/>
      <c r="E1176" s="139"/>
    </row>
    <row r="1177" spans="1:5" outlineLevel="1" x14ac:dyDescent="0.25">
      <c r="A1177" s="139"/>
      <c r="B1177" s="139"/>
      <c r="C1177" s="139"/>
      <c r="D1177" s="139"/>
      <c r="E1177" s="139"/>
    </row>
    <row r="1178" spans="1:5" outlineLevel="1" x14ac:dyDescent="0.25">
      <c r="A1178" s="139"/>
      <c r="B1178" s="139"/>
      <c r="C1178" s="139"/>
      <c r="D1178" s="139"/>
      <c r="E1178" s="139"/>
    </row>
    <row r="1179" spans="1:5" outlineLevel="1" x14ac:dyDescent="0.25">
      <c r="A1179" s="139"/>
      <c r="B1179" s="139"/>
      <c r="C1179" s="139"/>
      <c r="D1179" s="139"/>
      <c r="E1179" s="139"/>
    </row>
    <row r="1180" spans="1:5" outlineLevel="1" x14ac:dyDescent="0.25">
      <c r="A1180" s="139"/>
      <c r="B1180" s="139"/>
      <c r="C1180" s="139"/>
      <c r="D1180" s="139"/>
      <c r="E1180" s="139"/>
    </row>
    <row r="1181" spans="1:5" outlineLevel="1" x14ac:dyDescent="0.25">
      <c r="A1181" s="139"/>
      <c r="B1181" s="139"/>
      <c r="C1181" s="139"/>
      <c r="D1181" s="139"/>
      <c r="E1181" s="139"/>
    </row>
    <row r="1182" spans="1:5" outlineLevel="1" x14ac:dyDescent="0.25">
      <c r="A1182" s="139"/>
      <c r="B1182" s="139"/>
      <c r="C1182" s="139"/>
      <c r="D1182" s="139"/>
      <c r="E1182" s="139"/>
    </row>
    <row r="1183" spans="1:5" outlineLevel="1" x14ac:dyDescent="0.25">
      <c r="A1183" s="139"/>
      <c r="B1183" s="139"/>
      <c r="C1183" s="139"/>
      <c r="D1183" s="139"/>
      <c r="E1183" s="139"/>
    </row>
    <row r="1184" spans="1:5" outlineLevel="1" x14ac:dyDescent="0.25">
      <c r="A1184" s="139"/>
      <c r="B1184" s="139"/>
      <c r="C1184" s="139"/>
      <c r="D1184" s="139"/>
      <c r="E1184" s="139"/>
    </row>
    <row r="1185" spans="1:5" outlineLevel="1" x14ac:dyDescent="0.25">
      <c r="A1185" s="139"/>
      <c r="B1185" s="139"/>
      <c r="C1185" s="139"/>
      <c r="D1185" s="139"/>
      <c r="E1185" s="139"/>
    </row>
    <row r="1186" spans="1:5" outlineLevel="1" x14ac:dyDescent="0.25">
      <c r="A1186" s="139"/>
      <c r="B1186" s="139"/>
      <c r="C1186" s="139"/>
      <c r="D1186" s="139"/>
      <c r="E1186" s="139"/>
    </row>
    <row r="1187" spans="1:5" outlineLevel="1" x14ac:dyDescent="0.25">
      <c r="A1187" s="139"/>
      <c r="B1187" s="139"/>
      <c r="C1187" s="139"/>
      <c r="D1187" s="139"/>
      <c r="E1187" s="139"/>
    </row>
    <row r="1188" spans="1:5" outlineLevel="1" x14ac:dyDescent="0.25">
      <c r="A1188" s="139"/>
      <c r="B1188" s="139"/>
      <c r="C1188" s="139"/>
      <c r="D1188" s="139"/>
      <c r="E1188" s="139"/>
    </row>
    <row r="1189" spans="1:5" outlineLevel="1" x14ac:dyDescent="0.25">
      <c r="A1189" s="139"/>
      <c r="B1189" s="139"/>
      <c r="C1189" s="139"/>
      <c r="D1189" s="139"/>
      <c r="E1189" s="139"/>
    </row>
    <row r="1190" spans="1:5" outlineLevel="1" x14ac:dyDescent="0.25">
      <c r="A1190" s="139"/>
      <c r="B1190" s="139"/>
      <c r="C1190" s="139"/>
      <c r="D1190" s="139"/>
      <c r="E1190" s="139"/>
    </row>
    <row r="1191" spans="1:5" outlineLevel="1" x14ac:dyDescent="0.25">
      <c r="A1191" s="139"/>
      <c r="B1191" s="139"/>
      <c r="C1191" s="139"/>
      <c r="D1191" s="139"/>
      <c r="E1191" s="139"/>
    </row>
    <row r="1192" spans="1:5" outlineLevel="1" x14ac:dyDescent="0.25">
      <c r="A1192" s="139"/>
      <c r="B1192" s="139"/>
      <c r="C1192" s="139"/>
      <c r="D1192" s="139"/>
      <c r="E1192" s="139"/>
    </row>
    <row r="1193" spans="1:5" outlineLevel="1" x14ac:dyDescent="0.25">
      <c r="A1193" s="139"/>
      <c r="B1193" s="139"/>
      <c r="C1193" s="139"/>
      <c r="D1193" s="139"/>
      <c r="E1193" s="139"/>
    </row>
    <row r="1194" spans="1:5" outlineLevel="1" x14ac:dyDescent="0.25">
      <c r="A1194" s="139"/>
      <c r="B1194" s="139"/>
      <c r="C1194" s="139"/>
      <c r="D1194" s="139"/>
      <c r="E1194" s="139"/>
    </row>
    <row r="1195" spans="1:5" outlineLevel="1" x14ac:dyDescent="0.25">
      <c r="A1195" s="139"/>
      <c r="B1195" s="139"/>
      <c r="C1195" s="139"/>
      <c r="D1195" s="139"/>
      <c r="E1195" s="139"/>
    </row>
    <row r="1196" spans="1:5" outlineLevel="1" x14ac:dyDescent="0.25">
      <c r="A1196" s="139"/>
      <c r="B1196" s="139"/>
      <c r="C1196" s="139"/>
      <c r="D1196" s="139"/>
      <c r="E1196" s="139"/>
    </row>
    <row r="1197" spans="1:5" outlineLevel="1" x14ac:dyDescent="0.25">
      <c r="A1197" s="139"/>
      <c r="B1197" s="139"/>
      <c r="C1197" s="139"/>
      <c r="D1197" s="139"/>
      <c r="E1197" s="139"/>
    </row>
    <row r="1198" spans="1:5" outlineLevel="1" x14ac:dyDescent="0.25">
      <c r="A1198" s="139"/>
      <c r="B1198" s="139"/>
      <c r="C1198" s="139"/>
      <c r="D1198" s="139"/>
      <c r="E1198" s="139"/>
    </row>
    <row r="1199" spans="1:5" outlineLevel="1" x14ac:dyDescent="0.25">
      <c r="A1199" s="139"/>
      <c r="B1199" s="139"/>
      <c r="C1199" s="139"/>
      <c r="D1199" s="139"/>
      <c r="E1199" s="139"/>
    </row>
    <row r="1200" spans="1:5" outlineLevel="1" x14ac:dyDescent="0.25">
      <c r="A1200" s="139"/>
      <c r="B1200" s="139"/>
      <c r="C1200" s="139"/>
      <c r="D1200" s="139"/>
      <c r="E1200" s="139"/>
    </row>
    <row r="1201" spans="1:5" outlineLevel="1" x14ac:dyDescent="0.25">
      <c r="A1201" s="139"/>
      <c r="B1201" s="139"/>
      <c r="C1201" s="139"/>
      <c r="D1201" s="139"/>
      <c r="E1201" s="139"/>
    </row>
    <row r="1202" spans="1:5" outlineLevel="1" x14ac:dyDescent="0.25">
      <c r="D1202" s="137"/>
      <c r="E1202" s="137"/>
    </row>
    <row r="1203" spans="1:5" outlineLevel="1" x14ac:dyDescent="0.25">
      <c r="A1203" s="139"/>
      <c r="B1203" s="139"/>
      <c r="C1203" s="139"/>
      <c r="D1203" s="139"/>
      <c r="E1203" s="139"/>
    </row>
    <row r="1204" spans="1:5" outlineLevel="1" x14ac:dyDescent="0.25">
      <c r="A1204" s="139"/>
      <c r="B1204" s="139"/>
      <c r="C1204" s="139"/>
      <c r="D1204" s="139"/>
      <c r="E1204" s="139"/>
    </row>
    <row r="1205" spans="1:5" outlineLevel="1" x14ac:dyDescent="0.25">
      <c r="A1205" s="139"/>
      <c r="B1205" s="139"/>
      <c r="C1205" s="139"/>
      <c r="D1205" s="139"/>
      <c r="E1205" s="139"/>
    </row>
    <row r="1206" spans="1:5" outlineLevel="1" x14ac:dyDescent="0.25">
      <c r="A1206" s="139"/>
      <c r="B1206" s="139"/>
      <c r="C1206" s="139"/>
      <c r="D1206" s="139"/>
      <c r="E1206" s="139"/>
    </row>
    <row r="1207" spans="1:5" outlineLevel="1" x14ac:dyDescent="0.25">
      <c r="A1207" s="139"/>
      <c r="B1207" s="139"/>
      <c r="C1207" s="139"/>
      <c r="D1207" s="139"/>
      <c r="E1207" s="139"/>
    </row>
    <row r="1208" spans="1:5" outlineLevel="1" x14ac:dyDescent="0.25">
      <c r="A1208" s="139"/>
      <c r="B1208" s="139"/>
      <c r="C1208" s="139"/>
      <c r="D1208" s="139"/>
      <c r="E1208" s="139"/>
    </row>
    <row r="1209" spans="1:5" outlineLevel="1" x14ac:dyDescent="0.25"/>
    <row r="1210" spans="1:5" outlineLevel="1" x14ac:dyDescent="0.25"/>
    <row r="1211" spans="1:5" outlineLevel="1" x14ac:dyDescent="0.25">
      <c r="A1211" s="137"/>
    </row>
    <row r="1212" spans="1:5" outlineLevel="1" x14ac:dyDescent="0.25">
      <c r="A1212" s="139"/>
      <c r="B1212" s="139"/>
      <c r="C1212" s="139"/>
      <c r="D1212" s="137"/>
      <c r="E1212" s="137"/>
    </row>
    <row r="1213" spans="1:5" outlineLevel="1" x14ac:dyDescent="0.25">
      <c r="A1213" s="139"/>
      <c r="B1213" s="139"/>
      <c r="C1213" s="139"/>
      <c r="D1213" s="139"/>
      <c r="E1213" s="139"/>
    </row>
    <row r="1214" spans="1:5" outlineLevel="1" x14ac:dyDescent="0.25">
      <c r="A1214" s="139"/>
      <c r="B1214" s="139"/>
      <c r="C1214" s="139"/>
      <c r="D1214" s="139"/>
      <c r="E1214" s="139"/>
    </row>
    <row r="1215" spans="1:5" outlineLevel="1" x14ac:dyDescent="0.25">
      <c r="A1215" s="139"/>
      <c r="B1215" s="139"/>
      <c r="C1215" s="139"/>
      <c r="D1215" s="139"/>
      <c r="E1215" s="139"/>
    </row>
    <row r="1216" spans="1:5" outlineLevel="1" x14ac:dyDescent="0.25">
      <c r="A1216" s="139"/>
      <c r="B1216" s="139"/>
      <c r="C1216" s="139"/>
      <c r="D1216" s="139"/>
      <c r="E1216" s="139"/>
    </row>
    <row r="1217" spans="1:5" outlineLevel="1" x14ac:dyDescent="0.25">
      <c r="A1217" s="139"/>
      <c r="B1217" s="139"/>
      <c r="C1217" s="139"/>
      <c r="D1217" s="139"/>
      <c r="E1217" s="139"/>
    </row>
    <row r="1218" spans="1:5" outlineLevel="1" x14ac:dyDescent="0.25">
      <c r="A1218" s="139"/>
      <c r="B1218" s="139"/>
      <c r="C1218" s="139"/>
      <c r="D1218" s="139"/>
      <c r="E1218" s="139"/>
    </row>
    <row r="1219" spans="1:5" outlineLevel="1" x14ac:dyDescent="0.25">
      <c r="A1219" s="139"/>
      <c r="B1219" s="139"/>
      <c r="C1219" s="139"/>
      <c r="D1219" s="139"/>
      <c r="E1219" s="139"/>
    </row>
    <row r="1220" spans="1:5" outlineLevel="1" x14ac:dyDescent="0.25">
      <c r="A1220" s="139"/>
      <c r="B1220" s="139"/>
      <c r="C1220" s="139"/>
      <c r="D1220" s="139"/>
      <c r="E1220" s="139"/>
    </row>
    <row r="1221" spans="1:5" outlineLevel="1" x14ac:dyDescent="0.25">
      <c r="A1221" s="139"/>
      <c r="B1221" s="139"/>
      <c r="C1221" s="139"/>
      <c r="D1221" s="139"/>
      <c r="E1221" s="139"/>
    </row>
    <row r="1222" spans="1:5" outlineLevel="1" x14ac:dyDescent="0.25">
      <c r="A1222" s="139"/>
      <c r="B1222" s="139"/>
      <c r="C1222" s="139"/>
      <c r="D1222" s="139"/>
      <c r="E1222" s="139"/>
    </row>
    <row r="1223" spans="1:5" outlineLevel="1" x14ac:dyDescent="0.25">
      <c r="A1223" s="139"/>
      <c r="B1223" s="139"/>
      <c r="C1223" s="139"/>
      <c r="D1223" s="139"/>
      <c r="E1223" s="139"/>
    </row>
    <row r="1224" spans="1:5" outlineLevel="1" x14ac:dyDescent="0.25">
      <c r="A1224" s="139"/>
      <c r="B1224" s="139"/>
      <c r="C1224" s="139"/>
      <c r="D1224" s="139"/>
      <c r="E1224" s="139"/>
    </row>
    <row r="1225" spans="1:5" outlineLevel="1" x14ac:dyDescent="0.25">
      <c r="A1225" s="139"/>
      <c r="B1225" s="139"/>
      <c r="C1225" s="139"/>
      <c r="D1225" s="139"/>
      <c r="E1225" s="139"/>
    </row>
    <row r="1226" spans="1:5" outlineLevel="1" x14ac:dyDescent="0.25">
      <c r="A1226" s="139"/>
      <c r="B1226" s="139"/>
      <c r="C1226" s="139"/>
      <c r="D1226" s="139"/>
      <c r="E1226" s="139"/>
    </row>
    <row r="1227" spans="1:5" outlineLevel="1" x14ac:dyDescent="0.25">
      <c r="A1227" s="139"/>
      <c r="B1227" s="139"/>
      <c r="C1227" s="139"/>
      <c r="D1227" s="139"/>
      <c r="E1227" s="139"/>
    </row>
    <row r="1228" spans="1:5" outlineLevel="1" x14ac:dyDescent="0.25">
      <c r="A1228" s="139"/>
      <c r="B1228" s="139"/>
      <c r="C1228" s="139"/>
      <c r="D1228" s="139"/>
      <c r="E1228" s="139"/>
    </row>
    <row r="1229" spans="1:5" outlineLevel="1" x14ac:dyDescent="0.25">
      <c r="A1229" s="139"/>
      <c r="B1229" s="139"/>
      <c r="C1229" s="139"/>
      <c r="D1229" s="139"/>
      <c r="E1229" s="139"/>
    </row>
    <row r="1230" spans="1:5" outlineLevel="1" x14ac:dyDescent="0.25">
      <c r="A1230" s="139"/>
      <c r="B1230" s="139"/>
      <c r="C1230" s="139"/>
      <c r="D1230" s="139"/>
      <c r="E1230" s="139"/>
    </row>
    <row r="1231" spans="1:5" outlineLevel="1" x14ac:dyDescent="0.25">
      <c r="A1231" s="139"/>
      <c r="B1231" s="139"/>
      <c r="C1231" s="139"/>
      <c r="D1231" s="139"/>
      <c r="E1231" s="139"/>
    </row>
    <row r="1232" spans="1:5" outlineLevel="1" x14ac:dyDescent="0.25">
      <c r="A1232" s="139"/>
      <c r="B1232" s="139"/>
      <c r="C1232" s="139"/>
      <c r="D1232" s="139"/>
      <c r="E1232" s="139"/>
    </row>
    <row r="1233" spans="1:5" outlineLevel="1" x14ac:dyDescent="0.25">
      <c r="A1233" s="139"/>
      <c r="B1233" s="139"/>
      <c r="C1233" s="139"/>
      <c r="D1233" s="139"/>
      <c r="E1233" s="139"/>
    </row>
    <row r="1234" spans="1:5" outlineLevel="1" x14ac:dyDescent="0.25">
      <c r="A1234" s="139"/>
      <c r="B1234" s="139"/>
      <c r="C1234" s="139"/>
      <c r="D1234" s="139"/>
      <c r="E1234" s="139"/>
    </row>
    <row r="1235" spans="1:5" outlineLevel="1" x14ac:dyDescent="0.25">
      <c r="A1235" s="139"/>
      <c r="B1235" s="139"/>
      <c r="C1235" s="139"/>
      <c r="D1235" s="139"/>
      <c r="E1235" s="139"/>
    </row>
    <row r="1236" spans="1:5" outlineLevel="1" x14ac:dyDescent="0.25">
      <c r="A1236" s="139"/>
      <c r="B1236" s="139"/>
      <c r="C1236" s="139"/>
      <c r="D1236" s="139"/>
      <c r="E1236" s="139"/>
    </row>
    <row r="1237" spans="1:5" outlineLevel="1" x14ac:dyDescent="0.25">
      <c r="A1237" s="139"/>
      <c r="B1237" s="139"/>
      <c r="C1237" s="139"/>
      <c r="D1237" s="139"/>
      <c r="E1237" s="139"/>
    </row>
    <row r="1238" spans="1:5" outlineLevel="1" x14ac:dyDescent="0.25">
      <c r="A1238" s="139"/>
      <c r="B1238" s="139"/>
      <c r="C1238" s="139"/>
      <c r="D1238" s="139"/>
      <c r="E1238" s="139"/>
    </row>
    <row r="1239" spans="1:5" outlineLevel="1" x14ac:dyDescent="0.25">
      <c r="A1239" s="139"/>
      <c r="B1239" s="139"/>
      <c r="C1239" s="139"/>
      <c r="D1239" s="139"/>
      <c r="E1239" s="139"/>
    </row>
    <row r="1240" spans="1:5" outlineLevel="1" x14ac:dyDescent="0.25">
      <c r="A1240" s="139"/>
      <c r="B1240" s="139"/>
      <c r="C1240" s="139"/>
      <c r="D1240" s="139"/>
      <c r="E1240" s="139"/>
    </row>
    <row r="1241" spans="1:5" outlineLevel="1" x14ac:dyDescent="0.25">
      <c r="D1241" s="137"/>
      <c r="E1241" s="137"/>
    </row>
    <row r="1242" spans="1:5" outlineLevel="1" x14ac:dyDescent="0.25">
      <c r="A1242" s="139"/>
      <c r="B1242" s="139"/>
      <c r="C1242" s="139"/>
      <c r="D1242" s="139"/>
      <c r="E1242" s="139"/>
    </row>
    <row r="1243" spans="1:5" outlineLevel="1" x14ac:dyDescent="0.25">
      <c r="A1243" s="139"/>
      <c r="B1243" s="139"/>
      <c r="C1243" s="139"/>
      <c r="D1243" s="139"/>
      <c r="E1243" s="139"/>
    </row>
    <row r="1244" spans="1:5" outlineLevel="1" x14ac:dyDescent="0.25">
      <c r="A1244" s="139"/>
      <c r="B1244" s="139"/>
      <c r="C1244" s="139"/>
      <c r="D1244" s="139"/>
      <c r="E1244" s="139"/>
    </row>
    <row r="1245" spans="1:5" outlineLevel="1" x14ac:dyDescent="0.25">
      <c r="A1245" s="139"/>
      <c r="B1245" s="139"/>
      <c r="C1245" s="139"/>
      <c r="D1245" s="139"/>
      <c r="E1245" s="139"/>
    </row>
    <row r="1246" spans="1:5" outlineLevel="1" x14ac:dyDescent="0.25">
      <c r="A1246" s="139"/>
      <c r="B1246" s="139"/>
      <c r="C1246" s="139"/>
      <c r="D1246" s="139"/>
      <c r="E1246" s="139"/>
    </row>
    <row r="1247" spans="1:5" outlineLevel="1" x14ac:dyDescent="0.25">
      <c r="A1247" s="139"/>
      <c r="B1247" s="139"/>
      <c r="C1247" s="139"/>
      <c r="D1247" s="139"/>
      <c r="E1247" s="139"/>
    </row>
    <row r="1248" spans="1:5" outlineLevel="1" x14ac:dyDescent="0.25"/>
    <row r="1249" spans="1:5" outlineLevel="1" x14ac:dyDescent="0.25"/>
    <row r="1250" spans="1:5" outlineLevel="1" x14ac:dyDescent="0.25">
      <c r="A1250" s="137"/>
    </row>
    <row r="1251" spans="1:5" outlineLevel="1" x14ac:dyDescent="0.25">
      <c r="A1251" s="139"/>
      <c r="B1251" s="139"/>
      <c r="C1251" s="139"/>
      <c r="D1251" s="137"/>
      <c r="E1251" s="137"/>
    </row>
    <row r="1252" spans="1:5" outlineLevel="1" x14ac:dyDescent="0.25">
      <c r="A1252" s="139"/>
      <c r="B1252" s="139"/>
      <c r="C1252" s="139"/>
      <c r="D1252" s="139"/>
      <c r="E1252" s="139"/>
    </row>
    <row r="1253" spans="1:5" outlineLevel="1" x14ac:dyDescent="0.25">
      <c r="A1253" s="139"/>
      <c r="B1253" s="139"/>
      <c r="C1253" s="139"/>
      <c r="D1253" s="139"/>
      <c r="E1253" s="139"/>
    </row>
    <row r="1254" spans="1:5" outlineLevel="1" x14ac:dyDescent="0.25">
      <c r="A1254" s="139"/>
      <c r="B1254" s="139"/>
      <c r="C1254" s="139"/>
      <c r="D1254" s="139"/>
      <c r="E1254" s="139"/>
    </row>
    <row r="1255" spans="1:5" outlineLevel="1" x14ac:dyDescent="0.25">
      <c r="A1255" s="139"/>
      <c r="B1255" s="139"/>
      <c r="C1255" s="139"/>
      <c r="D1255" s="139"/>
      <c r="E1255" s="139"/>
    </row>
    <row r="1256" spans="1:5" outlineLevel="1" x14ac:dyDescent="0.25">
      <c r="A1256" s="139"/>
      <c r="B1256" s="139"/>
      <c r="C1256" s="139"/>
      <c r="D1256" s="139"/>
      <c r="E1256" s="139"/>
    </row>
    <row r="1257" spans="1:5" outlineLevel="1" x14ac:dyDescent="0.25">
      <c r="A1257" s="139"/>
      <c r="B1257" s="139"/>
      <c r="C1257" s="139"/>
      <c r="D1257" s="139"/>
      <c r="E1257" s="139"/>
    </row>
    <row r="1258" spans="1:5" outlineLevel="1" x14ac:dyDescent="0.25">
      <c r="A1258" s="139"/>
      <c r="B1258" s="139"/>
      <c r="C1258" s="139"/>
      <c r="D1258" s="139"/>
      <c r="E1258" s="139"/>
    </row>
    <row r="1259" spans="1:5" outlineLevel="1" x14ac:dyDescent="0.25">
      <c r="A1259" s="139"/>
      <c r="B1259" s="139"/>
      <c r="C1259" s="139"/>
      <c r="D1259" s="139"/>
      <c r="E1259" s="139"/>
    </row>
    <row r="1260" spans="1:5" outlineLevel="1" x14ac:dyDescent="0.25">
      <c r="A1260" s="139"/>
      <c r="B1260" s="139"/>
      <c r="C1260" s="139"/>
      <c r="D1260" s="139"/>
      <c r="E1260" s="139"/>
    </row>
    <row r="1261" spans="1:5" outlineLevel="1" x14ac:dyDescent="0.25">
      <c r="A1261" s="139"/>
      <c r="B1261" s="139"/>
      <c r="C1261" s="139"/>
      <c r="D1261" s="139"/>
      <c r="E1261" s="139"/>
    </row>
    <row r="1262" spans="1:5" outlineLevel="1" x14ac:dyDescent="0.25">
      <c r="A1262" s="139"/>
      <c r="B1262" s="139"/>
      <c r="C1262" s="139"/>
      <c r="D1262" s="139"/>
      <c r="E1262" s="139"/>
    </row>
    <row r="1263" spans="1:5" outlineLevel="1" x14ac:dyDescent="0.25">
      <c r="A1263" s="139"/>
      <c r="B1263" s="139"/>
      <c r="C1263" s="139"/>
      <c r="D1263" s="139"/>
      <c r="E1263" s="139"/>
    </row>
    <row r="1264" spans="1:5" outlineLevel="1" x14ac:dyDescent="0.25">
      <c r="A1264" s="139"/>
      <c r="B1264" s="139"/>
      <c r="C1264" s="139"/>
      <c r="D1264" s="139"/>
      <c r="E1264" s="139"/>
    </row>
    <row r="1265" spans="1:5" outlineLevel="1" x14ac:dyDescent="0.25">
      <c r="A1265" s="139"/>
      <c r="B1265" s="139"/>
      <c r="C1265" s="139"/>
      <c r="D1265" s="139"/>
      <c r="E1265" s="139"/>
    </row>
    <row r="1266" spans="1:5" outlineLevel="1" x14ac:dyDescent="0.25">
      <c r="A1266" s="139"/>
      <c r="B1266" s="139"/>
      <c r="C1266" s="139"/>
      <c r="D1266" s="139"/>
      <c r="E1266" s="139"/>
    </row>
    <row r="1267" spans="1:5" outlineLevel="1" x14ac:dyDescent="0.25">
      <c r="A1267" s="139"/>
      <c r="B1267" s="139"/>
      <c r="C1267" s="139"/>
      <c r="D1267" s="139"/>
      <c r="E1267" s="139"/>
    </row>
    <row r="1268" spans="1:5" outlineLevel="1" x14ac:dyDescent="0.25">
      <c r="A1268" s="139"/>
      <c r="B1268" s="139"/>
      <c r="C1268" s="139"/>
      <c r="D1268" s="139"/>
      <c r="E1268" s="139"/>
    </row>
    <row r="1269" spans="1:5" outlineLevel="1" x14ac:dyDescent="0.25">
      <c r="A1269" s="139"/>
      <c r="B1269" s="139"/>
      <c r="C1269" s="139"/>
      <c r="D1269" s="139"/>
      <c r="E1269" s="139"/>
    </row>
    <row r="1270" spans="1:5" outlineLevel="1" x14ac:dyDescent="0.25">
      <c r="A1270" s="139"/>
      <c r="B1270" s="139"/>
      <c r="C1270" s="139"/>
      <c r="D1270" s="139"/>
      <c r="E1270" s="139"/>
    </row>
    <row r="1271" spans="1:5" outlineLevel="1" x14ac:dyDescent="0.25">
      <c r="A1271" s="139"/>
      <c r="B1271" s="139"/>
      <c r="C1271" s="139"/>
      <c r="D1271" s="139"/>
      <c r="E1271" s="139"/>
    </row>
    <row r="1272" spans="1:5" outlineLevel="1" x14ac:dyDescent="0.25">
      <c r="A1272" s="139"/>
      <c r="B1272" s="139"/>
      <c r="C1272" s="139"/>
      <c r="D1272" s="139"/>
      <c r="E1272" s="139"/>
    </row>
    <row r="1273" spans="1:5" outlineLevel="1" x14ac:dyDescent="0.25">
      <c r="A1273" s="139"/>
      <c r="B1273" s="139"/>
      <c r="C1273" s="139"/>
      <c r="D1273" s="139"/>
      <c r="E1273" s="139"/>
    </row>
    <row r="1274" spans="1:5" outlineLevel="1" x14ac:dyDescent="0.25">
      <c r="A1274" s="139"/>
      <c r="B1274" s="139"/>
      <c r="C1274" s="139"/>
      <c r="D1274" s="139"/>
      <c r="E1274" s="139"/>
    </row>
    <row r="1275" spans="1:5" outlineLevel="1" x14ac:dyDescent="0.25">
      <c r="A1275" s="139"/>
      <c r="B1275" s="139"/>
      <c r="C1275" s="139"/>
      <c r="D1275" s="139"/>
      <c r="E1275" s="139"/>
    </row>
    <row r="1276" spans="1:5" outlineLevel="1" x14ac:dyDescent="0.25">
      <c r="A1276" s="139"/>
      <c r="B1276" s="139"/>
      <c r="C1276" s="139"/>
      <c r="D1276" s="139"/>
      <c r="E1276" s="139"/>
    </row>
    <row r="1277" spans="1:5" outlineLevel="1" x14ac:dyDescent="0.25">
      <c r="A1277" s="139"/>
      <c r="B1277" s="139"/>
      <c r="C1277" s="139"/>
      <c r="D1277" s="139"/>
      <c r="E1277" s="139"/>
    </row>
    <row r="1278" spans="1:5" outlineLevel="1" x14ac:dyDescent="0.25">
      <c r="A1278" s="139"/>
      <c r="B1278" s="139"/>
      <c r="C1278" s="139"/>
      <c r="D1278" s="139"/>
      <c r="E1278" s="139"/>
    </row>
    <row r="1279" spans="1:5" outlineLevel="1" x14ac:dyDescent="0.25">
      <c r="A1279" s="139"/>
      <c r="B1279" s="139"/>
      <c r="C1279" s="139"/>
      <c r="D1279" s="139"/>
      <c r="E1279" s="139"/>
    </row>
    <row r="1280" spans="1:5" outlineLevel="1" x14ac:dyDescent="0.25">
      <c r="D1280" s="137"/>
      <c r="E1280" s="137"/>
    </row>
    <row r="1281" spans="1:5" outlineLevel="1" x14ac:dyDescent="0.25">
      <c r="A1281" s="139"/>
      <c r="B1281" s="139"/>
      <c r="C1281" s="139"/>
      <c r="D1281" s="139"/>
      <c r="E1281" s="139"/>
    </row>
    <row r="1282" spans="1:5" outlineLevel="1" x14ac:dyDescent="0.25">
      <c r="A1282" s="139"/>
      <c r="B1282" s="139"/>
      <c r="C1282" s="139"/>
      <c r="D1282" s="139"/>
      <c r="E1282" s="139"/>
    </row>
    <row r="1283" spans="1:5" outlineLevel="1" x14ac:dyDescent="0.25">
      <c r="A1283" s="139"/>
      <c r="B1283" s="139"/>
      <c r="C1283" s="139"/>
      <c r="D1283" s="139"/>
      <c r="E1283" s="139"/>
    </row>
    <row r="1284" spans="1:5" outlineLevel="1" x14ac:dyDescent="0.25">
      <c r="A1284" s="139"/>
      <c r="B1284" s="139"/>
      <c r="C1284" s="139"/>
      <c r="D1284" s="139"/>
      <c r="E1284" s="139"/>
    </row>
    <row r="1285" spans="1:5" outlineLevel="1" x14ac:dyDescent="0.25">
      <c r="A1285" s="139"/>
      <c r="B1285" s="139"/>
      <c r="C1285" s="139"/>
      <c r="D1285" s="139"/>
      <c r="E1285" s="139"/>
    </row>
    <row r="1286" spans="1:5" outlineLevel="1" x14ac:dyDescent="0.25">
      <c r="A1286" s="139"/>
      <c r="B1286" s="139"/>
      <c r="C1286" s="139"/>
      <c r="D1286" s="139"/>
      <c r="E1286" s="139"/>
    </row>
    <row r="1287" spans="1:5" outlineLevel="1" x14ac:dyDescent="0.25"/>
    <row r="1288" spans="1:5" outlineLevel="1" x14ac:dyDescent="0.25"/>
    <row r="1289" spans="1:5" outlineLevel="1" x14ac:dyDescent="0.25">
      <c r="A1289" s="137"/>
    </row>
    <row r="1290" spans="1:5" outlineLevel="1" x14ac:dyDescent="0.25">
      <c r="A1290" s="139"/>
      <c r="B1290" s="139"/>
      <c r="C1290" s="139"/>
      <c r="D1290" s="137"/>
      <c r="E1290" s="137"/>
    </row>
    <row r="1291" spans="1:5" outlineLevel="1" x14ac:dyDescent="0.25">
      <c r="A1291" s="139"/>
      <c r="B1291" s="139"/>
      <c r="C1291" s="139"/>
      <c r="D1291" s="139"/>
      <c r="E1291" s="139"/>
    </row>
    <row r="1292" spans="1:5" outlineLevel="1" x14ac:dyDescent="0.25">
      <c r="A1292" s="139"/>
      <c r="B1292" s="139"/>
      <c r="C1292" s="139"/>
      <c r="D1292" s="139"/>
      <c r="E1292" s="139"/>
    </row>
    <row r="1293" spans="1:5" outlineLevel="1" x14ac:dyDescent="0.25">
      <c r="A1293" s="139"/>
      <c r="B1293" s="139"/>
      <c r="C1293" s="139"/>
      <c r="D1293" s="139"/>
      <c r="E1293" s="139"/>
    </row>
    <row r="1294" spans="1:5" outlineLevel="1" x14ac:dyDescent="0.25">
      <c r="A1294" s="139"/>
      <c r="B1294" s="139"/>
      <c r="C1294" s="139"/>
      <c r="D1294" s="139"/>
      <c r="E1294" s="139"/>
    </row>
    <row r="1295" spans="1:5" outlineLevel="1" x14ac:dyDescent="0.25">
      <c r="A1295" s="139"/>
      <c r="B1295" s="139"/>
      <c r="C1295" s="139"/>
      <c r="D1295" s="139"/>
      <c r="E1295" s="139"/>
    </row>
    <row r="1296" spans="1:5" outlineLevel="1" x14ac:dyDescent="0.25">
      <c r="A1296" s="139"/>
      <c r="B1296" s="139"/>
      <c r="C1296" s="139"/>
      <c r="D1296" s="139"/>
      <c r="E1296" s="139"/>
    </row>
    <row r="1297" spans="1:5" outlineLevel="1" x14ac:dyDescent="0.25">
      <c r="A1297" s="139"/>
      <c r="B1297" s="139"/>
      <c r="C1297" s="139"/>
      <c r="D1297" s="139"/>
      <c r="E1297" s="139"/>
    </row>
    <row r="1298" spans="1:5" outlineLevel="1" x14ac:dyDescent="0.25">
      <c r="A1298" s="139"/>
      <c r="B1298" s="139"/>
      <c r="C1298" s="139"/>
      <c r="D1298" s="139"/>
      <c r="E1298" s="139"/>
    </row>
    <row r="1299" spans="1:5" outlineLevel="1" x14ac:dyDescent="0.25">
      <c r="A1299" s="139"/>
      <c r="B1299" s="139"/>
      <c r="C1299" s="139"/>
      <c r="D1299" s="139"/>
      <c r="E1299" s="139"/>
    </row>
    <row r="1300" spans="1:5" outlineLevel="1" x14ac:dyDescent="0.25">
      <c r="A1300" s="139"/>
      <c r="B1300" s="139"/>
      <c r="C1300" s="139"/>
      <c r="D1300" s="139"/>
      <c r="E1300" s="139"/>
    </row>
    <row r="1301" spans="1:5" outlineLevel="1" x14ac:dyDescent="0.25">
      <c r="A1301" s="139"/>
      <c r="B1301" s="139"/>
      <c r="C1301" s="139"/>
      <c r="D1301" s="139"/>
      <c r="E1301" s="139"/>
    </row>
    <row r="1302" spans="1:5" outlineLevel="1" x14ac:dyDescent="0.25">
      <c r="A1302" s="139"/>
      <c r="B1302" s="139"/>
      <c r="C1302" s="139"/>
      <c r="D1302" s="139"/>
      <c r="E1302" s="139"/>
    </row>
    <row r="1303" spans="1:5" outlineLevel="1" x14ac:dyDescent="0.25">
      <c r="A1303" s="139"/>
      <c r="B1303" s="139"/>
      <c r="C1303" s="139"/>
      <c r="D1303" s="139"/>
      <c r="E1303" s="139"/>
    </row>
    <row r="1304" spans="1:5" outlineLevel="1" x14ac:dyDescent="0.25">
      <c r="A1304" s="139"/>
      <c r="B1304" s="139"/>
      <c r="C1304" s="139"/>
      <c r="D1304" s="139"/>
      <c r="E1304" s="139"/>
    </row>
    <row r="1305" spans="1:5" outlineLevel="1" x14ac:dyDescent="0.25">
      <c r="A1305" s="139"/>
      <c r="B1305" s="139"/>
      <c r="C1305" s="139"/>
      <c r="D1305" s="139"/>
      <c r="E1305" s="139"/>
    </row>
    <row r="1306" spans="1:5" outlineLevel="1" x14ac:dyDescent="0.25">
      <c r="A1306" s="139"/>
      <c r="B1306" s="139"/>
      <c r="C1306" s="139"/>
      <c r="D1306" s="139"/>
      <c r="E1306" s="139"/>
    </row>
    <row r="1307" spans="1:5" outlineLevel="1" x14ac:dyDescent="0.25">
      <c r="A1307" s="139"/>
      <c r="B1307" s="139"/>
      <c r="C1307" s="139"/>
      <c r="D1307" s="139"/>
      <c r="E1307" s="139"/>
    </row>
    <row r="1308" spans="1:5" outlineLevel="1" x14ac:dyDescent="0.25">
      <c r="A1308" s="139"/>
      <c r="B1308" s="139"/>
      <c r="C1308" s="139"/>
      <c r="D1308" s="139"/>
      <c r="E1308" s="139"/>
    </row>
    <row r="1309" spans="1:5" outlineLevel="1" x14ac:dyDescent="0.25">
      <c r="A1309" s="139"/>
      <c r="B1309" s="139"/>
      <c r="C1309" s="139"/>
      <c r="D1309" s="139"/>
      <c r="E1309" s="139"/>
    </row>
    <row r="1310" spans="1:5" outlineLevel="1" x14ac:dyDescent="0.25">
      <c r="A1310" s="139"/>
      <c r="B1310" s="139"/>
      <c r="C1310" s="139"/>
      <c r="D1310" s="139"/>
      <c r="E1310" s="139"/>
    </row>
    <row r="1311" spans="1:5" outlineLevel="1" x14ac:dyDescent="0.25">
      <c r="A1311" s="139"/>
      <c r="B1311" s="139"/>
      <c r="C1311" s="139"/>
      <c r="D1311" s="139"/>
      <c r="E1311" s="139"/>
    </row>
    <row r="1312" spans="1:5" outlineLevel="1" x14ac:dyDescent="0.25">
      <c r="A1312" s="139"/>
      <c r="B1312" s="139"/>
      <c r="C1312" s="139"/>
      <c r="D1312" s="139"/>
      <c r="E1312" s="139"/>
    </row>
    <row r="1313" spans="1:5" outlineLevel="1" x14ac:dyDescent="0.25">
      <c r="A1313" s="139"/>
      <c r="B1313" s="139"/>
      <c r="C1313" s="139"/>
      <c r="D1313" s="139"/>
      <c r="E1313" s="139"/>
    </row>
    <row r="1314" spans="1:5" outlineLevel="1" x14ac:dyDescent="0.25">
      <c r="A1314" s="139"/>
      <c r="B1314" s="139"/>
      <c r="C1314" s="139"/>
      <c r="D1314" s="139"/>
      <c r="E1314" s="139"/>
    </row>
    <row r="1315" spans="1:5" outlineLevel="1" x14ac:dyDescent="0.25">
      <c r="A1315" s="139"/>
      <c r="B1315" s="139"/>
      <c r="C1315" s="139"/>
      <c r="D1315" s="139"/>
      <c r="E1315" s="139"/>
    </row>
    <row r="1316" spans="1:5" outlineLevel="1" x14ac:dyDescent="0.25">
      <c r="A1316" s="139"/>
      <c r="B1316" s="139"/>
      <c r="C1316" s="139"/>
      <c r="D1316" s="139"/>
      <c r="E1316" s="139"/>
    </row>
    <row r="1317" spans="1:5" outlineLevel="1" x14ac:dyDescent="0.25">
      <c r="A1317" s="139"/>
      <c r="B1317" s="139"/>
      <c r="C1317" s="139"/>
      <c r="D1317" s="139"/>
      <c r="E1317" s="139"/>
    </row>
    <row r="1318" spans="1:5" outlineLevel="1" x14ac:dyDescent="0.25">
      <c r="A1318" s="139"/>
      <c r="B1318" s="139"/>
      <c r="C1318" s="139"/>
      <c r="D1318" s="139"/>
      <c r="E1318" s="139"/>
    </row>
    <row r="1319" spans="1:5" outlineLevel="1" x14ac:dyDescent="0.25">
      <c r="D1319" s="137"/>
      <c r="E1319" s="137"/>
    </row>
    <row r="1320" spans="1:5" outlineLevel="1" x14ac:dyDescent="0.25">
      <c r="A1320" s="139"/>
      <c r="B1320" s="139"/>
      <c r="C1320" s="139"/>
      <c r="D1320" s="139"/>
      <c r="E1320" s="139"/>
    </row>
    <row r="1321" spans="1:5" outlineLevel="1" x14ac:dyDescent="0.25">
      <c r="A1321" s="139"/>
      <c r="B1321" s="139"/>
      <c r="C1321" s="139"/>
      <c r="D1321" s="139"/>
      <c r="E1321" s="139"/>
    </row>
    <row r="1322" spans="1:5" outlineLevel="1" x14ac:dyDescent="0.25">
      <c r="A1322" s="139"/>
      <c r="B1322" s="139"/>
      <c r="C1322" s="139"/>
      <c r="D1322" s="139"/>
      <c r="E1322" s="139"/>
    </row>
    <row r="1323" spans="1:5" outlineLevel="1" x14ac:dyDescent="0.25">
      <c r="A1323" s="139"/>
      <c r="B1323" s="139"/>
      <c r="C1323" s="139"/>
      <c r="D1323" s="139"/>
      <c r="E1323" s="139"/>
    </row>
    <row r="1324" spans="1:5" outlineLevel="1" x14ac:dyDescent="0.25">
      <c r="A1324" s="139"/>
      <c r="B1324" s="139"/>
      <c r="C1324" s="139"/>
      <c r="D1324" s="139"/>
      <c r="E1324" s="139"/>
    </row>
    <row r="1325" spans="1:5" outlineLevel="1" x14ac:dyDescent="0.25">
      <c r="A1325" s="139"/>
      <c r="B1325" s="139"/>
      <c r="C1325" s="139"/>
      <c r="D1325" s="139"/>
      <c r="E1325" s="139"/>
    </row>
    <row r="1326" spans="1:5" outlineLevel="1" x14ac:dyDescent="0.25"/>
    <row r="1327" spans="1:5" outlineLevel="1" x14ac:dyDescent="0.25"/>
    <row r="1328" spans="1:5" outlineLevel="1" x14ac:dyDescent="0.25">
      <c r="A1328" s="137"/>
    </row>
    <row r="1329" spans="1:5" outlineLevel="1" x14ac:dyDescent="0.25">
      <c r="A1329" s="139"/>
      <c r="B1329" s="139"/>
      <c r="C1329" s="139"/>
      <c r="D1329" s="137"/>
      <c r="E1329" s="137"/>
    </row>
    <row r="1330" spans="1:5" outlineLevel="1" x14ac:dyDescent="0.25">
      <c r="A1330" s="139"/>
      <c r="B1330" s="139"/>
      <c r="C1330" s="139"/>
      <c r="D1330" s="139"/>
      <c r="E1330" s="139"/>
    </row>
    <row r="1331" spans="1:5" outlineLevel="1" x14ac:dyDescent="0.25">
      <c r="A1331" s="139"/>
      <c r="B1331" s="139"/>
      <c r="C1331" s="139"/>
      <c r="D1331" s="139"/>
      <c r="E1331" s="139"/>
    </row>
    <row r="1332" spans="1:5" outlineLevel="1" x14ac:dyDescent="0.25">
      <c r="A1332" s="139"/>
      <c r="B1332" s="139"/>
      <c r="C1332" s="139"/>
      <c r="D1332" s="139"/>
      <c r="E1332" s="139"/>
    </row>
    <row r="1333" spans="1:5" outlineLevel="1" x14ac:dyDescent="0.25">
      <c r="A1333" s="139"/>
      <c r="B1333" s="139"/>
      <c r="C1333" s="139"/>
      <c r="D1333" s="139"/>
      <c r="E1333" s="139"/>
    </row>
    <row r="1334" spans="1:5" outlineLevel="1" x14ac:dyDescent="0.25">
      <c r="A1334" s="139"/>
      <c r="B1334" s="139"/>
      <c r="C1334" s="139"/>
      <c r="D1334" s="139"/>
      <c r="E1334" s="139"/>
    </row>
    <row r="1335" spans="1:5" outlineLevel="1" x14ac:dyDescent="0.25">
      <c r="A1335" s="139"/>
      <c r="B1335" s="139"/>
      <c r="C1335" s="139"/>
      <c r="D1335" s="139"/>
      <c r="E1335" s="139"/>
    </row>
    <row r="1336" spans="1:5" outlineLevel="1" x14ac:dyDescent="0.25">
      <c r="A1336" s="139"/>
      <c r="B1336" s="139"/>
      <c r="C1336" s="139"/>
      <c r="D1336" s="139"/>
      <c r="E1336" s="139"/>
    </row>
    <row r="1337" spans="1:5" outlineLevel="1" x14ac:dyDescent="0.25">
      <c r="A1337" s="139"/>
      <c r="B1337" s="139"/>
      <c r="C1337" s="139"/>
      <c r="D1337" s="139"/>
      <c r="E1337" s="139"/>
    </row>
    <row r="1338" spans="1:5" outlineLevel="1" x14ac:dyDescent="0.25">
      <c r="A1338" s="139"/>
      <c r="B1338" s="139"/>
      <c r="C1338" s="139"/>
      <c r="D1338" s="139"/>
      <c r="E1338" s="139"/>
    </row>
    <row r="1339" spans="1:5" outlineLevel="1" x14ac:dyDescent="0.25">
      <c r="A1339" s="139"/>
      <c r="B1339" s="139"/>
      <c r="C1339" s="139"/>
      <c r="D1339" s="139"/>
      <c r="E1339" s="139"/>
    </row>
    <row r="1340" spans="1:5" outlineLevel="1" x14ac:dyDescent="0.25">
      <c r="A1340" s="139"/>
      <c r="B1340" s="139"/>
      <c r="C1340" s="139"/>
      <c r="D1340" s="139"/>
      <c r="E1340" s="139"/>
    </row>
    <row r="1341" spans="1:5" outlineLevel="1" x14ac:dyDescent="0.25">
      <c r="A1341" s="139"/>
      <c r="B1341" s="139"/>
      <c r="C1341" s="139"/>
      <c r="D1341" s="139"/>
      <c r="E1341" s="139"/>
    </row>
    <row r="1342" spans="1:5" outlineLevel="1" x14ac:dyDescent="0.25">
      <c r="A1342" s="139"/>
      <c r="B1342" s="139"/>
      <c r="C1342" s="139"/>
      <c r="D1342" s="139"/>
      <c r="E1342" s="139"/>
    </row>
    <row r="1343" spans="1:5" outlineLevel="1" x14ac:dyDescent="0.25">
      <c r="A1343" s="139"/>
      <c r="B1343" s="139"/>
      <c r="C1343" s="139"/>
      <c r="D1343" s="139"/>
      <c r="E1343" s="139"/>
    </row>
    <row r="1344" spans="1:5" outlineLevel="1" x14ac:dyDescent="0.25">
      <c r="A1344" s="139"/>
      <c r="B1344" s="139"/>
      <c r="C1344" s="139"/>
      <c r="D1344" s="139"/>
      <c r="E1344" s="139"/>
    </row>
    <row r="1345" spans="1:5" outlineLevel="1" x14ac:dyDescent="0.25">
      <c r="A1345" s="139"/>
      <c r="B1345" s="139"/>
      <c r="C1345" s="139"/>
      <c r="D1345" s="139"/>
      <c r="E1345" s="139"/>
    </row>
    <row r="1346" spans="1:5" outlineLevel="1" x14ac:dyDescent="0.25">
      <c r="A1346" s="139"/>
      <c r="B1346" s="139"/>
      <c r="C1346" s="139"/>
      <c r="D1346" s="139"/>
      <c r="E1346" s="139"/>
    </row>
    <row r="1347" spans="1:5" outlineLevel="1" x14ac:dyDescent="0.25">
      <c r="A1347" s="139"/>
      <c r="B1347" s="139"/>
      <c r="C1347" s="139"/>
      <c r="D1347" s="139"/>
      <c r="E1347" s="139"/>
    </row>
    <row r="1348" spans="1:5" outlineLevel="1" x14ac:dyDescent="0.25">
      <c r="A1348" s="139"/>
      <c r="B1348" s="139"/>
      <c r="C1348" s="139"/>
      <c r="D1348" s="139"/>
      <c r="E1348" s="139"/>
    </row>
    <row r="1349" spans="1:5" outlineLevel="1" x14ac:dyDescent="0.25">
      <c r="A1349" s="139"/>
      <c r="B1349" s="139"/>
      <c r="C1349" s="139"/>
      <c r="D1349" s="139"/>
      <c r="E1349" s="139"/>
    </row>
    <row r="1350" spans="1:5" outlineLevel="1" x14ac:dyDescent="0.25">
      <c r="A1350" s="139"/>
      <c r="B1350" s="139"/>
      <c r="C1350" s="139"/>
      <c r="D1350" s="139"/>
      <c r="E1350" s="139"/>
    </row>
    <row r="1351" spans="1:5" outlineLevel="1" x14ac:dyDescent="0.25">
      <c r="A1351" s="139"/>
      <c r="B1351" s="139"/>
      <c r="C1351" s="139"/>
      <c r="D1351" s="139"/>
      <c r="E1351" s="139"/>
    </row>
    <row r="1352" spans="1:5" outlineLevel="1" x14ac:dyDescent="0.25">
      <c r="A1352" s="139"/>
      <c r="B1352" s="139"/>
      <c r="C1352" s="139"/>
      <c r="D1352" s="139"/>
      <c r="E1352" s="139"/>
    </row>
    <row r="1353" spans="1:5" outlineLevel="1" x14ac:dyDescent="0.25">
      <c r="A1353" s="139"/>
      <c r="B1353" s="139"/>
      <c r="C1353" s="139"/>
      <c r="D1353" s="139"/>
      <c r="E1353" s="139"/>
    </row>
    <row r="1354" spans="1:5" outlineLevel="1" x14ac:dyDescent="0.25">
      <c r="A1354" s="139"/>
      <c r="B1354" s="139"/>
      <c r="C1354" s="139"/>
      <c r="D1354" s="139"/>
      <c r="E1354" s="139"/>
    </row>
    <row r="1355" spans="1:5" outlineLevel="1" x14ac:dyDescent="0.25">
      <c r="A1355" s="139"/>
      <c r="B1355" s="139"/>
      <c r="C1355" s="139"/>
      <c r="D1355" s="139"/>
      <c r="E1355" s="139"/>
    </row>
    <row r="1356" spans="1:5" outlineLevel="1" x14ac:dyDescent="0.25">
      <c r="A1356" s="139"/>
      <c r="B1356" s="139"/>
      <c r="C1356" s="139"/>
      <c r="D1356" s="139"/>
      <c r="E1356" s="139"/>
    </row>
    <row r="1357" spans="1:5" outlineLevel="1" x14ac:dyDescent="0.25">
      <c r="A1357" s="139"/>
      <c r="B1357" s="139"/>
      <c r="C1357" s="139"/>
      <c r="D1357" s="139"/>
      <c r="E1357" s="139"/>
    </row>
    <row r="1358" spans="1:5" outlineLevel="1" x14ac:dyDescent="0.25">
      <c r="D1358" s="137"/>
      <c r="E1358" s="137"/>
    </row>
    <row r="1359" spans="1:5" outlineLevel="1" x14ac:dyDescent="0.25">
      <c r="A1359" s="139"/>
      <c r="B1359" s="139"/>
      <c r="C1359" s="139"/>
      <c r="D1359" s="139"/>
      <c r="E1359" s="139"/>
    </row>
    <row r="1360" spans="1:5" outlineLevel="1" x14ac:dyDescent="0.25">
      <c r="A1360" s="139"/>
      <c r="B1360" s="139"/>
      <c r="C1360" s="139"/>
      <c r="D1360" s="139"/>
      <c r="E1360" s="139"/>
    </row>
    <row r="1361" spans="1:5" outlineLevel="1" x14ac:dyDescent="0.25">
      <c r="A1361" s="139"/>
      <c r="B1361" s="139"/>
      <c r="C1361" s="139"/>
      <c r="D1361" s="139"/>
      <c r="E1361" s="139"/>
    </row>
    <row r="1362" spans="1:5" outlineLevel="1" x14ac:dyDescent="0.25">
      <c r="A1362" s="139"/>
      <c r="B1362" s="139"/>
      <c r="C1362" s="139"/>
      <c r="D1362" s="139"/>
      <c r="E1362" s="139"/>
    </row>
    <row r="1363" spans="1:5" outlineLevel="1" x14ac:dyDescent="0.25">
      <c r="A1363" s="139"/>
      <c r="B1363" s="139"/>
      <c r="C1363" s="139"/>
      <c r="D1363" s="139"/>
      <c r="E1363" s="139"/>
    </row>
    <row r="1364" spans="1:5" outlineLevel="1" x14ac:dyDescent="0.25">
      <c r="A1364" s="139"/>
      <c r="B1364" s="139"/>
      <c r="C1364" s="139"/>
      <c r="D1364" s="139"/>
      <c r="E1364" s="139"/>
    </row>
    <row r="1365" spans="1:5" outlineLevel="1" x14ac:dyDescent="0.25"/>
    <row r="1366" spans="1:5" outlineLevel="1" x14ac:dyDescent="0.25"/>
    <row r="1367" spans="1:5" outlineLevel="1" x14ac:dyDescent="0.25">
      <c r="A1367" s="137"/>
    </row>
    <row r="1368" spans="1:5" outlineLevel="1" x14ac:dyDescent="0.25">
      <c r="A1368" s="139"/>
      <c r="B1368" s="139"/>
      <c r="C1368" s="139"/>
      <c r="D1368" s="137"/>
      <c r="E1368" s="137"/>
    </row>
    <row r="1369" spans="1:5" outlineLevel="1" x14ac:dyDescent="0.25">
      <c r="A1369" s="139"/>
      <c r="B1369" s="139"/>
      <c r="C1369" s="139"/>
      <c r="D1369" s="139"/>
      <c r="E1369" s="139"/>
    </row>
    <row r="1370" spans="1:5" outlineLevel="1" x14ac:dyDescent="0.25">
      <c r="A1370" s="139"/>
      <c r="B1370" s="139"/>
      <c r="C1370" s="139"/>
      <c r="D1370" s="139"/>
      <c r="E1370" s="139"/>
    </row>
    <row r="1371" spans="1:5" outlineLevel="1" x14ac:dyDescent="0.25">
      <c r="A1371" s="139"/>
      <c r="B1371" s="139"/>
      <c r="C1371" s="139"/>
      <c r="D1371" s="139"/>
      <c r="E1371" s="139"/>
    </row>
    <row r="1372" spans="1:5" outlineLevel="1" x14ac:dyDescent="0.25">
      <c r="A1372" s="139"/>
      <c r="B1372" s="139"/>
      <c r="C1372" s="139"/>
      <c r="D1372" s="139"/>
      <c r="E1372" s="139"/>
    </row>
    <row r="1373" spans="1:5" outlineLevel="1" x14ac:dyDescent="0.25">
      <c r="A1373" s="139"/>
      <c r="B1373" s="139"/>
      <c r="C1373" s="139"/>
      <c r="D1373" s="139"/>
      <c r="E1373" s="139"/>
    </row>
    <row r="1374" spans="1:5" outlineLevel="1" x14ac:dyDescent="0.25">
      <c r="A1374" s="139"/>
      <c r="B1374" s="139"/>
      <c r="C1374" s="139"/>
      <c r="D1374" s="139"/>
      <c r="E1374" s="139"/>
    </row>
    <row r="1375" spans="1:5" outlineLevel="1" x14ac:dyDescent="0.25">
      <c r="A1375" s="139"/>
      <c r="B1375" s="139"/>
      <c r="C1375" s="139"/>
      <c r="D1375" s="139"/>
      <c r="E1375" s="139"/>
    </row>
    <row r="1376" spans="1:5" outlineLevel="1" x14ac:dyDescent="0.25">
      <c r="A1376" s="139"/>
      <c r="B1376" s="139"/>
      <c r="C1376" s="139"/>
      <c r="D1376" s="139"/>
      <c r="E1376" s="139"/>
    </row>
    <row r="1377" spans="1:5" outlineLevel="1" x14ac:dyDescent="0.25">
      <c r="A1377" s="139"/>
      <c r="B1377" s="139"/>
      <c r="C1377" s="139"/>
      <c r="D1377" s="139"/>
      <c r="E1377" s="139"/>
    </row>
    <row r="1378" spans="1:5" outlineLevel="1" x14ac:dyDescent="0.25">
      <c r="A1378" s="139"/>
      <c r="B1378" s="139"/>
      <c r="C1378" s="139"/>
      <c r="D1378" s="139"/>
      <c r="E1378" s="139"/>
    </row>
    <row r="1379" spans="1:5" outlineLevel="1" x14ac:dyDescent="0.25">
      <c r="A1379" s="139"/>
      <c r="B1379" s="139"/>
      <c r="C1379" s="139"/>
      <c r="D1379" s="139"/>
      <c r="E1379" s="139"/>
    </row>
    <row r="1380" spans="1:5" outlineLevel="1" x14ac:dyDescent="0.25">
      <c r="A1380" s="139"/>
      <c r="B1380" s="139"/>
      <c r="C1380" s="139"/>
      <c r="D1380" s="139"/>
      <c r="E1380" s="139"/>
    </row>
    <row r="1381" spans="1:5" outlineLevel="1" x14ac:dyDescent="0.25">
      <c r="A1381" s="139"/>
      <c r="B1381" s="139"/>
      <c r="C1381" s="139"/>
      <c r="D1381" s="139"/>
      <c r="E1381" s="139"/>
    </row>
    <row r="1382" spans="1:5" outlineLevel="1" x14ac:dyDescent="0.25">
      <c r="A1382" s="139"/>
      <c r="B1382" s="139"/>
      <c r="C1382" s="139"/>
      <c r="D1382" s="139"/>
      <c r="E1382" s="139"/>
    </row>
    <row r="1383" spans="1:5" outlineLevel="1" x14ac:dyDescent="0.25">
      <c r="A1383" s="139"/>
      <c r="B1383" s="139"/>
      <c r="C1383" s="139"/>
      <c r="D1383" s="139"/>
      <c r="E1383" s="139"/>
    </row>
    <row r="1384" spans="1:5" outlineLevel="1" x14ac:dyDescent="0.25">
      <c r="A1384" s="139"/>
      <c r="B1384" s="139"/>
      <c r="C1384" s="139"/>
      <c r="D1384" s="139"/>
      <c r="E1384" s="139"/>
    </row>
    <row r="1385" spans="1:5" outlineLevel="1" x14ac:dyDescent="0.25">
      <c r="A1385" s="139"/>
      <c r="B1385" s="139"/>
      <c r="C1385" s="139"/>
      <c r="D1385" s="139"/>
      <c r="E1385" s="139"/>
    </row>
    <row r="1386" spans="1:5" outlineLevel="1" x14ac:dyDescent="0.25">
      <c r="A1386" s="139"/>
      <c r="B1386" s="139"/>
      <c r="C1386" s="139"/>
      <c r="D1386" s="139"/>
      <c r="E1386" s="139"/>
    </row>
    <row r="1387" spans="1:5" outlineLevel="1" x14ac:dyDescent="0.25">
      <c r="A1387" s="139"/>
      <c r="B1387" s="139"/>
      <c r="C1387" s="139"/>
      <c r="D1387" s="139"/>
      <c r="E1387" s="139"/>
    </row>
    <row r="1388" spans="1:5" outlineLevel="1" x14ac:dyDescent="0.25">
      <c r="A1388" s="139"/>
      <c r="B1388" s="139"/>
      <c r="C1388" s="139"/>
      <c r="D1388" s="139"/>
      <c r="E1388" s="139"/>
    </row>
    <row r="1389" spans="1:5" outlineLevel="1" x14ac:dyDescent="0.25">
      <c r="A1389" s="139"/>
      <c r="B1389" s="139"/>
      <c r="C1389" s="139"/>
      <c r="D1389" s="139"/>
      <c r="E1389" s="139"/>
    </row>
    <row r="1390" spans="1:5" outlineLevel="1" x14ac:dyDescent="0.25">
      <c r="A1390" s="139"/>
      <c r="B1390" s="139"/>
      <c r="C1390" s="139"/>
      <c r="D1390" s="139"/>
      <c r="E1390" s="139"/>
    </row>
    <row r="1391" spans="1:5" outlineLevel="1" x14ac:dyDescent="0.25">
      <c r="A1391" s="139"/>
      <c r="B1391" s="139"/>
      <c r="C1391" s="139"/>
      <c r="D1391" s="139"/>
      <c r="E1391" s="139"/>
    </row>
    <row r="1392" spans="1:5" outlineLevel="1" x14ac:dyDescent="0.25">
      <c r="A1392" s="139"/>
      <c r="B1392" s="139"/>
      <c r="C1392" s="139"/>
      <c r="D1392" s="139"/>
      <c r="E1392" s="139"/>
    </row>
    <row r="1393" spans="1:5" outlineLevel="1" x14ac:dyDescent="0.25">
      <c r="A1393" s="139"/>
      <c r="B1393" s="139"/>
      <c r="C1393" s="139"/>
      <c r="D1393" s="139"/>
      <c r="E1393" s="139"/>
    </row>
    <row r="1394" spans="1:5" outlineLevel="1" x14ac:dyDescent="0.25">
      <c r="A1394" s="139"/>
      <c r="B1394" s="139"/>
      <c r="C1394" s="139"/>
      <c r="D1394" s="139"/>
      <c r="E1394" s="139"/>
    </row>
    <row r="1395" spans="1:5" outlineLevel="1" x14ac:dyDescent="0.25">
      <c r="A1395" s="139"/>
      <c r="B1395" s="139"/>
      <c r="C1395" s="139"/>
      <c r="D1395" s="139"/>
      <c r="E1395" s="139"/>
    </row>
    <row r="1396" spans="1:5" outlineLevel="1" x14ac:dyDescent="0.25">
      <c r="A1396" s="139"/>
      <c r="B1396" s="139"/>
      <c r="C1396" s="139"/>
      <c r="D1396" s="139"/>
      <c r="E1396" s="139"/>
    </row>
    <row r="1397" spans="1:5" outlineLevel="1" x14ac:dyDescent="0.25">
      <c r="D1397" s="137"/>
      <c r="E1397" s="137"/>
    </row>
    <row r="1398" spans="1:5" outlineLevel="1" x14ac:dyDescent="0.25">
      <c r="A1398" s="139"/>
      <c r="B1398" s="139"/>
      <c r="C1398" s="139"/>
      <c r="D1398" s="139"/>
      <c r="E1398" s="139"/>
    </row>
    <row r="1399" spans="1:5" outlineLevel="1" x14ac:dyDescent="0.25">
      <c r="A1399" s="139"/>
      <c r="B1399" s="139"/>
      <c r="C1399" s="139"/>
      <c r="D1399" s="139"/>
      <c r="E1399" s="139"/>
    </row>
    <row r="1400" spans="1:5" outlineLevel="1" x14ac:dyDescent="0.25">
      <c r="A1400" s="139"/>
      <c r="B1400" s="139"/>
      <c r="C1400" s="139"/>
      <c r="D1400" s="139"/>
      <c r="E1400" s="139"/>
    </row>
    <row r="1401" spans="1:5" outlineLevel="1" x14ac:dyDescent="0.25">
      <c r="A1401" s="139"/>
      <c r="B1401" s="139"/>
      <c r="C1401" s="139"/>
      <c r="D1401" s="139"/>
      <c r="E1401" s="139"/>
    </row>
    <row r="1402" spans="1:5" outlineLevel="1" x14ac:dyDescent="0.25">
      <c r="A1402" s="139"/>
      <c r="B1402" s="139"/>
      <c r="C1402" s="139"/>
      <c r="D1402" s="139"/>
      <c r="E1402" s="139"/>
    </row>
    <row r="1403" spans="1:5" outlineLevel="1" x14ac:dyDescent="0.25">
      <c r="A1403" s="139"/>
      <c r="B1403" s="139"/>
      <c r="C1403" s="139"/>
      <c r="D1403" s="139"/>
      <c r="E1403" s="139"/>
    </row>
    <row r="1404" spans="1:5" outlineLevel="1" x14ac:dyDescent="0.25"/>
    <row r="1405" spans="1:5" outlineLevel="1" x14ac:dyDescent="0.25"/>
    <row r="1406" spans="1:5" outlineLevel="1" x14ac:dyDescent="0.25">
      <c r="A1406" s="137"/>
    </row>
    <row r="1407" spans="1:5" outlineLevel="1" x14ac:dyDescent="0.25">
      <c r="A1407" s="139"/>
      <c r="B1407" s="139"/>
      <c r="C1407" s="139"/>
      <c r="D1407" s="137"/>
      <c r="E1407" s="137"/>
    </row>
    <row r="1408" spans="1:5" outlineLevel="1" x14ac:dyDescent="0.25">
      <c r="A1408" s="139"/>
      <c r="B1408" s="139"/>
      <c r="C1408" s="139"/>
      <c r="D1408" s="139"/>
      <c r="E1408" s="139"/>
    </row>
    <row r="1409" spans="1:5" outlineLevel="1" x14ac:dyDescent="0.25">
      <c r="A1409" s="139"/>
      <c r="B1409" s="139"/>
      <c r="C1409" s="139"/>
      <c r="D1409" s="139"/>
      <c r="E1409" s="139"/>
    </row>
    <row r="1410" spans="1:5" outlineLevel="1" x14ac:dyDescent="0.25">
      <c r="A1410" s="139"/>
      <c r="B1410" s="139"/>
      <c r="C1410" s="139"/>
      <c r="D1410" s="139"/>
      <c r="E1410" s="139"/>
    </row>
    <row r="1411" spans="1:5" outlineLevel="1" x14ac:dyDescent="0.25">
      <c r="A1411" s="139"/>
      <c r="B1411" s="139"/>
      <c r="C1411" s="139"/>
      <c r="D1411" s="139"/>
      <c r="E1411" s="139"/>
    </row>
    <row r="1412" spans="1:5" outlineLevel="1" x14ac:dyDescent="0.25">
      <c r="A1412" s="139"/>
      <c r="B1412" s="139"/>
      <c r="C1412" s="139"/>
      <c r="D1412" s="139"/>
      <c r="E1412" s="139"/>
    </row>
    <row r="1413" spans="1:5" outlineLevel="1" x14ac:dyDescent="0.25">
      <c r="A1413" s="139"/>
      <c r="B1413" s="139"/>
      <c r="C1413" s="139"/>
      <c r="D1413" s="139"/>
      <c r="E1413" s="139"/>
    </row>
    <row r="1414" spans="1:5" outlineLevel="1" x14ac:dyDescent="0.25">
      <c r="A1414" s="139"/>
      <c r="B1414" s="139"/>
      <c r="C1414" s="139"/>
      <c r="D1414" s="139"/>
      <c r="E1414" s="139"/>
    </row>
    <row r="1415" spans="1:5" outlineLevel="1" x14ac:dyDescent="0.25">
      <c r="A1415" s="139"/>
      <c r="B1415" s="139"/>
      <c r="C1415" s="139"/>
      <c r="D1415" s="139"/>
      <c r="E1415" s="139"/>
    </row>
    <row r="1416" spans="1:5" outlineLevel="1" x14ac:dyDescent="0.25">
      <c r="A1416" s="139"/>
      <c r="B1416" s="139"/>
      <c r="C1416" s="139"/>
      <c r="D1416" s="139"/>
      <c r="E1416" s="139"/>
    </row>
    <row r="1417" spans="1:5" outlineLevel="1" x14ac:dyDescent="0.25">
      <c r="A1417" s="139"/>
      <c r="B1417" s="139"/>
      <c r="C1417" s="139"/>
      <c r="D1417" s="139"/>
      <c r="E1417" s="139"/>
    </row>
    <row r="1418" spans="1:5" outlineLevel="1" x14ac:dyDescent="0.25">
      <c r="A1418" s="139"/>
      <c r="B1418" s="139"/>
      <c r="C1418" s="139"/>
      <c r="D1418" s="139"/>
      <c r="E1418" s="139"/>
    </row>
    <row r="1419" spans="1:5" outlineLevel="1" x14ac:dyDescent="0.25">
      <c r="A1419" s="139"/>
      <c r="B1419" s="139"/>
      <c r="C1419" s="139"/>
      <c r="D1419" s="139"/>
      <c r="E1419" s="139"/>
    </row>
    <row r="1420" spans="1:5" outlineLevel="1" x14ac:dyDescent="0.25">
      <c r="A1420" s="139"/>
      <c r="B1420" s="139"/>
      <c r="C1420" s="139"/>
      <c r="D1420" s="139"/>
      <c r="E1420" s="139"/>
    </row>
    <row r="1421" spans="1:5" outlineLevel="1" x14ac:dyDescent="0.25">
      <c r="A1421" s="139"/>
      <c r="B1421" s="139"/>
      <c r="C1421" s="139"/>
      <c r="D1421" s="139"/>
      <c r="E1421" s="139"/>
    </row>
    <row r="1422" spans="1:5" outlineLevel="1" x14ac:dyDescent="0.25">
      <c r="A1422" s="139"/>
      <c r="B1422" s="139"/>
      <c r="C1422" s="139"/>
      <c r="D1422" s="139"/>
      <c r="E1422" s="139"/>
    </row>
    <row r="1423" spans="1:5" outlineLevel="1" x14ac:dyDescent="0.25">
      <c r="A1423" s="139"/>
      <c r="B1423" s="139"/>
      <c r="C1423" s="139"/>
      <c r="D1423" s="139"/>
      <c r="E1423" s="139"/>
    </row>
    <row r="1424" spans="1:5" outlineLevel="1" x14ac:dyDescent="0.25">
      <c r="A1424" s="139"/>
      <c r="B1424" s="139"/>
      <c r="C1424" s="139"/>
      <c r="D1424" s="139"/>
      <c r="E1424" s="139"/>
    </row>
    <row r="1425" spans="1:5" outlineLevel="1" x14ac:dyDescent="0.25">
      <c r="A1425" s="139"/>
      <c r="B1425" s="139"/>
      <c r="C1425" s="139"/>
      <c r="D1425" s="139"/>
      <c r="E1425" s="139"/>
    </row>
    <row r="1426" spans="1:5" outlineLevel="1" x14ac:dyDescent="0.25">
      <c r="A1426" s="139"/>
      <c r="B1426" s="139"/>
      <c r="C1426" s="139"/>
      <c r="D1426" s="139"/>
      <c r="E1426" s="139"/>
    </row>
    <row r="1427" spans="1:5" outlineLevel="1" x14ac:dyDescent="0.25">
      <c r="A1427" s="139"/>
      <c r="B1427" s="139"/>
      <c r="C1427" s="139"/>
      <c r="D1427" s="139"/>
      <c r="E1427" s="139"/>
    </row>
    <row r="1428" spans="1:5" outlineLevel="1" x14ac:dyDescent="0.25">
      <c r="A1428" s="139"/>
      <c r="B1428" s="139"/>
      <c r="C1428" s="139"/>
      <c r="D1428" s="139"/>
      <c r="E1428" s="139"/>
    </row>
    <row r="1429" spans="1:5" outlineLevel="1" x14ac:dyDescent="0.25">
      <c r="A1429" s="139"/>
      <c r="B1429" s="139"/>
      <c r="C1429" s="139"/>
      <c r="D1429" s="139"/>
      <c r="E1429" s="139"/>
    </row>
    <row r="1430" spans="1:5" outlineLevel="1" x14ac:dyDescent="0.25">
      <c r="A1430" s="139"/>
      <c r="B1430" s="139"/>
      <c r="C1430" s="139"/>
      <c r="D1430" s="139"/>
      <c r="E1430" s="139"/>
    </row>
    <row r="1431" spans="1:5" outlineLevel="1" x14ac:dyDescent="0.25">
      <c r="A1431" s="139"/>
      <c r="B1431" s="139"/>
      <c r="C1431" s="139"/>
      <c r="D1431" s="139"/>
      <c r="E1431" s="139"/>
    </row>
    <row r="1432" spans="1:5" outlineLevel="1" x14ac:dyDescent="0.25">
      <c r="A1432" s="139"/>
      <c r="B1432" s="139"/>
      <c r="C1432" s="139"/>
      <c r="D1432" s="139"/>
      <c r="E1432" s="139"/>
    </row>
    <row r="1433" spans="1:5" outlineLevel="1" x14ac:dyDescent="0.25">
      <c r="A1433" s="139"/>
      <c r="B1433" s="139"/>
      <c r="C1433" s="139"/>
      <c r="D1433" s="139"/>
      <c r="E1433" s="139"/>
    </row>
    <row r="1434" spans="1:5" outlineLevel="1" x14ac:dyDescent="0.25">
      <c r="A1434" s="139"/>
      <c r="B1434" s="139"/>
      <c r="C1434" s="139"/>
      <c r="D1434" s="139"/>
      <c r="E1434" s="139"/>
    </row>
    <row r="1435" spans="1:5" outlineLevel="1" x14ac:dyDescent="0.25">
      <c r="A1435" s="139"/>
      <c r="B1435" s="139"/>
      <c r="C1435" s="139"/>
      <c r="D1435" s="139"/>
      <c r="E1435" s="139"/>
    </row>
    <row r="1436" spans="1:5" outlineLevel="1" x14ac:dyDescent="0.25">
      <c r="D1436" s="137"/>
      <c r="E1436" s="137"/>
    </row>
    <row r="1437" spans="1:5" outlineLevel="1" x14ac:dyDescent="0.25">
      <c r="A1437" s="139"/>
      <c r="B1437" s="139"/>
      <c r="C1437" s="139"/>
      <c r="D1437" s="139"/>
      <c r="E1437" s="139"/>
    </row>
    <row r="1438" spans="1:5" outlineLevel="1" x14ac:dyDescent="0.25">
      <c r="A1438" s="139"/>
      <c r="B1438" s="139"/>
      <c r="C1438" s="139"/>
      <c r="D1438" s="139"/>
      <c r="E1438" s="139"/>
    </row>
    <row r="1439" spans="1:5" outlineLevel="1" x14ac:dyDescent="0.25">
      <c r="A1439" s="139"/>
      <c r="B1439" s="139"/>
      <c r="C1439" s="139"/>
      <c r="D1439" s="139"/>
      <c r="E1439" s="139"/>
    </row>
    <row r="1440" spans="1:5" outlineLevel="1" x14ac:dyDescent="0.25">
      <c r="A1440" s="139"/>
      <c r="B1440" s="139"/>
      <c r="C1440" s="139"/>
      <c r="D1440" s="139"/>
      <c r="E1440" s="139"/>
    </row>
    <row r="1441" spans="1:5" outlineLevel="1" x14ac:dyDescent="0.25">
      <c r="A1441" s="139"/>
      <c r="B1441" s="139"/>
      <c r="C1441" s="139"/>
      <c r="D1441" s="139"/>
      <c r="E1441" s="139"/>
    </row>
    <row r="1442" spans="1:5" outlineLevel="1" x14ac:dyDescent="0.25">
      <c r="A1442" s="139"/>
      <c r="B1442" s="139"/>
      <c r="C1442" s="139"/>
      <c r="D1442" s="139"/>
      <c r="E1442" s="139"/>
    </row>
    <row r="1443" spans="1:5" outlineLevel="1" x14ac:dyDescent="0.25"/>
    <row r="1444" spans="1:5" outlineLevel="1" x14ac:dyDescent="0.25"/>
    <row r="1445" spans="1:5" outlineLevel="1" x14ac:dyDescent="0.25">
      <c r="A1445" s="137"/>
    </row>
    <row r="1446" spans="1:5" outlineLevel="1" x14ac:dyDescent="0.25">
      <c r="A1446" s="139"/>
      <c r="B1446" s="139"/>
      <c r="C1446" s="139"/>
      <c r="D1446" s="137"/>
      <c r="E1446" s="137"/>
    </row>
    <row r="1447" spans="1:5" outlineLevel="1" x14ac:dyDescent="0.25">
      <c r="A1447" s="139"/>
      <c r="B1447" s="139"/>
      <c r="C1447" s="139"/>
      <c r="D1447" s="139"/>
      <c r="E1447" s="139"/>
    </row>
    <row r="1448" spans="1:5" outlineLevel="1" x14ac:dyDescent="0.25">
      <c r="A1448" s="139"/>
      <c r="B1448" s="139"/>
      <c r="C1448" s="139"/>
      <c r="D1448" s="139"/>
      <c r="E1448" s="139"/>
    </row>
    <row r="1449" spans="1:5" outlineLevel="1" x14ac:dyDescent="0.25">
      <c r="A1449" s="139"/>
      <c r="B1449" s="139"/>
      <c r="C1449" s="139"/>
      <c r="D1449" s="139"/>
      <c r="E1449" s="139"/>
    </row>
    <row r="1450" spans="1:5" outlineLevel="1" x14ac:dyDescent="0.25">
      <c r="A1450" s="139"/>
      <c r="B1450" s="139"/>
      <c r="C1450" s="139"/>
      <c r="D1450" s="139"/>
      <c r="E1450" s="139"/>
    </row>
    <row r="1451" spans="1:5" outlineLevel="1" x14ac:dyDescent="0.25">
      <c r="A1451" s="139"/>
      <c r="B1451" s="139"/>
      <c r="C1451" s="139"/>
      <c r="D1451" s="139"/>
      <c r="E1451" s="139"/>
    </row>
    <row r="1452" spans="1:5" outlineLevel="1" x14ac:dyDescent="0.25">
      <c r="A1452" s="139"/>
      <c r="B1452" s="139"/>
      <c r="C1452" s="139"/>
      <c r="D1452" s="139"/>
      <c r="E1452" s="139"/>
    </row>
    <row r="1453" spans="1:5" outlineLevel="1" x14ac:dyDescent="0.25">
      <c r="A1453" s="139"/>
      <c r="B1453" s="139"/>
      <c r="C1453" s="139"/>
      <c r="D1453" s="139"/>
      <c r="E1453" s="139"/>
    </row>
    <row r="1454" spans="1:5" outlineLevel="1" x14ac:dyDescent="0.25">
      <c r="A1454" s="139"/>
      <c r="B1454" s="139"/>
      <c r="C1454" s="139"/>
      <c r="D1454" s="139"/>
      <c r="E1454" s="139"/>
    </row>
    <row r="1455" spans="1:5" outlineLevel="1" x14ac:dyDescent="0.25">
      <c r="A1455" s="139"/>
      <c r="B1455" s="139"/>
      <c r="C1455" s="139"/>
      <c r="D1455" s="139"/>
      <c r="E1455" s="139"/>
    </row>
    <row r="1456" spans="1:5" outlineLevel="1" x14ac:dyDescent="0.25">
      <c r="A1456" s="139"/>
      <c r="B1456" s="139"/>
      <c r="C1456" s="139"/>
      <c r="D1456" s="139"/>
      <c r="E1456" s="139"/>
    </row>
    <row r="1457" spans="1:5" outlineLevel="1" x14ac:dyDescent="0.25">
      <c r="A1457" s="139"/>
      <c r="B1457" s="139"/>
      <c r="C1457" s="139"/>
      <c r="D1457" s="139"/>
      <c r="E1457" s="139"/>
    </row>
    <row r="1458" spans="1:5" outlineLevel="1" x14ac:dyDescent="0.25">
      <c r="A1458" s="139"/>
      <c r="B1458" s="139"/>
      <c r="C1458" s="139"/>
      <c r="D1458" s="139"/>
      <c r="E1458" s="139"/>
    </row>
    <row r="1459" spans="1:5" outlineLevel="1" x14ac:dyDescent="0.25">
      <c r="A1459" s="139"/>
      <c r="B1459" s="139"/>
      <c r="C1459" s="139"/>
      <c r="D1459" s="139"/>
      <c r="E1459" s="139"/>
    </row>
    <row r="1460" spans="1:5" outlineLevel="1" x14ac:dyDescent="0.25">
      <c r="A1460" s="139"/>
      <c r="B1460" s="139"/>
      <c r="C1460" s="139"/>
      <c r="D1460" s="139"/>
      <c r="E1460" s="139"/>
    </row>
    <row r="1461" spans="1:5" outlineLevel="1" x14ac:dyDescent="0.25">
      <c r="A1461" s="139"/>
      <c r="B1461" s="139"/>
      <c r="C1461" s="139"/>
      <c r="D1461" s="139"/>
      <c r="E1461" s="139"/>
    </row>
    <row r="1462" spans="1:5" outlineLevel="1" x14ac:dyDescent="0.25">
      <c r="A1462" s="139"/>
      <c r="B1462" s="139"/>
      <c r="C1462" s="139"/>
      <c r="D1462" s="139"/>
      <c r="E1462" s="139"/>
    </row>
    <row r="1463" spans="1:5" outlineLevel="1" x14ac:dyDescent="0.25">
      <c r="A1463" s="139"/>
      <c r="B1463" s="139"/>
      <c r="C1463" s="139"/>
      <c r="D1463" s="139"/>
      <c r="E1463" s="139"/>
    </row>
    <row r="1464" spans="1:5" outlineLevel="1" x14ac:dyDescent="0.25">
      <c r="A1464" s="139"/>
      <c r="B1464" s="139"/>
      <c r="C1464" s="139"/>
      <c r="D1464" s="139"/>
      <c r="E1464" s="139"/>
    </row>
    <row r="1465" spans="1:5" outlineLevel="1" x14ac:dyDescent="0.25">
      <c r="A1465" s="139"/>
      <c r="B1465" s="139"/>
      <c r="C1465" s="139"/>
      <c r="D1465" s="139"/>
      <c r="E1465" s="139"/>
    </row>
    <row r="1466" spans="1:5" outlineLevel="1" x14ac:dyDescent="0.25">
      <c r="A1466" s="139"/>
      <c r="B1466" s="139"/>
      <c r="C1466" s="139"/>
      <c r="D1466" s="139"/>
      <c r="E1466" s="139"/>
    </row>
    <row r="1467" spans="1:5" outlineLevel="1" x14ac:dyDescent="0.25">
      <c r="A1467" s="139"/>
      <c r="B1467" s="139"/>
      <c r="C1467" s="139"/>
      <c r="D1467" s="139"/>
      <c r="E1467" s="139"/>
    </row>
    <row r="1468" spans="1:5" outlineLevel="1" x14ac:dyDescent="0.25">
      <c r="A1468" s="139"/>
      <c r="B1468" s="139"/>
      <c r="C1468" s="139"/>
      <c r="D1468" s="139"/>
      <c r="E1468" s="139"/>
    </row>
    <row r="1469" spans="1:5" outlineLevel="1" x14ac:dyDescent="0.25">
      <c r="A1469" s="139"/>
      <c r="B1469" s="139"/>
      <c r="C1469" s="139"/>
      <c r="D1469" s="139"/>
      <c r="E1469" s="139"/>
    </row>
    <row r="1470" spans="1:5" outlineLevel="1" x14ac:dyDescent="0.25">
      <c r="A1470" s="139"/>
      <c r="B1470" s="139"/>
      <c r="C1470" s="139"/>
      <c r="D1470" s="139"/>
      <c r="E1470" s="139"/>
    </row>
    <row r="1471" spans="1:5" outlineLevel="1" x14ac:dyDescent="0.25">
      <c r="A1471" s="139"/>
      <c r="B1471" s="139"/>
      <c r="C1471" s="139"/>
      <c r="D1471" s="139"/>
      <c r="E1471" s="139"/>
    </row>
    <row r="1472" spans="1:5" outlineLevel="1" x14ac:dyDescent="0.25">
      <c r="A1472" s="139"/>
      <c r="B1472" s="139"/>
      <c r="C1472" s="139"/>
      <c r="D1472" s="139"/>
      <c r="E1472" s="139"/>
    </row>
    <row r="1473" spans="1:5" outlineLevel="1" x14ac:dyDescent="0.25">
      <c r="A1473" s="139"/>
      <c r="B1473" s="139"/>
      <c r="C1473" s="139"/>
      <c r="D1473" s="139"/>
      <c r="E1473" s="139"/>
    </row>
    <row r="1474" spans="1:5" outlineLevel="1" x14ac:dyDescent="0.25">
      <c r="A1474" s="139"/>
      <c r="B1474" s="139"/>
      <c r="C1474" s="139"/>
      <c r="D1474" s="139"/>
      <c r="E1474" s="139"/>
    </row>
    <row r="1475" spans="1:5" outlineLevel="1" x14ac:dyDescent="0.25">
      <c r="D1475" s="137"/>
      <c r="E1475" s="137"/>
    </row>
    <row r="1476" spans="1:5" outlineLevel="1" x14ac:dyDescent="0.25">
      <c r="A1476" s="139"/>
      <c r="B1476" s="139"/>
      <c r="C1476" s="139"/>
      <c r="D1476" s="139"/>
      <c r="E1476" s="139"/>
    </row>
    <row r="1477" spans="1:5" outlineLevel="1" x14ac:dyDescent="0.25">
      <c r="A1477" s="139"/>
      <c r="B1477" s="139"/>
      <c r="C1477" s="139"/>
      <c r="D1477" s="139"/>
      <c r="E1477" s="139"/>
    </row>
    <row r="1478" spans="1:5" outlineLevel="1" x14ac:dyDescent="0.25">
      <c r="A1478" s="139"/>
      <c r="B1478" s="139"/>
      <c r="C1478" s="139"/>
      <c r="D1478" s="139"/>
      <c r="E1478" s="139"/>
    </row>
    <row r="1479" spans="1:5" outlineLevel="1" x14ac:dyDescent="0.25">
      <c r="A1479" s="139"/>
      <c r="B1479" s="139"/>
      <c r="C1479" s="139"/>
      <c r="D1479" s="139"/>
      <c r="E1479" s="139"/>
    </row>
    <row r="1480" spans="1:5" outlineLevel="1" x14ac:dyDescent="0.25">
      <c r="A1480" s="139"/>
      <c r="B1480" s="139"/>
      <c r="C1480" s="139"/>
      <c r="D1480" s="139"/>
      <c r="E1480" s="139"/>
    </row>
    <row r="1481" spans="1:5" outlineLevel="1" x14ac:dyDescent="0.25">
      <c r="A1481" s="139"/>
      <c r="B1481" s="139"/>
      <c r="C1481" s="139"/>
      <c r="D1481" s="139"/>
      <c r="E1481" s="139"/>
    </row>
    <row r="1482" spans="1:5" outlineLevel="1" x14ac:dyDescent="0.25"/>
    <row r="1483" spans="1:5" outlineLevel="1" x14ac:dyDescent="0.25"/>
    <row r="1484" spans="1:5" outlineLevel="1" x14ac:dyDescent="0.25">
      <c r="A1484" s="137"/>
    </row>
    <row r="1485" spans="1:5" outlineLevel="1" x14ac:dyDescent="0.25">
      <c r="A1485" s="139"/>
      <c r="B1485" s="139"/>
      <c r="C1485" s="139"/>
      <c r="D1485" s="137"/>
      <c r="E1485" s="137"/>
    </row>
    <row r="1486" spans="1:5" outlineLevel="1" x14ac:dyDescent="0.25">
      <c r="A1486" s="139"/>
      <c r="B1486" s="139"/>
      <c r="C1486" s="139"/>
      <c r="D1486" s="139"/>
      <c r="E1486" s="139"/>
    </row>
    <row r="1487" spans="1:5" outlineLevel="1" x14ac:dyDescent="0.25">
      <c r="A1487" s="139"/>
      <c r="B1487" s="139"/>
      <c r="C1487" s="139"/>
      <c r="D1487" s="139"/>
      <c r="E1487" s="139"/>
    </row>
    <row r="1488" spans="1:5" outlineLevel="1" x14ac:dyDescent="0.25">
      <c r="A1488" s="139"/>
      <c r="B1488" s="139"/>
      <c r="C1488" s="139"/>
      <c r="D1488" s="139"/>
      <c r="E1488" s="139"/>
    </row>
    <row r="1489" spans="1:5" outlineLevel="1" x14ac:dyDescent="0.25">
      <c r="A1489" s="139"/>
      <c r="B1489" s="139"/>
      <c r="C1489" s="139"/>
      <c r="D1489" s="139"/>
      <c r="E1489" s="139"/>
    </row>
    <row r="1490" spans="1:5" outlineLevel="1" x14ac:dyDescent="0.25">
      <c r="A1490" s="139"/>
      <c r="B1490" s="139"/>
      <c r="C1490" s="139"/>
      <c r="D1490" s="139"/>
      <c r="E1490" s="139"/>
    </row>
    <row r="1491" spans="1:5" outlineLevel="1" x14ac:dyDescent="0.25">
      <c r="A1491" s="139"/>
      <c r="B1491" s="139"/>
      <c r="C1491" s="139"/>
      <c r="D1491" s="139"/>
      <c r="E1491" s="139"/>
    </row>
    <row r="1492" spans="1:5" outlineLevel="1" x14ac:dyDescent="0.25">
      <c r="A1492" s="139"/>
      <c r="B1492" s="139"/>
      <c r="C1492" s="139"/>
      <c r="D1492" s="139"/>
      <c r="E1492" s="139"/>
    </row>
    <row r="1493" spans="1:5" outlineLevel="1" x14ac:dyDescent="0.25">
      <c r="A1493" s="139"/>
      <c r="B1493" s="139"/>
      <c r="C1493" s="139"/>
      <c r="D1493" s="139"/>
      <c r="E1493" s="139"/>
    </row>
    <row r="1494" spans="1:5" outlineLevel="1" x14ac:dyDescent="0.25">
      <c r="A1494" s="139"/>
      <c r="B1494" s="139"/>
      <c r="C1494" s="139"/>
      <c r="D1494" s="139"/>
      <c r="E1494" s="139"/>
    </row>
    <row r="1495" spans="1:5" outlineLevel="1" x14ac:dyDescent="0.25">
      <c r="A1495" s="139"/>
      <c r="B1495" s="139"/>
      <c r="C1495" s="139"/>
      <c r="D1495" s="139"/>
      <c r="E1495" s="139"/>
    </row>
    <row r="1496" spans="1:5" outlineLevel="1" x14ac:dyDescent="0.25">
      <c r="A1496" s="139"/>
      <c r="B1496" s="139"/>
      <c r="C1496" s="139"/>
      <c r="D1496" s="139"/>
      <c r="E1496" s="139"/>
    </row>
    <row r="1497" spans="1:5" outlineLevel="1" x14ac:dyDescent="0.25">
      <c r="A1497" s="139"/>
      <c r="B1497" s="139"/>
      <c r="C1497" s="139"/>
      <c r="D1497" s="139"/>
      <c r="E1497" s="139"/>
    </row>
    <row r="1498" spans="1:5" outlineLevel="1" x14ac:dyDescent="0.25">
      <c r="A1498" s="139"/>
      <c r="B1498" s="139"/>
      <c r="C1498" s="139"/>
      <c r="D1498" s="139"/>
      <c r="E1498" s="139"/>
    </row>
    <row r="1499" spans="1:5" outlineLevel="1" x14ac:dyDescent="0.25">
      <c r="A1499" s="139"/>
      <c r="B1499" s="139"/>
      <c r="C1499" s="139"/>
      <c r="D1499" s="139"/>
      <c r="E1499" s="139"/>
    </row>
    <row r="1500" spans="1:5" outlineLevel="1" x14ac:dyDescent="0.25">
      <c r="A1500" s="139"/>
      <c r="B1500" s="139"/>
      <c r="C1500" s="139"/>
      <c r="D1500" s="139"/>
      <c r="E1500" s="139"/>
    </row>
    <row r="1501" spans="1:5" outlineLevel="1" x14ac:dyDescent="0.25">
      <c r="A1501" s="139"/>
      <c r="B1501" s="139"/>
      <c r="C1501" s="139"/>
      <c r="D1501" s="139"/>
      <c r="E1501" s="139"/>
    </row>
    <row r="1502" spans="1:5" outlineLevel="1" x14ac:dyDescent="0.25">
      <c r="A1502" s="139"/>
      <c r="B1502" s="139"/>
      <c r="C1502" s="139"/>
      <c r="D1502" s="139"/>
      <c r="E1502" s="139"/>
    </row>
    <row r="1503" spans="1:5" outlineLevel="1" x14ac:dyDescent="0.25">
      <c r="A1503" s="139"/>
      <c r="B1503" s="139"/>
      <c r="C1503" s="139"/>
      <c r="D1503" s="139"/>
      <c r="E1503" s="139"/>
    </row>
    <row r="1504" spans="1:5" outlineLevel="1" x14ac:dyDescent="0.25">
      <c r="A1504" s="139"/>
      <c r="B1504" s="139"/>
      <c r="C1504" s="139"/>
      <c r="D1504" s="139"/>
      <c r="E1504" s="139"/>
    </row>
    <row r="1505" spans="1:5" outlineLevel="1" x14ac:dyDescent="0.25">
      <c r="A1505" s="139"/>
      <c r="B1505" s="139"/>
      <c r="C1505" s="139"/>
      <c r="D1505" s="139"/>
      <c r="E1505" s="139"/>
    </row>
    <row r="1506" spans="1:5" outlineLevel="1" x14ac:dyDescent="0.25">
      <c r="A1506" s="139"/>
      <c r="B1506" s="139"/>
      <c r="C1506" s="139"/>
      <c r="D1506" s="139"/>
      <c r="E1506" s="139"/>
    </row>
    <row r="1507" spans="1:5" outlineLevel="1" x14ac:dyDescent="0.25">
      <c r="A1507" s="139"/>
      <c r="B1507" s="139"/>
      <c r="C1507" s="139"/>
      <c r="D1507" s="139"/>
      <c r="E1507" s="139"/>
    </row>
    <row r="1508" spans="1:5" outlineLevel="1" x14ac:dyDescent="0.25">
      <c r="A1508" s="139"/>
      <c r="B1508" s="139"/>
      <c r="C1508" s="139"/>
      <c r="D1508" s="139"/>
      <c r="E1508" s="139"/>
    </row>
    <row r="1509" spans="1:5" outlineLevel="1" x14ac:dyDescent="0.25">
      <c r="A1509" s="139"/>
      <c r="B1509" s="139"/>
      <c r="C1509" s="139"/>
      <c r="D1509" s="139"/>
      <c r="E1509" s="139"/>
    </row>
    <row r="1510" spans="1:5" outlineLevel="1" x14ac:dyDescent="0.25">
      <c r="A1510" s="139"/>
      <c r="B1510" s="139"/>
      <c r="C1510" s="139"/>
      <c r="D1510" s="139"/>
      <c r="E1510" s="139"/>
    </row>
    <row r="1511" spans="1:5" outlineLevel="1" x14ac:dyDescent="0.25">
      <c r="A1511" s="139"/>
      <c r="B1511" s="139"/>
      <c r="C1511" s="139"/>
      <c r="D1511" s="139"/>
      <c r="E1511" s="139"/>
    </row>
    <row r="1512" spans="1:5" outlineLevel="1" x14ac:dyDescent="0.25">
      <c r="A1512" s="139"/>
      <c r="B1512" s="139"/>
      <c r="C1512" s="139"/>
      <c r="D1512" s="139"/>
      <c r="E1512" s="139"/>
    </row>
    <row r="1513" spans="1:5" outlineLevel="1" x14ac:dyDescent="0.25">
      <c r="A1513" s="139"/>
      <c r="B1513" s="139"/>
      <c r="C1513" s="139"/>
      <c r="D1513" s="139"/>
      <c r="E1513" s="139"/>
    </row>
    <row r="1514" spans="1:5" outlineLevel="1" x14ac:dyDescent="0.25">
      <c r="D1514" s="137"/>
      <c r="E1514" s="137"/>
    </row>
    <row r="1515" spans="1:5" outlineLevel="1" x14ac:dyDescent="0.25">
      <c r="A1515" s="139"/>
      <c r="B1515" s="139"/>
      <c r="C1515" s="139"/>
      <c r="D1515" s="139"/>
      <c r="E1515" s="139"/>
    </row>
    <row r="1516" spans="1:5" outlineLevel="1" x14ac:dyDescent="0.25">
      <c r="A1516" s="139"/>
      <c r="B1516" s="139"/>
      <c r="C1516" s="139"/>
      <c r="D1516" s="139"/>
      <c r="E1516" s="139"/>
    </row>
    <row r="1517" spans="1:5" outlineLevel="1" x14ac:dyDescent="0.25">
      <c r="A1517" s="139"/>
      <c r="B1517" s="139"/>
      <c r="C1517" s="139"/>
      <c r="D1517" s="139"/>
      <c r="E1517" s="139"/>
    </row>
    <row r="1518" spans="1:5" outlineLevel="1" x14ac:dyDescent="0.25">
      <c r="A1518" s="139"/>
      <c r="B1518" s="139"/>
      <c r="C1518" s="139"/>
      <c r="D1518" s="139"/>
      <c r="E1518" s="139"/>
    </row>
    <row r="1519" spans="1:5" outlineLevel="1" x14ac:dyDescent="0.25">
      <c r="A1519" s="139"/>
      <c r="B1519" s="139"/>
      <c r="C1519" s="139"/>
      <c r="D1519" s="139"/>
      <c r="E1519" s="139"/>
    </row>
    <row r="1520" spans="1:5" outlineLevel="1" x14ac:dyDescent="0.25">
      <c r="A1520" s="139"/>
      <c r="B1520" s="139"/>
      <c r="C1520" s="139"/>
      <c r="D1520" s="139"/>
      <c r="E1520" s="139"/>
    </row>
    <row r="1521" spans="1:5" outlineLevel="1" x14ac:dyDescent="0.25"/>
    <row r="1522" spans="1:5" outlineLevel="1" x14ac:dyDescent="0.25"/>
    <row r="1523" spans="1:5" outlineLevel="1" x14ac:dyDescent="0.25">
      <c r="A1523" s="137"/>
    </row>
    <row r="1524" spans="1:5" outlineLevel="1" x14ac:dyDescent="0.25">
      <c r="A1524" s="139"/>
      <c r="B1524" s="139"/>
      <c r="C1524" s="139"/>
      <c r="D1524" s="137"/>
      <c r="E1524" s="137"/>
    </row>
    <row r="1525" spans="1:5" outlineLevel="1" x14ac:dyDescent="0.25">
      <c r="A1525" s="139"/>
      <c r="B1525" s="139"/>
      <c r="C1525" s="139"/>
      <c r="D1525" s="139"/>
      <c r="E1525" s="139"/>
    </row>
    <row r="1526" spans="1:5" outlineLevel="1" x14ac:dyDescent="0.25">
      <c r="A1526" s="139"/>
      <c r="B1526" s="139"/>
      <c r="C1526" s="139"/>
      <c r="D1526" s="139"/>
      <c r="E1526" s="139"/>
    </row>
    <row r="1527" spans="1:5" outlineLevel="1" x14ac:dyDescent="0.25">
      <c r="A1527" s="139"/>
      <c r="B1527" s="139"/>
      <c r="C1527" s="139"/>
      <c r="D1527" s="139"/>
      <c r="E1527" s="139"/>
    </row>
    <row r="1528" spans="1:5" outlineLevel="1" x14ac:dyDescent="0.25">
      <c r="A1528" s="139"/>
      <c r="B1528" s="139"/>
      <c r="C1528" s="139"/>
      <c r="D1528" s="139"/>
      <c r="E1528" s="139"/>
    </row>
    <row r="1529" spans="1:5" outlineLevel="1" x14ac:dyDescent="0.25">
      <c r="A1529" s="139"/>
      <c r="B1529" s="139"/>
      <c r="C1529" s="139"/>
      <c r="D1529" s="139"/>
      <c r="E1529" s="139"/>
    </row>
    <row r="1530" spans="1:5" outlineLevel="1" x14ac:dyDescent="0.25">
      <c r="A1530" s="139"/>
      <c r="B1530" s="139"/>
      <c r="C1530" s="139"/>
      <c r="D1530" s="139"/>
      <c r="E1530" s="139"/>
    </row>
    <row r="1531" spans="1:5" outlineLevel="1" x14ac:dyDescent="0.25">
      <c r="A1531" s="139"/>
      <c r="B1531" s="139"/>
      <c r="C1531" s="139"/>
      <c r="D1531" s="139"/>
      <c r="E1531" s="139"/>
    </row>
    <row r="1532" spans="1:5" outlineLevel="1" x14ac:dyDescent="0.25">
      <c r="A1532" s="139"/>
      <c r="B1532" s="139"/>
      <c r="C1532" s="139"/>
      <c r="D1532" s="139"/>
      <c r="E1532" s="139"/>
    </row>
    <row r="1533" spans="1:5" outlineLevel="1" x14ac:dyDescent="0.25">
      <c r="A1533" s="139"/>
      <c r="B1533" s="139"/>
      <c r="C1533" s="139"/>
      <c r="D1533" s="139"/>
      <c r="E1533" s="139"/>
    </row>
    <row r="1534" spans="1:5" outlineLevel="1" x14ac:dyDescent="0.25">
      <c r="A1534" s="139"/>
      <c r="B1534" s="139"/>
      <c r="C1534" s="139"/>
      <c r="D1534" s="139"/>
      <c r="E1534" s="139"/>
    </row>
    <row r="1535" spans="1:5" outlineLevel="1" x14ac:dyDescent="0.25">
      <c r="A1535" s="139"/>
      <c r="B1535" s="139"/>
      <c r="C1535" s="139"/>
      <c r="D1535" s="139"/>
      <c r="E1535" s="139"/>
    </row>
    <row r="1536" spans="1:5" outlineLevel="1" x14ac:dyDescent="0.25">
      <c r="A1536" s="139"/>
      <c r="B1536" s="139"/>
      <c r="C1536" s="139"/>
      <c r="D1536" s="139"/>
      <c r="E1536" s="139"/>
    </row>
    <row r="1537" spans="1:5" outlineLevel="1" x14ac:dyDescent="0.25">
      <c r="A1537" s="139"/>
      <c r="B1537" s="139"/>
      <c r="C1537" s="139"/>
      <c r="D1537" s="139"/>
      <c r="E1537" s="139"/>
    </row>
    <row r="1538" spans="1:5" outlineLevel="1" x14ac:dyDescent="0.25">
      <c r="A1538" s="139"/>
      <c r="B1538" s="139"/>
      <c r="C1538" s="139"/>
      <c r="D1538" s="139"/>
      <c r="E1538" s="139"/>
    </row>
    <row r="1539" spans="1:5" outlineLevel="1" x14ac:dyDescent="0.25">
      <c r="A1539" s="139"/>
      <c r="B1539" s="139"/>
      <c r="C1539" s="139"/>
      <c r="D1539" s="139"/>
      <c r="E1539" s="139"/>
    </row>
    <row r="1540" spans="1:5" outlineLevel="1" x14ac:dyDescent="0.25">
      <c r="A1540" s="139"/>
      <c r="B1540" s="139"/>
      <c r="C1540" s="139"/>
      <c r="D1540" s="139"/>
      <c r="E1540" s="139"/>
    </row>
    <row r="1541" spans="1:5" outlineLevel="1" x14ac:dyDescent="0.25">
      <c r="A1541" s="139"/>
      <c r="B1541" s="139"/>
      <c r="C1541" s="139"/>
      <c r="D1541" s="139"/>
      <c r="E1541" s="139"/>
    </row>
    <row r="1542" spans="1:5" outlineLevel="1" x14ac:dyDescent="0.25">
      <c r="A1542" s="139"/>
      <c r="B1542" s="139"/>
      <c r="C1542" s="139"/>
      <c r="D1542" s="139"/>
      <c r="E1542" s="139"/>
    </row>
    <row r="1543" spans="1:5" outlineLevel="1" x14ac:dyDescent="0.25">
      <c r="A1543" s="139"/>
      <c r="B1543" s="139"/>
      <c r="C1543" s="139"/>
      <c r="D1543" s="139"/>
      <c r="E1543" s="139"/>
    </row>
    <row r="1544" spans="1:5" outlineLevel="1" x14ac:dyDescent="0.25">
      <c r="A1544" s="139"/>
      <c r="B1544" s="139"/>
      <c r="C1544" s="139"/>
      <c r="D1544" s="139"/>
      <c r="E1544" s="139"/>
    </row>
    <row r="1545" spans="1:5" outlineLevel="1" x14ac:dyDescent="0.25">
      <c r="A1545" s="139"/>
      <c r="B1545" s="139"/>
      <c r="C1545" s="139"/>
      <c r="D1545" s="139"/>
      <c r="E1545" s="139"/>
    </row>
    <row r="1546" spans="1:5" outlineLevel="1" x14ac:dyDescent="0.25">
      <c r="A1546" s="139"/>
      <c r="B1546" s="139"/>
      <c r="C1546" s="139"/>
      <c r="D1546" s="139"/>
      <c r="E1546" s="139"/>
    </row>
    <row r="1547" spans="1:5" outlineLevel="1" x14ac:dyDescent="0.25">
      <c r="A1547" s="139"/>
      <c r="B1547" s="139"/>
      <c r="C1547" s="139"/>
      <c r="D1547" s="139"/>
      <c r="E1547" s="139"/>
    </row>
    <row r="1548" spans="1:5" outlineLevel="1" x14ac:dyDescent="0.25">
      <c r="A1548" s="139"/>
      <c r="B1548" s="139"/>
      <c r="C1548" s="139"/>
      <c r="D1548" s="139"/>
      <c r="E1548" s="139"/>
    </row>
    <row r="1549" spans="1:5" outlineLevel="1" x14ac:dyDescent="0.25">
      <c r="A1549" s="139"/>
      <c r="B1549" s="139"/>
      <c r="C1549" s="139"/>
      <c r="D1549" s="139"/>
      <c r="E1549" s="139"/>
    </row>
    <row r="1550" spans="1:5" outlineLevel="1" x14ac:dyDescent="0.25">
      <c r="A1550" s="139"/>
      <c r="B1550" s="139"/>
      <c r="C1550" s="139"/>
      <c r="D1550" s="139"/>
      <c r="E1550" s="139"/>
    </row>
    <row r="1551" spans="1:5" outlineLevel="1" x14ac:dyDescent="0.25">
      <c r="A1551" s="139"/>
      <c r="B1551" s="139"/>
      <c r="C1551" s="139"/>
      <c r="D1551" s="139"/>
      <c r="E1551" s="139"/>
    </row>
    <row r="1552" spans="1:5" outlineLevel="1" x14ac:dyDescent="0.25">
      <c r="A1552" s="139"/>
      <c r="B1552" s="139"/>
      <c r="C1552" s="139"/>
      <c r="D1552" s="139"/>
      <c r="E1552" s="139"/>
    </row>
    <row r="1553" spans="1:5" outlineLevel="1" x14ac:dyDescent="0.25">
      <c r="D1553" s="137"/>
      <c r="E1553" s="137"/>
    </row>
    <row r="1554" spans="1:5" outlineLevel="1" x14ac:dyDescent="0.25">
      <c r="A1554" s="139"/>
      <c r="B1554" s="139"/>
      <c r="C1554" s="139"/>
      <c r="D1554" s="139"/>
      <c r="E1554" s="139"/>
    </row>
    <row r="1555" spans="1:5" outlineLevel="1" x14ac:dyDescent="0.25">
      <c r="A1555" s="139"/>
      <c r="B1555" s="139"/>
      <c r="C1555" s="139"/>
      <c r="D1555" s="139"/>
      <c r="E1555" s="139"/>
    </row>
    <row r="1556" spans="1:5" outlineLevel="1" x14ac:dyDescent="0.25">
      <c r="A1556" s="139"/>
      <c r="B1556" s="139"/>
      <c r="C1556" s="139"/>
      <c r="D1556" s="139"/>
      <c r="E1556" s="139"/>
    </row>
    <row r="1557" spans="1:5" outlineLevel="1" x14ac:dyDescent="0.25">
      <c r="A1557" s="139"/>
      <c r="B1557" s="139"/>
      <c r="C1557" s="139"/>
      <c r="D1557" s="139"/>
      <c r="E1557" s="139"/>
    </row>
    <row r="1558" spans="1:5" outlineLevel="1" x14ac:dyDescent="0.25">
      <c r="A1558" s="139"/>
      <c r="B1558" s="139"/>
      <c r="C1558" s="139"/>
      <c r="D1558" s="139"/>
      <c r="E1558" s="139"/>
    </row>
    <row r="1559" spans="1:5" outlineLevel="1" x14ac:dyDescent="0.25">
      <c r="A1559" s="139"/>
      <c r="B1559" s="139"/>
      <c r="C1559" s="139"/>
      <c r="D1559" s="139"/>
      <c r="E1559" s="139"/>
    </row>
    <row r="1560" spans="1:5" outlineLevel="1" x14ac:dyDescent="0.25"/>
    <row r="1561" spans="1:5" outlineLevel="1" x14ac:dyDescent="0.25"/>
    <row r="1562" spans="1:5" outlineLevel="1" x14ac:dyDescent="0.25">
      <c r="A1562" s="137"/>
    </row>
    <row r="1563" spans="1:5" outlineLevel="1" x14ac:dyDescent="0.25">
      <c r="A1563" s="139"/>
      <c r="B1563" s="139"/>
      <c r="C1563" s="139"/>
      <c r="D1563" s="137"/>
      <c r="E1563" s="137"/>
    </row>
    <row r="1564" spans="1:5" outlineLevel="1" x14ac:dyDescent="0.25">
      <c r="A1564" s="139"/>
      <c r="B1564" s="139"/>
      <c r="C1564" s="139"/>
      <c r="D1564" s="139"/>
      <c r="E1564" s="139"/>
    </row>
    <row r="1565" spans="1:5" outlineLevel="1" x14ac:dyDescent="0.25">
      <c r="A1565" s="139"/>
      <c r="B1565" s="139"/>
      <c r="C1565" s="139"/>
      <c r="D1565" s="139"/>
      <c r="E1565" s="139"/>
    </row>
    <row r="1566" spans="1:5" outlineLevel="1" x14ac:dyDescent="0.25">
      <c r="A1566" s="139"/>
      <c r="B1566" s="139"/>
      <c r="C1566" s="139"/>
      <c r="D1566" s="139"/>
      <c r="E1566" s="139"/>
    </row>
    <row r="1567" spans="1:5" outlineLevel="1" x14ac:dyDescent="0.25">
      <c r="A1567" s="139"/>
      <c r="B1567" s="139"/>
      <c r="C1567" s="139"/>
      <c r="D1567" s="139"/>
      <c r="E1567" s="139"/>
    </row>
    <row r="1568" spans="1:5" outlineLevel="1" x14ac:dyDescent="0.25">
      <c r="A1568" s="139"/>
      <c r="B1568" s="139"/>
      <c r="C1568" s="139"/>
      <c r="D1568" s="139"/>
      <c r="E1568" s="139"/>
    </row>
    <row r="1569" spans="1:5" outlineLevel="1" x14ac:dyDescent="0.25">
      <c r="A1569" s="139"/>
      <c r="B1569" s="139"/>
      <c r="C1569" s="139"/>
      <c r="D1569" s="139"/>
      <c r="E1569" s="139"/>
    </row>
    <row r="1570" spans="1:5" outlineLevel="1" x14ac:dyDescent="0.25">
      <c r="A1570" s="139"/>
      <c r="B1570" s="139"/>
      <c r="C1570" s="139"/>
      <c r="D1570" s="139"/>
      <c r="E1570" s="139"/>
    </row>
    <row r="1571" spans="1:5" outlineLevel="1" x14ac:dyDescent="0.25">
      <c r="A1571" s="139"/>
      <c r="B1571" s="139"/>
      <c r="C1571" s="139"/>
      <c r="D1571" s="139"/>
      <c r="E1571" s="139"/>
    </row>
    <row r="1572" spans="1:5" outlineLevel="1" x14ac:dyDescent="0.25">
      <c r="A1572" s="139"/>
      <c r="B1572" s="139"/>
      <c r="C1572" s="139"/>
      <c r="D1572" s="139"/>
      <c r="E1572" s="139"/>
    </row>
    <row r="1573" spans="1:5" outlineLevel="1" x14ac:dyDescent="0.25">
      <c r="A1573" s="139"/>
      <c r="B1573" s="139"/>
      <c r="C1573" s="139"/>
      <c r="D1573" s="139"/>
      <c r="E1573" s="139"/>
    </row>
    <row r="1574" spans="1:5" outlineLevel="1" x14ac:dyDescent="0.25">
      <c r="A1574" s="139"/>
      <c r="B1574" s="139"/>
      <c r="C1574" s="139"/>
      <c r="D1574" s="139"/>
      <c r="E1574" s="139"/>
    </row>
    <row r="1575" spans="1:5" outlineLevel="1" x14ac:dyDescent="0.25">
      <c r="A1575" s="139"/>
      <c r="B1575" s="139"/>
      <c r="C1575" s="139"/>
      <c r="D1575" s="139"/>
      <c r="E1575" s="139"/>
    </row>
    <row r="1576" spans="1:5" outlineLevel="1" x14ac:dyDescent="0.25">
      <c r="A1576" s="139"/>
      <c r="B1576" s="139"/>
      <c r="C1576" s="139"/>
      <c r="D1576" s="139"/>
      <c r="E1576" s="139"/>
    </row>
    <row r="1577" spans="1:5" outlineLevel="1" x14ac:dyDescent="0.25">
      <c r="A1577" s="139"/>
      <c r="B1577" s="139"/>
      <c r="C1577" s="139"/>
      <c r="D1577" s="139"/>
      <c r="E1577" s="139"/>
    </row>
    <row r="1578" spans="1:5" outlineLevel="1" x14ac:dyDescent="0.25">
      <c r="A1578" s="139"/>
      <c r="B1578" s="139"/>
      <c r="C1578" s="139"/>
      <c r="D1578" s="139"/>
      <c r="E1578" s="139"/>
    </row>
    <row r="1579" spans="1:5" outlineLevel="1" x14ac:dyDescent="0.25">
      <c r="A1579" s="139"/>
      <c r="B1579" s="139"/>
      <c r="C1579" s="139"/>
      <c r="D1579" s="139"/>
      <c r="E1579" s="139"/>
    </row>
    <row r="1580" spans="1:5" outlineLevel="1" x14ac:dyDescent="0.25">
      <c r="A1580" s="139"/>
      <c r="B1580" s="139"/>
      <c r="C1580" s="139"/>
      <c r="D1580" s="139"/>
      <c r="E1580" s="139"/>
    </row>
    <row r="1581" spans="1:5" outlineLevel="1" x14ac:dyDescent="0.25">
      <c r="A1581" s="139"/>
      <c r="B1581" s="139"/>
      <c r="C1581" s="139"/>
      <c r="D1581" s="139"/>
      <c r="E1581" s="139"/>
    </row>
    <row r="1582" spans="1:5" outlineLevel="1" x14ac:dyDescent="0.25">
      <c r="A1582" s="139"/>
      <c r="B1582" s="139"/>
      <c r="C1582" s="139"/>
      <c r="D1582" s="139"/>
      <c r="E1582" s="139"/>
    </row>
    <row r="1583" spans="1:5" outlineLevel="1" x14ac:dyDescent="0.25">
      <c r="A1583" s="139"/>
      <c r="B1583" s="139"/>
      <c r="C1583" s="139"/>
      <c r="D1583" s="139"/>
      <c r="E1583" s="139"/>
    </row>
    <row r="1584" spans="1:5" outlineLevel="1" x14ac:dyDescent="0.25">
      <c r="A1584" s="139"/>
      <c r="B1584" s="139"/>
      <c r="C1584" s="139"/>
      <c r="D1584" s="139"/>
      <c r="E1584" s="139"/>
    </row>
    <row r="1585" spans="1:5" outlineLevel="1" x14ac:dyDescent="0.25">
      <c r="A1585" s="139"/>
      <c r="B1585" s="139"/>
      <c r="C1585" s="139"/>
      <c r="D1585" s="139"/>
      <c r="E1585" s="139"/>
    </row>
    <row r="1586" spans="1:5" outlineLevel="1" x14ac:dyDescent="0.25">
      <c r="A1586" s="139"/>
      <c r="B1586" s="139"/>
      <c r="C1586" s="139"/>
      <c r="D1586" s="139"/>
      <c r="E1586" s="139"/>
    </row>
    <row r="1587" spans="1:5" outlineLevel="1" x14ac:dyDescent="0.25">
      <c r="A1587" s="139"/>
      <c r="B1587" s="139"/>
      <c r="C1587" s="139"/>
      <c r="D1587" s="139"/>
      <c r="E1587" s="139"/>
    </row>
    <row r="1588" spans="1:5" outlineLevel="1" x14ac:dyDescent="0.25">
      <c r="A1588" s="139"/>
      <c r="B1588" s="139"/>
      <c r="C1588" s="139"/>
      <c r="D1588" s="139"/>
      <c r="E1588" s="139"/>
    </row>
    <row r="1589" spans="1:5" outlineLevel="1" x14ac:dyDescent="0.25">
      <c r="A1589" s="139"/>
      <c r="B1589" s="139"/>
      <c r="C1589" s="139"/>
      <c r="D1589" s="139"/>
      <c r="E1589" s="139"/>
    </row>
    <row r="1590" spans="1:5" outlineLevel="1" x14ac:dyDescent="0.25">
      <c r="A1590" s="139"/>
      <c r="B1590" s="139"/>
      <c r="C1590" s="139"/>
      <c r="D1590" s="139"/>
      <c r="E1590" s="139"/>
    </row>
    <row r="1591" spans="1:5" outlineLevel="1" x14ac:dyDescent="0.25">
      <c r="A1591" s="139"/>
      <c r="B1591" s="139"/>
      <c r="C1591" s="139"/>
      <c r="D1591" s="139"/>
      <c r="E1591" s="139"/>
    </row>
    <row r="1592" spans="1:5" outlineLevel="1" x14ac:dyDescent="0.25">
      <c r="D1592" s="137"/>
      <c r="E1592" s="137"/>
    </row>
    <row r="1593" spans="1:5" outlineLevel="1" x14ac:dyDescent="0.25">
      <c r="A1593" s="139"/>
      <c r="B1593" s="139"/>
      <c r="C1593" s="139"/>
      <c r="D1593" s="139"/>
      <c r="E1593" s="139"/>
    </row>
    <row r="1594" spans="1:5" outlineLevel="1" x14ac:dyDescent="0.25">
      <c r="A1594" s="139"/>
      <c r="B1594" s="139"/>
      <c r="C1594" s="139"/>
      <c r="D1594" s="139"/>
      <c r="E1594" s="139"/>
    </row>
    <row r="1595" spans="1:5" outlineLevel="1" x14ac:dyDescent="0.25">
      <c r="A1595" s="139"/>
      <c r="B1595" s="139"/>
      <c r="C1595" s="139"/>
      <c r="D1595" s="139"/>
      <c r="E1595" s="139"/>
    </row>
    <row r="1596" spans="1:5" outlineLevel="1" x14ac:dyDescent="0.25">
      <c r="A1596" s="139"/>
      <c r="B1596" s="139"/>
      <c r="C1596" s="139"/>
      <c r="D1596" s="139"/>
      <c r="E1596" s="139"/>
    </row>
    <row r="1597" spans="1:5" outlineLevel="1" x14ac:dyDescent="0.25">
      <c r="A1597" s="139"/>
      <c r="B1597" s="139"/>
      <c r="C1597" s="139"/>
      <c r="D1597" s="139"/>
      <c r="E1597" s="139"/>
    </row>
    <row r="1598" spans="1:5" outlineLevel="1" x14ac:dyDescent="0.25">
      <c r="A1598" s="139"/>
      <c r="B1598" s="139"/>
      <c r="C1598" s="139"/>
      <c r="D1598" s="139"/>
      <c r="E1598" s="139"/>
    </row>
    <row r="1599" spans="1:5" outlineLevel="1" x14ac:dyDescent="0.25"/>
    <row r="1600" spans="1:5" outlineLevel="1" x14ac:dyDescent="0.25"/>
    <row r="1601" spans="1:5" outlineLevel="1" x14ac:dyDescent="0.25">
      <c r="A1601" s="137"/>
    </row>
    <row r="1602" spans="1:5" outlineLevel="1" x14ac:dyDescent="0.25">
      <c r="A1602" s="139"/>
      <c r="B1602" s="139"/>
      <c r="C1602" s="139"/>
      <c r="D1602" s="137"/>
      <c r="E1602" s="137"/>
    </row>
    <row r="1603" spans="1:5" outlineLevel="1" x14ac:dyDescent="0.25">
      <c r="A1603" s="139"/>
      <c r="B1603" s="139"/>
      <c r="C1603" s="139"/>
      <c r="D1603" s="139"/>
      <c r="E1603" s="139"/>
    </row>
    <row r="1604" spans="1:5" outlineLevel="1" x14ac:dyDescent="0.25">
      <c r="A1604" s="139"/>
      <c r="B1604" s="139"/>
      <c r="C1604" s="139"/>
      <c r="D1604" s="139"/>
      <c r="E1604" s="139"/>
    </row>
    <row r="1605" spans="1:5" outlineLevel="1" x14ac:dyDescent="0.25">
      <c r="A1605" s="139"/>
      <c r="B1605" s="139"/>
      <c r="C1605" s="139"/>
      <c r="D1605" s="139"/>
      <c r="E1605" s="139"/>
    </row>
    <row r="1606" spans="1:5" outlineLevel="1" x14ac:dyDescent="0.25">
      <c r="A1606" s="139"/>
      <c r="B1606" s="139"/>
      <c r="C1606" s="139"/>
      <c r="D1606" s="139"/>
      <c r="E1606" s="139"/>
    </row>
    <row r="1607" spans="1:5" outlineLevel="1" x14ac:dyDescent="0.25">
      <c r="A1607" s="139"/>
      <c r="B1607" s="139"/>
      <c r="C1607" s="139"/>
      <c r="D1607" s="139"/>
      <c r="E1607" s="139"/>
    </row>
    <row r="1608" spans="1:5" outlineLevel="1" x14ac:dyDescent="0.25">
      <c r="A1608" s="139"/>
      <c r="B1608" s="139"/>
      <c r="C1608" s="139"/>
      <c r="D1608" s="139"/>
      <c r="E1608" s="139"/>
    </row>
    <row r="1609" spans="1:5" outlineLevel="1" x14ac:dyDescent="0.25">
      <c r="A1609" s="139"/>
      <c r="B1609" s="139"/>
      <c r="C1609" s="139"/>
      <c r="D1609" s="139"/>
      <c r="E1609" s="139"/>
    </row>
    <row r="1610" spans="1:5" outlineLevel="1" x14ac:dyDescent="0.25">
      <c r="A1610" s="139"/>
      <c r="B1610" s="139"/>
      <c r="C1610" s="139"/>
      <c r="D1610" s="139"/>
      <c r="E1610" s="139"/>
    </row>
    <row r="1611" spans="1:5" outlineLevel="1" x14ac:dyDescent="0.25">
      <c r="A1611" s="139"/>
      <c r="B1611" s="139"/>
      <c r="C1611" s="139"/>
      <c r="D1611" s="139"/>
      <c r="E1611" s="139"/>
    </row>
    <row r="1612" spans="1:5" outlineLevel="1" x14ac:dyDescent="0.25">
      <c r="A1612" s="139"/>
      <c r="B1612" s="139"/>
      <c r="C1612" s="139"/>
      <c r="D1612" s="139"/>
      <c r="E1612" s="139"/>
    </row>
    <row r="1613" spans="1:5" outlineLevel="1" x14ac:dyDescent="0.25">
      <c r="A1613" s="139"/>
      <c r="B1613" s="139"/>
      <c r="C1613" s="139"/>
      <c r="D1613" s="139"/>
      <c r="E1613" s="139"/>
    </row>
    <row r="1614" spans="1:5" outlineLevel="1" x14ac:dyDescent="0.25">
      <c r="A1614" s="139"/>
      <c r="B1614" s="139"/>
      <c r="C1614" s="139"/>
      <c r="D1614" s="139"/>
      <c r="E1614" s="139"/>
    </row>
    <row r="1615" spans="1:5" outlineLevel="1" x14ac:dyDescent="0.25">
      <c r="A1615" s="139"/>
      <c r="B1615" s="139"/>
      <c r="C1615" s="139"/>
      <c r="D1615" s="139"/>
      <c r="E1615" s="139"/>
    </row>
    <row r="1616" spans="1:5" outlineLevel="1" x14ac:dyDescent="0.25">
      <c r="A1616" s="139"/>
      <c r="B1616" s="139"/>
      <c r="C1616" s="139"/>
      <c r="D1616" s="139"/>
      <c r="E1616" s="139"/>
    </row>
    <row r="1617" spans="1:5" outlineLevel="1" x14ac:dyDescent="0.25">
      <c r="A1617" s="139"/>
      <c r="B1617" s="139"/>
      <c r="C1617" s="139"/>
      <c r="D1617" s="139"/>
      <c r="E1617" s="139"/>
    </row>
    <row r="1618" spans="1:5" outlineLevel="1" x14ac:dyDescent="0.25">
      <c r="A1618" s="139"/>
      <c r="B1618" s="139"/>
      <c r="C1618" s="139"/>
      <c r="D1618" s="139"/>
      <c r="E1618" s="139"/>
    </row>
    <row r="1619" spans="1:5" outlineLevel="1" x14ac:dyDescent="0.25">
      <c r="A1619" s="139"/>
      <c r="B1619" s="139"/>
      <c r="C1619" s="139"/>
      <c r="D1619" s="139"/>
      <c r="E1619" s="139"/>
    </row>
    <row r="1620" spans="1:5" outlineLevel="1" x14ac:dyDescent="0.25">
      <c r="A1620" s="139"/>
      <c r="B1620" s="139"/>
      <c r="C1620" s="139"/>
      <c r="D1620" s="139"/>
      <c r="E1620" s="139"/>
    </row>
    <row r="1621" spans="1:5" outlineLevel="1" x14ac:dyDescent="0.25">
      <c r="A1621" s="139"/>
      <c r="B1621" s="139"/>
      <c r="C1621" s="139"/>
      <c r="D1621" s="139"/>
      <c r="E1621" s="139"/>
    </row>
    <row r="1622" spans="1:5" outlineLevel="1" x14ac:dyDescent="0.25">
      <c r="A1622" s="139"/>
      <c r="B1622" s="139"/>
      <c r="C1622" s="139"/>
      <c r="D1622" s="139"/>
      <c r="E1622" s="139"/>
    </row>
    <row r="1623" spans="1:5" outlineLevel="1" x14ac:dyDescent="0.25">
      <c r="A1623" s="139"/>
      <c r="B1623" s="139"/>
      <c r="C1623" s="139"/>
      <c r="D1623" s="139"/>
      <c r="E1623" s="139"/>
    </row>
    <row r="1624" spans="1:5" outlineLevel="1" x14ac:dyDescent="0.25">
      <c r="A1624" s="139"/>
      <c r="B1624" s="139"/>
      <c r="C1624" s="139"/>
      <c r="D1624" s="139"/>
      <c r="E1624" s="139"/>
    </row>
    <row r="1625" spans="1:5" outlineLevel="1" x14ac:dyDescent="0.25">
      <c r="A1625" s="139"/>
      <c r="B1625" s="139"/>
      <c r="C1625" s="139"/>
      <c r="D1625" s="139"/>
      <c r="E1625" s="139"/>
    </row>
    <row r="1626" spans="1:5" outlineLevel="1" x14ac:dyDescent="0.25">
      <c r="A1626" s="139"/>
      <c r="B1626" s="139"/>
      <c r="C1626" s="139"/>
      <c r="D1626" s="139"/>
      <c r="E1626" s="139"/>
    </row>
    <row r="1627" spans="1:5" outlineLevel="1" x14ac:dyDescent="0.25">
      <c r="A1627" s="139"/>
      <c r="B1627" s="139"/>
      <c r="C1627" s="139"/>
      <c r="D1627" s="139"/>
      <c r="E1627" s="139"/>
    </row>
    <row r="1628" spans="1:5" outlineLevel="1" x14ac:dyDescent="0.25">
      <c r="A1628" s="139"/>
      <c r="B1628" s="139"/>
      <c r="C1628" s="139"/>
      <c r="D1628" s="139"/>
      <c r="E1628" s="139"/>
    </row>
    <row r="1629" spans="1:5" outlineLevel="1" x14ac:dyDescent="0.25">
      <c r="A1629" s="139"/>
      <c r="B1629" s="139"/>
      <c r="C1629" s="139"/>
      <c r="D1629" s="139"/>
      <c r="E1629" s="139"/>
    </row>
    <row r="1630" spans="1:5" outlineLevel="1" x14ac:dyDescent="0.25">
      <c r="A1630" s="139"/>
      <c r="B1630" s="139"/>
      <c r="C1630" s="139"/>
      <c r="D1630" s="139"/>
      <c r="E1630" s="139"/>
    </row>
    <row r="1631" spans="1:5" outlineLevel="1" x14ac:dyDescent="0.25">
      <c r="D1631" s="137"/>
      <c r="E1631" s="137"/>
    </row>
    <row r="1632" spans="1:5" outlineLevel="1" x14ac:dyDescent="0.25">
      <c r="A1632" s="139"/>
      <c r="B1632" s="139"/>
      <c r="C1632" s="139"/>
      <c r="D1632" s="139"/>
      <c r="E1632" s="139"/>
    </row>
    <row r="1633" spans="1:5" outlineLevel="1" x14ac:dyDescent="0.25">
      <c r="A1633" s="139"/>
      <c r="B1633" s="139"/>
      <c r="C1633" s="139"/>
      <c r="D1633" s="139"/>
      <c r="E1633" s="139"/>
    </row>
    <row r="1634" spans="1:5" outlineLevel="1" x14ac:dyDescent="0.25">
      <c r="A1634" s="139"/>
      <c r="B1634" s="139"/>
      <c r="C1634" s="139"/>
      <c r="D1634" s="139"/>
      <c r="E1634" s="139"/>
    </row>
    <row r="1635" spans="1:5" outlineLevel="1" x14ac:dyDescent="0.25">
      <c r="A1635" s="139"/>
      <c r="B1635" s="139"/>
      <c r="C1635" s="139"/>
      <c r="D1635" s="139"/>
      <c r="E1635" s="139"/>
    </row>
    <row r="1636" spans="1:5" outlineLevel="1" x14ac:dyDescent="0.25">
      <c r="A1636" s="139"/>
      <c r="B1636" s="139"/>
      <c r="C1636" s="139"/>
      <c r="D1636" s="139"/>
      <c r="E1636" s="139"/>
    </row>
    <row r="1637" spans="1:5" outlineLevel="1" x14ac:dyDescent="0.25">
      <c r="A1637" s="139"/>
      <c r="B1637" s="139"/>
      <c r="C1637" s="139"/>
      <c r="D1637" s="139"/>
      <c r="E1637" s="139"/>
    </row>
    <row r="1638" spans="1:5" outlineLevel="1" x14ac:dyDescent="0.25"/>
    <row r="1639" spans="1:5" outlineLevel="1" x14ac:dyDescent="0.25"/>
    <row r="1640" spans="1:5" outlineLevel="1" x14ac:dyDescent="0.25">
      <c r="A1640" s="137"/>
    </row>
    <row r="1641" spans="1:5" outlineLevel="1" x14ac:dyDescent="0.25">
      <c r="A1641" s="139"/>
      <c r="B1641" s="139"/>
      <c r="C1641" s="139"/>
      <c r="D1641" s="137"/>
      <c r="E1641" s="137"/>
    </row>
    <row r="1642" spans="1:5" outlineLevel="1" x14ac:dyDescent="0.25">
      <c r="A1642" s="139"/>
      <c r="B1642" s="139"/>
      <c r="C1642" s="139"/>
      <c r="D1642" s="139"/>
      <c r="E1642" s="139"/>
    </row>
    <row r="1643" spans="1:5" outlineLevel="1" x14ac:dyDescent="0.25">
      <c r="A1643" s="139"/>
      <c r="B1643" s="139"/>
      <c r="C1643" s="139"/>
      <c r="D1643" s="139"/>
      <c r="E1643" s="139"/>
    </row>
    <row r="1644" spans="1:5" outlineLevel="1" x14ac:dyDescent="0.25">
      <c r="A1644" s="139"/>
      <c r="B1644" s="139"/>
      <c r="C1644" s="139"/>
      <c r="D1644" s="139"/>
      <c r="E1644" s="139"/>
    </row>
    <row r="1645" spans="1:5" outlineLevel="1" x14ac:dyDescent="0.25">
      <c r="A1645" s="139"/>
      <c r="B1645" s="139"/>
      <c r="C1645" s="139"/>
      <c r="D1645" s="139"/>
      <c r="E1645" s="139"/>
    </row>
    <row r="1646" spans="1:5" outlineLevel="1" x14ac:dyDescent="0.25">
      <c r="A1646" s="139"/>
      <c r="B1646" s="139"/>
      <c r="C1646" s="139"/>
      <c r="D1646" s="139"/>
      <c r="E1646" s="139"/>
    </row>
    <row r="1647" spans="1:5" outlineLevel="1" x14ac:dyDescent="0.25">
      <c r="A1647" s="139"/>
      <c r="B1647" s="139"/>
      <c r="C1647" s="139"/>
      <c r="D1647" s="139"/>
      <c r="E1647" s="139"/>
    </row>
    <row r="1648" spans="1:5" outlineLevel="1" x14ac:dyDescent="0.25">
      <c r="A1648" s="139"/>
      <c r="B1648" s="139"/>
      <c r="C1648" s="139"/>
      <c r="D1648" s="139"/>
      <c r="E1648" s="139"/>
    </row>
    <row r="1649" spans="1:5" outlineLevel="1" x14ac:dyDescent="0.25">
      <c r="A1649" s="139"/>
      <c r="B1649" s="139"/>
      <c r="C1649" s="139"/>
      <c r="D1649" s="139"/>
      <c r="E1649" s="139"/>
    </row>
    <row r="1650" spans="1:5" outlineLevel="1" x14ac:dyDescent="0.25">
      <c r="A1650" s="139"/>
      <c r="B1650" s="139"/>
      <c r="C1650" s="139"/>
      <c r="D1650" s="139"/>
      <c r="E1650" s="139"/>
    </row>
    <row r="1651" spans="1:5" outlineLevel="1" x14ac:dyDescent="0.25">
      <c r="A1651" s="139"/>
      <c r="B1651" s="139"/>
      <c r="C1651" s="139"/>
      <c r="D1651" s="139"/>
      <c r="E1651" s="139"/>
    </row>
    <row r="1652" spans="1:5" outlineLevel="1" x14ac:dyDescent="0.25">
      <c r="A1652" s="139"/>
      <c r="B1652" s="139"/>
      <c r="C1652" s="139"/>
      <c r="D1652" s="139"/>
      <c r="E1652" s="139"/>
    </row>
    <row r="1653" spans="1:5" outlineLevel="1" x14ac:dyDescent="0.25">
      <c r="A1653" s="139"/>
      <c r="B1653" s="139"/>
      <c r="C1653" s="139"/>
      <c r="D1653" s="139"/>
      <c r="E1653" s="139"/>
    </row>
    <row r="1654" spans="1:5" outlineLevel="1" x14ac:dyDescent="0.25">
      <c r="A1654" s="139"/>
      <c r="B1654" s="139"/>
      <c r="C1654" s="139"/>
      <c r="D1654" s="139"/>
      <c r="E1654" s="139"/>
    </row>
    <row r="1655" spans="1:5" outlineLevel="1" x14ac:dyDescent="0.25">
      <c r="A1655" s="139"/>
      <c r="B1655" s="139"/>
      <c r="C1655" s="139"/>
      <c r="D1655" s="139"/>
      <c r="E1655" s="139"/>
    </row>
    <row r="1656" spans="1:5" outlineLevel="1" x14ac:dyDescent="0.25">
      <c r="A1656" s="139"/>
      <c r="B1656" s="139"/>
      <c r="C1656" s="139"/>
      <c r="D1656" s="139"/>
      <c r="E1656" s="139"/>
    </row>
    <row r="1657" spans="1:5" outlineLevel="1" x14ac:dyDescent="0.25">
      <c r="A1657" s="139"/>
      <c r="B1657" s="139"/>
      <c r="C1657" s="139"/>
      <c r="D1657" s="139"/>
      <c r="E1657" s="139"/>
    </row>
    <row r="1658" spans="1:5" outlineLevel="1" x14ac:dyDescent="0.25">
      <c r="A1658" s="139"/>
      <c r="B1658" s="139"/>
      <c r="C1658" s="139"/>
      <c r="D1658" s="139"/>
      <c r="E1658" s="139"/>
    </row>
    <row r="1659" spans="1:5" outlineLevel="1" x14ac:dyDescent="0.25">
      <c r="A1659" s="139"/>
      <c r="B1659" s="139"/>
      <c r="C1659" s="139"/>
      <c r="D1659" s="139"/>
      <c r="E1659" s="139"/>
    </row>
    <row r="1660" spans="1:5" outlineLevel="1" x14ac:dyDescent="0.25">
      <c r="A1660" s="139"/>
      <c r="B1660" s="139"/>
      <c r="C1660" s="139"/>
      <c r="D1660" s="139"/>
      <c r="E1660" s="139"/>
    </row>
    <row r="1661" spans="1:5" outlineLevel="1" x14ac:dyDescent="0.25">
      <c r="A1661" s="139"/>
      <c r="B1661" s="139"/>
      <c r="C1661" s="139"/>
      <c r="D1661" s="139"/>
      <c r="E1661" s="139"/>
    </row>
    <row r="1662" spans="1:5" outlineLevel="1" x14ac:dyDescent="0.25">
      <c r="A1662" s="139"/>
      <c r="B1662" s="139"/>
      <c r="C1662" s="139"/>
      <c r="D1662" s="139"/>
      <c r="E1662" s="139"/>
    </row>
    <row r="1663" spans="1:5" outlineLevel="1" x14ac:dyDescent="0.25">
      <c r="A1663" s="139"/>
      <c r="B1663" s="139"/>
      <c r="C1663" s="139"/>
      <c r="D1663" s="139"/>
      <c r="E1663" s="139"/>
    </row>
    <row r="1664" spans="1:5" outlineLevel="1" x14ac:dyDescent="0.25">
      <c r="A1664" s="139"/>
      <c r="B1664" s="139"/>
      <c r="C1664" s="139"/>
      <c r="D1664" s="139"/>
      <c r="E1664" s="139"/>
    </row>
    <row r="1665" spans="1:5" outlineLevel="1" x14ac:dyDescent="0.25">
      <c r="A1665" s="139"/>
      <c r="B1665" s="139"/>
      <c r="C1665" s="139"/>
      <c r="D1665" s="139"/>
      <c r="E1665" s="139"/>
    </row>
    <row r="1666" spans="1:5" outlineLevel="1" x14ac:dyDescent="0.25">
      <c r="A1666" s="139"/>
      <c r="B1666" s="139"/>
      <c r="C1666" s="139"/>
      <c r="D1666" s="139"/>
      <c r="E1666" s="139"/>
    </row>
    <row r="1667" spans="1:5" outlineLevel="1" x14ac:dyDescent="0.25">
      <c r="A1667" s="139"/>
      <c r="B1667" s="139"/>
      <c r="C1667" s="139"/>
      <c r="D1667" s="139"/>
      <c r="E1667" s="139"/>
    </row>
    <row r="1668" spans="1:5" outlineLevel="1" x14ac:dyDescent="0.25">
      <c r="A1668" s="139"/>
      <c r="B1668" s="139"/>
      <c r="C1668" s="139"/>
      <c r="D1668" s="139"/>
      <c r="E1668" s="139"/>
    </row>
    <row r="1669" spans="1:5" outlineLevel="1" x14ac:dyDescent="0.25">
      <c r="A1669" s="139"/>
      <c r="B1669" s="139"/>
      <c r="C1669" s="139"/>
      <c r="D1669" s="139"/>
      <c r="E1669" s="139"/>
    </row>
    <row r="1670" spans="1:5" outlineLevel="1" x14ac:dyDescent="0.25">
      <c r="D1670" s="137"/>
      <c r="E1670" s="137"/>
    </row>
    <row r="1671" spans="1:5" outlineLevel="1" x14ac:dyDescent="0.25">
      <c r="A1671" s="139"/>
      <c r="B1671" s="139"/>
      <c r="C1671" s="139"/>
      <c r="D1671" s="139"/>
      <c r="E1671" s="139"/>
    </row>
    <row r="1672" spans="1:5" outlineLevel="1" x14ac:dyDescent="0.25">
      <c r="A1672" s="139"/>
      <c r="B1672" s="139"/>
      <c r="C1672" s="139"/>
      <c r="D1672" s="139"/>
      <c r="E1672" s="139"/>
    </row>
    <row r="1673" spans="1:5" outlineLevel="1" x14ac:dyDescent="0.25">
      <c r="A1673" s="139"/>
      <c r="B1673" s="139"/>
      <c r="C1673" s="139"/>
      <c r="D1673" s="139"/>
      <c r="E1673" s="139"/>
    </row>
    <row r="1674" spans="1:5" outlineLevel="1" x14ac:dyDescent="0.25">
      <c r="A1674" s="139"/>
      <c r="B1674" s="139"/>
      <c r="C1674" s="139"/>
      <c r="D1674" s="139"/>
      <c r="E1674" s="139"/>
    </row>
    <row r="1675" spans="1:5" outlineLevel="1" x14ac:dyDescent="0.25">
      <c r="A1675" s="139"/>
      <c r="B1675" s="139"/>
      <c r="C1675" s="139"/>
      <c r="D1675" s="139"/>
      <c r="E1675" s="139"/>
    </row>
    <row r="1676" spans="1:5" outlineLevel="1" x14ac:dyDescent="0.25">
      <c r="A1676" s="139"/>
      <c r="B1676" s="139"/>
      <c r="C1676" s="139"/>
      <c r="D1676" s="139"/>
      <c r="E1676" s="139"/>
    </row>
    <row r="1677" spans="1:5" outlineLevel="1" x14ac:dyDescent="0.25"/>
    <row r="1678" spans="1:5" outlineLevel="1" x14ac:dyDescent="0.25"/>
    <row r="1679" spans="1:5" outlineLevel="1" x14ac:dyDescent="0.25">
      <c r="A1679" s="137"/>
    </row>
    <row r="1680" spans="1:5" outlineLevel="1" x14ac:dyDescent="0.25">
      <c r="A1680" s="139"/>
      <c r="B1680" s="139"/>
      <c r="C1680" s="139"/>
      <c r="D1680" s="137"/>
      <c r="E1680" s="137"/>
    </row>
    <row r="1681" spans="1:5" outlineLevel="1" x14ac:dyDescent="0.25">
      <c r="A1681" s="139"/>
      <c r="B1681" s="139"/>
      <c r="C1681" s="139"/>
      <c r="D1681" s="139"/>
      <c r="E1681" s="139"/>
    </row>
    <row r="1682" spans="1:5" outlineLevel="1" x14ac:dyDescent="0.25">
      <c r="A1682" s="139"/>
      <c r="B1682" s="139"/>
      <c r="C1682" s="139"/>
      <c r="D1682" s="139"/>
      <c r="E1682" s="139"/>
    </row>
    <row r="1683" spans="1:5" outlineLevel="1" x14ac:dyDescent="0.25">
      <c r="A1683" s="139"/>
      <c r="B1683" s="139"/>
      <c r="C1683" s="139"/>
      <c r="D1683" s="139"/>
      <c r="E1683" s="139"/>
    </row>
    <row r="1684" spans="1:5" outlineLevel="1" x14ac:dyDescent="0.25">
      <c r="A1684" s="139"/>
      <c r="B1684" s="139"/>
      <c r="C1684" s="139"/>
      <c r="D1684" s="139"/>
      <c r="E1684" s="139"/>
    </row>
    <row r="1685" spans="1:5" outlineLevel="1" x14ac:dyDescent="0.25">
      <c r="A1685" s="139"/>
      <c r="B1685" s="139"/>
      <c r="C1685" s="139"/>
      <c r="D1685" s="139"/>
      <c r="E1685" s="139"/>
    </row>
    <row r="1686" spans="1:5" outlineLevel="1" x14ac:dyDescent="0.25">
      <c r="A1686" s="139"/>
      <c r="B1686" s="139"/>
      <c r="C1686" s="139"/>
      <c r="D1686" s="139"/>
      <c r="E1686" s="139"/>
    </row>
    <row r="1687" spans="1:5" outlineLevel="1" x14ac:dyDescent="0.25">
      <c r="A1687" s="139"/>
      <c r="B1687" s="139"/>
      <c r="C1687" s="139"/>
      <c r="D1687" s="139"/>
      <c r="E1687" s="139"/>
    </row>
    <row r="1688" spans="1:5" outlineLevel="1" x14ac:dyDescent="0.25">
      <c r="A1688" s="139"/>
      <c r="B1688" s="139"/>
      <c r="C1688" s="139"/>
      <c r="D1688" s="139"/>
      <c r="E1688" s="139"/>
    </row>
    <row r="1689" spans="1:5" outlineLevel="1" x14ac:dyDescent="0.25">
      <c r="A1689" s="139"/>
      <c r="B1689" s="139"/>
      <c r="C1689" s="139"/>
      <c r="D1689" s="139"/>
      <c r="E1689" s="139"/>
    </row>
    <row r="1690" spans="1:5" outlineLevel="1" x14ac:dyDescent="0.25">
      <c r="A1690" s="139"/>
      <c r="B1690" s="139"/>
      <c r="C1690" s="139"/>
      <c r="D1690" s="139"/>
      <c r="E1690" s="139"/>
    </row>
    <row r="1691" spans="1:5" outlineLevel="1" x14ac:dyDescent="0.25">
      <c r="A1691" s="139"/>
      <c r="B1691" s="139"/>
      <c r="C1691" s="139"/>
      <c r="D1691" s="139"/>
      <c r="E1691" s="139"/>
    </row>
    <row r="1692" spans="1:5" outlineLevel="1" x14ac:dyDescent="0.25">
      <c r="A1692" s="139"/>
      <c r="B1692" s="139"/>
      <c r="C1692" s="139"/>
      <c r="D1692" s="139"/>
      <c r="E1692" s="139"/>
    </row>
    <row r="1693" spans="1:5" outlineLevel="1" x14ac:dyDescent="0.25">
      <c r="A1693" s="139"/>
      <c r="B1693" s="139"/>
      <c r="C1693" s="139"/>
      <c r="D1693" s="139"/>
      <c r="E1693" s="139"/>
    </row>
    <row r="1694" spans="1:5" outlineLevel="1" x14ac:dyDescent="0.25">
      <c r="A1694" s="139"/>
      <c r="B1694" s="139"/>
      <c r="C1694" s="139"/>
      <c r="D1694" s="139"/>
      <c r="E1694" s="139"/>
    </row>
    <row r="1695" spans="1:5" outlineLevel="1" x14ac:dyDescent="0.25">
      <c r="A1695" s="139"/>
      <c r="B1695" s="139"/>
      <c r="C1695" s="139"/>
      <c r="D1695" s="139"/>
      <c r="E1695" s="139"/>
    </row>
    <row r="1696" spans="1:5" outlineLevel="1" x14ac:dyDescent="0.25">
      <c r="A1696" s="139"/>
      <c r="B1696" s="139"/>
      <c r="C1696" s="139"/>
      <c r="D1696" s="139"/>
      <c r="E1696" s="139"/>
    </row>
    <row r="1697" spans="1:5" outlineLevel="1" x14ac:dyDescent="0.25">
      <c r="A1697" s="139"/>
      <c r="B1697" s="139"/>
      <c r="C1697" s="139"/>
      <c r="D1697" s="139"/>
      <c r="E1697" s="139"/>
    </row>
    <row r="1698" spans="1:5" outlineLevel="1" x14ac:dyDescent="0.25">
      <c r="A1698" s="139"/>
      <c r="B1698" s="139"/>
      <c r="C1698" s="139"/>
      <c r="D1698" s="139"/>
      <c r="E1698" s="139"/>
    </row>
    <row r="1699" spans="1:5" outlineLevel="1" x14ac:dyDescent="0.25">
      <c r="A1699" s="139"/>
      <c r="B1699" s="139"/>
      <c r="C1699" s="139"/>
      <c r="D1699" s="139"/>
      <c r="E1699" s="139"/>
    </row>
    <row r="1700" spans="1:5" outlineLevel="1" x14ac:dyDescent="0.25">
      <c r="A1700" s="139"/>
      <c r="B1700" s="139"/>
      <c r="C1700" s="139"/>
      <c r="D1700" s="139"/>
      <c r="E1700" s="139"/>
    </row>
    <row r="1701" spans="1:5" outlineLevel="1" x14ac:dyDescent="0.25">
      <c r="A1701" s="139"/>
      <c r="B1701" s="139"/>
      <c r="C1701" s="139"/>
      <c r="D1701" s="139"/>
      <c r="E1701" s="139"/>
    </row>
    <row r="1702" spans="1:5" outlineLevel="1" x14ac:dyDescent="0.25">
      <c r="A1702" s="139"/>
      <c r="B1702" s="139"/>
      <c r="C1702" s="139"/>
      <c r="D1702" s="139"/>
      <c r="E1702" s="139"/>
    </row>
    <row r="1703" spans="1:5" outlineLevel="1" x14ac:dyDescent="0.25">
      <c r="A1703" s="139"/>
      <c r="B1703" s="139"/>
      <c r="C1703" s="139"/>
      <c r="D1703" s="139"/>
      <c r="E1703" s="139"/>
    </row>
    <row r="1704" spans="1:5" outlineLevel="1" x14ac:dyDescent="0.25">
      <c r="A1704" s="139"/>
      <c r="B1704" s="139"/>
      <c r="C1704" s="139"/>
      <c r="D1704" s="139"/>
      <c r="E1704" s="139"/>
    </row>
    <row r="1705" spans="1:5" outlineLevel="1" x14ac:dyDescent="0.25">
      <c r="A1705" s="139"/>
      <c r="B1705" s="139"/>
      <c r="C1705" s="139"/>
      <c r="D1705" s="139"/>
      <c r="E1705" s="139"/>
    </row>
    <row r="1706" spans="1:5" outlineLevel="1" x14ac:dyDescent="0.25">
      <c r="A1706" s="139"/>
      <c r="B1706" s="139"/>
      <c r="C1706" s="139"/>
      <c r="D1706" s="139"/>
      <c r="E1706" s="139"/>
    </row>
    <row r="1707" spans="1:5" outlineLevel="1" x14ac:dyDescent="0.25">
      <c r="A1707" s="139"/>
      <c r="B1707" s="139"/>
      <c r="C1707" s="139"/>
      <c r="D1707" s="139"/>
      <c r="E1707" s="139"/>
    </row>
    <row r="1708" spans="1:5" outlineLevel="1" x14ac:dyDescent="0.25">
      <c r="A1708" s="139"/>
      <c r="B1708" s="139"/>
      <c r="C1708" s="139"/>
      <c r="D1708" s="139"/>
      <c r="E1708" s="139"/>
    </row>
    <row r="1709" spans="1:5" outlineLevel="1" x14ac:dyDescent="0.25">
      <c r="D1709" s="137"/>
      <c r="E1709" s="137"/>
    </row>
    <row r="1710" spans="1:5" outlineLevel="1" x14ac:dyDescent="0.25">
      <c r="A1710" s="139"/>
      <c r="B1710" s="139"/>
      <c r="C1710" s="139"/>
      <c r="D1710" s="139"/>
      <c r="E1710" s="139"/>
    </row>
    <row r="1711" spans="1:5" outlineLevel="1" x14ac:dyDescent="0.25">
      <c r="A1711" s="139"/>
      <c r="B1711" s="139"/>
      <c r="C1711" s="139"/>
      <c r="D1711" s="139"/>
      <c r="E1711" s="139"/>
    </row>
    <row r="1712" spans="1:5" outlineLevel="1" x14ac:dyDescent="0.25">
      <c r="A1712" s="139"/>
      <c r="B1712" s="139"/>
      <c r="C1712" s="139"/>
      <c r="D1712" s="139"/>
      <c r="E1712" s="139"/>
    </row>
    <row r="1713" spans="1:5" outlineLevel="1" x14ac:dyDescent="0.25">
      <c r="A1713" s="139"/>
      <c r="B1713" s="139"/>
      <c r="C1713" s="139"/>
      <c r="D1713" s="139"/>
      <c r="E1713" s="139"/>
    </row>
    <row r="1714" spans="1:5" outlineLevel="1" x14ac:dyDescent="0.25">
      <c r="A1714" s="139"/>
      <c r="B1714" s="139"/>
      <c r="C1714" s="139"/>
      <c r="D1714" s="139"/>
      <c r="E1714" s="139"/>
    </row>
    <row r="1715" spans="1:5" outlineLevel="1" x14ac:dyDescent="0.25">
      <c r="A1715" s="139"/>
      <c r="B1715" s="139"/>
      <c r="C1715" s="139"/>
      <c r="D1715" s="139"/>
      <c r="E1715" s="139"/>
    </row>
    <row r="1716" spans="1:5" outlineLevel="1" x14ac:dyDescent="0.25"/>
    <row r="1717" spans="1:5" outlineLevel="1" x14ac:dyDescent="0.25"/>
    <row r="1718" spans="1:5" outlineLevel="1" x14ac:dyDescent="0.25">
      <c r="A1718" s="137"/>
    </row>
    <row r="1719" spans="1:5" outlineLevel="1" x14ac:dyDescent="0.25">
      <c r="A1719" s="139"/>
      <c r="B1719" s="139"/>
      <c r="C1719" s="139"/>
      <c r="D1719" s="137"/>
      <c r="E1719" s="137"/>
    </row>
    <row r="1720" spans="1:5" outlineLevel="1" x14ac:dyDescent="0.25">
      <c r="A1720" s="139"/>
      <c r="B1720" s="139"/>
      <c r="C1720" s="139"/>
      <c r="D1720" s="139"/>
      <c r="E1720" s="139"/>
    </row>
    <row r="1721" spans="1:5" outlineLevel="1" x14ac:dyDescent="0.25">
      <c r="A1721" s="139"/>
      <c r="B1721" s="139"/>
      <c r="C1721" s="139"/>
      <c r="D1721" s="139"/>
      <c r="E1721" s="139"/>
    </row>
    <row r="1722" spans="1:5" outlineLevel="1" x14ac:dyDescent="0.25">
      <c r="A1722" s="139"/>
      <c r="B1722" s="139"/>
      <c r="C1722" s="139"/>
      <c r="D1722" s="139"/>
      <c r="E1722" s="139"/>
    </row>
    <row r="1723" spans="1:5" outlineLevel="1" x14ac:dyDescent="0.25">
      <c r="A1723" s="139"/>
      <c r="B1723" s="139"/>
      <c r="C1723" s="139"/>
      <c r="D1723" s="139"/>
      <c r="E1723" s="139"/>
    </row>
    <row r="1724" spans="1:5" outlineLevel="1" x14ac:dyDescent="0.25">
      <c r="A1724" s="139"/>
      <c r="B1724" s="139"/>
      <c r="C1724" s="139"/>
      <c r="D1724" s="139"/>
      <c r="E1724" s="139"/>
    </row>
    <row r="1725" spans="1:5" outlineLevel="1" x14ac:dyDescent="0.25">
      <c r="A1725" s="139"/>
      <c r="B1725" s="139"/>
      <c r="C1725" s="139"/>
      <c r="D1725" s="139"/>
      <c r="E1725" s="139"/>
    </row>
    <row r="1726" spans="1:5" outlineLevel="1" x14ac:dyDescent="0.25">
      <c r="A1726" s="139"/>
      <c r="B1726" s="139"/>
      <c r="C1726" s="139"/>
      <c r="D1726" s="139"/>
      <c r="E1726" s="139"/>
    </row>
    <row r="1727" spans="1:5" outlineLevel="1" x14ac:dyDescent="0.25">
      <c r="A1727" s="139"/>
      <c r="B1727" s="139"/>
      <c r="C1727" s="139"/>
      <c r="D1727" s="139"/>
      <c r="E1727" s="139"/>
    </row>
    <row r="1728" spans="1:5" outlineLevel="1" x14ac:dyDescent="0.25">
      <c r="A1728" s="139"/>
      <c r="B1728" s="139"/>
      <c r="C1728" s="139"/>
      <c r="D1728" s="139"/>
      <c r="E1728" s="139"/>
    </row>
    <row r="1729" spans="1:5" outlineLevel="1" x14ac:dyDescent="0.25">
      <c r="A1729" s="139"/>
      <c r="B1729" s="139"/>
      <c r="C1729" s="139"/>
      <c r="D1729" s="139"/>
      <c r="E1729" s="139"/>
    </row>
    <row r="1730" spans="1:5" outlineLevel="1" x14ac:dyDescent="0.25">
      <c r="A1730" s="139"/>
      <c r="B1730" s="139"/>
      <c r="C1730" s="139"/>
      <c r="D1730" s="139"/>
      <c r="E1730" s="139"/>
    </row>
    <row r="1731" spans="1:5" outlineLevel="1" x14ac:dyDescent="0.25">
      <c r="A1731" s="139"/>
      <c r="B1731" s="139"/>
      <c r="C1731" s="139"/>
      <c r="D1731" s="139"/>
      <c r="E1731" s="139"/>
    </row>
    <row r="1732" spans="1:5" outlineLevel="1" x14ac:dyDescent="0.25">
      <c r="A1732" s="139"/>
      <c r="B1732" s="139"/>
      <c r="C1732" s="139"/>
      <c r="D1732" s="139"/>
      <c r="E1732" s="139"/>
    </row>
    <row r="1733" spans="1:5" outlineLevel="1" x14ac:dyDescent="0.25">
      <c r="A1733" s="139"/>
      <c r="B1733" s="139"/>
      <c r="C1733" s="139"/>
      <c r="D1733" s="139"/>
      <c r="E1733" s="139"/>
    </row>
    <row r="1734" spans="1:5" outlineLevel="1" x14ac:dyDescent="0.25">
      <c r="A1734" s="139"/>
      <c r="B1734" s="139"/>
      <c r="C1734" s="139"/>
      <c r="D1734" s="139"/>
      <c r="E1734" s="139"/>
    </row>
    <row r="1735" spans="1:5" outlineLevel="1" x14ac:dyDescent="0.25">
      <c r="A1735" s="139"/>
      <c r="B1735" s="139"/>
      <c r="C1735" s="139"/>
      <c r="D1735" s="139"/>
      <c r="E1735" s="139"/>
    </row>
    <row r="1736" spans="1:5" outlineLevel="1" x14ac:dyDescent="0.25">
      <c r="A1736" s="139"/>
      <c r="B1736" s="139"/>
      <c r="C1736" s="139"/>
      <c r="D1736" s="139"/>
      <c r="E1736" s="139"/>
    </row>
    <row r="1737" spans="1:5" outlineLevel="1" x14ac:dyDescent="0.25">
      <c r="A1737" s="139"/>
      <c r="B1737" s="139"/>
      <c r="C1737" s="139"/>
      <c r="D1737" s="139"/>
      <c r="E1737" s="139"/>
    </row>
    <row r="1738" spans="1:5" outlineLevel="1" x14ac:dyDescent="0.25">
      <c r="A1738" s="139"/>
      <c r="B1738" s="139"/>
      <c r="C1738" s="139"/>
      <c r="D1738" s="139"/>
      <c r="E1738" s="139"/>
    </row>
    <row r="1739" spans="1:5" outlineLevel="1" x14ac:dyDescent="0.25">
      <c r="A1739" s="139"/>
      <c r="B1739" s="139"/>
      <c r="C1739" s="139"/>
      <c r="D1739" s="139"/>
      <c r="E1739" s="139"/>
    </row>
    <row r="1740" spans="1:5" outlineLevel="1" x14ac:dyDescent="0.25">
      <c r="A1740" s="139"/>
      <c r="B1740" s="139"/>
      <c r="C1740" s="139"/>
      <c r="D1740" s="139"/>
      <c r="E1740" s="139"/>
    </row>
    <row r="1741" spans="1:5" outlineLevel="1" x14ac:dyDescent="0.25">
      <c r="A1741" s="139"/>
      <c r="B1741" s="139"/>
      <c r="C1741" s="139"/>
      <c r="D1741" s="139"/>
      <c r="E1741" s="139"/>
    </row>
    <row r="1742" spans="1:5" outlineLevel="1" x14ac:dyDescent="0.25">
      <c r="A1742" s="139"/>
      <c r="B1742" s="139"/>
      <c r="C1742" s="139"/>
      <c r="D1742" s="139"/>
      <c r="E1742" s="139"/>
    </row>
    <row r="1743" spans="1:5" outlineLevel="1" x14ac:dyDescent="0.25">
      <c r="A1743" s="139"/>
      <c r="B1743" s="139"/>
      <c r="C1743" s="139"/>
      <c r="D1743" s="139"/>
      <c r="E1743" s="139"/>
    </row>
    <row r="1744" spans="1:5" outlineLevel="1" x14ac:dyDescent="0.25">
      <c r="A1744" s="139"/>
      <c r="B1744" s="139"/>
      <c r="C1744" s="139"/>
      <c r="D1744" s="139"/>
      <c r="E1744" s="139"/>
    </row>
    <row r="1745" spans="1:5" outlineLevel="1" x14ac:dyDescent="0.25">
      <c r="A1745" s="139"/>
      <c r="B1745" s="139"/>
      <c r="C1745" s="139"/>
      <c r="D1745" s="139"/>
      <c r="E1745" s="139"/>
    </row>
    <row r="1746" spans="1:5" outlineLevel="1" x14ac:dyDescent="0.25">
      <c r="A1746" s="139"/>
      <c r="B1746" s="139"/>
      <c r="C1746" s="139"/>
      <c r="D1746" s="139"/>
      <c r="E1746" s="139"/>
    </row>
    <row r="1747" spans="1:5" outlineLevel="1" x14ac:dyDescent="0.25">
      <c r="A1747" s="139"/>
      <c r="B1747" s="139"/>
      <c r="C1747" s="139"/>
      <c r="D1747" s="139"/>
      <c r="E1747" s="139"/>
    </row>
    <row r="1748" spans="1:5" outlineLevel="1" x14ac:dyDescent="0.25">
      <c r="D1748" s="137"/>
      <c r="E1748" s="137"/>
    </row>
    <row r="1749" spans="1:5" outlineLevel="1" x14ac:dyDescent="0.25">
      <c r="A1749" s="139"/>
      <c r="B1749" s="139"/>
      <c r="C1749" s="139"/>
      <c r="D1749" s="139"/>
      <c r="E1749" s="139"/>
    </row>
    <row r="1750" spans="1:5" outlineLevel="1" x14ac:dyDescent="0.25">
      <c r="A1750" s="139"/>
      <c r="B1750" s="139"/>
      <c r="C1750" s="139"/>
      <c r="D1750" s="139"/>
      <c r="E1750" s="139"/>
    </row>
    <row r="1751" spans="1:5" outlineLevel="1" x14ac:dyDescent="0.25">
      <c r="A1751" s="139"/>
      <c r="B1751" s="139"/>
      <c r="C1751" s="139"/>
      <c r="D1751" s="139"/>
      <c r="E1751" s="139"/>
    </row>
    <row r="1752" spans="1:5" outlineLevel="1" x14ac:dyDescent="0.25">
      <c r="A1752" s="139"/>
      <c r="B1752" s="139"/>
      <c r="C1752" s="139"/>
      <c r="D1752" s="139"/>
      <c r="E1752" s="139"/>
    </row>
    <row r="1753" spans="1:5" outlineLevel="1" x14ac:dyDescent="0.25">
      <c r="A1753" s="139"/>
      <c r="B1753" s="139"/>
      <c r="C1753" s="139"/>
      <c r="D1753" s="139"/>
      <c r="E1753" s="139"/>
    </row>
    <row r="1754" spans="1:5" outlineLevel="1" x14ac:dyDescent="0.25">
      <c r="A1754" s="139"/>
      <c r="B1754" s="139"/>
      <c r="C1754" s="139"/>
      <c r="D1754" s="139"/>
      <c r="E1754" s="139"/>
    </row>
    <row r="1755" spans="1:5" outlineLevel="1" x14ac:dyDescent="0.25"/>
    <row r="1756" spans="1:5" outlineLevel="1" x14ac:dyDescent="0.25"/>
    <row r="1757" spans="1:5" outlineLevel="1" x14ac:dyDescent="0.25">
      <c r="A1757" s="137"/>
    </row>
    <row r="1758" spans="1:5" outlineLevel="1" x14ac:dyDescent="0.25">
      <c r="A1758" s="139"/>
      <c r="B1758" s="139"/>
      <c r="C1758" s="139"/>
      <c r="D1758" s="137"/>
      <c r="E1758" s="137"/>
    </row>
    <row r="1759" spans="1:5" outlineLevel="1" x14ac:dyDescent="0.25">
      <c r="A1759" s="139"/>
      <c r="B1759" s="139"/>
      <c r="C1759" s="139"/>
      <c r="D1759" s="139"/>
      <c r="E1759" s="139"/>
    </row>
    <row r="1760" spans="1:5" outlineLevel="1" x14ac:dyDescent="0.25">
      <c r="A1760" s="139"/>
      <c r="B1760" s="139"/>
      <c r="C1760" s="139"/>
      <c r="D1760" s="139"/>
      <c r="E1760" s="139"/>
    </row>
    <row r="1761" spans="1:5" outlineLevel="1" x14ac:dyDescent="0.25">
      <c r="A1761" s="139"/>
      <c r="B1761" s="139"/>
      <c r="C1761" s="139"/>
      <c r="D1761" s="139"/>
      <c r="E1761" s="139"/>
    </row>
    <row r="1762" spans="1:5" outlineLevel="1" x14ac:dyDescent="0.25">
      <c r="A1762" s="139"/>
      <c r="B1762" s="139"/>
      <c r="C1762" s="139"/>
      <c r="D1762" s="139"/>
      <c r="E1762" s="139"/>
    </row>
    <row r="1763" spans="1:5" outlineLevel="1" x14ac:dyDescent="0.25">
      <c r="A1763" s="139"/>
      <c r="B1763" s="139"/>
      <c r="C1763" s="139"/>
      <c r="D1763" s="139"/>
      <c r="E1763" s="139"/>
    </row>
    <row r="1764" spans="1:5" outlineLevel="1" x14ac:dyDescent="0.25">
      <c r="A1764" s="139"/>
      <c r="B1764" s="139"/>
      <c r="C1764" s="139"/>
      <c r="D1764" s="139"/>
      <c r="E1764" s="139"/>
    </row>
    <row r="1765" spans="1:5" outlineLevel="1" x14ac:dyDescent="0.25">
      <c r="A1765" s="139"/>
      <c r="B1765" s="139"/>
      <c r="C1765" s="139"/>
      <c r="D1765" s="139"/>
      <c r="E1765" s="139"/>
    </row>
    <row r="1766" spans="1:5" outlineLevel="1" x14ac:dyDescent="0.25">
      <c r="A1766" s="139"/>
      <c r="B1766" s="139"/>
      <c r="C1766" s="139"/>
      <c r="D1766" s="139"/>
      <c r="E1766" s="139"/>
    </row>
    <row r="1767" spans="1:5" outlineLevel="1" x14ac:dyDescent="0.25">
      <c r="A1767" s="139"/>
      <c r="B1767" s="139"/>
      <c r="C1767" s="139"/>
      <c r="D1767" s="139"/>
      <c r="E1767" s="139"/>
    </row>
    <row r="1768" spans="1:5" outlineLevel="1" x14ac:dyDescent="0.25">
      <c r="A1768" s="139"/>
      <c r="B1768" s="139"/>
      <c r="C1768" s="139"/>
      <c r="D1768" s="139"/>
      <c r="E1768" s="139"/>
    </row>
    <row r="1769" spans="1:5" outlineLevel="1" x14ac:dyDescent="0.25">
      <c r="A1769" s="139"/>
      <c r="B1769" s="139"/>
      <c r="C1769" s="139"/>
      <c r="D1769" s="139"/>
      <c r="E1769" s="139"/>
    </row>
    <row r="1770" spans="1:5" outlineLevel="1" x14ac:dyDescent="0.25">
      <c r="A1770" s="139"/>
      <c r="B1770" s="139"/>
      <c r="C1770" s="139"/>
      <c r="D1770" s="139"/>
      <c r="E1770" s="139"/>
    </row>
    <row r="1771" spans="1:5" outlineLevel="1" x14ac:dyDescent="0.25">
      <c r="A1771" s="139"/>
      <c r="B1771" s="139"/>
      <c r="C1771" s="139"/>
      <c r="D1771" s="139"/>
      <c r="E1771" s="139"/>
    </row>
    <row r="1772" spans="1:5" outlineLevel="1" x14ac:dyDescent="0.25">
      <c r="A1772" s="139"/>
      <c r="B1772" s="139"/>
      <c r="C1772" s="139"/>
      <c r="D1772" s="139"/>
      <c r="E1772" s="139"/>
    </row>
    <row r="1773" spans="1:5" outlineLevel="1" x14ac:dyDescent="0.25">
      <c r="A1773" s="139"/>
      <c r="B1773" s="139"/>
      <c r="C1773" s="139"/>
      <c r="D1773" s="139"/>
      <c r="E1773" s="139"/>
    </row>
    <row r="1774" spans="1:5" outlineLevel="1" x14ac:dyDescent="0.25">
      <c r="A1774" s="139"/>
      <c r="B1774" s="139"/>
      <c r="C1774" s="139"/>
      <c r="D1774" s="139"/>
      <c r="E1774" s="139"/>
    </row>
    <row r="1775" spans="1:5" outlineLevel="1" x14ac:dyDescent="0.25">
      <c r="A1775" s="139"/>
      <c r="B1775" s="139"/>
      <c r="C1775" s="139"/>
      <c r="D1775" s="139"/>
      <c r="E1775" s="139"/>
    </row>
    <row r="1776" spans="1:5" outlineLevel="1" x14ac:dyDescent="0.25">
      <c r="A1776" s="139"/>
      <c r="B1776" s="139"/>
      <c r="C1776" s="139"/>
      <c r="D1776" s="139"/>
      <c r="E1776" s="139"/>
    </row>
    <row r="1777" spans="1:5" outlineLevel="1" x14ac:dyDescent="0.25">
      <c r="A1777" s="139"/>
      <c r="B1777" s="139"/>
      <c r="C1777" s="139"/>
      <c r="D1777" s="139"/>
      <c r="E1777" s="139"/>
    </row>
    <row r="1778" spans="1:5" outlineLevel="1" x14ac:dyDescent="0.25">
      <c r="A1778" s="139"/>
      <c r="B1778" s="139"/>
      <c r="C1778" s="139"/>
      <c r="D1778" s="139"/>
      <c r="E1778" s="139"/>
    </row>
    <row r="1779" spans="1:5" outlineLevel="1" x14ac:dyDescent="0.25">
      <c r="A1779" s="139"/>
      <c r="B1779" s="139"/>
      <c r="C1779" s="139"/>
      <c r="D1779" s="139"/>
      <c r="E1779" s="139"/>
    </row>
    <row r="1780" spans="1:5" outlineLevel="1" x14ac:dyDescent="0.25">
      <c r="A1780" s="139"/>
      <c r="B1780" s="139"/>
      <c r="C1780" s="139"/>
      <c r="D1780" s="139"/>
      <c r="E1780" s="139"/>
    </row>
    <row r="1781" spans="1:5" outlineLevel="1" x14ac:dyDescent="0.25">
      <c r="A1781" s="139"/>
      <c r="B1781" s="139"/>
      <c r="C1781" s="139"/>
      <c r="D1781" s="139"/>
      <c r="E1781" s="139"/>
    </row>
    <row r="1782" spans="1:5" outlineLevel="1" x14ac:dyDescent="0.25">
      <c r="A1782" s="139"/>
      <c r="B1782" s="139"/>
      <c r="C1782" s="139"/>
      <c r="D1782" s="139"/>
      <c r="E1782" s="139"/>
    </row>
    <row r="1783" spans="1:5" outlineLevel="1" x14ac:dyDescent="0.25">
      <c r="A1783" s="139"/>
      <c r="B1783" s="139"/>
      <c r="C1783" s="139"/>
      <c r="D1783" s="139"/>
      <c r="E1783" s="139"/>
    </row>
    <row r="1784" spans="1:5" outlineLevel="1" x14ac:dyDescent="0.25">
      <c r="A1784" s="139"/>
      <c r="B1784" s="139"/>
      <c r="C1784" s="139"/>
      <c r="D1784" s="139"/>
      <c r="E1784" s="139"/>
    </row>
    <row r="1785" spans="1:5" outlineLevel="1" x14ac:dyDescent="0.25">
      <c r="A1785" s="139"/>
      <c r="B1785" s="139"/>
      <c r="C1785" s="139"/>
      <c r="D1785" s="139"/>
      <c r="E1785" s="139"/>
    </row>
    <row r="1786" spans="1:5" outlineLevel="1" x14ac:dyDescent="0.25">
      <c r="A1786" s="139"/>
      <c r="B1786" s="139"/>
      <c r="C1786" s="139"/>
      <c r="D1786" s="139"/>
      <c r="E1786" s="139"/>
    </row>
    <row r="1787" spans="1:5" outlineLevel="1" x14ac:dyDescent="0.25">
      <c r="D1787" s="137"/>
      <c r="E1787" s="137"/>
    </row>
    <row r="1788" spans="1:5" outlineLevel="1" x14ac:dyDescent="0.25">
      <c r="A1788" s="139"/>
      <c r="B1788" s="139"/>
      <c r="C1788" s="139"/>
      <c r="D1788" s="139"/>
      <c r="E1788" s="139"/>
    </row>
    <row r="1789" spans="1:5" outlineLevel="1" x14ac:dyDescent="0.25">
      <c r="A1789" s="139"/>
      <c r="B1789" s="139"/>
      <c r="C1789" s="139"/>
      <c r="D1789" s="139"/>
      <c r="E1789" s="139"/>
    </row>
    <row r="1790" spans="1:5" outlineLevel="1" x14ac:dyDescent="0.25">
      <c r="A1790" s="139"/>
      <c r="B1790" s="139"/>
      <c r="C1790" s="139"/>
      <c r="D1790" s="139"/>
      <c r="E1790" s="139"/>
    </row>
    <row r="1791" spans="1:5" outlineLevel="1" x14ac:dyDescent="0.25">
      <c r="A1791" s="139"/>
      <c r="B1791" s="139"/>
      <c r="C1791" s="139"/>
      <c r="D1791" s="139"/>
      <c r="E1791" s="139"/>
    </row>
    <row r="1792" spans="1:5" outlineLevel="1" x14ac:dyDescent="0.25">
      <c r="A1792" s="139"/>
      <c r="B1792" s="139"/>
      <c r="C1792" s="139"/>
      <c r="D1792" s="139"/>
      <c r="E1792" s="139"/>
    </row>
    <row r="1793" spans="1:5" outlineLevel="1" x14ac:dyDescent="0.25">
      <c r="A1793" s="139"/>
      <c r="B1793" s="139"/>
      <c r="C1793" s="139"/>
      <c r="D1793" s="139"/>
      <c r="E1793" s="139"/>
    </row>
    <row r="1794" spans="1:5" outlineLevel="1" x14ac:dyDescent="0.25"/>
    <row r="1795" spans="1:5" outlineLevel="1" x14ac:dyDescent="0.25"/>
    <row r="1796" spans="1:5" outlineLevel="1" x14ac:dyDescent="0.25">
      <c r="A1796" s="137"/>
    </row>
    <row r="1797" spans="1:5" outlineLevel="1" x14ac:dyDescent="0.25">
      <c r="A1797" s="139"/>
      <c r="B1797" s="139"/>
      <c r="C1797" s="139"/>
      <c r="D1797" s="137"/>
      <c r="E1797" s="137"/>
    </row>
    <row r="1798" spans="1:5" outlineLevel="1" x14ac:dyDescent="0.25">
      <c r="A1798" s="139"/>
      <c r="B1798" s="139"/>
      <c r="C1798" s="139"/>
      <c r="D1798" s="139"/>
      <c r="E1798" s="139"/>
    </row>
    <row r="1799" spans="1:5" outlineLevel="1" x14ac:dyDescent="0.25">
      <c r="A1799" s="139"/>
      <c r="B1799" s="139"/>
      <c r="C1799" s="139"/>
      <c r="D1799" s="139"/>
      <c r="E1799" s="139"/>
    </row>
    <row r="1800" spans="1:5" outlineLevel="1" x14ac:dyDescent="0.25">
      <c r="A1800" s="139"/>
      <c r="B1800" s="139"/>
      <c r="C1800" s="139"/>
      <c r="D1800" s="139"/>
      <c r="E1800" s="139"/>
    </row>
    <row r="1801" spans="1:5" outlineLevel="1" x14ac:dyDescent="0.25">
      <c r="A1801" s="139"/>
      <c r="B1801" s="139"/>
      <c r="C1801" s="139"/>
      <c r="D1801" s="139"/>
      <c r="E1801" s="139"/>
    </row>
    <row r="1802" spans="1:5" outlineLevel="1" x14ac:dyDescent="0.25">
      <c r="A1802" s="139"/>
      <c r="B1802" s="139"/>
      <c r="C1802" s="139"/>
      <c r="D1802" s="139"/>
      <c r="E1802" s="139"/>
    </row>
    <row r="1803" spans="1:5" outlineLevel="1" x14ac:dyDescent="0.25">
      <c r="A1803" s="139"/>
      <c r="B1803" s="139"/>
      <c r="C1803" s="139"/>
      <c r="D1803" s="139"/>
      <c r="E1803" s="139"/>
    </row>
    <row r="1804" spans="1:5" outlineLevel="1" x14ac:dyDescent="0.25">
      <c r="A1804" s="139"/>
      <c r="B1804" s="139"/>
      <c r="C1804" s="139"/>
      <c r="D1804" s="139"/>
      <c r="E1804" s="139"/>
    </row>
    <row r="1805" spans="1:5" outlineLevel="1" x14ac:dyDescent="0.25">
      <c r="A1805" s="139"/>
      <c r="B1805" s="139"/>
      <c r="C1805" s="139"/>
      <c r="D1805" s="139"/>
      <c r="E1805" s="139"/>
    </row>
    <row r="1806" spans="1:5" outlineLevel="1" x14ac:dyDescent="0.25">
      <c r="A1806" s="139"/>
      <c r="B1806" s="139"/>
      <c r="C1806" s="139"/>
      <c r="D1806" s="139"/>
      <c r="E1806" s="139"/>
    </row>
    <row r="1807" spans="1:5" outlineLevel="1" x14ac:dyDescent="0.25">
      <c r="A1807" s="139"/>
      <c r="B1807" s="139"/>
      <c r="C1807" s="139"/>
      <c r="D1807" s="139"/>
      <c r="E1807" s="139"/>
    </row>
    <row r="1808" spans="1:5" outlineLevel="1" x14ac:dyDescent="0.25">
      <c r="A1808" s="139"/>
      <c r="B1808" s="139"/>
      <c r="C1808" s="139"/>
      <c r="D1808" s="139"/>
      <c r="E1808" s="139"/>
    </row>
    <row r="1809" spans="1:5" outlineLevel="1" x14ac:dyDescent="0.25">
      <c r="A1809" s="139"/>
      <c r="B1809" s="139"/>
      <c r="C1809" s="139"/>
      <c r="D1809" s="139"/>
      <c r="E1809" s="139"/>
    </row>
    <row r="1810" spans="1:5" outlineLevel="1" x14ac:dyDescent="0.25">
      <c r="A1810" s="139"/>
      <c r="B1810" s="139"/>
      <c r="C1810" s="139"/>
      <c r="D1810" s="139"/>
      <c r="E1810" s="139"/>
    </row>
    <row r="1811" spans="1:5" outlineLevel="1" x14ac:dyDescent="0.25">
      <c r="A1811" s="139"/>
      <c r="B1811" s="139"/>
      <c r="C1811" s="139"/>
      <c r="D1811" s="139"/>
      <c r="E1811" s="139"/>
    </row>
    <row r="1812" spans="1:5" outlineLevel="1" x14ac:dyDescent="0.25">
      <c r="A1812" s="139"/>
      <c r="B1812" s="139"/>
      <c r="C1812" s="139"/>
      <c r="D1812" s="139"/>
      <c r="E1812" s="139"/>
    </row>
    <row r="1813" spans="1:5" outlineLevel="1" x14ac:dyDescent="0.25">
      <c r="A1813" s="139"/>
      <c r="B1813" s="139"/>
      <c r="C1813" s="139"/>
      <c r="D1813" s="139"/>
      <c r="E1813" s="139"/>
    </row>
    <row r="1814" spans="1:5" outlineLevel="1" x14ac:dyDescent="0.25">
      <c r="A1814" s="139"/>
      <c r="B1814" s="139"/>
      <c r="C1814" s="139"/>
      <c r="D1814" s="139"/>
      <c r="E1814" s="139"/>
    </row>
    <row r="1815" spans="1:5" outlineLevel="1" x14ac:dyDescent="0.25">
      <c r="A1815" s="139"/>
      <c r="B1815" s="139"/>
      <c r="C1815" s="139"/>
      <c r="D1815" s="139"/>
      <c r="E1815" s="139"/>
    </row>
    <row r="1816" spans="1:5" outlineLevel="1" x14ac:dyDescent="0.25">
      <c r="A1816" s="139"/>
      <c r="B1816" s="139"/>
      <c r="C1816" s="139"/>
      <c r="D1816" s="139"/>
      <c r="E1816" s="139"/>
    </row>
    <row r="1817" spans="1:5" outlineLevel="1" x14ac:dyDescent="0.25">
      <c r="A1817" s="139"/>
      <c r="B1817" s="139"/>
      <c r="C1817" s="139"/>
      <c r="D1817" s="139"/>
      <c r="E1817" s="139"/>
    </row>
    <row r="1818" spans="1:5" outlineLevel="1" x14ac:dyDescent="0.25">
      <c r="A1818" s="139"/>
      <c r="B1818" s="139"/>
      <c r="C1818" s="139"/>
      <c r="D1818" s="139"/>
      <c r="E1818" s="139"/>
    </row>
    <row r="1819" spans="1:5" outlineLevel="1" x14ac:dyDescent="0.25">
      <c r="A1819" s="139"/>
      <c r="B1819" s="139"/>
      <c r="C1819" s="139"/>
      <c r="D1819" s="139"/>
      <c r="E1819" s="139"/>
    </row>
    <row r="1820" spans="1:5" outlineLevel="1" x14ac:dyDescent="0.25">
      <c r="A1820" s="139"/>
      <c r="B1820" s="139"/>
      <c r="C1820" s="139"/>
      <c r="D1820" s="139"/>
      <c r="E1820" s="139"/>
    </row>
    <row r="1821" spans="1:5" outlineLevel="1" x14ac:dyDescent="0.25">
      <c r="A1821" s="139"/>
      <c r="B1821" s="139"/>
      <c r="C1821" s="139"/>
      <c r="D1821" s="139"/>
      <c r="E1821" s="139"/>
    </row>
    <row r="1822" spans="1:5" outlineLevel="1" x14ac:dyDescent="0.25">
      <c r="A1822" s="139"/>
      <c r="B1822" s="139"/>
      <c r="C1822" s="139"/>
      <c r="D1822" s="139"/>
      <c r="E1822" s="139"/>
    </row>
    <row r="1823" spans="1:5" outlineLevel="1" x14ac:dyDescent="0.25">
      <c r="A1823" s="139"/>
      <c r="B1823" s="139"/>
      <c r="C1823" s="139"/>
      <c r="D1823" s="139"/>
      <c r="E1823" s="139"/>
    </row>
    <row r="1824" spans="1:5" outlineLevel="1" x14ac:dyDescent="0.25">
      <c r="A1824" s="139"/>
      <c r="B1824" s="139"/>
      <c r="C1824" s="139"/>
      <c r="D1824" s="139"/>
      <c r="E1824" s="139"/>
    </row>
    <row r="1825" spans="1:5" outlineLevel="1" x14ac:dyDescent="0.25">
      <c r="A1825" s="139"/>
      <c r="B1825" s="139"/>
      <c r="C1825" s="139"/>
      <c r="D1825" s="139"/>
      <c r="E1825" s="139"/>
    </row>
    <row r="1826" spans="1:5" outlineLevel="1" x14ac:dyDescent="0.25">
      <c r="D1826" s="137"/>
      <c r="E1826" s="137"/>
    </row>
    <row r="1827" spans="1:5" outlineLevel="1" x14ac:dyDescent="0.25">
      <c r="A1827" s="139"/>
      <c r="B1827" s="139"/>
      <c r="C1827" s="139"/>
      <c r="D1827" s="139"/>
      <c r="E1827" s="139"/>
    </row>
    <row r="1828" spans="1:5" outlineLevel="1" x14ac:dyDescent="0.25">
      <c r="A1828" s="139"/>
      <c r="B1828" s="139"/>
      <c r="C1828" s="139"/>
      <c r="D1828" s="139"/>
      <c r="E1828" s="139"/>
    </row>
    <row r="1829" spans="1:5" outlineLevel="1" x14ac:dyDescent="0.25">
      <c r="A1829" s="139"/>
      <c r="B1829" s="139"/>
      <c r="C1829" s="139"/>
      <c r="D1829" s="139"/>
      <c r="E1829" s="139"/>
    </row>
    <row r="1830" spans="1:5" outlineLevel="1" x14ac:dyDescent="0.25">
      <c r="A1830" s="139"/>
      <c r="B1830" s="139"/>
      <c r="C1830" s="139"/>
      <c r="D1830" s="139"/>
      <c r="E1830" s="139"/>
    </row>
    <row r="1831" spans="1:5" outlineLevel="1" x14ac:dyDescent="0.25">
      <c r="A1831" s="139"/>
      <c r="B1831" s="139"/>
      <c r="C1831" s="139"/>
      <c r="D1831" s="139"/>
      <c r="E1831" s="139"/>
    </row>
    <row r="1832" spans="1:5" outlineLevel="1" x14ac:dyDescent="0.25">
      <c r="A1832" s="139"/>
      <c r="B1832" s="139"/>
      <c r="C1832" s="139"/>
      <c r="D1832" s="139"/>
      <c r="E1832" s="139"/>
    </row>
    <row r="1833" spans="1:5" outlineLevel="1" x14ac:dyDescent="0.25"/>
    <row r="1834" spans="1:5" outlineLevel="1" x14ac:dyDescent="0.25"/>
    <row r="1835" spans="1:5" outlineLevel="1" x14ac:dyDescent="0.25">
      <c r="A1835" s="137"/>
    </row>
    <row r="1836" spans="1:5" outlineLevel="1" x14ac:dyDescent="0.25">
      <c r="A1836" s="139"/>
      <c r="B1836" s="139"/>
      <c r="C1836" s="139"/>
      <c r="D1836" s="137"/>
      <c r="E1836" s="137"/>
    </row>
    <row r="1837" spans="1:5" outlineLevel="1" x14ac:dyDescent="0.25">
      <c r="A1837" s="139"/>
      <c r="B1837" s="139"/>
      <c r="C1837" s="139"/>
      <c r="D1837" s="139"/>
      <c r="E1837" s="139"/>
    </row>
    <row r="1838" spans="1:5" outlineLevel="1" x14ac:dyDescent="0.25">
      <c r="A1838" s="139"/>
      <c r="B1838" s="139"/>
      <c r="C1838" s="139"/>
      <c r="D1838" s="139"/>
      <c r="E1838" s="139"/>
    </row>
    <row r="1839" spans="1:5" outlineLevel="1" x14ac:dyDescent="0.25">
      <c r="A1839" s="139"/>
      <c r="B1839" s="139"/>
      <c r="C1839" s="139"/>
      <c r="D1839" s="139"/>
      <c r="E1839" s="139"/>
    </row>
    <row r="1840" spans="1:5" outlineLevel="1" x14ac:dyDescent="0.25">
      <c r="A1840" s="139"/>
      <c r="B1840" s="139"/>
      <c r="C1840" s="139"/>
      <c r="D1840" s="139"/>
      <c r="E1840" s="139"/>
    </row>
    <row r="1841" spans="1:5" outlineLevel="1" x14ac:dyDescent="0.25">
      <c r="A1841" s="139"/>
      <c r="B1841" s="139"/>
      <c r="C1841" s="139"/>
      <c r="D1841" s="139"/>
      <c r="E1841" s="139"/>
    </row>
    <row r="1842" spans="1:5" outlineLevel="1" x14ac:dyDescent="0.25">
      <c r="A1842" s="139"/>
      <c r="B1842" s="139"/>
      <c r="C1842" s="139"/>
      <c r="D1842" s="139"/>
      <c r="E1842" s="139"/>
    </row>
    <row r="1843" spans="1:5" outlineLevel="1" x14ac:dyDescent="0.25">
      <c r="A1843" s="139"/>
      <c r="B1843" s="139"/>
      <c r="C1843" s="139"/>
      <c r="D1843" s="139"/>
      <c r="E1843" s="139"/>
    </row>
    <row r="1844" spans="1:5" outlineLevel="1" x14ac:dyDescent="0.25">
      <c r="A1844" s="139"/>
      <c r="B1844" s="139"/>
      <c r="C1844" s="139"/>
      <c r="D1844" s="139"/>
      <c r="E1844" s="139"/>
    </row>
    <row r="1845" spans="1:5" outlineLevel="1" x14ac:dyDescent="0.25">
      <c r="A1845" s="139"/>
      <c r="B1845" s="139"/>
      <c r="C1845" s="139"/>
      <c r="D1845" s="139"/>
      <c r="E1845" s="139"/>
    </row>
    <row r="1846" spans="1:5" outlineLevel="1" x14ac:dyDescent="0.25">
      <c r="A1846" s="139"/>
      <c r="B1846" s="139"/>
      <c r="C1846" s="139"/>
      <c r="D1846" s="139"/>
      <c r="E1846" s="139"/>
    </row>
    <row r="1847" spans="1:5" outlineLevel="1" x14ac:dyDescent="0.25">
      <c r="A1847" s="139"/>
      <c r="B1847" s="139"/>
      <c r="C1847" s="139"/>
      <c r="D1847" s="139"/>
      <c r="E1847" s="139"/>
    </row>
    <row r="1848" spans="1:5" outlineLevel="1" x14ac:dyDescent="0.25">
      <c r="A1848" s="139"/>
      <c r="B1848" s="139"/>
      <c r="C1848" s="139"/>
      <c r="D1848" s="139"/>
      <c r="E1848" s="139"/>
    </row>
    <row r="1849" spans="1:5" outlineLevel="1" x14ac:dyDescent="0.25">
      <c r="A1849" s="139"/>
      <c r="B1849" s="139"/>
      <c r="C1849" s="139"/>
      <c r="D1849" s="139"/>
      <c r="E1849" s="139"/>
    </row>
    <row r="1850" spans="1:5" outlineLevel="1" x14ac:dyDescent="0.25">
      <c r="A1850" s="139"/>
      <c r="B1850" s="139"/>
      <c r="C1850" s="139"/>
      <c r="D1850" s="139"/>
      <c r="E1850" s="139"/>
    </row>
    <row r="1851" spans="1:5" outlineLevel="1" x14ac:dyDescent="0.25">
      <c r="A1851" s="139"/>
      <c r="B1851" s="139"/>
      <c r="C1851" s="139"/>
      <c r="D1851" s="139"/>
      <c r="E1851" s="139"/>
    </row>
    <row r="1852" spans="1:5" outlineLevel="1" x14ac:dyDescent="0.25">
      <c r="A1852" s="139"/>
      <c r="B1852" s="139"/>
      <c r="C1852" s="139"/>
      <c r="D1852" s="139"/>
      <c r="E1852" s="139"/>
    </row>
    <row r="1853" spans="1:5" outlineLevel="1" x14ac:dyDescent="0.25">
      <c r="A1853" s="139"/>
      <c r="B1853" s="139"/>
      <c r="C1853" s="139"/>
      <c r="D1853" s="139"/>
      <c r="E1853" s="139"/>
    </row>
    <row r="1854" spans="1:5" outlineLevel="1" x14ac:dyDescent="0.25">
      <c r="A1854" s="139"/>
      <c r="B1854" s="139"/>
      <c r="C1854" s="139"/>
      <c r="D1854" s="139"/>
      <c r="E1854" s="139"/>
    </row>
    <row r="1855" spans="1:5" outlineLevel="1" x14ac:dyDescent="0.25">
      <c r="A1855" s="139"/>
      <c r="B1855" s="139"/>
      <c r="C1855" s="139"/>
      <c r="D1855" s="139"/>
      <c r="E1855" s="139"/>
    </row>
    <row r="1856" spans="1:5" outlineLevel="1" x14ac:dyDescent="0.25">
      <c r="A1856" s="139"/>
      <c r="B1856" s="139"/>
      <c r="C1856" s="139"/>
      <c r="D1856" s="139"/>
      <c r="E1856" s="139"/>
    </row>
    <row r="1857" spans="1:5" outlineLevel="1" x14ac:dyDescent="0.25">
      <c r="A1857" s="139"/>
      <c r="B1857" s="139"/>
      <c r="C1857" s="139"/>
      <c r="D1857" s="139"/>
      <c r="E1857" s="139"/>
    </row>
    <row r="1858" spans="1:5" outlineLevel="1" x14ac:dyDescent="0.25">
      <c r="A1858" s="139"/>
      <c r="B1858" s="139"/>
      <c r="C1858" s="139"/>
      <c r="D1858" s="139"/>
      <c r="E1858" s="139"/>
    </row>
    <row r="1859" spans="1:5" outlineLevel="1" x14ac:dyDescent="0.25">
      <c r="A1859" s="139"/>
      <c r="B1859" s="139"/>
      <c r="C1859" s="139"/>
      <c r="D1859" s="139"/>
      <c r="E1859" s="139"/>
    </row>
    <row r="1860" spans="1:5" outlineLevel="1" x14ac:dyDescent="0.25">
      <c r="A1860" s="139"/>
      <c r="B1860" s="139"/>
      <c r="C1860" s="139"/>
      <c r="D1860" s="139"/>
      <c r="E1860" s="139"/>
    </row>
    <row r="1861" spans="1:5" outlineLevel="1" x14ac:dyDescent="0.25">
      <c r="A1861" s="139"/>
      <c r="B1861" s="139"/>
      <c r="C1861" s="139"/>
      <c r="D1861" s="139"/>
      <c r="E1861" s="139"/>
    </row>
    <row r="1862" spans="1:5" outlineLevel="1" x14ac:dyDescent="0.25">
      <c r="A1862" s="139"/>
      <c r="B1862" s="139"/>
      <c r="C1862" s="139"/>
      <c r="D1862" s="139"/>
      <c r="E1862" s="139"/>
    </row>
    <row r="1863" spans="1:5" outlineLevel="1" x14ac:dyDescent="0.25">
      <c r="A1863" s="139"/>
      <c r="B1863" s="139"/>
      <c r="C1863" s="139"/>
      <c r="D1863" s="139"/>
      <c r="E1863" s="139"/>
    </row>
    <row r="1864" spans="1:5" outlineLevel="1" x14ac:dyDescent="0.25">
      <c r="A1864" s="139"/>
      <c r="B1864" s="139"/>
      <c r="C1864" s="139"/>
      <c r="D1864" s="139"/>
      <c r="E1864" s="139"/>
    </row>
    <row r="1865" spans="1:5" outlineLevel="1" x14ac:dyDescent="0.25">
      <c r="D1865" s="137"/>
      <c r="E1865" s="137"/>
    </row>
    <row r="1866" spans="1:5" outlineLevel="1" x14ac:dyDescent="0.25">
      <c r="A1866" s="139"/>
      <c r="B1866" s="139"/>
      <c r="C1866" s="139"/>
      <c r="D1866" s="139"/>
      <c r="E1866" s="139"/>
    </row>
    <row r="1867" spans="1:5" outlineLevel="1" x14ac:dyDescent="0.25">
      <c r="A1867" s="139"/>
      <c r="B1867" s="139"/>
      <c r="C1867" s="139"/>
      <c r="D1867" s="139"/>
      <c r="E1867" s="139"/>
    </row>
    <row r="1868" spans="1:5" outlineLevel="1" x14ac:dyDescent="0.25">
      <c r="A1868" s="139"/>
      <c r="B1868" s="139"/>
      <c r="C1868" s="139"/>
      <c r="D1868" s="139"/>
      <c r="E1868" s="139"/>
    </row>
    <row r="1869" spans="1:5" outlineLevel="1" x14ac:dyDescent="0.25">
      <c r="A1869" s="139"/>
      <c r="B1869" s="139"/>
      <c r="C1869" s="139"/>
      <c r="D1869" s="139"/>
      <c r="E1869" s="139"/>
    </row>
    <row r="1870" spans="1:5" outlineLevel="1" x14ac:dyDescent="0.25">
      <c r="A1870" s="139"/>
      <c r="B1870" s="139"/>
      <c r="C1870" s="139"/>
      <c r="D1870" s="139"/>
      <c r="E1870" s="139"/>
    </row>
    <row r="1871" spans="1:5" outlineLevel="1" x14ac:dyDescent="0.25">
      <c r="A1871" s="139"/>
      <c r="B1871" s="139"/>
      <c r="C1871" s="139"/>
      <c r="D1871" s="139"/>
      <c r="E1871" s="139"/>
    </row>
    <row r="1872" spans="1:5" outlineLevel="1" x14ac:dyDescent="0.25"/>
    <row r="1873" spans="1:5" outlineLevel="1" x14ac:dyDescent="0.25"/>
    <row r="1874" spans="1:5" outlineLevel="1" x14ac:dyDescent="0.25">
      <c r="A1874" s="137"/>
    </row>
    <row r="1875" spans="1:5" outlineLevel="1" x14ac:dyDescent="0.25">
      <c r="A1875" s="139"/>
      <c r="B1875" s="139"/>
      <c r="C1875" s="139"/>
      <c r="D1875" s="137"/>
      <c r="E1875" s="137"/>
    </row>
    <row r="1876" spans="1:5" outlineLevel="1" x14ac:dyDescent="0.25">
      <c r="A1876" s="139"/>
      <c r="B1876" s="139"/>
      <c r="C1876" s="139"/>
      <c r="D1876" s="139"/>
      <c r="E1876" s="139"/>
    </row>
    <row r="1877" spans="1:5" outlineLevel="1" x14ac:dyDescent="0.25">
      <c r="A1877" s="139"/>
      <c r="B1877" s="139"/>
      <c r="C1877" s="139"/>
      <c r="D1877" s="139"/>
      <c r="E1877" s="139"/>
    </row>
    <row r="1878" spans="1:5" outlineLevel="1" x14ac:dyDescent="0.25">
      <c r="A1878" s="139"/>
      <c r="B1878" s="139"/>
      <c r="C1878" s="139"/>
      <c r="D1878" s="139"/>
      <c r="E1878" s="139"/>
    </row>
    <row r="1879" spans="1:5" outlineLevel="1" x14ac:dyDescent="0.25">
      <c r="A1879" s="139"/>
      <c r="B1879" s="139"/>
      <c r="C1879" s="139"/>
      <c r="D1879" s="139"/>
      <c r="E1879" s="139"/>
    </row>
    <row r="1880" spans="1:5" outlineLevel="1" x14ac:dyDescent="0.25">
      <c r="A1880" s="139"/>
      <c r="B1880" s="139"/>
      <c r="C1880" s="139"/>
      <c r="D1880" s="139"/>
      <c r="E1880" s="139"/>
    </row>
    <row r="1881" spans="1:5" outlineLevel="1" x14ac:dyDescent="0.25">
      <c r="A1881" s="139"/>
      <c r="B1881" s="139"/>
      <c r="C1881" s="139"/>
      <c r="D1881" s="139"/>
      <c r="E1881" s="139"/>
    </row>
    <row r="1882" spans="1:5" outlineLevel="1" x14ac:dyDescent="0.25">
      <c r="A1882" s="139"/>
      <c r="B1882" s="139"/>
      <c r="C1882" s="139"/>
      <c r="D1882" s="139"/>
      <c r="E1882" s="139"/>
    </row>
    <row r="1883" spans="1:5" outlineLevel="1" x14ac:dyDescent="0.25">
      <c r="A1883" s="139"/>
      <c r="B1883" s="139"/>
      <c r="C1883" s="139"/>
      <c r="D1883" s="139"/>
      <c r="E1883" s="139"/>
    </row>
    <row r="1884" spans="1:5" outlineLevel="1" x14ac:dyDescent="0.25">
      <c r="A1884" s="139"/>
      <c r="B1884" s="139"/>
      <c r="C1884" s="139"/>
      <c r="D1884" s="139"/>
      <c r="E1884" s="139"/>
    </row>
    <row r="1885" spans="1:5" outlineLevel="1" x14ac:dyDescent="0.25">
      <c r="A1885" s="139"/>
      <c r="B1885" s="139"/>
      <c r="C1885" s="139"/>
      <c r="D1885" s="139"/>
      <c r="E1885" s="139"/>
    </row>
    <row r="1886" spans="1:5" outlineLevel="1" x14ac:dyDescent="0.25">
      <c r="A1886" s="139"/>
      <c r="B1886" s="139"/>
      <c r="C1886" s="139"/>
      <c r="D1886" s="139"/>
      <c r="E1886" s="139"/>
    </row>
    <row r="1887" spans="1:5" outlineLevel="1" x14ac:dyDescent="0.25">
      <c r="A1887" s="139"/>
      <c r="B1887" s="139"/>
      <c r="C1887" s="139"/>
      <c r="D1887" s="139"/>
      <c r="E1887" s="139"/>
    </row>
    <row r="1888" spans="1:5" outlineLevel="1" x14ac:dyDescent="0.25">
      <c r="A1888" s="139"/>
      <c r="B1888" s="139"/>
      <c r="C1888" s="139"/>
      <c r="D1888" s="139"/>
      <c r="E1888" s="139"/>
    </row>
    <row r="1889" spans="1:5" outlineLevel="1" x14ac:dyDescent="0.25">
      <c r="A1889" s="139"/>
      <c r="B1889" s="139"/>
      <c r="C1889" s="139"/>
      <c r="D1889" s="139"/>
      <c r="E1889" s="139"/>
    </row>
    <row r="1890" spans="1:5" outlineLevel="1" x14ac:dyDescent="0.25">
      <c r="A1890" s="139"/>
      <c r="B1890" s="139"/>
      <c r="C1890" s="139"/>
      <c r="D1890" s="139"/>
      <c r="E1890" s="139"/>
    </row>
    <row r="1891" spans="1:5" outlineLevel="1" x14ac:dyDescent="0.25">
      <c r="A1891" s="139"/>
      <c r="B1891" s="139"/>
      <c r="C1891" s="139"/>
      <c r="D1891" s="139"/>
      <c r="E1891" s="139"/>
    </row>
    <row r="1892" spans="1:5" outlineLevel="1" x14ac:dyDescent="0.25">
      <c r="A1892" s="139"/>
      <c r="B1892" s="139"/>
      <c r="C1892" s="139"/>
      <c r="D1892" s="139"/>
      <c r="E1892" s="139"/>
    </row>
    <row r="1893" spans="1:5" outlineLevel="1" x14ac:dyDescent="0.25">
      <c r="A1893" s="139"/>
      <c r="B1893" s="139"/>
      <c r="C1893" s="139"/>
      <c r="D1893" s="139"/>
      <c r="E1893" s="139"/>
    </row>
    <row r="1894" spans="1:5" outlineLevel="1" x14ac:dyDescent="0.25">
      <c r="A1894" s="139"/>
      <c r="B1894" s="139"/>
      <c r="C1894" s="139"/>
      <c r="D1894" s="139"/>
      <c r="E1894" s="139"/>
    </row>
    <row r="1895" spans="1:5" outlineLevel="1" x14ac:dyDescent="0.25">
      <c r="A1895" s="139"/>
      <c r="B1895" s="139"/>
      <c r="C1895" s="139"/>
      <c r="D1895" s="139"/>
      <c r="E1895" s="139"/>
    </row>
    <row r="1896" spans="1:5" outlineLevel="1" x14ac:dyDescent="0.25">
      <c r="A1896" s="139"/>
      <c r="B1896" s="139"/>
      <c r="C1896" s="139"/>
      <c r="D1896" s="139"/>
      <c r="E1896" s="139"/>
    </row>
    <row r="1897" spans="1:5" outlineLevel="1" x14ac:dyDescent="0.25">
      <c r="A1897" s="139"/>
      <c r="B1897" s="139"/>
      <c r="C1897" s="139"/>
      <c r="D1897" s="139"/>
      <c r="E1897" s="139"/>
    </row>
    <row r="1898" spans="1:5" outlineLevel="1" x14ac:dyDescent="0.25">
      <c r="A1898" s="139"/>
      <c r="B1898" s="139"/>
      <c r="C1898" s="139"/>
      <c r="D1898" s="139"/>
      <c r="E1898" s="139"/>
    </row>
    <row r="1899" spans="1:5" outlineLevel="1" x14ac:dyDescent="0.25">
      <c r="A1899" s="139"/>
      <c r="B1899" s="139"/>
      <c r="C1899" s="139"/>
      <c r="D1899" s="139"/>
      <c r="E1899" s="139"/>
    </row>
    <row r="1900" spans="1:5" outlineLevel="1" x14ac:dyDescent="0.25">
      <c r="A1900" s="139"/>
      <c r="B1900" s="139"/>
      <c r="C1900" s="139"/>
      <c r="D1900" s="139"/>
      <c r="E1900" s="139"/>
    </row>
    <row r="1901" spans="1:5" outlineLevel="1" x14ac:dyDescent="0.25">
      <c r="A1901" s="139"/>
      <c r="B1901" s="139"/>
      <c r="C1901" s="139"/>
      <c r="D1901" s="139"/>
      <c r="E1901" s="139"/>
    </row>
    <row r="1902" spans="1:5" outlineLevel="1" x14ac:dyDescent="0.25">
      <c r="A1902" s="139"/>
      <c r="B1902" s="139"/>
      <c r="C1902" s="139"/>
      <c r="D1902" s="139"/>
      <c r="E1902" s="139"/>
    </row>
    <row r="1903" spans="1:5" outlineLevel="1" x14ac:dyDescent="0.25">
      <c r="A1903" s="139"/>
      <c r="B1903" s="139"/>
      <c r="C1903" s="139"/>
      <c r="D1903" s="139"/>
      <c r="E1903" s="139"/>
    </row>
    <row r="1904" spans="1:5" outlineLevel="1" x14ac:dyDescent="0.25">
      <c r="D1904" s="137"/>
      <c r="E1904" s="137"/>
    </row>
    <row r="1905" spans="1:5" outlineLevel="1" x14ac:dyDescent="0.25">
      <c r="A1905" s="139"/>
      <c r="B1905" s="139"/>
      <c r="C1905" s="139"/>
      <c r="D1905" s="139"/>
      <c r="E1905" s="139"/>
    </row>
    <row r="1906" spans="1:5" outlineLevel="1" x14ac:dyDescent="0.25">
      <c r="A1906" s="139"/>
      <c r="B1906" s="139"/>
      <c r="C1906" s="139"/>
      <c r="D1906" s="139"/>
      <c r="E1906" s="139"/>
    </row>
    <row r="1907" spans="1:5" outlineLevel="1" x14ac:dyDescent="0.25">
      <c r="A1907" s="139"/>
      <c r="B1907" s="139"/>
      <c r="C1907" s="139"/>
      <c r="D1907" s="139"/>
      <c r="E1907" s="139"/>
    </row>
    <row r="1908" spans="1:5" outlineLevel="1" x14ac:dyDescent="0.25">
      <c r="A1908" s="139"/>
      <c r="B1908" s="139"/>
      <c r="C1908" s="139"/>
      <c r="D1908" s="139"/>
      <c r="E1908" s="139"/>
    </row>
    <row r="1909" spans="1:5" outlineLevel="1" x14ac:dyDescent="0.25">
      <c r="A1909" s="139"/>
      <c r="B1909" s="139"/>
      <c r="C1909" s="139"/>
      <c r="D1909" s="139"/>
      <c r="E1909" s="139"/>
    </row>
    <row r="1910" spans="1:5" outlineLevel="1" x14ac:dyDescent="0.25">
      <c r="A1910" s="139"/>
      <c r="B1910" s="139"/>
      <c r="C1910" s="139"/>
      <c r="D1910" s="139"/>
      <c r="E1910" s="139"/>
    </row>
    <row r="1911" spans="1:5" outlineLevel="1" x14ac:dyDescent="0.25"/>
    <row r="1912" spans="1:5" outlineLevel="1" x14ac:dyDescent="0.25"/>
    <row r="1913" spans="1:5" outlineLevel="1" x14ac:dyDescent="0.25">
      <c r="A1913" s="137"/>
    </row>
    <row r="1914" spans="1:5" outlineLevel="1" x14ac:dyDescent="0.25">
      <c r="A1914" s="139"/>
      <c r="B1914" s="139"/>
      <c r="C1914" s="139"/>
      <c r="D1914" s="137"/>
      <c r="E1914" s="137"/>
    </row>
    <row r="1915" spans="1:5" outlineLevel="1" x14ac:dyDescent="0.25">
      <c r="A1915" s="139"/>
      <c r="B1915" s="139"/>
      <c r="C1915" s="139"/>
      <c r="D1915" s="139"/>
      <c r="E1915" s="139"/>
    </row>
    <row r="1916" spans="1:5" outlineLevel="1" x14ac:dyDescent="0.25">
      <c r="A1916" s="139"/>
      <c r="B1916" s="139"/>
      <c r="C1916" s="139"/>
      <c r="D1916" s="139"/>
      <c r="E1916" s="139"/>
    </row>
    <row r="1917" spans="1:5" outlineLevel="1" x14ac:dyDescent="0.25">
      <c r="A1917" s="139"/>
      <c r="B1917" s="139"/>
      <c r="C1917" s="139"/>
      <c r="D1917" s="139"/>
      <c r="E1917" s="139"/>
    </row>
    <row r="1918" spans="1:5" outlineLevel="1" x14ac:dyDescent="0.25">
      <c r="A1918" s="139"/>
      <c r="B1918" s="139"/>
      <c r="C1918" s="139"/>
      <c r="D1918" s="139"/>
      <c r="E1918" s="139"/>
    </row>
    <row r="1919" spans="1:5" outlineLevel="1" x14ac:dyDescent="0.25">
      <c r="A1919" s="139"/>
      <c r="B1919" s="139"/>
      <c r="C1919" s="139"/>
      <c r="D1919" s="139"/>
      <c r="E1919" s="139"/>
    </row>
    <row r="1920" spans="1:5" outlineLevel="1" x14ac:dyDescent="0.25">
      <c r="A1920" s="139"/>
      <c r="B1920" s="139"/>
      <c r="C1920" s="139"/>
      <c r="D1920" s="139"/>
      <c r="E1920" s="139"/>
    </row>
    <row r="1921" spans="1:5" outlineLevel="1" x14ac:dyDescent="0.25">
      <c r="A1921" s="139"/>
      <c r="B1921" s="139"/>
      <c r="C1921" s="139"/>
      <c r="D1921" s="139"/>
      <c r="E1921" s="139"/>
    </row>
    <row r="1922" spans="1:5" outlineLevel="1" x14ac:dyDescent="0.25">
      <c r="A1922" s="139"/>
      <c r="B1922" s="139"/>
      <c r="C1922" s="139"/>
      <c r="D1922" s="139"/>
      <c r="E1922" s="139"/>
    </row>
    <row r="1923" spans="1:5" outlineLevel="1" x14ac:dyDescent="0.25">
      <c r="A1923" s="139"/>
      <c r="B1923" s="139"/>
      <c r="C1923" s="139"/>
      <c r="D1923" s="139"/>
      <c r="E1923" s="139"/>
    </row>
    <row r="1924" spans="1:5" outlineLevel="1" x14ac:dyDescent="0.25">
      <c r="A1924" s="139"/>
      <c r="B1924" s="139"/>
      <c r="C1924" s="139"/>
      <c r="D1924" s="139"/>
      <c r="E1924" s="139"/>
    </row>
    <row r="1925" spans="1:5" outlineLevel="1" x14ac:dyDescent="0.25">
      <c r="A1925" s="139"/>
      <c r="B1925" s="139"/>
      <c r="C1925" s="139"/>
      <c r="D1925" s="139"/>
      <c r="E1925" s="139"/>
    </row>
    <row r="1926" spans="1:5" outlineLevel="1" x14ac:dyDescent="0.25">
      <c r="A1926" s="139"/>
      <c r="B1926" s="139"/>
      <c r="C1926" s="139"/>
      <c r="D1926" s="139"/>
      <c r="E1926" s="139"/>
    </row>
    <row r="1927" spans="1:5" outlineLevel="1" x14ac:dyDescent="0.25">
      <c r="A1927" s="139"/>
      <c r="B1927" s="139"/>
      <c r="C1927" s="139"/>
      <c r="D1927" s="139"/>
      <c r="E1927" s="139"/>
    </row>
    <row r="1928" spans="1:5" outlineLevel="1" x14ac:dyDescent="0.25">
      <c r="A1928" s="139"/>
      <c r="B1928" s="139"/>
      <c r="C1928" s="139"/>
      <c r="D1928" s="139"/>
      <c r="E1928" s="139"/>
    </row>
    <row r="1929" spans="1:5" outlineLevel="1" x14ac:dyDescent="0.25">
      <c r="A1929" s="139"/>
      <c r="B1929" s="139"/>
      <c r="C1929" s="139"/>
      <c r="D1929" s="139"/>
      <c r="E1929" s="139"/>
    </row>
    <row r="1930" spans="1:5" outlineLevel="1" x14ac:dyDescent="0.25">
      <c r="A1930" s="139"/>
      <c r="B1930" s="139"/>
      <c r="C1930" s="139"/>
      <c r="D1930" s="139"/>
      <c r="E1930" s="139"/>
    </row>
    <row r="1931" spans="1:5" outlineLevel="1" x14ac:dyDescent="0.25">
      <c r="A1931" s="139"/>
      <c r="B1931" s="139"/>
      <c r="C1931" s="139"/>
      <c r="D1931" s="139"/>
      <c r="E1931" s="139"/>
    </row>
    <row r="1932" spans="1:5" outlineLevel="1" x14ac:dyDescent="0.25">
      <c r="A1932" s="139"/>
      <c r="B1932" s="139"/>
      <c r="C1932" s="139"/>
      <c r="D1932" s="139"/>
      <c r="E1932" s="139"/>
    </row>
    <row r="1933" spans="1:5" outlineLevel="1" x14ac:dyDescent="0.25">
      <c r="A1933" s="139"/>
      <c r="B1933" s="139"/>
      <c r="C1933" s="139"/>
      <c r="D1933" s="139"/>
      <c r="E1933" s="139"/>
    </row>
    <row r="1934" spans="1:5" outlineLevel="1" x14ac:dyDescent="0.25">
      <c r="A1934" s="139"/>
      <c r="B1934" s="139"/>
      <c r="C1934" s="139"/>
      <c r="D1934" s="139"/>
      <c r="E1934" s="139"/>
    </row>
    <row r="1935" spans="1:5" outlineLevel="1" x14ac:dyDescent="0.25">
      <c r="A1935" s="139"/>
      <c r="B1935" s="139"/>
      <c r="C1935" s="139"/>
      <c r="D1935" s="139"/>
      <c r="E1935" s="139"/>
    </row>
    <row r="1936" spans="1:5" outlineLevel="1" x14ac:dyDescent="0.25">
      <c r="A1936" s="139"/>
      <c r="B1936" s="139"/>
      <c r="C1936" s="139"/>
      <c r="D1936" s="139"/>
      <c r="E1936" s="139"/>
    </row>
    <row r="1937" spans="1:5" outlineLevel="1" x14ac:dyDescent="0.25">
      <c r="A1937" s="139"/>
      <c r="B1937" s="139"/>
      <c r="C1937" s="139"/>
      <c r="D1937" s="139"/>
      <c r="E1937" s="139"/>
    </row>
    <row r="1938" spans="1:5" outlineLevel="1" x14ac:dyDescent="0.25">
      <c r="A1938" s="139"/>
      <c r="B1938" s="139"/>
      <c r="C1938" s="139"/>
      <c r="D1938" s="139"/>
      <c r="E1938" s="139"/>
    </row>
    <row r="1939" spans="1:5" outlineLevel="1" x14ac:dyDescent="0.25">
      <c r="A1939" s="139"/>
      <c r="B1939" s="139"/>
      <c r="C1939" s="139"/>
      <c r="D1939" s="139"/>
      <c r="E1939" s="139"/>
    </row>
    <row r="1940" spans="1:5" outlineLevel="1" x14ac:dyDescent="0.25">
      <c r="A1940" s="139"/>
      <c r="B1940" s="139"/>
      <c r="C1940" s="139"/>
      <c r="D1940" s="139"/>
      <c r="E1940" s="139"/>
    </row>
    <row r="1941" spans="1:5" outlineLevel="1" x14ac:dyDescent="0.25">
      <c r="A1941" s="139"/>
      <c r="B1941" s="139"/>
      <c r="C1941" s="139"/>
      <c r="D1941" s="139"/>
      <c r="E1941" s="139"/>
    </row>
    <row r="1942" spans="1:5" outlineLevel="1" x14ac:dyDescent="0.25">
      <c r="A1942" s="139"/>
      <c r="B1942" s="139"/>
      <c r="C1942" s="139"/>
      <c r="D1942" s="139"/>
      <c r="E1942" s="139"/>
    </row>
    <row r="1943" spans="1:5" outlineLevel="1" x14ac:dyDescent="0.25">
      <c r="D1943" s="137"/>
      <c r="E1943" s="137"/>
    </row>
    <row r="1944" spans="1:5" outlineLevel="1" x14ac:dyDescent="0.25">
      <c r="A1944" s="139"/>
      <c r="B1944" s="139"/>
      <c r="C1944" s="139"/>
      <c r="D1944" s="139"/>
      <c r="E1944" s="139"/>
    </row>
    <row r="1945" spans="1:5" outlineLevel="1" x14ac:dyDescent="0.25">
      <c r="A1945" s="139"/>
      <c r="B1945" s="139"/>
      <c r="C1945" s="139"/>
      <c r="D1945" s="139"/>
      <c r="E1945" s="139"/>
    </row>
    <row r="1946" spans="1:5" outlineLevel="1" x14ac:dyDescent="0.25">
      <c r="A1946" s="139"/>
      <c r="B1946" s="139"/>
      <c r="C1946" s="139"/>
      <c r="D1946" s="139"/>
      <c r="E1946" s="139"/>
    </row>
    <row r="1947" spans="1:5" outlineLevel="1" x14ac:dyDescent="0.25">
      <c r="A1947" s="139"/>
      <c r="B1947" s="139"/>
      <c r="C1947" s="139"/>
      <c r="D1947" s="139"/>
      <c r="E1947" s="139"/>
    </row>
    <row r="1948" spans="1:5" outlineLevel="1" x14ac:dyDescent="0.25">
      <c r="A1948" s="139"/>
      <c r="B1948" s="139"/>
      <c r="C1948" s="139"/>
      <c r="D1948" s="139"/>
      <c r="E1948" s="139"/>
    </row>
    <row r="1949" spans="1:5" outlineLevel="1" x14ac:dyDescent="0.25">
      <c r="A1949" s="139"/>
      <c r="B1949" s="139"/>
      <c r="C1949" s="139"/>
      <c r="D1949" s="139"/>
      <c r="E1949" s="139"/>
    </row>
    <row r="1950" spans="1:5" outlineLevel="1" x14ac:dyDescent="0.25"/>
    <row r="1951" spans="1:5" outlineLevel="1" x14ac:dyDescent="0.25"/>
    <row r="1952" spans="1:5" outlineLevel="1" x14ac:dyDescent="0.25">
      <c r="A1952" s="137"/>
    </row>
    <row r="1953" spans="1:5" outlineLevel="1" x14ac:dyDescent="0.25">
      <c r="A1953" s="139"/>
      <c r="B1953" s="139"/>
      <c r="C1953" s="139"/>
      <c r="D1953" s="137"/>
      <c r="E1953" s="137"/>
    </row>
    <row r="1954" spans="1:5" outlineLevel="1" x14ac:dyDescent="0.25">
      <c r="A1954" s="139"/>
      <c r="B1954" s="139"/>
      <c r="C1954" s="139"/>
      <c r="D1954" s="139"/>
      <c r="E1954" s="139"/>
    </row>
    <row r="1955" spans="1:5" outlineLevel="1" x14ac:dyDescent="0.25">
      <c r="A1955" s="139"/>
      <c r="B1955" s="139"/>
      <c r="C1955" s="139"/>
      <c r="D1955" s="139"/>
      <c r="E1955" s="139"/>
    </row>
    <row r="1956" spans="1:5" outlineLevel="1" x14ac:dyDescent="0.25">
      <c r="A1956" s="139"/>
      <c r="B1956" s="139"/>
      <c r="C1956" s="139"/>
      <c r="D1956" s="139"/>
      <c r="E1956" s="139"/>
    </row>
    <row r="1957" spans="1:5" outlineLevel="1" x14ac:dyDescent="0.25">
      <c r="A1957" s="139"/>
      <c r="B1957" s="139"/>
      <c r="C1957" s="139"/>
      <c r="D1957" s="139"/>
      <c r="E1957" s="139"/>
    </row>
    <row r="1958" spans="1:5" outlineLevel="1" x14ac:dyDescent="0.25">
      <c r="A1958" s="139"/>
      <c r="B1958" s="139"/>
      <c r="C1958" s="139"/>
      <c r="D1958" s="139"/>
      <c r="E1958" s="139"/>
    </row>
    <row r="1959" spans="1:5" outlineLevel="1" x14ac:dyDescent="0.25">
      <c r="A1959" s="139"/>
      <c r="B1959" s="139"/>
      <c r="C1959" s="139"/>
      <c r="D1959" s="139"/>
      <c r="E1959" s="139"/>
    </row>
    <row r="1960" spans="1:5" outlineLevel="1" x14ac:dyDescent="0.25">
      <c r="A1960" s="139"/>
      <c r="B1960" s="139"/>
      <c r="C1960" s="139"/>
      <c r="D1960" s="139"/>
      <c r="E1960" s="139"/>
    </row>
    <row r="1961" spans="1:5" outlineLevel="1" x14ac:dyDescent="0.25">
      <c r="A1961" s="139"/>
      <c r="B1961" s="139"/>
      <c r="C1961" s="139"/>
      <c r="D1961" s="139"/>
      <c r="E1961" s="139"/>
    </row>
    <row r="1962" spans="1:5" outlineLevel="1" x14ac:dyDescent="0.25">
      <c r="A1962" s="139"/>
      <c r="B1962" s="139"/>
      <c r="C1962" s="139"/>
      <c r="D1962" s="139"/>
      <c r="E1962" s="139"/>
    </row>
    <row r="1963" spans="1:5" outlineLevel="1" x14ac:dyDescent="0.25">
      <c r="A1963" s="139"/>
      <c r="B1963" s="139"/>
      <c r="C1963" s="139"/>
      <c r="D1963" s="139"/>
      <c r="E1963" s="139"/>
    </row>
    <row r="1964" spans="1:5" outlineLevel="1" x14ac:dyDescent="0.25">
      <c r="A1964" s="139"/>
      <c r="B1964" s="139"/>
      <c r="C1964" s="139"/>
      <c r="D1964" s="139"/>
      <c r="E1964" s="139"/>
    </row>
    <row r="1965" spans="1:5" outlineLevel="1" x14ac:dyDescent="0.25">
      <c r="A1965" s="139"/>
      <c r="B1965" s="139"/>
      <c r="C1965" s="139"/>
      <c r="D1965" s="139"/>
      <c r="E1965" s="139"/>
    </row>
    <row r="1966" spans="1:5" outlineLevel="1" x14ac:dyDescent="0.25">
      <c r="A1966" s="139"/>
      <c r="B1966" s="139"/>
      <c r="C1966" s="139"/>
      <c r="D1966" s="139"/>
      <c r="E1966" s="139"/>
    </row>
    <row r="1967" spans="1:5" outlineLevel="1" x14ac:dyDescent="0.25">
      <c r="A1967" s="139"/>
      <c r="B1967" s="139"/>
      <c r="C1967" s="139"/>
      <c r="D1967" s="139"/>
      <c r="E1967" s="139"/>
    </row>
    <row r="1968" spans="1:5" outlineLevel="1" x14ac:dyDescent="0.25">
      <c r="A1968" s="139"/>
      <c r="B1968" s="139"/>
      <c r="C1968" s="139"/>
      <c r="D1968" s="139"/>
      <c r="E1968" s="139"/>
    </row>
    <row r="1969" spans="1:5" outlineLevel="1" x14ac:dyDescent="0.25">
      <c r="A1969" s="139"/>
      <c r="B1969" s="139"/>
      <c r="C1969" s="139"/>
      <c r="D1969" s="139"/>
      <c r="E1969" s="139"/>
    </row>
    <row r="1970" spans="1:5" outlineLevel="1" x14ac:dyDescent="0.25">
      <c r="A1970" s="139"/>
      <c r="B1970" s="139"/>
      <c r="C1970" s="139"/>
      <c r="D1970" s="139"/>
      <c r="E1970" s="139"/>
    </row>
    <row r="1971" spans="1:5" outlineLevel="1" x14ac:dyDescent="0.25">
      <c r="A1971" s="139"/>
      <c r="B1971" s="139"/>
      <c r="C1971" s="139"/>
      <c r="D1971" s="139"/>
      <c r="E1971" s="139"/>
    </row>
    <row r="1972" spans="1:5" outlineLevel="1" x14ac:dyDescent="0.25">
      <c r="A1972" s="139"/>
      <c r="B1972" s="139"/>
      <c r="C1972" s="139"/>
      <c r="D1972" s="139"/>
      <c r="E1972" s="139"/>
    </row>
    <row r="1973" spans="1:5" outlineLevel="1" x14ac:dyDescent="0.25">
      <c r="A1973" s="139"/>
      <c r="B1973" s="139"/>
      <c r="C1973" s="139"/>
      <c r="D1973" s="139"/>
      <c r="E1973" s="139"/>
    </row>
    <row r="1974" spans="1:5" outlineLevel="1" x14ac:dyDescent="0.25">
      <c r="A1974" s="139"/>
      <c r="B1974" s="139"/>
      <c r="C1974" s="139"/>
      <c r="D1974" s="139"/>
      <c r="E1974" s="139"/>
    </row>
    <row r="1975" spans="1:5" outlineLevel="1" x14ac:dyDescent="0.25">
      <c r="A1975" s="139"/>
      <c r="B1975" s="139"/>
      <c r="C1975" s="139"/>
      <c r="D1975" s="139"/>
      <c r="E1975" s="139"/>
    </row>
    <row r="1976" spans="1:5" outlineLevel="1" x14ac:dyDescent="0.25">
      <c r="A1976" s="139"/>
      <c r="B1976" s="139"/>
      <c r="C1976" s="139"/>
      <c r="D1976" s="139"/>
      <c r="E1976" s="139"/>
    </row>
    <row r="1977" spans="1:5" outlineLevel="1" x14ac:dyDescent="0.25">
      <c r="A1977" s="139"/>
      <c r="B1977" s="139"/>
      <c r="C1977" s="139"/>
      <c r="D1977" s="139"/>
      <c r="E1977" s="139"/>
    </row>
    <row r="1978" spans="1:5" outlineLevel="1" x14ac:dyDescent="0.25">
      <c r="A1978" s="139"/>
      <c r="B1978" s="139"/>
      <c r="C1978" s="139"/>
      <c r="D1978" s="139"/>
      <c r="E1978" s="139"/>
    </row>
    <row r="1979" spans="1:5" outlineLevel="1" x14ac:dyDescent="0.25">
      <c r="A1979" s="139"/>
      <c r="B1979" s="139"/>
      <c r="C1979" s="139"/>
      <c r="D1979" s="139"/>
      <c r="E1979" s="139"/>
    </row>
    <row r="1980" spans="1:5" outlineLevel="1" x14ac:dyDescent="0.25">
      <c r="A1980" s="139"/>
      <c r="B1980" s="139"/>
      <c r="C1980" s="139"/>
      <c r="D1980" s="139"/>
      <c r="E1980" s="139"/>
    </row>
    <row r="1981" spans="1:5" outlineLevel="1" x14ac:dyDescent="0.25">
      <c r="A1981" s="139"/>
      <c r="B1981" s="139"/>
      <c r="C1981" s="139"/>
      <c r="D1981" s="139"/>
      <c r="E1981" s="139"/>
    </row>
    <row r="1982" spans="1:5" outlineLevel="1" x14ac:dyDescent="0.25">
      <c r="D1982" s="137"/>
      <c r="E1982" s="137"/>
    </row>
    <row r="1983" spans="1:5" outlineLevel="1" x14ac:dyDescent="0.25">
      <c r="A1983" s="139"/>
      <c r="B1983" s="139"/>
      <c r="C1983" s="139"/>
      <c r="D1983" s="139"/>
      <c r="E1983" s="139"/>
    </row>
    <row r="1984" spans="1:5" outlineLevel="1" x14ac:dyDescent="0.25">
      <c r="A1984" s="139"/>
      <c r="B1984" s="139"/>
      <c r="C1984" s="139"/>
      <c r="D1984" s="139"/>
      <c r="E1984" s="139"/>
    </row>
    <row r="1985" spans="1:5" outlineLevel="1" x14ac:dyDescent="0.25">
      <c r="A1985" s="139"/>
      <c r="B1985" s="139"/>
      <c r="C1985" s="139"/>
      <c r="D1985" s="139"/>
      <c r="E1985" s="139"/>
    </row>
    <row r="1986" spans="1:5" outlineLevel="1" x14ac:dyDescent="0.25">
      <c r="A1986" s="139"/>
      <c r="B1986" s="139"/>
      <c r="C1986" s="139"/>
      <c r="D1986" s="139"/>
      <c r="E1986" s="139"/>
    </row>
    <row r="1987" spans="1:5" outlineLevel="1" x14ac:dyDescent="0.25">
      <c r="A1987" s="139"/>
      <c r="B1987" s="139"/>
      <c r="C1987" s="139"/>
      <c r="D1987" s="139"/>
      <c r="E1987" s="139"/>
    </row>
    <row r="1988" spans="1:5" outlineLevel="1" x14ac:dyDescent="0.25">
      <c r="A1988" s="139"/>
      <c r="B1988" s="139"/>
      <c r="C1988" s="139"/>
      <c r="D1988" s="139"/>
      <c r="E1988" s="139"/>
    </row>
    <row r="1989" spans="1:5" outlineLevel="1" x14ac:dyDescent="0.25"/>
    <row r="1990" spans="1:5" outlineLevel="1" x14ac:dyDescent="0.25"/>
    <row r="1991" spans="1:5" outlineLevel="1" x14ac:dyDescent="0.25">
      <c r="A1991" s="137"/>
    </row>
    <row r="1992" spans="1:5" outlineLevel="1" x14ac:dyDescent="0.25">
      <c r="A1992" s="139"/>
      <c r="B1992" s="139"/>
      <c r="C1992" s="139"/>
      <c r="D1992" s="137"/>
      <c r="E1992" s="137"/>
    </row>
    <row r="1993" spans="1:5" outlineLevel="1" x14ac:dyDescent="0.25">
      <c r="A1993" s="139"/>
      <c r="B1993" s="139"/>
      <c r="C1993" s="139"/>
      <c r="D1993" s="139"/>
      <c r="E1993" s="139"/>
    </row>
    <row r="1994" spans="1:5" outlineLevel="1" x14ac:dyDescent="0.25">
      <c r="A1994" s="139"/>
      <c r="B1994" s="139"/>
      <c r="C1994" s="139"/>
      <c r="D1994" s="139"/>
      <c r="E1994" s="139"/>
    </row>
    <row r="1995" spans="1:5" outlineLevel="1" x14ac:dyDescent="0.25">
      <c r="A1995" s="139"/>
      <c r="B1995" s="139"/>
      <c r="C1995" s="139"/>
      <c r="D1995" s="139"/>
      <c r="E1995" s="139"/>
    </row>
    <row r="1996" spans="1:5" outlineLevel="1" x14ac:dyDescent="0.25">
      <c r="A1996" s="139"/>
      <c r="B1996" s="139"/>
      <c r="C1996" s="139"/>
      <c r="D1996" s="139"/>
      <c r="E1996" s="139"/>
    </row>
    <row r="1997" spans="1:5" outlineLevel="1" x14ac:dyDescent="0.25">
      <c r="A1997" s="139"/>
      <c r="B1997" s="139"/>
      <c r="C1997" s="139"/>
      <c r="D1997" s="139"/>
      <c r="E1997" s="139"/>
    </row>
    <row r="1998" spans="1:5" outlineLevel="1" x14ac:dyDescent="0.25">
      <c r="A1998" s="139"/>
      <c r="B1998" s="139"/>
      <c r="C1998" s="139"/>
      <c r="D1998" s="139"/>
      <c r="E1998" s="139"/>
    </row>
    <row r="1999" spans="1:5" outlineLevel="1" x14ac:dyDescent="0.25">
      <c r="A1999" s="139"/>
      <c r="B1999" s="139"/>
      <c r="C1999" s="139"/>
      <c r="D1999" s="139"/>
      <c r="E1999" s="139"/>
    </row>
    <row r="2000" spans="1:5" outlineLevel="1" x14ac:dyDescent="0.25">
      <c r="A2000" s="139"/>
      <c r="B2000" s="139"/>
      <c r="C2000" s="139"/>
      <c r="D2000" s="139"/>
      <c r="E2000" s="139"/>
    </row>
    <row r="2001" spans="1:5" outlineLevel="1" x14ac:dyDescent="0.25">
      <c r="A2001" s="139"/>
      <c r="B2001" s="139"/>
      <c r="C2001" s="139"/>
      <c r="D2001" s="139"/>
      <c r="E2001" s="139"/>
    </row>
    <row r="2002" spans="1:5" outlineLevel="1" x14ac:dyDescent="0.25">
      <c r="A2002" s="139"/>
      <c r="B2002" s="139"/>
      <c r="C2002" s="139"/>
      <c r="D2002" s="139"/>
      <c r="E2002" s="139"/>
    </row>
    <row r="2003" spans="1:5" outlineLevel="1" x14ac:dyDescent="0.25">
      <c r="A2003" s="139"/>
      <c r="B2003" s="139"/>
      <c r="C2003" s="139"/>
      <c r="D2003" s="139"/>
      <c r="E2003" s="139"/>
    </row>
    <row r="2004" spans="1:5" outlineLevel="1" x14ac:dyDescent="0.25">
      <c r="A2004" s="139"/>
      <c r="B2004" s="139"/>
      <c r="C2004" s="139"/>
      <c r="D2004" s="139"/>
      <c r="E2004" s="139"/>
    </row>
    <row r="2005" spans="1:5" outlineLevel="1" x14ac:dyDescent="0.25">
      <c r="A2005" s="139"/>
      <c r="B2005" s="139"/>
      <c r="C2005" s="139"/>
      <c r="D2005" s="139"/>
      <c r="E2005" s="139"/>
    </row>
    <row r="2006" spans="1:5" outlineLevel="1" x14ac:dyDescent="0.25">
      <c r="A2006" s="139"/>
      <c r="B2006" s="139"/>
      <c r="C2006" s="139"/>
      <c r="D2006" s="139"/>
      <c r="E2006" s="139"/>
    </row>
    <row r="2007" spans="1:5" outlineLevel="1" x14ac:dyDescent="0.25">
      <c r="A2007" s="139"/>
      <c r="B2007" s="139"/>
      <c r="C2007" s="139"/>
      <c r="D2007" s="139"/>
      <c r="E2007" s="139"/>
    </row>
    <row r="2008" spans="1:5" outlineLevel="1" x14ac:dyDescent="0.25">
      <c r="A2008" s="139"/>
      <c r="B2008" s="139"/>
      <c r="C2008" s="139"/>
      <c r="D2008" s="139"/>
      <c r="E2008" s="139"/>
    </row>
    <row r="2009" spans="1:5" outlineLevel="1" x14ac:dyDescent="0.25">
      <c r="A2009" s="139"/>
      <c r="B2009" s="139"/>
      <c r="C2009" s="139"/>
      <c r="D2009" s="139"/>
      <c r="E2009" s="139"/>
    </row>
    <row r="2010" spans="1:5" outlineLevel="1" x14ac:dyDescent="0.25">
      <c r="A2010" s="139"/>
      <c r="B2010" s="139"/>
      <c r="C2010" s="139"/>
      <c r="D2010" s="139"/>
      <c r="E2010" s="139"/>
    </row>
    <row r="2011" spans="1:5" outlineLevel="1" x14ac:dyDescent="0.25">
      <c r="A2011" s="139"/>
      <c r="B2011" s="139"/>
      <c r="C2011" s="139"/>
      <c r="D2011" s="139"/>
      <c r="E2011" s="139"/>
    </row>
    <row r="2012" spans="1:5" outlineLevel="1" x14ac:dyDescent="0.25">
      <c r="A2012" s="139"/>
      <c r="B2012" s="139"/>
      <c r="C2012" s="139"/>
      <c r="D2012" s="139"/>
      <c r="E2012" s="139"/>
    </row>
    <row r="2013" spans="1:5" outlineLevel="1" x14ac:dyDescent="0.25">
      <c r="A2013" s="139"/>
      <c r="B2013" s="139"/>
      <c r="C2013" s="139"/>
      <c r="D2013" s="139"/>
      <c r="E2013" s="139"/>
    </row>
    <row r="2014" spans="1:5" outlineLevel="1" x14ac:dyDescent="0.25">
      <c r="A2014" s="139"/>
      <c r="B2014" s="139"/>
      <c r="C2014" s="139"/>
      <c r="D2014" s="139"/>
      <c r="E2014" s="139"/>
    </row>
    <row r="2015" spans="1:5" outlineLevel="1" x14ac:dyDescent="0.25">
      <c r="A2015" s="139"/>
      <c r="B2015" s="139"/>
      <c r="C2015" s="139"/>
      <c r="D2015" s="139"/>
      <c r="E2015" s="139"/>
    </row>
    <row r="2016" spans="1:5" outlineLevel="1" x14ac:dyDescent="0.25">
      <c r="A2016" s="139"/>
      <c r="B2016" s="139"/>
      <c r="C2016" s="139"/>
      <c r="D2016" s="139"/>
      <c r="E2016" s="139"/>
    </row>
    <row r="2017" spans="1:5" outlineLevel="1" x14ac:dyDescent="0.25">
      <c r="A2017" s="139"/>
      <c r="B2017" s="139"/>
      <c r="C2017" s="139"/>
      <c r="D2017" s="139"/>
      <c r="E2017" s="139"/>
    </row>
    <row r="2018" spans="1:5" outlineLevel="1" x14ac:dyDescent="0.25">
      <c r="A2018" s="139"/>
      <c r="B2018" s="139"/>
      <c r="C2018" s="139"/>
      <c r="D2018" s="139"/>
      <c r="E2018" s="139"/>
    </row>
    <row r="2019" spans="1:5" outlineLevel="1" x14ac:dyDescent="0.25">
      <c r="A2019" s="139"/>
      <c r="B2019" s="139"/>
      <c r="C2019" s="139"/>
      <c r="D2019" s="139"/>
      <c r="E2019" s="139"/>
    </row>
    <row r="2020" spans="1:5" outlineLevel="1" x14ac:dyDescent="0.25">
      <c r="A2020" s="139"/>
      <c r="B2020" s="139"/>
      <c r="C2020" s="139"/>
      <c r="D2020" s="139"/>
      <c r="E2020" s="139"/>
    </row>
    <row r="2021" spans="1:5" outlineLevel="1" x14ac:dyDescent="0.25">
      <c r="D2021" s="137"/>
      <c r="E2021" s="137"/>
    </row>
    <row r="2022" spans="1:5" outlineLevel="1" x14ac:dyDescent="0.25">
      <c r="A2022" s="139"/>
      <c r="B2022" s="139"/>
      <c r="C2022" s="139"/>
      <c r="D2022" s="139"/>
      <c r="E2022" s="139"/>
    </row>
    <row r="2023" spans="1:5" outlineLevel="1" x14ac:dyDescent="0.25">
      <c r="A2023" s="139"/>
      <c r="B2023" s="139"/>
      <c r="C2023" s="139"/>
      <c r="D2023" s="139"/>
      <c r="E2023" s="139"/>
    </row>
    <row r="2024" spans="1:5" outlineLevel="1" x14ac:dyDescent="0.25">
      <c r="A2024" s="139"/>
      <c r="B2024" s="139"/>
      <c r="C2024" s="139"/>
      <c r="D2024" s="139"/>
      <c r="E2024" s="139"/>
    </row>
    <row r="2025" spans="1:5" outlineLevel="1" x14ac:dyDescent="0.25">
      <c r="A2025" s="139"/>
      <c r="B2025" s="139"/>
      <c r="C2025" s="139"/>
      <c r="D2025" s="139"/>
      <c r="E2025" s="139"/>
    </row>
    <row r="2026" spans="1:5" outlineLevel="1" x14ac:dyDescent="0.25">
      <c r="A2026" s="139"/>
      <c r="B2026" s="139"/>
      <c r="C2026" s="139"/>
      <c r="D2026" s="139"/>
      <c r="E2026" s="139"/>
    </row>
    <row r="2027" spans="1:5" outlineLevel="1" x14ac:dyDescent="0.25">
      <c r="A2027" s="139"/>
      <c r="B2027" s="139"/>
      <c r="C2027" s="139"/>
      <c r="D2027" s="139"/>
      <c r="E2027" s="139"/>
    </row>
    <row r="2028" spans="1:5" outlineLevel="1" x14ac:dyDescent="0.25"/>
    <row r="2029" spans="1:5" outlineLevel="1" x14ac:dyDescent="0.25"/>
    <row r="2030" spans="1:5" outlineLevel="1" x14ac:dyDescent="0.25">
      <c r="A2030" s="137"/>
    </row>
    <row r="2031" spans="1:5" outlineLevel="1" x14ac:dyDescent="0.25">
      <c r="A2031" s="139"/>
      <c r="B2031" s="139"/>
      <c r="C2031" s="139"/>
      <c r="D2031" s="137"/>
      <c r="E2031" s="137"/>
    </row>
    <row r="2032" spans="1:5" outlineLevel="1" x14ac:dyDescent="0.25">
      <c r="A2032" s="139"/>
      <c r="B2032" s="139"/>
      <c r="C2032" s="139"/>
      <c r="D2032" s="139"/>
      <c r="E2032" s="139"/>
    </row>
    <row r="2033" spans="1:5" outlineLevel="1" x14ac:dyDescent="0.25">
      <c r="A2033" s="139"/>
      <c r="B2033" s="139"/>
      <c r="C2033" s="139"/>
      <c r="D2033" s="139"/>
      <c r="E2033" s="139"/>
    </row>
    <row r="2034" spans="1:5" outlineLevel="1" x14ac:dyDescent="0.25">
      <c r="A2034" s="139"/>
      <c r="B2034" s="139"/>
      <c r="C2034" s="139"/>
      <c r="D2034" s="139"/>
      <c r="E2034" s="139"/>
    </row>
    <row r="2035" spans="1:5" outlineLevel="1" x14ac:dyDescent="0.25">
      <c r="A2035" s="139"/>
      <c r="B2035" s="139"/>
      <c r="C2035" s="139"/>
      <c r="D2035" s="139"/>
      <c r="E2035" s="139"/>
    </row>
    <row r="2036" spans="1:5" outlineLevel="1" x14ac:dyDescent="0.25">
      <c r="A2036" s="139"/>
      <c r="B2036" s="139"/>
      <c r="C2036" s="139"/>
      <c r="D2036" s="139"/>
      <c r="E2036" s="139"/>
    </row>
    <row r="2037" spans="1:5" outlineLevel="1" x14ac:dyDescent="0.25">
      <c r="A2037" s="139"/>
      <c r="B2037" s="139"/>
      <c r="C2037" s="139"/>
      <c r="D2037" s="139"/>
      <c r="E2037" s="139"/>
    </row>
    <row r="2038" spans="1:5" outlineLevel="1" x14ac:dyDescent="0.25">
      <c r="A2038" s="139"/>
      <c r="B2038" s="139"/>
      <c r="C2038" s="139"/>
      <c r="D2038" s="139"/>
      <c r="E2038" s="139"/>
    </row>
    <row r="2039" spans="1:5" outlineLevel="1" x14ac:dyDescent="0.25">
      <c r="A2039" s="139"/>
      <c r="B2039" s="139"/>
      <c r="C2039" s="139"/>
      <c r="D2039" s="139"/>
      <c r="E2039" s="139"/>
    </row>
    <row r="2040" spans="1:5" outlineLevel="1" x14ac:dyDescent="0.25">
      <c r="A2040" s="139"/>
      <c r="B2040" s="139"/>
      <c r="C2040" s="139"/>
      <c r="D2040" s="139"/>
      <c r="E2040" s="139"/>
    </row>
    <row r="2041" spans="1:5" outlineLevel="1" x14ac:dyDescent="0.25">
      <c r="A2041" s="139"/>
      <c r="B2041" s="139"/>
      <c r="C2041" s="139"/>
      <c r="D2041" s="139"/>
      <c r="E2041" s="139"/>
    </row>
    <row r="2042" spans="1:5" outlineLevel="1" x14ac:dyDescent="0.25">
      <c r="A2042" s="139"/>
      <c r="B2042" s="139"/>
      <c r="C2042" s="139"/>
      <c r="D2042" s="139"/>
      <c r="E2042" s="139"/>
    </row>
    <row r="2043" spans="1:5" outlineLevel="1" x14ac:dyDescent="0.25">
      <c r="A2043" s="139"/>
      <c r="B2043" s="139"/>
      <c r="C2043" s="139"/>
      <c r="D2043" s="139"/>
      <c r="E2043" s="139"/>
    </row>
    <row r="2044" spans="1:5" outlineLevel="1" x14ac:dyDescent="0.25">
      <c r="A2044" s="139"/>
      <c r="B2044" s="139"/>
      <c r="C2044" s="139"/>
      <c r="D2044" s="139"/>
      <c r="E2044" s="139"/>
    </row>
    <row r="2045" spans="1:5" outlineLevel="1" x14ac:dyDescent="0.25">
      <c r="A2045" s="139"/>
      <c r="B2045" s="139"/>
      <c r="C2045" s="139"/>
      <c r="D2045" s="139"/>
      <c r="E2045" s="139"/>
    </row>
    <row r="2046" spans="1:5" outlineLevel="1" x14ac:dyDescent="0.25">
      <c r="A2046" s="139"/>
      <c r="B2046" s="139"/>
      <c r="C2046" s="139"/>
      <c r="D2046" s="139"/>
      <c r="E2046" s="139"/>
    </row>
    <row r="2047" spans="1:5" outlineLevel="1" x14ac:dyDescent="0.25">
      <c r="A2047" s="139"/>
      <c r="B2047" s="139"/>
      <c r="C2047" s="139"/>
      <c r="D2047" s="139"/>
      <c r="E2047" s="139"/>
    </row>
    <row r="2048" spans="1:5" outlineLevel="1" x14ac:dyDescent="0.25">
      <c r="A2048" s="139"/>
      <c r="B2048" s="139"/>
      <c r="C2048" s="139"/>
      <c r="D2048" s="139"/>
      <c r="E2048" s="139"/>
    </row>
    <row r="2049" spans="1:5" outlineLevel="1" x14ac:dyDescent="0.25">
      <c r="A2049" s="139"/>
      <c r="B2049" s="139"/>
      <c r="C2049" s="139"/>
      <c r="D2049" s="139"/>
      <c r="E2049" s="139"/>
    </row>
    <row r="2050" spans="1:5" outlineLevel="1" x14ac:dyDescent="0.25">
      <c r="A2050" s="139"/>
      <c r="B2050" s="139"/>
      <c r="C2050" s="139"/>
      <c r="D2050" s="139"/>
      <c r="E2050" s="139"/>
    </row>
    <row r="2051" spans="1:5" outlineLevel="1" x14ac:dyDescent="0.25">
      <c r="A2051" s="139"/>
      <c r="B2051" s="139"/>
      <c r="C2051" s="139"/>
      <c r="D2051" s="139"/>
      <c r="E2051" s="139"/>
    </row>
    <row r="2052" spans="1:5" outlineLevel="1" x14ac:dyDescent="0.25">
      <c r="A2052" s="139"/>
      <c r="B2052" s="139"/>
      <c r="C2052" s="139"/>
      <c r="D2052" s="139"/>
      <c r="E2052" s="139"/>
    </row>
    <row r="2053" spans="1:5" outlineLevel="1" x14ac:dyDescent="0.25">
      <c r="A2053" s="139"/>
      <c r="B2053" s="139"/>
      <c r="C2053" s="139"/>
      <c r="D2053" s="139"/>
      <c r="E2053" s="139"/>
    </row>
    <row r="2054" spans="1:5" outlineLevel="1" x14ac:dyDescent="0.25">
      <c r="A2054" s="139"/>
      <c r="B2054" s="139"/>
      <c r="C2054" s="139"/>
      <c r="D2054" s="139"/>
      <c r="E2054" s="139"/>
    </row>
    <row r="2055" spans="1:5" outlineLevel="1" x14ac:dyDescent="0.25">
      <c r="A2055" s="139"/>
      <c r="B2055" s="139"/>
      <c r="C2055" s="139"/>
      <c r="D2055" s="139"/>
      <c r="E2055" s="139"/>
    </row>
    <row r="2056" spans="1:5" outlineLevel="1" x14ac:dyDescent="0.25">
      <c r="A2056" s="139"/>
      <c r="B2056" s="139"/>
      <c r="C2056" s="139"/>
      <c r="D2056" s="139"/>
      <c r="E2056" s="139"/>
    </row>
    <row r="2057" spans="1:5" outlineLevel="1" x14ac:dyDescent="0.25">
      <c r="A2057" s="139"/>
      <c r="B2057" s="139"/>
      <c r="C2057" s="139"/>
      <c r="D2057" s="139"/>
      <c r="E2057" s="139"/>
    </row>
    <row r="2058" spans="1:5" outlineLevel="1" x14ac:dyDescent="0.25">
      <c r="A2058" s="139"/>
      <c r="B2058" s="139"/>
      <c r="C2058" s="139"/>
      <c r="D2058" s="139"/>
      <c r="E2058" s="139"/>
    </row>
    <row r="2059" spans="1:5" outlineLevel="1" x14ac:dyDescent="0.25">
      <c r="A2059" s="139"/>
      <c r="B2059" s="139"/>
      <c r="C2059" s="139"/>
      <c r="D2059" s="139"/>
      <c r="E2059" s="139"/>
    </row>
    <row r="2060" spans="1:5" outlineLevel="1" x14ac:dyDescent="0.25">
      <c r="D2060" s="137"/>
      <c r="E2060" s="137"/>
    </row>
    <row r="2061" spans="1:5" outlineLevel="1" x14ac:dyDescent="0.25">
      <c r="A2061" s="139"/>
      <c r="B2061" s="139"/>
      <c r="C2061" s="139"/>
      <c r="D2061" s="139"/>
      <c r="E2061" s="139"/>
    </row>
    <row r="2062" spans="1:5" outlineLevel="1" x14ac:dyDescent="0.25">
      <c r="A2062" s="139"/>
      <c r="B2062" s="139"/>
      <c r="C2062" s="139"/>
      <c r="D2062" s="139"/>
      <c r="E2062" s="139"/>
    </row>
    <row r="2063" spans="1:5" outlineLevel="1" x14ac:dyDescent="0.25">
      <c r="A2063" s="139"/>
      <c r="B2063" s="139"/>
      <c r="C2063" s="139"/>
      <c r="D2063" s="139"/>
      <c r="E2063" s="139"/>
    </row>
    <row r="2064" spans="1:5" outlineLevel="1" x14ac:dyDescent="0.25">
      <c r="A2064" s="139"/>
      <c r="B2064" s="139"/>
      <c r="C2064" s="139"/>
      <c r="D2064" s="139"/>
      <c r="E2064" s="139"/>
    </row>
    <row r="2065" spans="1:5" outlineLevel="1" x14ac:dyDescent="0.25">
      <c r="A2065" s="139"/>
      <c r="B2065" s="139"/>
      <c r="C2065" s="139"/>
      <c r="D2065" s="139"/>
      <c r="E2065" s="139"/>
    </row>
    <row r="2066" spans="1:5" outlineLevel="1" x14ac:dyDescent="0.25">
      <c r="A2066" s="139"/>
      <c r="B2066" s="139"/>
      <c r="C2066" s="139"/>
      <c r="D2066" s="139"/>
      <c r="E2066" s="139"/>
    </row>
    <row r="2067" spans="1:5" outlineLevel="1" x14ac:dyDescent="0.25"/>
    <row r="2068" spans="1:5" outlineLevel="1" x14ac:dyDescent="0.25"/>
    <row r="2069" spans="1:5" outlineLevel="1" x14ac:dyDescent="0.25">
      <c r="A2069" s="137"/>
    </row>
    <row r="2070" spans="1:5" outlineLevel="1" x14ac:dyDescent="0.25">
      <c r="A2070" s="139"/>
      <c r="B2070" s="139"/>
      <c r="C2070" s="139"/>
      <c r="D2070" s="137"/>
      <c r="E2070" s="137"/>
    </row>
    <row r="2071" spans="1:5" outlineLevel="1" x14ac:dyDescent="0.25">
      <c r="A2071" s="139"/>
      <c r="B2071" s="139"/>
      <c r="C2071" s="139"/>
      <c r="D2071" s="139"/>
      <c r="E2071" s="139"/>
    </row>
    <row r="2072" spans="1:5" outlineLevel="1" x14ac:dyDescent="0.25">
      <c r="A2072" s="139"/>
      <c r="B2072" s="139"/>
      <c r="C2072" s="139"/>
      <c r="D2072" s="139"/>
      <c r="E2072" s="139"/>
    </row>
    <row r="2073" spans="1:5" outlineLevel="1" x14ac:dyDescent="0.25">
      <c r="A2073" s="139"/>
      <c r="B2073" s="139"/>
      <c r="C2073" s="139"/>
      <c r="D2073" s="139"/>
      <c r="E2073" s="139"/>
    </row>
    <row r="2074" spans="1:5" outlineLevel="1" x14ac:dyDescent="0.25">
      <c r="A2074" s="139"/>
      <c r="B2074" s="139"/>
      <c r="C2074" s="139"/>
      <c r="D2074" s="139"/>
      <c r="E2074" s="139"/>
    </row>
    <row r="2075" spans="1:5" outlineLevel="1" x14ac:dyDescent="0.25">
      <c r="A2075" s="139"/>
      <c r="B2075" s="139"/>
      <c r="C2075" s="139"/>
      <c r="D2075" s="139"/>
      <c r="E2075" s="139"/>
    </row>
    <row r="2076" spans="1:5" outlineLevel="1" x14ac:dyDescent="0.25">
      <c r="A2076" s="139"/>
      <c r="B2076" s="139"/>
      <c r="C2076" s="139"/>
      <c r="D2076" s="139"/>
      <c r="E2076" s="139"/>
    </row>
    <row r="2077" spans="1:5" outlineLevel="1" x14ac:dyDescent="0.25">
      <c r="A2077" s="139"/>
      <c r="B2077" s="139"/>
      <c r="C2077" s="139"/>
      <c r="D2077" s="139"/>
      <c r="E2077" s="139"/>
    </row>
    <row r="2078" spans="1:5" outlineLevel="1" x14ac:dyDescent="0.25">
      <c r="A2078" s="139"/>
      <c r="B2078" s="139"/>
      <c r="C2078" s="139"/>
      <c r="D2078" s="139"/>
      <c r="E2078" s="139"/>
    </row>
    <row r="2079" spans="1:5" outlineLevel="1" x14ac:dyDescent="0.25">
      <c r="A2079" s="139"/>
      <c r="B2079" s="139"/>
      <c r="C2079" s="139"/>
      <c r="D2079" s="139"/>
      <c r="E2079" s="139"/>
    </row>
    <row r="2080" spans="1:5" outlineLevel="1" x14ac:dyDescent="0.25">
      <c r="A2080" s="139"/>
      <c r="B2080" s="139"/>
      <c r="C2080" s="139"/>
      <c r="D2080" s="139"/>
      <c r="E2080" s="139"/>
    </row>
    <row r="2081" spans="1:5" outlineLevel="1" x14ac:dyDescent="0.25">
      <c r="A2081" s="139"/>
      <c r="B2081" s="139"/>
      <c r="C2081" s="139"/>
      <c r="D2081" s="139"/>
      <c r="E2081" s="139"/>
    </row>
    <row r="2082" spans="1:5" outlineLevel="1" x14ac:dyDescent="0.25">
      <c r="A2082" s="139"/>
      <c r="B2082" s="139"/>
      <c r="C2082" s="139"/>
      <c r="D2082" s="139"/>
      <c r="E2082" s="139"/>
    </row>
    <row r="2083" spans="1:5" outlineLevel="1" x14ac:dyDescent="0.25">
      <c r="A2083" s="139"/>
      <c r="B2083" s="139"/>
      <c r="C2083" s="139"/>
      <c r="D2083" s="139"/>
      <c r="E2083" s="139"/>
    </row>
    <row r="2084" spans="1:5" outlineLevel="1" x14ac:dyDescent="0.25">
      <c r="A2084" s="139"/>
      <c r="B2084" s="139"/>
      <c r="C2084" s="139"/>
      <c r="D2084" s="139"/>
      <c r="E2084" s="139"/>
    </row>
    <row r="2085" spans="1:5" outlineLevel="1" x14ac:dyDescent="0.25">
      <c r="A2085" s="139"/>
      <c r="B2085" s="139"/>
      <c r="C2085" s="139"/>
      <c r="D2085" s="139"/>
      <c r="E2085" s="139"/>
    </row>
    <row r="2086" spans="1:5" outlineLevel="1" x14ac:dyDescent="0.25">
      <c r="A2086" s="139"/>
      <c r="B2086" s="139"/>
      <c r="C2086" s="139"/>
      <c r="D2086" s="139"/>
      <c r="E2086" s="139"/>
    </row>
    <row r="2087" spans="1:5" outlineLevel="1" x14ac:dyDescent="0.25">
      <c r="A2087" s="139"/>
      <c r="B2087" s="139"/>
      <c r="C2087" s="139"/>
      <c r="D2087" s="139"/>
      <c r="E2087" s="139"/>
    </row>
    <row r="2088" spans="1:5" outlineLevel="1" x14ac:dyDescent="0.25">
      <c r="A2088" s="139"/>
      <c r="B2088" s="139"/>
      <c r="C2088" s="139"/>
      <c r="D2088" s="139"/>
      <c r="E2088" s="139"/>
    </row>
    <row r="2089" spans="1:5" outlineLevel="1" x14ac:dyDescent="0.25">
      <c r="A2089" s="139"/>
      <c r="B2089" s="139"/>
      <c r="C2089" s="139"/>
      <c r="D2089" s="139"/>
      <c r="E2089" s="139"/>
    </row>
    <row r="2090" spans="1:5" outlineLevel="1" x14ac:dyDescent="0.25">
      <c r="A2090" s="139"/>
      <c r="B2090" s="139"/>
      <c r="C2090" s="139"/>
      <c r="D2090" s="139"/>
      <c r="E2090" s="139"/>
    </row>
    <row r="2091" spans="1:5" outlineLevel="1" x14ac:dyDescent="0.25">
      <c r="A2091" s="139"/>
      <c r="B2091" s="139"/>
      <c r="C2091" s="139"/>
      <c r="D2091" s="139"/>
      <c r="E2091" s="139"/>
    </row>
    <row r="2092" spans="1:5" outlineLevel="1" x14ac:dyDescent="0.25">
      <c r="A2092" s="139"/>
      <c r="B2092" s="139"/>
      <c r="C2092" s="139"/>
      <c r="D2092" s="139"/>
      <c r="E2092" s="139"/>
    </row>
    <row r="2093" spans="1:5" outlineLevel="1" x14ac:dyDescent="0.25">
      <c r="A2093" s="139"/>
      <c r="B2093" s="139"/>
      <c r="C2093" s="139"/>
      <c r="D2093" s="139"/>
      <c r="E2093" s="139"/>
    </row>
    <row r="2094" spans="1:5" outlineLevel="1" x14ac:dyDescent="0.25">
      <c r="A2094" s="139"/>
      <c r="B2094" s="139"/>
      <c r="C2094" s="139"/>
      <c r="D2094" s="139"/>
      <c r="E2094" s="139"/>
    </row>
    <row r="2095" spans="1:5" outlineLevel="1" x14ac:dyDescent="0.25">
      <c r="A2095" s="139"/>
      <c r="B2095" s="139"/>
      <c r="C2095" s="139"/>
      <c r="D2095" s="139"/>
      <c r="E2095" s="139"/>
    </row>
    <row r="2096" spans="1:5" outlineLevel="1" x14ac:dyDescent="0.25">
      <c r="A2096" s="139"/>
      <c r="B2096" s="139"/>
      <c r="C2096" s="139"/>
      <c r="D2096" s="139"/>
      <c r="E2096" s="139"/>
    </row>
    <row r="2097" spans="1:5" outlineLevel="1" x14ac:dyDescent="0.25">
      <c r="A2097" s="139"/>
      <c r="B2097" s="139"/>
      <c r="C2097" s="139"/>
      <c r="D2097" s="139"/>
      <c r="E2097" s="139"/>
    </row>
    <row r="2098" spans="1:5" outlineLevel="1" x14ac:dyDescent="0.25">
      <c r="A2098" s="139"/>
      <c r="B2098" s="139"/>
      <c r="C2098" s="139"/>
      <c r="D2098" s="139"/>
      <c r="E2098" s="139"/>
    </row>
    <row r="2099" spans="1:5" outlineLevel="1" x14ac:dyDescent="0.25">
      <c r="D2099" s="137"/>
      <c r="E2099" s="137"/>
    </row>
    <row r="2100" spans="1:5" outlineLevel="1" x14ac:dyDescent="0.25">
      <c r="A2100" s="139"/>
      <c r="B2100" s="139"/>
      <c r="C2100" s="139"/>
      <c r="D2100" s="139"/>
      <c r="E2100" s="139"/>
    </row>
    <row r="2101" spans="1:5" outlineLevel="1" x14ac:dyDescent="0.25">
      <c r="A2101" s="139"/>
      <c r="B2101" s="139"/>
      <c r="C2101" s="139"/>
      <c r="D2101" s="139"/>
      <c r="E2101" s="139"/>
    </row>
    <row r="2102" spans="1:5" outlineLevel="1" x14ac:dyDescent="0.25">
      <c r="A2102" s="139"/>
      <c r="B2102" s="139"/>
      <c r="C2102" s="139"/>
      <c r="D2102" s="139"/>
      <c r="E2102" s="139"/>
    </row>
    <row r="2103" spans="1:5" outlineLevel="1" x14ac:dyDescent="0.25">
      <c r="A2103" s="139"/>
      <c r="B2103" s="139"/>
      <c r="C2103" s="139"/>
      <c r="D2103" s="139"/>
      <c r="E2103" s="139"/>
    </row>
    <row r="2104" spans="1:5" outlineLevel="1" x14ac:dyDescent="0.25">
      <c r="A2104" s="139"/>
      <c r="B2104" s="139"/>
      <c r="C2104" s="139"/>
      <c r="D2104" s="139"/>
      <c r="E2104" s="139"/>
    </row>
    <row r="2105" spans="1:5" outlineLevel="1" x14ac:dyDescent="0.25">
      <c r="A2105" s="139"/>
      <c r="B2105" s="139"/>
      <c r="C2105" s="139"/>
      <c r="D2105" s="139"/>
      <c r="E2105" s="139"/>
    </row>
    <row r="2106" spans="1:5" outlineLevel="1" x14ac:dyDescent="0.25"/>
    <row r="2107" spans="1:5" outlineLevel="1" x14ac:dyDescent="0.25"/>
    <row r="2108" spans="1:5" outlineLevel="1" x14ac:dyDescent="0.25">
      <c r="A2108" s="137"/>
    </row>
    <row r="2109" spans="1:5" outlineLevel="1" x14ac:dyDescent="0.25">
      <c r="A2109" s="139"/>
      <c r="B2109" s="139"/>
      <c r="C2109" s="139"/>
      <c r="D2109" s="137"/>
      <c r="E2109" s="137"/>
    </row>
    <row r="2110" spans="1:5" outlineLevel="1" x14ac:dyDescent="0.25">
      <c r="A2110" s="139"/>
      <c r="B2110" s="139"/>
      <c r="C2110" s="139"/>
      <c r="D2110" s="139"/>
      <c r="E2110" s="139"/>
    </row>
    <row r="2111" spans="1:5" outlineLevel="1" x14ac:dyDescent="0.25">
      <c r="A2111" s="139"/>
      <c r="B2111" s="139"/>
      <c r="C2111" s="139"/>
      <c r="D2111" s="139"/>
      <c r="E2111" s="139"/>
    </row>
    <row r="2112" spans="1:5" outlineLevel="1" x14ac:dyDescent="0.25">
      <c r="A2112" s="139"/>
      <c r="B2112" s="139"/>
      <c r="C2112" s="139"/>
      <c r="D2112" s="139"/>
      <c r="E2112" s="139"/>
    </row>
    <row r="2113" spans="1:5" outlineLevel="1" x14ac:dyDescent="0.25">
      <c r="A2113" s="139"/>
      <c r="B2113" s="139"/>
      <c r="C2113" s="139"/>
      <c r="D2113" s="139"/>
      <c r="E2113" s="139"/>
    </row>
    <row r="2114" spans="1:5" outlineLevel="1" x14ac:dyDescent="0.25">
      <c r="A2114" s="139"/>
      <c r="B2114" s="139"/>
      <c r="C2114" s="139"/>
      <c r="D2114" s="139"/>
      <c r="E2114" s="139"/>
    </row>
    <row r="2115" spans="1:5" outlineLevel="1" x14ac:dyDescent="0.25">
      <c r="A2115" s="139"/>
      <c r="B2115" s="139"/>
      <c r="C2115" s="139"/>
      <c r="D2115" s="139"/>
      <c r="E2115" s="139"/>
    </row>
    <row r="2116" spans="1:5" outlineLevel="1" x14ac:dyDescent="0.25">
      <c r="A2116" s="139"/>
      <c r="B2116" s="139"/>
      <c r="C2116" s="139"/>
      <c r="D2116" s="139"/>
      <c r="E2116" s="139"/>
    </row>
    <row r="2117" spans="1:5" outlineLevel="1" x14ac:dyDescent="0.25">
      <c r="A2117" s="139"/>
      <c r="B2117" s="139"/>
      <c r="C2117" s="139"/>
      <c r="D2117" s="139"/>
      <c r="E2117" s="139"/>
    </row>
    <row r="2118" spans="1:5" outlineLevel="1" x14ac:dyDescent="0.25">
      <c r="A2118" s="139"/>
      <c r="B2118" s="139"/>
      <c r="C2118" s="139"/>
      <c r="D2118" s="139"/>
      <c r="E2118" s="139"/>
    </row>
    <row r="2119" spans="1:5" outlineLevel="1" x14ac:dyDescent="0.25">
      <c r="A2119" s="139"/>
      <c r="B2119" s="139"/>
      <c r="C2119" s="139"/>
      <c r="D2119" s="139"/>
      <c r="E2119" s="139"/>
    </row>
    <row r="2120" spans="1:5" outlineLevel="1" x14ac:dyDescent="0.25">
      <c r="A2120" s="139"/>
      <c r="B2120" s="139"/>
      <c r="C2120" s="139"/>
      <c r="D2120" s="139"/>
      <c r="E2120" s="139"/>
    </row>
    <row r="2121" spans="1:5" outlineLevel="1" x14ac:dyDescent="0.25">
      <c r="A2121" s="139"/>
      <c r="B2121" s="139"/>
      <c r="C2121" s="139"/>
      <c r="D2121" s="139"/>
      <c r="E2121" s="139"/>
    </row>
    <row r="2122" spans="1:5" outlineLevel="1" x14ac:dyDescent="0.25">
      <c r="A2122" s="139"/>
      <c r="B2122" s="139"/>
      <c r="C2122" s="139"/>
      <c r="D2122" s="139"/>
      <c r="E2122" s="139"/>
    </row>
    <row r="2123" spans="1:5" outlineLevel="1" x14ac:dyDescent="0.25">
      <c r="A2123" s="139"/>
      <c r="B2123" s="139"/>
      <c r="C2123" s="139"/>
      <c r="D2123" s="139"/>
      <c r="E2123" s="139"/>
    </row>
    <row r="2124" spans="1:5" outlineLevel="1" x14ac:dyDescent="0.25">
      <c r="A2124" s="139"/>
      <c r="B2124" s="139"/>
      <c r="C2124" s="139"/>
      <c r="D2124" s="139"/>
      <c r="E2124" s="139"/>
    </row>
    <row r="2125" spans="1:5" outlineLevel="1" x14ac:dyDescent="0.25">
      <c r="A2125" s="139"/>
      <c r="B2125" s="139"/>
      <c r="C2125" s="139"/>
      <c r="D2125" s="139"/>
      <c r="E2125" s="139"/>
    </row>
    <row r="2126" spans="1:5" outlineLevel="1" x14ac:dyDescent="0.25">
      <c r="A2126" s="139"/>
      <c r="B2126" s="139"/>
      <c r="C2126" s="139"/>
      <c r="D2126" s="139"/>
      <c r="E2126" s="139"/>
    </row>
    <row r="2127" spans="1:5" outlineLevel="1" x14ac:dyDescent="0.25">
      <c r="A2127" s="139"/>
      <c r="B2127" s="139"/>
      <c r="C2127" s="139"/>
      <c r="D2127" s="139"/>
      <c r="E2127" s="139"/>
    </row>
    <row r="2128" spans="1:5" outlineLevel="1" x14ac:dyDescent="0.25">
      <c r="A2128" s="139"/>
      <c r="B2128" s="139"/>
      <c r="C2128" s="139"/>
      <c r="D2128" s="139"/>
      <c r="E2128" s="139"/>
    </row>
    <row r="2129" spans="1:5" outlineLevel="1" x14ac:dyDescent="0.25">
      <c r="A2129" s="139"/>
      <c r="B2129" s="139"/>
      <c r="C2129" s="139"/>
      <c r="D2129" s="139"/>
      <c r="E2129" s="139"/>
    </row>
    <row r="2130" spans="1:5" outlineLevel="1" x14ac:dyDescent="0.25">
      <c r="A2130" s="139"/>
      <c r="B2130" s="139"/>
      <c r="C2130" s="139"/>
      <c r="D2130" s="139"/>
      <c r="E2130" s="139"/>
    </row>
    <row r="2131" spans="1:5" outlineLevel="1" x14ac:dyDescent="0.25">
      <c r="A2131" s="139"/>
      <c r="B2131" s="139"/>
      <c r="C2131" s="139"/>
      <c r="D2131" s="139"/>
      <c r="E2131" s="139"/>
    </row>
    <row r="2132" spans="1:5" outlineLevel="1" x14ac:dyDescent="0.25">
      <c r="A2132" s="139"/>
      <c r="B2132" s="139"/>
      <c r="C2132" s="139"/>
      <c r="D2132" s="139"/>
      <c r="E2132" s="139"/>
    </row>
    <row r="2133" spans="1:5" outlineLevel="1" x14ac:dyDescent="0.25">
      <c r="A2133" s="139"/>
      <c r="B2133" s="139"/>
      <c r="C2133" s="139"/>
      <c r="D2133" s="139"/>
      <c r="E2133" s="139"/>
    </row>
    <row r="2134" spans="1:5" outlineLevel="1" x14ac:dyDescent="0.25">
      <c r="A2134" s="139"/>
      <c r="B2134" s="139"/>
      <c r="C2134" s="139"/>
      <c r="D2134" s="139"/>
      <c r="E2134" s="139"/>
    </row>
    <row r="2135" spans="1:5" outlineLevel="1" x14ac:dyDescent="0.25">
      <c r="A2135" s="139"/>
      <c r="B2135" s="139"/>
      <c r="C2135" s="139"/>
      <c r="D2135" s="139"/>
      <c r="E2135" s="139"/>
    </row>
    <row r="2136" spans="1:5" outlineLevel="1" x14ac:dyDescent="0.25">
      <c r="A2136" s="139"/>
      <c r="B2136" s="139"/>
      <c r="C2136" s="139"/>
      <c r="D2136" s="139"/>
      <c r="E2136" s="139"/>
    </row>
    <row r="2137" spans="1:5" outlineLevel="1" x14ac:dyDescent="0.25">
      <c r="A2137" s="139"/>
      <c r="B2137" s="139"/>
      <c r="C2137" s="139"/>
      <c r="D2137" s="139"/>
      <c r="E2137" s="139"/>
    </row>
    <row r="2138" spans="1:5" outlineLevel="1" x14ac:dyDescent="0.25">
      <c r="D2138" s="137"/>
      <c r="E2138" s="137"/>
    </row>
    <row r="2139" spans="1:5" outlineLevel="1" x14ac:dyDescent="0.25">
      <c r="A2139" s="139"/>
      <c r="B2139" s="139"/>
      <c r="C2139" s="139"/>
      <c r="D2139" s="139"/>
      <c r="E2139" s="139"/>
    </row>
    <row r="2140" spans="1:5" outlineLevel="1" x14ac:dyDescent="0.25">
      <c r="A2140" s="139"/>
      <c r="B2140" s="139"/>
      <c r="C2140" s="139"/>
      <c r="D2140" s="139"/>
      <c r="E2140" s="139"/>
    </row>
    <row r="2141" spans="1:5" outlineLevel="1" x14ac:dyDescent="0.25">
      <c r="A2141" s="139"/>
      <c r="B2141" s="139"/>
      <c r="C2141" s="139"/>
      <c r="D2141" s="139"/>
      <c r="E2141" s="139"/>
    </row>
    <row r="2142" spans="1:5" outlineLevel="1" x14ac:dyDescent="0.25">
      <c r="A2142" s="139"/>
      <c r="B2142" s="139"/>
      <c r="C2142" s="139"/>
      <c r="D2142" s="139"/>
      <c r="E2142" s="139"/>
    </row>
    <row r="2143" spans="1:5" outlineLevel="1" x14ac:dyDescent="0.25">
      <c r="A2143" s="139"/>
      <c r="B2143" s="139"/>
      <c r="C2143" s="139"/>
      <c r="D2143" s="139"/>
      <c r="E2143" s="139"/>
    </row>
    <row r="2144" spans="1:5" outlineLevel="1" x14ac:dyDescent="0.25">
      <c r="A2144" s="139"/>
      <c r="B2144" s="139"/>
      <c r="C2144" s="139"/>
      <c r="D2144" s="139"/>
      <c r="E2144" s="139"/>
    </row>
    <row r="2145" spans="1:5" outlineLevel="1" x14ac:dyDescent="0.25"/>
    <row r="2146" spans="1:5" outlineLevel="1" x14ac:dyDescent="0.25"/>
    <row r="2147" spans="1:5" outlineLevel="1" x14ac:dyDescent="0.25">
      <c r="A2147" s="137"/>
    </row>
    <row r="2148" spans="1:5" outlineLevel="1" x14ac:dyDescent="0.25">
      <c r="A2148" s="139"/>
      <c r="B2148" s="139"/>
      <c r="C2148" s="139"/>
      <c r="D2148" s="137"/>
      <c r="E2148" s="137"/>
    </row>
    <row r="2149" spans="1:5" outlineLevel="1" x14ac:dyDescent="0.25">
      <c r="A2149" s="139"/>
      <c r="B2149" s="139"/>
      <c r="C2149" s="139"/>
      <c r="D2149" s="139"/>
      <c r="E2149" s="139"/>
    </row>
    <row r="2150" spans="1:5" outlineLevel="1" x14ac:dyDescent="0.25">
      <c r="A2150" s="139"/>
      <c r="B2150" s="139"/>
      <c r="C2150" s="139"/>
      <c r="D2150" s="139"/>
      <c r="E2150" s="139"/>
    </row>
    <row r="2151" spans="1:5" outlineLevel="1" x14ac:dyDescent="0.25">
      <c r="A2151" s="139"/>
      <c r="B2151" s="139"/>
      <c r="C2151" s="139"/>
      <c r="D2151" s="139"/>
      <c r="E2151" s="139"/>
    </row>
    <row r="2152" spans="1:5" outlineLevel="1" x14ac:dyDescent="0.25">
      <c r="A2152" s="139"/>
      <c r="B2152" s="139"/>
      <c r="C2152" s="139"/>
      <c r="D2152" s="139"/>
      <c r="E2152" s="139"/>
    </row>
    <row r="2153" spans="1:5" outlineLevel="1" x14ac:dyDescent="0.25">
      <c r="A2153" s="139"/>
      <c r="B2153" s="139"/>
      <c r="C2153" s="139"/>
      <c r="D2153" s="139"/>
      <c r="E2153" s="139"/>
    </row>
    <row r="2154" spans="1:5" outlineLevel="1" x14ac:dyDescent="0.25">
      <c r="A2154" s="139"/>
      <c r="B2154" s="139"/>
      <c r="C2154" s="139"/>
      <c r="D2154" s="139"/>
      <c r="E2154" s="139"/>
    </row>
    <row r="2155" spans="1:5" outlineLevel="1" x14ac:dyDescent="0.25">
      <c r="A2155" s="139"/>
      <c r="B2155" s="139"/>
      <c r="C2155" s="139"/>
      <c r="D2155" s="139"/>
      <c r="E2155" s="139"/>
    </row>
    <row r="2156" spans="1:5" outlineLevel="1" x14ac:dyDescent="0.25">
      <c r="A2156" s="139"/>
      <c r="B2156" s="139"/>
      <c r="C2156" s="139"/>
      <c r="D2156" s="139"/>
      <c r="E2156" s="139"/>
    </row>
    <row r="2157" spans="1:5" outlineLevel="1" x14ac:dyDescent="0.25">
      <c r="A2157" s="139"/>
      <c r="B2157" s="139"/>
      <c r="C2157" s="139"/>
      <c r="D2157" s="139"/>
      <c r="E2157" s="139"/>
    </row>
    <row r="2158" spans="1:5" outlineLevel="1" x14ac:dyDescent="0.25">
      <c r="A2158" s="139"/>
      <c r="B2158" s="139"/>
      <c r="C2158" s="139"/>
      <c r="D2158" s="139"/>
      <c r="E2158" s="139"/>
    </row>
    <row r="2159" spans="1:5" outlineLevel="1" x14ac:dyDescent="0.25">
      <c r="A2159" s="139"/>
      <c r="B2159" s="139"/>
      <c r="C2159" s="139"/>
      <c r="D2159" s="139"/>
      <c r="E2159" s="139"/>
    </row>
    <row r="2160" spans="1:5" outlineLevel="1" x14ac:dyDescent="0.25">
      <c r="A2160" s="139"/>
      <c r="B2160" s="139"/>
      <c r="C2160" s="139"/>
      <c r="D2160" s="139"/>
      <c r="E2160" s="139"/>
    </row>
    <row r="2161" spans="1:5" outlineLevel="1" x14ac:dyDescent="0.25">
      <c r="A2161" s="139"/>
      <c r="B2161" s="139"/>
      <c r="C2161" s="139"/>
      <c r="D2161" s="139"/>
      <c r="E2161" s="139"/>
    </row>
    <row r="2162" spans="1:5" outlineLevel="1" x14ac:dyDescent="0.25">
      <c r="A2162" s="139"/>
      <c r="B2162" s="139"/>
      <c r="C2162" s="139"/>
      <c r="D2162" s="139"/>
      <c r="E2162" s="139"/>
    </row>
    <row r="2163" spans="1:5" outlineLevel="1" x14ac:dyDescent="0.25">
      <c r="A2163" s="139"/>
      <c r="B2163" s="139"/>
      <c r="C2163" s="139"/>
      <c r="D2163" s="139"/>
      <c r="E2163" s="139"/>
    </row>
    <row r="2164" spans="1:5" outlineLevel="1" x14ac:dyDescent="0.25">
      <c r="A2164" s="139"/>
      <c r="B2164" s="139"/>
      <c r="C2164" s="139"/>
      <c r="D2164" s="139"/>
      <c r="E2164" s="139"/>
    </row>
    <row r="2165" spans="1:5" outlineLevel="1" x14ac:dyDescent="0.25">
      <c r="A2165" s="139"/>
      <c r="B2165" s="139"/>
      <c r="C2165" s="139"/>
      <c r="D2165" s="139"/>
      <c r="E2165" s="139"/>
    </row>
    <row r="2166" spans="1:5" outlineLevel="1" x14ac:dyDescent="0.25">
      <c r="A2166" s="139"/>
      <c r="B2166" s="139"/>
      <c r="C2166" s="139"/>
      <c r="D2166" s="139"/>
      <c r="E2166" s="139"/>
    </row>
    <row r="2167" spans="1:5" outlineLevel="1" x14ac:dyDescent="0.25">
      <c r="A2167" s="139"/>
      <c r="B2167" s="139"/>
      <c r="C2167" s="139"/>
      <c r="D2167" s="139"/>
      <c r="E2167" s="139"/>
    </row>
    <row r="2168" spans="1:5" outlineLevel="1" x14ac:dyDescent="0.25">
      <c r="A2168" s="139"/>
      <c r="B2168" s="139"/>
      <c r="C2168" s="139"/>
      <c r="D2168" s="139"/>
      <c r="E2168" s="139"/>
    </row>
    <row r="2169" spans="1:5" outlineLevel="1" x14ac:dyDescent="0.25">
      <c r="A2169" s="139"/>
      <c r="B2169" s="139"/>
      <c r="C2169" s="139"/>
      <c r="D2169" s="139"/>
      <c r="E2169" s="139"/>
    </row>
    <row r="2170" spans="1:5" outlineLevel="1" x14ac:dyDescent="0.25">
      <c r="A2170" s="139"/>
      <c r="B2170" s="139"/>
      <c r="C2170" s="139"/>
      <c r="D2170" s="139"/>
      <c r="E2170" s="139"/>
    </row>
    <row r="2171" spans="1:5" outlineLevel="1" x14ac:dyDescent="0.25">
      <c r="A2171" s="139"/>
      <c r="B2171" s="139"/>
      <c r="C2171" s="139"/>
      <c r="D2171" s="139"/>
      <c r="E2171" s="139"/>
    </row>
    <row r="2172" spans="1:5" outlineLevel="1" x14ac:dyDescent="0.25">
      <c r="A2172" s="139"/>
      <c r="B2172" s="139"/>
      <c r="C2172" s="139"/>
      <c r="D2172" s="139"/>
      <c r="E2172" s="139"/>
    </row>
    <row r="2173" spans="1:5" outlineLevel="1" x14ac:dyDescent="0.25">
      <c r="A2173" s="139"/>
      <c r="B2173" s="139"/>
      <c r="C2173" s="139"/>
      <c r="D2173" s="139"/>
      <c r="E2173" s="139"/>
    </row>
    <row r="2174" spans="1:5" outlineLevel="1" x14ac:dyDescent="0.25">
      <c r="A2174" s="139"/>
      <c r="B2174" s="139"/>
      <c r="C2174" s="139"/>
      <c r="D2174" s="139"/>
      <c r="E2174" s="139"/>
    </row>
    <row r="2175" spans="1:5" outlineLevel="1" x14ac:dyDescent="0.25">
      <c r="A2175" s="139"/>
      <c r="B2175" s="139"/>
      <c r="C2175" s="139"/>
      <c r="D2175" s="139"/>
      <c r="E2175" s="139"/>
    </row>
    <row r="2176" spans="1:5" outlineLevel="1" x14ac:dyDescent="0.25">
      <c r="A2176" s="139"/>
      <c r="B2176" s="139"/>
      <c r="C2176" s="139"/>
      <c r="D2176" s="139"/>
      <c r="E2176" s="139"/>
    </row>
    <row r="2177" spans="1:5" outlineLevel="1" x14ac:dyDescent="0.25">
      <c r="D2177" s="137"/>
      <c r="E2177" s="137"/>
    </row>
    <row r="2178" spans="1:5" outlineLevel="1" x14ac:dyDescent="0.25">
      <c r="A2178" s="139"/>
      <c r="B2178" s="139"/>
      <c r="C2178" s="139"/>
      <c r="D2178" s="139"/>
      <c r="E2178" s="139"/>
    </row>
    <row r="2179" spans="1:5" outlineLevel="1" x14ac:dyDescent="0.25">
      <c r="A2179" s="139"/>
      <c r="B2179" s="139"/>
      <c r="C2179" s="139"/>
      <c r="D2179" s="139"/>
      <c r="E2179" s="139"/>
    </row>
    <row r="2180" spans="1:5" outlineLevel="1" x14ac:dyDescent="0.25">
      <c r="A2180" s="139"/>
      <c r="B2180" s="139"/>
      <c r="C2180" s="139"/>
      <c r="D2180" s="139"/>
      <c r="E2180" s="139"/>
    </row>
    <row r="2181" spans="1:5" outlineLevel="1" x14ac:dyDescent="0.25">
      <c r="A2181" s="139"/>
      <c r="B2181" s="139"/>
      <c r="C2181" s="139"/>
      <c r="D2181" s="139"/>
      <c r="E2181" s="139"/>
    </row>
    <row r="2182" spans="1:5" outlineLevel="1" x14ac:dyDescent="0.25">
      <c r="A2182" s="139"/>
      <c r="B2182" s="139"/>
      <c r="C2182" s="139"/>
      <c r="D2182" s="139"/>
      <c r="E2182" s="139"/>
    </row>
    <row r="2183" spans="1:5" outlineLevel="1" x14ac:dyDescent="0.25">
      <c r="A2183" s="139"/>
      <c r="B2183" s="139"/>
      <c r="C2183" s="139"/>
      <c r="D2183" s="139"/>
      <c r="E2183" s="139"/>
    </row>
    <row r="2184" spans="1:5" outlineLevel="1" x14ac:dyDescent="0.25"/>
    <row r="2185" spans="1:5" outlineLevel="1" x14ac:dyDescent="0.25"/>
    <row r="2186" spans="1:5" outlineLevel="1" x14ac:dyDescent="0.25">
      <c r="A2186" s="137"/>
    </row>
    <row r="2187" spans="1:5" outlineLevel="1" x14ac:dyDescent="0.25">
      <c r="A2187" s="139"/>
      <c r="B2187" s="139"/>
      <c r="C2187" s="139"/>
      <c r="D2187" s="137"/>
      <c r="E2187" s="137"/>
    </row>
    <row r="2188" spans="1:5" outlineLevel="1" x14ac:dyDescent="0.25">
      <c r="A2188" s="139"/>
      <c r="B2188" s="139"/>
      <c r="C2188" s="139"/>
      <c r="D2188" s="139"/>
      <c r="E2188" s="139"/>
    </row>
    <row r="2189" spans="1:5" outlineLevel="1" x14ac:dyDescent="0.25">
      <c r="A2189" s="139"/>
      <c r="B2189" s="139"/>
      <c r="C2189" s="139"/>
      <c r="D2189" s="139"/>
      <c r="E2189" s="139"/>
    </row>
    <row r="2190" spans="1:5" outlineLevel="1" x14ac:dyDescent="0.25">
      <c r="A2190" s="139"/>
      <c r="B2190" s="139"/>
      <c r="C2190" s="139"/>
      <c r="D2190" s="139"/>
      <c r="E2190" s="139"/>
    </row>
    <row r="2191" spans="1:5" outlineLevel="1" x14ac:dyDescent="0.25">
      <c r="A2191" s="139"/>
      <c r="B2191" s="139"/>
      <c r="C2191" s="139"/>
      <c r="D2191" s="139"/>
      <c r="E2191" s="139"/>
    </row>
    <row r="2192" spans="1:5" outlineLevel="1" x14ac:dyDescent="0.25">
      <c r="A2192" s="139"/>
      <c r="B2192" s="139"/>
      <c r="C2192" s="139"/>
      <c r="D2192" s="139"/>
      <c r="E2192" s="139"/>
    </row>
    <row r="2193" spans="1:5" outlineLevel="1" x14ac:dyDescent="0.25">
      <c r="A2193" s="139"/>
      <c r="B2193" s="139"/>
      <c r="C2193" s="139"/>
      <c r="D2193" s="139"/>
      <c r="E2193" s="139"/>
    </row>
    <row r="2194" spans="1:5" outlineLevel="1" x14ac:dyDescent="0.25">
      <c r="A2194" s="139"/>
      <c r="B2194" s="139"/>
      <c r="C2194" s="139"/>
      <c r="D2194" s="139"/>
      <c r="E2194" s="139"/>
    </row>
    <row r="2195" spans="1:5" outlineLevel="1" x14ac:dyDescent="0.25">
      <c r="A2195" s="139"/>
      <c r="B2195" s="139"/>
      <c r="C2195" s="139"/>
      <c r="D2195" s="139"/>
      <c r="E2195" s="139"/>
    </row>
    <row r="2196" spans="1:5" outlineLevel="1" x14ac:dyDescent="0.25">
      <c r="A2196" s="139"/>
      <c r="B2196" s="139"/>
      <c r="C2196" s="139"/>
      <c r="D2196" s="139"/>
      <c r="E2196" s="139"/>
    </row>
    <row r="2197" spans="1:5" outlineLevel="1" x14ac:dyDescent="0.25">
      <c r="A2197" s="139"/>
      <c r="B2197" s="139"/>
      <c r="C2197" s="139"/>
      <c r="D2197" s="139"/>
      <c r="E2197" s="139"/>
    </row>
    <row r="2198" spans="1:5" outlineLevel="1" x14ac:dyDescent="0.25">
      <c r="A2198" s="139"/>
      <c r="B2198" s="139"/>
      <c r="C2198" s="139"/>
      <c r="D2198" s="139"/>
      <c r="E2198" s="139"/>
    </row>
    <row r="2199" spans="1:5" outlineLevel="1" x14ac:dyDescent="0.25">
      <c r="A2199" s="139"/>
      <c r="B2199" s="139"/>
      <c r="C2199" s="139"/>
      <c r="D2199" s="139"/>
      <c r="E2199" s="139"/>
    </row>
    <row r="2200" spans="1:5" outlineLevel="1" x14ac:dyDescent="0.25">
      <c r="A2200" s="139"/>
      <c r="B2200" s="139"/>
      <c r="C2200" s="139"/>
      <c r="D2200" s="139"/>
      <c r="E2200" s="139"/>
    </row>
    <row r="2201" spans="1:5" outlineLevel="1" x14ac:dyDescent="0.25">
      <c r="A2201" s="139"/>
      <c r="B2201" s="139"/>
      <c r="C2201" s="139"/>
      <c r="D2201" s="139"/>
      <c r="E2201" s="139"/>
    </row>
    <row r="2202" spans="1:5" outlineLevel="1" x14ac:dyDescent="0.25">
      <c r="A2202" s="139"/>
      <c r="B2202" s="139"/>
      <c r="C2202" s="139"/>
      <c r="D2202" s="139"/>
      <c r="E2202" s="139"/>
    </row>
    <row r="2203" spans="1:5" outlineLevel="1" x14ac:dyDescent="0.25">
      <c r="A2203" s="139"/>
      <c r="B2203" s="139"/>
      <c r="C2203" s="139"/>
      <c r="D2203" s="139"/>
      <c r="E2203" s="139"/>
    </row>
    <row r="2204" spans="1:5" outlineLevel="1" x14ac:dyDescent="0.25">
      <c r="A2204" s="139"/>
      <c r="B2204" s="139"/>
      <c r="C2204" s="139"/>
      <c r="D2204" s="139"/>
      <c r="E2204" s="139"/>
    </row>
    <row r="2205" spans="1:5" outlineLevel="1" x14ac:dyDescent="0.25">
      <c r="A2205" s="139"/>
      <c r="B2205" s="139"/>
      <c r="C2205" s="139"/>
      <c r="D2205" s="139"/>
      <c r="E2205" s="139"/>
    </row>
    <row r="2206" spans="1:5" outlineLevel="1" x14ac:dyDescent="0.25">
      <c r="A2206" s="139"/>
      <c r="B2206" s="139"/>
      <c r="C2206" s="139"/>
      <c r="D2206" s="139"/>
      <c r="E2206" s="139"/>
    </row>
    <row r="2207" spans="1:5" outlineLevel="1" x14ac:dyDescent="0.25">
      <c r="A2207" s="139"/>
      <c r="B2207" s="139"/>
      <c r="C2207" s="139"/>
      <c r="D2207" s="139"/>
      <c r="E2207" s="139"/>
    </row>
    <row r="2208" spans="1:5" outlineLevel="1" x14ac:dyDescent="0.25">
      <c r="A2208" s="139"/>
      <c r="B2208" s="139"/>
      <c r="C2208" s="139"/>
      <c r="D2208" s="139"/>
      <c r="E2208" s="139"/>
    </row>
    <row r="2209" spans="1:5" outlineLevel="1" x14ac:dyDescent="0.25">
      <c r="A2209" s="139"/>
      <c r="B2209" s="139"/>
      <c r="C2209" s="139"/>
      <c r="D2209" s="139"/>
      <c r="E2209" s="139"/>
    </row>
    <row r="2210" spans="1:5" outlineLevel="1" x14ac:dyDescent="0.25">
      <c r="A2210" s="139"/>
      <c r="B2210" s="139"/>
      <c r="C2210" s="139"/>
      <c r="D2210" s="139"/>
      <c r="E2210" s="139"/>
    </row>
    <row r="2211" spans="1:5" outlineLevel="1" x14ac:dyDescent="0.25">
      <c r="A2211" s="139"/>
      <c r="B2211" s="139"/>
      <c r="C2211" s="139"/>
      <c r="D2211" s="139"/>
      <c r="E2211" s="139"/>
    </row>
    <row r="2212" spans="1:5" outlineLevel="1" x14ac:dyDescent="0.25">
      <c r="A2212" s="139"/>
      <c r="B2212" s="139"/>
      <c r="C2212" s="139"/>
      <c r="D2212" s="139"/>
      <c r="E2212" s="139"/>
    </row>
    <row r="2213" spans="1:5" outlineLevel="1" x14ac:dyDescent="0.25">
      <c r="A2213" s="139"/>
      <c r="B2213" s="139"/>
      <c r="C2213" s="139"/>
      <c r="D2213" s="139"/>
      <c r="E2213" s="139"/>
    </row>
    <row r="2214" spans="1:5" outlineLevel="1" x14ac:dyDescent="0.25">
      <c r="A2214" s="139"/>
      <c r="B2214" s="139"/>
      <c r="C2214" s="139"/>
      <c r="D2214" s="139"/>
      <c r="E2214" s="139"/>
    </row>
    <row r="2215" spans="1:5" outlineLevel="1" x14ac:dyDescent="0.25">
      <c r="A2215" s="139"/>
      <c r="B2215" s="139"/>
      <c r="C2215" s="139"/>
      <c r="D2215" s="139"/>
      <c r="E2215" s="139"/>
    </row>
    <row r="2216" spans="1:5" outlineLevel="1" x14ac:dyDescent="0.25">
      <c r="D2216" s="137"/>
      <c r="E2216" s="137"/>
    </row>
    <row r="2217" spans="1:5" outlineLevel="1" x14ac:dyDescent="0.25">
      <c r="A2217" s="139"/>
      <c r="B2217" s="139"/>
      <c r="C2217" s="139"/>
      <c r="D2217" s="139"/>
      <c r="E2217" s="139"/>
    </row>
    <row r="2218" spans="1:5" outlineLevel="1" x14ac:dyDescent="0.25">
      <c r="A2218" s="139"/>
      <c r="B2218" s="139"/>
      <c r="C2218" s="139"/>
      <c r="D2218" s="139"/>
      <c r="E2218" s="139"/>
    </row>
    <row r="2219" spans="1:5" outlineLevel="1" x14ac:dyDescent="0.25">
      <c r="A2219" s="139"/>
      <c r="B2219" s="139"/>
      <c r="C2219" s="139"/>
      <c r="D2219" s="139"/>
      <c r="E2219" s="139"/>
    </row>
    <row r="2220" spans="1:5" outlineLevel="1" x14ac:dyDescent="0.25">
      <c r="A2220" s="139"/>
      <c r="B2220" s="139"/>
      <c r="C2220" s="139"/>
      <c r="D2220" s="139"/>
      <c r="E2220" s="139"/>
    </row>
    <row r="2221" spans="1:5" outlineLevel="1" x14ac:dyDescent="0.25">
      <c r="A2221" s="139"/>
      <c r="B2221" s="139"/>
      <c r="C2221" s="139"/>
      <c r="D2221" s="139"/>
      <c r="E2221" s="139"/>
    </row>
    <row r="2222" spans="1:5" outlineLevel="1" x14ac:dyDescent="0.25">
      <c r="A2222" s="139"/>
      <c r="B2222" s="139"/>
      <c r="C2222" s="139"/>
      <c r="D2222" s="139"/>
      <c r="E2222" s="139"/>
    </row>
    <row r="2223" spans="1:5" outlineLevel="1" x14ac:dyDescent="0.25"/>
    <row r="2224" spans="1:5" outlineLevel="1" x14ac:dyDescent="0.25"/>
    <row r="2225" spans="1:5" outlineLevel="1" x14ac:dyDescent="0.25">
      <c r="A2225" s="137"/>
    </row>
    <row r="2226" spans="1:5" outlineLevel="1" x14ac:dyDescent="0.25">
      <c r="A2226" s="139"/>
      <c r="B2226" s="139"/>
      <c r="C2226" s="139"/>
      <c r="D2226" s="137"/>
      <c r="E2226" s="137"/>
    </row>
    <row r="2227" spans="1:5" outlineLevel="1" x14ac:dyDescent="0.25">
      <c r="A2227" s="139"/>
      <c r="B2227" s="139"/>
      <c r="C2227" s="139"/>
      <c r="D2227" s="139"/>
      <c r="E2227" s="139"/>
    </row>
    <row r="2228" spans="1:5" outlineLevel="1" x14ac:dyDescent="0.25">
      <c r="A2228" s="139"/>
      <c r="B2228" s="139"/>
      <c r="C2228" s="139"/>
      <c r="D2228" s="139"/>
      <c r="E2228" s="139"/>
    </row>
    <row r="2229" spans="1:5" outlineLevel="1" x14ac:dyDescent="0.25">
      <c r="A2229" s="139"/>
      <c r="B2229" s="139"/>
      <c r="C2229" s="139"/>
      <c r="D2229" s="139"/>
      <c r="E2229" s="139"/>
    </row>
    <row r="2230" spans="1:5" outlineLevel="1" x14ac:dyDescent="0.25">
      <c r="A2230" s="139"/>
      <c r="B2230" s="139"/>
      <c r="C2230" s="139"/>
      <c r="D2230" s="139"/>
      <c r="E2230" s="139"/>
    </row>
    <row r="2231" spans="1:5" outlineLevel="1" x14ac:dyDescent="0.25">
      <c r="A2231" s="139"/>
      <c r="B2231" s="139"/>
      <c r="C2231" s="139"/>
      <c r="D2231" s="139"/>
      <c r="E2231" s="139"/>
    </row>
    <row r="2232" spans="1:5" outlineLevel="1" x14ac:dyDescent="0.25">
      <c r="A2232" s="139"/>
      <c r="B2232" s="139"/>
      <c r="C2232" s="139"/>
      <c r="D2232" s="139"/>
      <c r="E2232" s="139"/>
    </row>
    <row r="2233" spans="1:5" outlineLevel="1" x14ac:dyDescent="0.25">
      <c r="A2233" s="139"/>
      <c r="B2233" s="139"/>
      <c r="C2233" s="139"/>
      <c r="D2233" s="139"/>
      <c r="E2233" s="139"/>
    </row>
    <row r="2234" spans="1:5" outlineLevel="1" x14ac:dyDescent="0.25">
      <c r="A2234" s="139"/>
      <c r="B2234" s="139"/>
      <c r="C2234" s="139"/>
      <c r="D2234" s="139"/>
      <c r="E2234" s="139"/>
    </row>
    <row r="2235" spans="1:5" outlineLevel="1" x14ac:dyDescent="0.25">
      <c r="A2235" s="139"/>
      <c r="B2235" s="139"/>
      <c r="C2235" s="139"/>
      <c r="D2235" s="139"/>
      <c r="E2235" s="139"/>
    </row>
    <row r="2236" spans="1:5" outlineLevel="1" x14ac:dyDescent="0.25">
      <c r="A2236" s="139"/>
      <c r="B2236" s="139"/>
      <c r="C2236" s="139"/>
      <c r="D2236" s="139"/>
      <c r="E2236" s="139"/>
    </row>
    <row r="2237" spans="1:5" outlineLevel="1" x14ac:dyDescent="0.25">
      <c r="A2237" s="139"/>
      <c r="B2237" s="139"/>
      <c r="C2237" s="139"/>
      <c r="D2237" s="139"/>
      <c r="E2237" s="139"/>
    </row>
    <row r="2238" spans="1:5" outlineLevel="1" x14ac:dyDescent="0.25">
      <c r="A2238" s="139"/>
      <c r="B2238" s="139"/>
      <c r="C2238" s="139"/>
      <c r="D2238" s="139"/>
      <c r="E2238" s="139"/>
    </row>
    <row r="2239" spans="1:5" outlineLevel="1" x14ac:dyDescent="0.25">
      <c r="A2239" s="139"/>
      <c r="B2239" s="139"/>
      <c r="C2239" s="139"/>
      <c r="D2239" s="139"/>
      <c r="E2239" s="139"/>
    </row>
    <row r="2240" spans="1:5" outlineLevel="1" x14ac:dyDescent="0.25">
      <c r="A2240" s="139"/>
      <c r="B2240" s="139"/>
      <c r="C2240" s="139"/>
      <c r="D2240" s="139"/>
      <c r="E2240" s="139"/>
    </row>
    <row r="2241" spans="1:5" outlineLevel="1" x14ac:dyDescent="0.25">
      <c r="A2241" s="139"/>
      <c r="B2241" s="139"/>
      <c r="C2241" s="139"/>
      <c r="D2241" s="139"/>
      <c r="E2241" s="139"/>
    </row>
    <row r="2242" spans="1:5" outlineLevel="1" x14ac:dyDescent="0.25">
      <c r="A2242" s="139"/>
      <c r="B2242" s="139"/>
      <c r="C2242" s="139"/>
      <c r="D2242" s="139"/>
      <c r="E2242" s="139"/>
    </row>
    <row r="2243" spans="1:5" outlineLevel="1" x14ac:dyDescent="0.25">
      <c r="A2243" s="139"/>
      <c r="B2243" s="139"/>
      <c r="C2243" s="139"/>
      <c r="D2243" s="139"/>
      <c r="E2243" s="139"/>
    </row>
    <row r="2244" spans="1:5" outlineLevel="1" x14ac:dyDescent="0.25">
      <c r="A2244" s="139"/>
      <c r="B2244" s="139"/>
      <c r="C2244" s="139"/>
      <c r="D2244" s="139"/>
      <c r="E2244" s="139"/>
    </row>
    <row r="2245" spans="1:5" outlineLevel="1" x14ac:dyDescent="0.25">
      <c r="A2245" s="139"/>
      <c r="B2245" s="139"/>
      <c r="C2245" s="139"/>
      <c r="D2245" s="139"/>
      <c r="E2245" s="139"/>
    </row>
    <row r="2246" spans="1:5" outlineLevel="1" x14ac:dyDescent="0.25">
      <c r="A2246" s="139"/>
      <c r="B2246" s="139"/>
      <c r="C2246" s="139"/>
      <c r="D2246" s="139"/>
      <c r="E2246" s="139"/>
    </row>
    <row r="2247" spans="1:5" outlineLevel="1" x14ac:dyDescent="0.25">
      <c r="A2247" s="139"/>
      <c r="B2247" s="139"/>
      <c r="C2247" s="139"/>
      <c r="D2247" s="139"/>
      <c r="E2247" s="139"/>
    </row>
    <row r="2248" spans="1:5" outlineLevel="1" x14ac:dyDescent="0.25">
      <c r="A2248" s="139"/>
      <c r="B2248" s="139"/>
      <c r="C2248" s="139"/>
      <c r="D2248" s="139"/>
      <c r="E2248" s="139"/>
    </row>
    <row r="2249" spans="1:5" outlineLevel="1" x14ac:dyDescent="0.25">
      <c r="A2249" s="139"/>
      <c r="B2249" s="139"/>
      <c r="C2249" s="139"/>
      <c r="D2249" s="139"/>
      <c r="E2249" s="139"/>
    </row>
    <row r="2250" spans="1:5" outlineLevel="1" x14ac:dyDescent="0.25">
      <c r="A2250" s="139"/>
      <c r="B2250" s="139"/>
      <c r="C2250" s="139"/>
      <c r="D2250" s="139"/>
      <c r="E2250" s="139"/>
    </row>
    <row r="2251" spans="1:5" outlineLevel="1" x14ac:dyDescent="0.25">
      <c r="A2251" s="139"/>
      <c r="B2251" s="139"/>
      <c r="C2251" s="139"/>
      <c r="D2251" s="139"/>
      <c r="E2251" s="139"/>
    </row>
    <row r="2252" spans="1:5" outlineLevel="1" x14ac:dyDescent="0.25">
      <c r="A2252" s="139"/>
      <c r="B2252" s="139"/>
      <c r="C2252" s="139"/>
      <c r="D2252" s="139"/>
      <c r="E2252" s="139"/>
    </row>
    <row r="2253" spans="1:5" outlineLevel="1" x14ac:dyDescent="0.25">
      <c r="A2253" s="139"/>
      <c r="B2253" s="139"/>
      <c r="C2253" s="139"/>
      <c r="D2253" s="139"/>
      <c r="E2253" s="139"/>
    </row>
    <row r="2254" spans="1:5" outlineLevel="1" x14ac:dyDescent="0.25">
      <c r="A2254" s="139"/>
      <c r="B2254" s="139"/>
      <c r="C2254" s="139"/>
      <c r="D2254" s="139"/>
      <c r="E2254" s="139"/>
    </row>
    <row r="2255" spans="1:5" outlineLevel="1" x14ac:dyDescent="0.25">
      <c r="D2255" s="137"/>
      <c r="E2255" s="137"/>
    </row>
    <row r="2256" spans="1:5" outlineLevel="1" x14ac:dyDescent="0.25">
      <c r="A2256" s="139"/>
      <c r="B2256" s="139"/>
      <c r="C2256" s="139"/>
      <c r="D2256" s="139"/>
      <c r="E2256" s="139"/>
    </row>
    <row r="2257" spans="1:5" outlineLevel="1" x14ac:dyDescent="0.25">
      <c r="A2257" s="139"/>
      <c r="B2257" s="139"/>
      <c r="C2257" s="139"/>
      <c r="D2257" s="139"/>
      <c r="E2257" s="139"/>
    </row>
    <row r="2258" spans="1:5" outlineLevel="1" x14ac:dyDescent="0.25">
      <c r="A2258" s="139"/>
      <c r="B2258" s="139"/>
      <c r="C2258" s="139"/>
      <c r="D2258" s="139"/>
      <c r="E2258" s="139"/>
    </row>
    <row r="2259" spans="1:5" outlineLevel="1" x14ac:dyDescent="0.25">
      <c r="A2259" s="139"/>
      <c r="B2259" s="139"/>
      <c r="C2259" s="139"/>
      <c r="D2259" s="139"/>
      <c r="E2259" s="139"/>
    </row>
    <row r="2260" spans="1:5" outlineLevel="1" x14ac:dyDescent="0.25">
      <c r="A2260" s="139"/>
      <c r="B2260" s="139"/>
      <c r="C2260" s="139"/>
      <c r="D2260" s="139"/>
      <c r="E2260" s="139"/>
    </row>
    <row r="2261" spans="1:5" outlineLevel="1" x14ac:dyDescent="0.25">
      <c r="A2261" s="139"/>
      <c r="B2261" s="139"/>
      <c r="C2261" s="139"/>
      <c r="D2261" s="139"/>
      <c r="E2261" s="139"/>
    </row>
    <row r="2262" spans="1:5" outlineLevel="1" x14ac:dyDescent="0.25"/>
    <row r="2263" spans="1:5" outlineLevel="1" x14ac:dyDescent="0.25"/>
    <row r="2264" spans="1:5" outlineLevel="1" x14ac:dyDescent="0.25">
      <c r="A2264" s="137"/>
    </row>
    <row r="2265" spans="1:5" outlineLevel="1" x14ac:dyDescent="0.25">
      <c r="A2265" s="139"/>
      <c r="B2265" s="139"/>
      <c r="C2265" s="139"/>
      <c r="D2265" s="137"/>
      <c r="E2265" s="137"/>
    </row>
    <row r="2266" spans="1:5" outlineLevel="1" x14ac:dyDescent="0.25">
      <c r="A2266" s="139"/>
      <c r="B2266" s="139"/>
      <c r="C2266" s="139"/>
      <c r="D2266" s="139"/>
      <c r="E2266" s="139"/>
    </row>
    <row r="2267" spans="1:5" outlineLevel="1" x14ac:dyDescent="0.25">
      <c r="A2267" s="139"/>
      <c r="B2267" s="139"/>
      <c r="C2267" s="139"/>
      <c r="D2267" s="139"/>
      <c r="E2267" s="139"/>
    </row>
    <row r="2268" spans="1:5" outlineLevel="1" x14ac:dyDescent="0.25">
      <c r="A2268" s="139"/>
      <c r="B2268" s="139"/>
      <c r="C2268" s="139"/>
      <c r="D2268" s="139"/>
      <c r="E2268" s="139"/>
    </row>
    <row r="2269" spans="1:5" outlineLevel="1" x14ac:dyDescent="0.25">
      <c r="A2269" s="139"/>
      <c r="B2269" s="139"/>
      <c r="C2269" s="139"/>
      <c r="D2269" s="139"/>
      <c r="E2269" s="139"/>
    </row>
    <row r="2270" spans="1:5" outlineLevel="1" x14ac:dyDescent="0.25">
      <c r="A2270" s="139"/>
      <c r="B2270" s="139"/>
      <c r="C2270" s="139"/>
      <c r="D2270" s="139"/>
      <c r="E2270" s="139"/>
    </row>
    <row r="2271" spans="1:5" outlineLevel="1" x14ac:dyDescent="0.25">
      <c r="A2271" s="139"/>
      <c r="B2271" s="139"/>
      <c r="C2271" s="139"/>
      <c r="D2271" s="139"/>
      <c r="E2271" s="139"/>
    </row>
    <row r="2272" spans="1:5" outlineLevel="1" x14ac:dyDescent="0.25">
      <c r="A2272" s="139"/>
      <c r="B2272" s="139"/>
      <c r="C2272" s="139"/>
      <c r="D2272" s="139"/>
      <c r="E2272" s="139"/>
    </row>
    <row r="2273" spans="1:5" outlineLevel="1" x14ac:dyDescent="0.25">
      <c r="A2273" s="139"/>
      <c r="B2273" s="139"/>
      <c r="C2273" s="139"/>
      <c r="D2273" s="139"/>
      <c r="E2273" s="139"/>
    </row>
    <row r="2274" spans="1:5" outlineLevel="1" x14ac:dyDescent="0.25">
      <c r="A2274" s="139"/>
      <c r="B2274" s="139"/>
      <c r="C2274" s="139"/>
      <c r="D2274" s="139"/>
      <c r="E2274" s="139"/>
    </row>
    <row r="2275" spans="1:5" outlineLevel="1" x14ac:dyDescent="0.25">
      <c r="A2275" s="139"/>
      <c r="B2275" s="139"/>
      <c r="C2275" s="139"/>
      <c r="D2275" s="139"/>
      <c r="E2275" s="139"/>
    </row>
    <row r="2276" spans="1:5" outlineLevel="1" x14ac:dyDescent="0.25">
      <c r="A2276" s="139"/>
      <c r="B2276" s="139"/>
      <c r="C2276" s="139"/>
      <c r="D2276" s="139"/>
      <c r="E2276" s="139"/>
    </row>
    <row r="2277" spans="1:5" outlineLevel="1" x14ac:dyDescent="0.25">
      <c r="A2277" s="139"/>
      <c r="B2277" s="139"/>
      <c r="C2277" s="139"/>
      <c r="D2277" s="139"/>
      <c r="E2277" s="139"/>
    </row>
    <row r="2278" spans="1:5" outlineLevel="1" x14ac:dyDescent="0.25">
      <c r="A2278" s="139"/>
      <c r="B2278" s="139"/>
      <c r="C2278" s="139"/>
      <c r="D2278" s="139"/>
      <c r="E2278" s="139"/>
    </row>
    <row r="2279" spans="1:5" outlineLevel="1" x14ac:dyDescent="0.25">
      <c r="A2279" s="139"/>
      <c r="B2279" s="139"/>
      <c r="C2279" s="139"/>
      <c r="D2279" s="139"/>
      <c r="E2279" s="139"/>
    </row>
    <row r="2280" spans="1:5" outlineLevel="1" x14ac:dyDescent="0.25">
      <c r="A2280" s="139"/>
      <c r="B2280" s="139"/>
      <c r="C2280" s="139"/>
      <c r="D2280" s="139"/>
      <c r="E2280" s="139"/>
    </row>
    <row r="2281" spans="1:5" outlineLevel="1" x14ac:dyDescent="0.25">
      <c r="A2281" s="139"/>
      <c r="B2281" s="139"/>
      <c r="C2281" s="139"/>
      <c r="D2281" s="139"/>
      <c r="E2281" s="139"/>
    </row>
    <row r="2282" spans="1:5" outlineLevel="1" x14ac:dyDescent="0.25">
      <c r="A2282" s="139"/>
      <c r="B2282" s="139"/>
      <c r="C2282" s="139"/>
      <c r="D2282" s="139"/>
      <c r="E2282" s="139"/>
    </row>
    <row r="2283" spans="1:5" outlineLevel="1" x14ac:dyDescent="0.25">
      <c r="A2283" s="139"/>
      <c r="B2283" s="139"/>
      <c r="C2283" s="139"/>
      <c r="D2283" s="139"/>
      <c r="E2283" s="139"/>
    </row>
    <row r="2284" spans="1:5" outlineLevel="1" x14ac:dyDescent="0.25">
      <c r="A2284" s="139"/>
      <c r="B2284" s="139"/>
      <c r="C2284" s="139"/>
      <c r="D2284" s="139"/>
      <c r="E2284" s="139"/>
    </row>
    <row r="2285" spans="1:5" outlineLevel="1" x14ac:dyDescent="0.25">
      <c r="A2285" s="139"/>
      <c r="B2285" s="139"/>
      <c r="C2285" s="139"/>
      <c r="D2285" s="139"/>
      <c r="E2285" s="139"/>
    </row>
    <row r="2286" spans="1:5" outlineLevel="1" x14ac:dyDescent="0.25">
      <c r="A2286" s="139"/>
      <c r="B2286" s="139"/>
      <c r="C2286" s="139"/>
      <c r="D2286" s="139"/>
      <c r="E2286" s="139"/>
    </row>
    <row r="2287" spans="1:5" outlineLevel="1" x14ac:dyDescent="0.25">
      <c r="A2287" s="139"/>
      <c r="B2287" s="139"/>
      <c r="C2287" s="139"/>
      <c r="D2287" s="139"/>
      <c r="E2287" s="139"/>
    </row>
    <row r="2288" spans="1:5" outlineLevel="1" x14ac:dyDescent="0.25">
      <c r="A2288" s="139"/>
      <c r="B2288" s="139"/>
      <c r="C2288" s="139"/>
      <c r="D2288" s="139"/>
      <c r="E2288" s="139"/>
    </row>
    <row r="2289" spans="1:19" outlineLevel="1" x14ac:dyDescent="0.25">
      <c r="A2289" s="139"/>
      <c r="B2289" s="139"/>
      <c r="C2289" s="139"/>
      <c r="D2289" s="139"/>
      <c r="E2289" s="139"/>
    </row>
    <row r="2290" spans="1:19" outlineLevel="1" x14ac:dyDescent="0.25">
      <c r="A2290" s="139"/>
      <c r="B2290" s="139"/>
      <c r="C2290" s="139"/>
      <c r="D2290" s="139"/>
      <c r="E2290" s="139"/>
    </row>
    <row r="2291" spans="1:19" outlineLevel="1" x14ac:dyDescent="0.25">
      <c r="A2291" s="139"/>
      <c r="B2291" s="139"/>
      <c r="C2291" s="139"/>
      <c r="D2291" s="139"/>
      <c r="E2291" s="139"/>
    </row>
    <row r="2292" spans="1:19" outlineLevel="1" x14ac:dyDescent="0.25">
      <c r="A2292" s="139"/>
      <c r="B2292" s="139"/>
      <c r="C2292" s="139"/>
      <c r="D2292" s="139"/>
      <c r="E2292" s="139"/>
    </row>
    <row r="2293" spans="1:19" outlineLevel="1" x14ac:dyDescent="0.25">
      <c r="A2293" s="139"/>
      <c r="B2293" s="139"/>
      <c r="C2293" s="139"/>
      <c r="D2293" s="139"/>
      <c r="E2293" s="139"/>
    </row>
    <row r="2294" spans="1:19" outlineLevel="1" x14ac:dyDescent="0.25">
      <c r="D2294" s="137"/>
      <c r="E2294" s="137"/>
    </row>
    <row r="2295" spans="1:19" outlineLevel="1" x14ac:dyDescent="0.25">
      <c r="A2295" s="139"/>
      <c r="B2295" s="139"/>
      <c r="C2295" s="139"/>
      <c r="D2295" s="139"/>
      <c r="E2295" s="139"/>
    </row>
    <row r="2296" spans="1:19" outlineLevel="1" x14ac:dyDescent="0.25">
      <c r="A2296" s="139"/>
      <c r="B2296" s="139"/>
      <c r="C2296" s="139"/>
      <c r="D2296" s="139"/>
      <c r="E2296" s="139"/>
    </row>
    <row r="2297" spans="1:19" outlineLevel="1" x14ac:dyDescent="0.25">
      <c r="A2297" s="139"/>
      <c r="B2297" s="139"/>
      <c r="C2297" s="139"/>
      <c r="D2297" s="139"/>
      <c r="E2297" s="139"/>
    </row>
    <row r="2298" spans="1:19" outlineLevel="1" x14ac:dyDescent="0.25">
      <c r="A2298" s="139"/>
      <c r="B2298" s="139"/>
      <c r="C2298" s="139"/>
      <c r="D2298" s="139"/>
      <c r="E2298" s="139"/>
    </row>
    <row r="2299" spans="1:19" outlineLevel="1" x14ac:dyDescent="0.25">
      <c r="A2299" s="139"/>
      <c r="B2299" s="139"/>
      <c r="C2299" s="139"/>
      <c r="D2299" s="139"/>
      <c r="E2299" s="139"/>
    </row>
    <row r="2300" spans="1:19" outlineLevel="1" x14ac:dyDescent="0.25">
      <c r="A2300" s="139"/>
      <c r="B2300" s="139"/>
      <c r="C2300" s="139"/>
      <c r="D2300" s="139"/>
      <c r="E2300" s="139"/>
    </row>
    <row r="2301" spans="1:19" outlineLevel="1" x14ac:dyDescent="0.25"/>
    <row r="2302" spans="1:19" outlineLevel="1" x14ac:dyDescent="0.25"/>
    <row r="2303" spans="1:19" x14ac:dyDescent="0.25">
      <c r="A2303" s="137"/>
      <c r="Q2303" s="115"/>
      <c r="S2303" s="115"/>
    </row>
    <row r="2304" spans="1:19" x14ac:dyDescent="0.25">
      <c r="A2304" s="139"/>
      <c r="B2304" s="139"/>
      <c r="C2304" s="139"/>
      <c r="D2304" s="137"/>
      <c r="E2304" s="137"/>
      <c r="Q2304" s="115"/>
      <c r="S2304" s="115"/>
    </row>
    <row r="2305" spans="1:5" x14ac:dyDescent="0.25">
      <c r="A2305" s="139"/>
      <c r="B2305" s="139"/>
      <c r="C2305" s="139"/>
      <c r="D2305" s="139"/>
      <c r="E2305" s="139"/>
    </row>
    <row r="2306" spans="1:5" x14ac:dyDescent="0.25">
      <c r="A2306" s="139"/>
      <c r="B2306" s="139"/>
      <c r="C2306" s="139"/>
      <c r="D2306" s="139"/>
      <c r="E2306" s="139"/>
    </row>
    <row r="2307" spans="1:5" x14ac:dyDescent="0.25">
      <c r="A2307" s="139"/>
      <c r="B2307" s="139"/>
      <c r="C2307" s="139"/>
      <c r="D2307" s="139"/>
      <c r="E2307" s="139"/>
    </row>
    <row r="2308" spans="1:5" x14ac:dyDescent="0.25">
      <c r="A2308" s="139"/>
      <c r="B2308" s="139"/>
      <c r="C2308" s="139"/>
      <c r="D2308" s="139"/>
      <c r="E2308" s="139"/>
    </row>
    <row r="2309" spans="1:5" x14ac:dyDescent="0.25">
      <c r="A2309" s="139"/>
      <c r="B2309" s="139"/>
      <c r="C2309" s="139"/>
      <c r="D2309" s="139"/>
      <c r="E2309" s="139"/>
    </row>
    <row r="2310" spans="1:5" x14ac:dyDescent="0.25">
      <c r="A2310" s="139"/>
      <c r="B2310" s="139"/>
      <c r="C2310" s="139"/>
      <c r="D2310" s="139"/>
      <c r="E2310" s="139"/>
    </row>
    <row r="2311" spans="1:5" x14ac:dyDescent="0.25">
      <c r="A2311" s="139"/>
      <c r="B2311" s="139"/>
      <c r="C2311" s="139"/>
      <c r="D2311" s="139"/>
      <c r="E2311" s="139"/>
    </row>
    <row r="2312" spans="1:5" x14ac:dyDescent="0.25">
      <c r="A2312" s="139"/>
      <c r="B2312" s="139"/>
      <c r="C2312" s="139"/>
      <c r="D2312" s="139"/>
      <c r="E2312" s="139"/>
    </row>
    <row r="2313" spans="1:5" x14ac:dyDescent="0.25">
      <c r="A2313" s="139"/>
      <c r="B2313" s="139"/>
      <c r="C2313" s="139"/>
      <c r="D2313" s="139"/>
      <c r="E2313" s="139"/>
    </row>
    <row r="2314" spans="1:5" x14ac:dyDescent="0.25">
      <c r="A2314" s="139"/>
      <c r="B2314" s="139"/>
      <c r="C2314" s="139"/>
      <c r="D2314" s="139"/>
      <c r="E2314" s="139"/>
    </row>
    <row r="2315" spans="1:5" x14ac:dyDescent="0.25">
      <c r="A2315" s="139"/>
      <c r="B2315" s="139"/>
      <c r="C2315" s="139"/>
      <c r="D2315" s="139"/>
      <c r="E2315" s="139"/>
    </row>
    <row r="2316" spans="1:5" x14ac:dyDescent="0.25">
      <c r="A2316" s="139"/>
      <c r="B2316" s="139"/>
      <c r="C2316" s="139"/>
      <c r="D2316" s="139"/>
      <c r="E2316" s="139"/>
    </row>
    <row r="2317" spans="1:5" x14ac:dyDescent="0.25">
      <c r="A2317" s="139"/>
      <c r="B2317" s="139"/>
      <c r="C2317" s="139"/>
      <c r="D2317" s="139"/>
      <c r="E2317" s="139"/>
    </row>
    <row r="2318" spans="1:5" x14ac:dyDescent="0.25">
      <c r="A2318" s="139"/>
      <c r="B2318" s="139"/>
      <c r="C2318" s="139"/>
      <c r="D2318" s="139"/>
      <c r="E2318" s="139"/>
    </row>
    <row r="2319" spans="1:5" x14ac:dyDescent="0.25">
      <c r="A2319" s="139"/>
      <c r="B2319" s="139"/>
      <c r="C2319" s="139"/>
      <c r="D2319" s="139"/>
      <c r="E2319" s="139"/>
    </row>
    <row r="2320" spans="1:5" x14ac:dyDescent="0.25">
      <c r="A2320" s="139"/>
      <c r="B2320" s="139"/>
      <c r="C2320" s="139"/>
      <c r="D2320" s="139"/>
      <c r="E2320" s="139"/>
    </row>
    <row r="2321" spans="1:5" x14ac:dyDescent="0.25">
      <c r="A2321" s="139"/>
      <c r="B2321" s="139"/>
      <c r="C2321" s="139"/>
      <c r="D2321" s="139"/>
      <c r="E2321" s="139"/>
    </row>
    <row r="2322" spans="1:5" x14ac:dyDescent="0.25">
      <c r="A2322" s="139"/>
      <c r="B2322" s="139"/>
      <c r="C2322" s="139"/>
      <c r="D2322" s="139"/>
      <c r="E2322" s="139"/>
    </row>
    <row r="2323" spans="1:5" x14ac:dyDescent="0.25">
      <c r="A2323" s="139"/>
      <c r="B2323" s="139"/>
      <c r="C2323" s="139"/>
      <c r="D2323" s="139"/>
      <c r="E2323" s="139"/>
    </row>
    <row r="2324" spans="1:5" x14ac:dyDescent="0.25">
      <c r="A2324" s="139"/>
      <c r="B2324" s="139"/>
      <c r="C2324" s="139"/>
      <c r="D2324" s="139"/>
      <c r="E2324" s="139"/>
    </row>
    <row r="2325" spans="1:5" x14ac:dyDescent="0.25">
      <c r="A2325" s="139"/>
      <c r="B2325" s="139"/>
      <c r="C2325" s="139"/>
      <c r="D2325" s="139"/>
      <c r="E2325" s="139"/>
    </row>
    <row r="2326" spans="1:5" x14ac:dyDescent="0.25">
      <c r="A2326" s="139"/>
      <c r="B2326" s="139"/>
      <c r="C2326" s="139"/>
      <c r="D2326" s="139"/>
      <c r="E2326" s="139"/>
    </row>
    <row r="2327" spans="1:5" x14ac:dyDescent="0.25">
      <c r="A2327" s="139"/>
      <c r="B2327" s="139"/>
      <c r="C2327" s="139"/>
      <c r="D2327" s="139"/>
      <c r="E2327" s="139"/>
    </row>
    <row r="2328" spans="1:5" x14ac:dyDescent="0.25">
      <c r="A2328" s="139"/>
      <c r="B2328" s="139"/>
      <c r="C2328" s="139"/>
      <c r="D2328" s="139"/>
      <c r="E2328" s="139"/>
    </row>
    <row r="2329" spans="1:5" x14ac:dyDescent="0.25">
      <c r="A2329" s="139"/>
      <c r="B2329" s="139"/>
      <c r="C2329" s="139"/>
      <c r="D2329" s="139"/>
      <c r="E2329" s="139"/>
    </row>
    <row r="2330" spans="1:5" x14ac:dyDescent="0.25">
      <c r="A2330" s="139"/>
      <c r="B2330" s="139"/>
      <c r="C2330" s="139"/>
      <c r="D2330" s="139"/>
      <c r="E2330" s="139"/>
    </row>
    <row r="2331" spans="1:5" x14ac:dyDescent="0.25">
      <c r="A2331" s="139"/>
      <c r="B2331" s="139"/>
      <c r="C2331" s="139"/>
      <c r="D2331" s="139"/>
      <c r="E2331" s="139"/>
    </row>
    <row r="2332" spans="1:5" x14ac:dyDescent="0.25">
      <c r="A2332" s="139"/>
      <c r="B2332" s="139"/>
      <c r="C2332" s="139"/>
      <c r="D2332" s="139"/>
      <c r="E2332" s="139"/>
    </row>
    <row r="2333" spans="1:5" x14ac:dyDescent="0.25">
      <c r="D2333" s="137"/>
      <c r="E2333" s="137"/>
    </row>
    <row r="2334" spans="1:5" x14ac:dyDescent="0.25">
      <c r="A2334" s="139"/>
      <c r="B2334" s="139"/>
      <c r="C2334" s="139"/>
      <c r="D2334" s="139"/>
      <c r="E2334" s="139"/>
    </row>
    <row r="2335" spans="1:5" x14ac:dyDescent="0.25">
      <c r="A2335" s="139"/>
      <c r="B2335" s="139"/>
      <c r="C2335" s="139"/>
      <c r="D2335" s="139"/>
      <c r="E2335" s="139"/>
    </row>
    <row r="2336" spans="1:5" x14ac:dyDescent="0.25">
      <c r="A2336" s="139"/>
      <c r="B2336" s="139"/>
      <c r="C2336" s="139"/>
      <c r="D2336" s="139"/>
      <c r="E2336" s="139"/>
    </row>
    <row r="2337" spans="1:5" x14ac:dyDescent="0.25">
      <c r="A2337" s="139"/>
      <c r="B2337" s="139"/>
      <c r="C2337" s="139"/>
      <c r="D2337" s="139"/>
      <c r="E2337" s="139"/>
    </row>
    <row r="2338" spans="1:5" x14ac:dyDescent="0.25">
      <c r="A2338" s="139"/>
      <c r="B2338" s="139"/>
      <c r="C2338" s="139"/>
      <c r="D2338" s="139"/>
      <c r="E2338" s="139"/>
    </row>
    <row r="2339" spans="1:5" x14ac:dyDescent="0.25">
      <c r="A2339" s="139"/>
      <c r="B2339" s="139"/>
      <c r="C2339" s="139"/>
      <c r="D2339" s="139"/>
      <c r="E2339" s="139"/>
    </row>
    <row r="2342" spans="1:5" x14ac:dyDescent="0.25">
      <c r="A2342" s="137"/>
    </row>
    <row r="2343" spans="1:5" x14ac:dyDescent="0.25">
      <c r="A2343" s="139"/>
      <c r="B2343" s="139"/>
      <c r="C2343" s="139"/>
      <c r="D2343" s="137"/>
      <c r="E2343" s="137"/>
    </row>
    <row r="2344" spans="1:5" x14ac:dyDescent="0.25">
      <c r="A2344" s="139"/>
      <c r="B2344" s="139"/>
      <c r="C2344" s="139"/>
      <c r="D2344" s="139"/>
      <c r="E2344" s="139"/>
    </row>
    <row r="2345" spans="1:5" x14ac:dyDescent="0.25">
      <c r="A2345" s="139"/>
      <c r="B2345" s="139"/>
      <c r="C2345" s="139"/>
      <c r="D2345" s="139"/>
      <c r="E2345" s="139"/>
    </row>
    <row r="2346" spans="1:5" x14ac:dyDescent="0.25">
      <c r="A2346" s="139"/>
      <c r="B2346" s="139"/>
      <c r="C2346" s="139"/>
      <c r="D2346" s="139"/>
      <c r="E2346" s="139"/>
    </row>
    <row r="2347" spans="1:5" x14ac:dyDescent="0.25">
      <c r="A2347" s="139"/>
      <c r="B2347" s="139"/>
      <c r="C2347" s="139"/>
      <c r="D2347" s="139"/>
      <c r="E2347" s="139"/>
    </row>
    <row r="2348" spans="1:5" x14ac:dyDescent="0.25">
      <c r="A2348" s="139"/>
      <c r="B2348" s="139"/>
      <c r="C2348" s="139"/>
      <c r="D2348" s="139"/>
      <c r="E2348" s="139"/>
    </row>
    <row r="2349" spans="1:5" x14ac:dyDescent="0.25">
      <c r="A2349" s="139"/>
      <c r="B2349" s="139"/>
      <c r="C2349" s="139"/>
      <c r="D2349" s="139"/>
      <c r="E2349" s="139"/>
    </row>
    <row r="2350" spans="1:5" x14ac:dyDescent="0.25">
      <c r="A2350" s="139"/>
      <c r="B2350" s="139"/>
      <c r="C2350" s="139"/>
      <c r="D2350" s="139"/>
      <c r="E2350" s="139"/>
    </row>
    <row r="2351" spans="1:5" x14ac:dyDescent="0.25">
      <c r="A2351" s="139"/>
      <c r="B2351" s="139"/>
      <c r="C2351" s="139"/>
      <c r="D2351" s="139"/>
      <c r="E2351" s="139"/>
    </row>
    <row r="2352" spans="1:5" x14ac:dyDescent="0.25">
      <c r="A2352" s="139"/>
      <c r="B2352" s="139"/>
      <c r="C2352" s="139"/>
      <c r="D2352" s="139"/>
      <c r="E2352" s="139"/>
    </row>
    <row r="2353" spans="1:5" x14ac:dyDescent="0.25">
      <c r="A2353" s="139"/>
      <c r="B2353" s="139"/>
      <c r="C2353" s="139"/>
      <c r="D2353" s="139"/>
      <c r="E2353" s="139"/>
    </row>
    <row r="2354" spans="1:5" x14ac:dyDescent="0.25">
      <c r="A2354" s="139"/>
      <c r="B2354" s="139"/>
      <c r="C2354" s="139"/>
      <c r="D2354" s="139"/>
      <c r="E2354" s="139"/>
    </row>
    <row r="2355" spans="1:5" x14ac:dyDescent="0.25">
      <c r="A2355" s="139"/>
      <c r="B2355" s="139"/>
      <c r="C2355" s="139"/>
      <c r="D2355" s="139"/>
      <c r="E2355" s="139"/>
    </row>
    <row r="2356" spans="1:5" x14ac:dyDescent="0.25">
      <c r="A2356" s="139"/>
      <c r="B2356" s="139"/>
      <c r="C2356" s="139"/>
      <c r="D2356" s="139"/>
      <c r="E2356" s="139"/>
    </row>
    <row r="2357" spans="1:5" x14ac:dyDescent="0.25">
      <c r="A2357" s="139"/>
      <c r="B2357" s="139"/>
      <c r="C2357" s="139"/>
      <c r="D2357" s="139"/>
      <c r="E2357" s="139"/>
    </row>
    <row r="2358" spans="1:5" x14ac:dyDescent="0.25">
      <c r="A2358" s="139"/>
      <c r="B2358" s="139"/>
      <c r="C2358" s="139"/>
      <c r="D2358" s="139"/>
      <c r="E2358" s="139"/>
    </row>
    <row r="2359" spans="1:5" x14ac:dyDescent="0.25">
      <c r="A2359" s="139"/>
      <c r="B2359" s="139"/>
      <c r="C2359" s="139"/>
      <c r="D2359" s="139"/>
      <c r="E2359" s="139"/>
    </row>
    <row r="2360" spans="1:5" x14ac:dyDescent="0.25">
      <c r="A2360" s="139"/>
      <c r="B2360" s="139"/>
      <c r="C2360" s="139"/>
      <c r="D2360" s="139"/>
      <c r="E2360" s="139"/>
    </row>
    <row r="2361" spans="1:5" x14ac:dyDescent="0.25">
      <c r="A2361" s="139"/>
      <c r="B2361" s="139"/>
      <c r="C2361" s="139"/>
      <c r="D2361" s="139"/>
      <c r="E2361" s="139"/>
    </row>
    <row r="2362" spans="1:5" x14ac:dyDescent="0.25">
      <c r="A2362" s="139"/>
      <c r="B2362" s="139"/>
      <c r="C2362" s="139"/>
      <c r="D2362" s="139"/>
      <c r="E2362" s="139"/>
    </row>
    <row r="2363" spans="1:5" x14ac:dyDescent="0.25">
      <c r="A2363" s="139"/>
      <c r="B2363" s="139"/>
      <c r="C2363" s="139"/>
      <c r="D2363" s="139"/>
      <c r="E2363" s="139"/>
    </row>
    <row r="2364" spans="1:5" x14ac:dyDescent="0.25">
      <c r="A2364" s="139"/>
      <c r="B2364" s="139"/>
      <c r="C2364" s="139"/>
      <c r="D2364" s="139"/>
      <c r="E2364" s="139"/>
    </row>
    <row r="2365" spans="1:5" x14ac:dyDescent="0.25">
      <c r="A2365" s="139"/>
      <c r="B2365" s="139"/>
      <c r="C2365" s="139"/>
      <c r="D2365" s="139"/>
      <c r="E2365" s="139"/>
    </row>
    <row r="2366" spans="1:5" x14ac:dyDescent="0.25">
      <c r="A2366" s="139"/>
      <c r="B2366" s="139"/>
      <c r="C2366" s="139"/>
      <c r="D2366" s="139"/>
      <c r="E2366" s="139"/>
    </row>
    <row r="2367" spans="1:5" x14ac:dyDescent="0.25">
      <c r="A2367" s="139"/>
      <c r="B2367" s="139"/>
      <c r="C2367" s="139"/>
      <c r="D2367" s="139"/>
      <c r="E2367" s="139"/>
    </row>
    <row r="2368" spans="1:5" x14ac:dyDescent="0.25">
      <c r="A2368" s="139"/>
      <c r="B2368" s="139"/>
      <c r="C2368" s="139"/>
      <c r="D2368" s="139"/>
      <c r="E2368" s="139"/>
    </row>
    <row r="2369" spans="1:5" x14ac:dyDescent="0.25">
      <c r="A2369" s="139"/>
      <c r="B2369" s="139"/>
      <c r="C2369" s="139"/>
      <c r="D2369" s="139"/>
      <c r="E2369" s="139"/>
    </row>
    <row r="2370" spans="1:5" x14ac:dyDescent="0.25">
      <c r="A2370" s="139"/>
      <c r="B2370" s="139"/>
      <c r="C2370" s="139"/>
      <c r="D2370" s="139"/>
      <c r="E2370" s="139"/>
    </row>
    <row r="2371" spans="1:5" x14ac:dyDescent="0.25">
      <c r="A2371" s="139"/>
      <c r="B2371" s="139"/>
      <c r="C2371" s="139"/>
      <c r="D2371" s="139"/>
      <c r="E2371" s="139"/>
    </row>
    <row r="2372" spans="1:5" x14ac:dyDescent="0.25">
      <c r="D2372" s="137"/>
      <c r="E2372" s="137"/>
    </row>
    <row r="2373" spans="1:5" x14ac:dyDescent="0.25">
      <c r="A2373" s="139"/>
      <c r="B2373" s="139"/>
      <c r="C2373" s="139"/>
      <c r="D2373" s="139"/>
      <c r="E2373" s="139"/>
    </row>
    <row r="2374" spans="1:5" x14ac:dyDescent="0.25">
      <c r="A2374" s="139"/>
      <c r="B2374" s="139"/>
      <c r="C2374" s="139"/>
      <c r="D2374" s="139"/>
      <c r="E2374" s="139"/>
    </row>
    <row r="2375" spans="1:5" x14ac:dyDescent="0.25">
      <c r="A2375" s="139"/>
      <c r="B2375" s="139"/>
      <c r="C2375" s="139"/>
      <c r="D2375" s="139"/>
      <c r="E2375" s="139"/>
    </row>
    <row r="2376" spans="1:5" x14ac:dyDescent="0.25">
      <c r="A2376" s="139"/>
      <c r="B2376" s="139"/>
      <c r="C2376" s="139"/>
      <c r="D2376" s="139"/>
      <c r="E2376" s="139"/>
    </row>
    <row r="2377" spans="1:5" x14ac:dyDescent="0.25">
      <c r="A2377" s="139"/>
      <c r="B2377" s="139"/>
      <c r="C2377" s="139"/>
      <c r="D2377" s="139"/>
      <c r="E2377" s="139"/>
    </row>
    <row r="2378" spans="1:5" x14ac:dyDescent="0.25">
      <c r="A2378" s="139"/>
      <c r="B2378" s="139"/>
      <c r="C2378" s="139"/>
      <c r="D2378" s="139"/>
      <c r="E2378" s="139"/>
    </row>
    <row r="2381" spans="1:5" x14ac:dyDescent="0.25">
      <c r="A2381" s="137"/>
    </row>
    <row r="2382" spans="1:5" x14ac:dyDescent="0.25">
      <c r="A2382" s="139"/>
      <c r="B2382" s="139"/>
      <c r="C2382" s="139"/>
      <c r="D2382" s="137"/>
      <c r="E2382" s="137"/>
    </row>
    <row r="2383" spans="1:5" x14ac:dyDescent="0.25">
      <c r="A2383" s="139"/>
      <c r="B2383" s="139"/>
      <c r="C2383" s="139"/>
      <c r="D2383" s="139"/>
      <c r="E2383" s="139"/>
    </row>
    <row r="2384" spans="1:5" x14ac:dyDescent="0.25">
      <c r="A2384" s="139"/>
      <c r="B2384" s="139"/>
      <c r="C2384" s="139"/>
      <c r="D2384" s="139"/>
      <c r="E2384" s="139"/>
    </row>
    <row r="2385" spans="1:5" x14ac:dyDescent="0.25">
      <c r="A2385" s="139"/>
      <c r="B2385" s="139"/>
      <c r="C2385" s="139"/>
      <c r="D2385" s="139"/>
      <c r="E2385" s="139"/>
    </row>
    <row r="2386" spans="1:5" x14ac:dyDescent="0.25">
      <c r="A2386" s="139"/>
      <c r="B2386" s="139"/>
      <c r="C2386" s="139"/>
      <c r="D2386" s="139"/>
      <c r="E2386" s="139"/>
    </row>
    <row r="2387" spans="1:5" x14ac:dyDescent="0.25">
      <c r="A2387" s="139"/>
      <c r="B2387" s="139"/>
      <c r="C2387" s="139"/>
      <c r="D2387" s="139"/>
      <c r="E2387" s="139"/>
    </row>
    <row r="2388" spans="1:5" x14ac:dyDescent="0.25">
      <c r="A2388" s="139"/>
      <c r="B2388" s="139"/>
      <c r="C2388" s="139"/>
      <c r="D2388" s="139"/>
      <c r="E2388" s="139"/>
    </row>
    <row r="2389" spans="1:5" x14ac:dyDescent="0.25">
      <c r="A2389" s="139"/>
      <c r="B2389" s="139"/>
      <c r="C2389" s="139"/>
      <c r="D2389" s="139"/>
      <c r="E2389" s="139"/>
    </row>
    <row r="2390" spans="1:5" x14ac:dyDescent="0.25">
      <c r="A2390" s="139"/>
      <c r="B2390" s="139"/>
      <c r="C2390" s="139"/>
      <c r="D2390" s="139"/>
      <c r="E2390" s="139"/>
    </row>
    <row r="2391" spans="1:5" x14ac:dyDescent="0.25">
      <c r="A2391" s="139"/>
      <c r="B2391" s="139"/>
      <c r="C2391" s="139"/>
      <c r="D2391" s="139"/>
      <c r="E2391" s="139"/>
    </row>
    <row r="2392" spans="1:5" x14ac:dyDescent="0.25">
      <c r="A2392" s="139"/>
      <c r="B2392" s="139"/>
      <c r="C2392" s="139"/>
      <c r="D2392" s="139"/>
      <c r="E2392" s="139"/>
    </row>
    <row r="2393" spans="1:5" x14ac:dyDescent="0.25">
      <c r="A2393" s="139"/>
      <c r="B2393" s="139"/>
      <c r="C2393" s="139"/>
      <c r="D2393" s="139"/>
      <c r="E2393" s="139"/>
    </row>
    <row r="2394" spans="1:5" x14ac:dyDescent="0.25">
      <c r="A2394" s="139"/>
      <c r="B2394" s="139"/>
      <c r="C2394" s="139"/>
      <c r="D2394" s="139"/>
      <c r="E2394" s="139"/>
    </row>
    <row r="2395" spans="1:5" x14ac:dyDescent="0.25">
      <c r="A2395" s="139"/>
      <c r="B2395" s="139"/>
      <c r="C2395" s="139"/>
      <c r="D2395" s="139"/>
      <c r="E2395" s="139"/>
    </row>
    <row r="2396" spans="1:5" x14ac:dyDescent="0.25">
      <c r="A2396" s="139"/>
      <c r="B2396" s="139"/>
      <c r="C2396" s="139"/>
      <c r="D2396" s="139"/>
      <c r="E2396" s="139"/>
    </row>
    <row r="2397" spans="1:5" x14ac:dyDescent="0.25">
      <c r="A2397" s="139"/>
      <c r="B2397" s="139"/>
      <c r="C2397" s="139"/>
      <c r="D2397" s="139"/>
      <c r="E2397" s="139"/>
    </row>
    <row r="2398" spans="1:5" x14ac:dyDescent="0.25">
      <c r="A2398" s="139"/>
      <c r="B2398" s="139"/>
      <c r="C2398" s="139"/>
      <c r="D2398" s="139"/>
      <c r="E2398" s="139"/>
    </row>
    <row r="2399" spans="1:5" x14ac:dyDescent="0.25">
      <c r="A2399" s="139"/>
      <c r="B2399" s="139"/>
      <c r="C2399" s="139"/>
      <c r="D2399" s="139"/>
      <c r="E2399" s="139"/>
    </row>
    <row r="2400" spans="1:5" x14ac:dyDescent="0.25">
      <c r="A2400" s="139"/>
      <c r="B2400" s="139"/>
      <c r="C2400" s="139"/>
      <c r="D2400" s="139"/>
      <c r="E2400" s="139"/>
    </row>
    <row r="2401" spans="1:5" x14ac:dyDescent="0.25">
      <c r="A2401" s="139"/>
      <c r="B2401" s="139"/>
      <c r="C2401" s="139"/>
      <c r="D2401" s="139"/>
      <c r="E2401" s="139"/>
    </row>
    <row r="2402" spans="1:5" x14ac:dyDescent="0.25">
      <c r="A2402" s="139"/>
      <c r="B2402" s="139"/>
      <c r="C2402" s="139"/>
      <c r="D2402" s="139"/>
      <c r="E2402" s="139"/>
    </row>
    <row r="2403" spans="1:5" x14ac:dyDescent="0.25">
      <c r="A2403" s="139"/>
      <c r="B2403" s="139"/>
      <c r="C2403" s="139"/>
      <c r="D2403" s="139"/>
      <c r="E2403" s="139"/>
    </row>
    <row r="2404" spans="1:5" x14ac:dyDescent="0.25">
      <c r="A2404" s="139"/>
      <c r="B2404" s="139"/>
      <c r="C2404" s="139"/>
      <c r="D2404" s="139"/>
      <c r="E2404" s="139"/>
    </row>
    <row r="2405" spans="1:5" x14ac:dyDescent="0.25">
      <c r="A2405" s="139"/>
      <c r="B2405" s="139"/>
      <c r="C2405" s="139"/>
      <c r="D2405" s="139"/>
      <c r="E2405" s="139"/>
    </row>
    <row r="2406" spans="1:5" x14ac:dyDescent="0.25">
      <c r="A2406" s="139"/>
      <c r="B2406" s="139"/>
      <c r="C2406" s="139"/>
      <c r="D2406" s="139"/>
      <c r="E2406" s="139"/>
    </row>
    <row r="2407" spans="1:5" x14ac:dyDescent="0.25">
      <c r="A2407" s="139"/>
      <c r="B2407" s="139"/>
      <c r="C2407" s="139"/>
      <c r="D2407" s="139"/>
      <c r="E2407" s="139"/>
    </row>
    <row r="2408" spans="1:5" x14ac:dyDescent="0.25">
      <c r="A2408" s="139"/>
      <c r="B2408" s="139"/>
      <c r="C2408" s="139"/>
      <c r="D2408" s="139"/>
      <c r="E2408" s="139"/>
    </row>
    <row r="2409" spans="1:5" x14ac:dyDescent="0.25">
      <c r="A2409" s="139"/>
      <c r="B2409" s="139"/>
      <c r="C2409" s="139"/>
      <c r="D2409" s="139"/>
      <c r="E2409" s="139"/>
    </row>
    <row r="2410" spans="1:5" x14ac:dyDescent="0.25">
      <c r="A2410" s="139"/>
      <c r="B2410" s="139"/>
      <c r="C2410" s="139"/>
      <c r="D2410" s="139"/>
      <c r="E2410" s="139"/>
    </row>
    <row r="2411" spans="1:5" x14ac:dyDescent="0.25">
      <c r="D2411" s="137"/>
      <c r="E2411" s="137"/>
    </row>
    <row r="2412" spans="1:5" x14ac:dyDescent="0.25">
      <c r="A2412" s="139"/>
      <c r="B2412" s="139"/>
      <c r="C2412" s="139"/>
      <c r="D2412" s="139"/>
      <c r="E2412" s="139"/>
    </row>
    <row r="2413" spans="1:5" x14ac:dyDescent="0.25">
      <c r="A2413" s="139"/>
      <c r="B2413" s="139"/>
      <c r="C2413" s="139"/>
      <c r="D2413" s="139"/>
      <c r="E2413" s="139"/>
    </row>
    <row r="2414" spans="1:5" x14ac:dyDescent="0.25">
      <c r="A2414" s="139"/>
      <c r="B2414" s="139"/>
      <c r="C2414" s="139"/>
      <c r="D2414" s="139"/>
      <c r="E2414" s="139"/>
    </row>
    <row r="2415" spans="1:5" x14ac:dyDescent="0.25">
      <c r="A2415" s="139"/>
      <c r="B2415" s="139"/>
      <c r="C2415" s="139"/>
      <c r="D2415" s="139"/>
      <c r="E2415" s="139"/>
    </row>
    <row r="2416" spans="1:5" x14ac:dyDescent="0.25">
      <c r="A2416" s="139"/>
      <c r="B2416" s="139"/>
      <c r="C2416" s="139"/>
      <c r="D2416" s="139"/>
      <c r="E2416" s="139"/>
    </row>
    <row r="2417" spans="1:5" x14ac:dyDescent="0.25">
      <c r="A2417" s="139"/>
      <c r="B2417" s="139"/>
      <c r="C2417" s="139"/>
      <c r="D2417" s="139"/>
      <c r="E2417" s="139"/>
    </row>
    <row r="2418" spans="1:5" hidden="1" outlineLevel="1" x14ac:dyDescent="0.25"/>
    <row r="2419" spans="1:5" hidden="1" outlineLevel="1" x14ac:dyDescent="0.25"/>
    <row r="2420" spans="1:5" hidden="1" outlineLevel="1" x14ac:dyDescent="0.25">
      <c r="A2420" s="137"/>
    </row>
    <row r="2421" spans="1:5" hidden="1" outlineLevel="1" x14ac:dyDescent="0.25">
      <c r="A2421" s="139"/>
      <c r="B2421" s="139"/>
      <c r="C2421" s="139"/>
      <c r="D2421" s="137"/>
      <c r="E2421" s="137"/>
    </row>
    <row r="2422" spans="1:5" hidden="1" outlineLevel="1" x14ac:dyDescent="0.25">
      <c r="A2422" s="139"/>
      <c r="B2422" s="139"/>
      <c r="C2422" s="139"/>
      <c r="D2422" s="139"/>
      <c r="E2422" s="139"/>
    </row>
    <row r="2423" spans="1:5" hidden="1" outlineLevel="1" x14ac:dyDescent="0.25">
      <c r="A2423" s="139"/>
      <c r="B2423" s="139"/>
      <c r="C2423" s="139"/>
      <c r="D2423" s="139"/>
      <c r="E2423" s="139"/>
    </row>
    <row r="2424" spans="1:5" hidden="1" outlineLevel="1" x14ac:dyDescent="0.25">
      <c r="A2424" s="139"/>
      <c r="B2424" s="139"/>
      <c r="C2424" s="139"/>
      <c r="D2424" s="139"/>
      <c r="E2424" s="139"/>
    </row>
    <row r="2425" spans="1:5" hidden="1" outlineLevel="1" x14ac:dyDescent="0.25">
      <c r="A2425" s="139"/>
      <c r="B2425" s="139"/>
      <c r="C2425" s="139"/>
      <c r="D2425" s="139"/>
      <c r="E2425" s="139"/>
    </row>
    <row r="2426" spans="1:5" hidden="1" outlineLevel="1" x14ac:dyDescent="0.25">
      <c r="A2426" s="139"/>
      <c r="B2426" s="139"/>
      <c r="C2426" s="139"/>
      <c r="D2426" s="139"/>
      <c r="E2426" s="139"/>
    </row>
    <row r="2427" spans="1:5" hidden="1" outlineLevel="1" x14ac:dyDescent="0.25">
      <c r="A2427" s="139"/>
      <c r="B2427" s="139"/>
      <c r="C2427" s="139"/>
      <c r="D2427" s="139"/>
      <c r="E2427" s="139"/>
    </row>
    <row r="2428" spans="1:5" hidden="1" outlineLevel="1" x14ac:dyDescent="0.25">
      <c r="A2428" s="139"/>
      <c r="B2428" s="139"/>
      <c r="C2428" s="139"/>
      <c r="D2428" s="139"/>
      <c r="E2428" s="139"/>
    </row>
    <row r="2429" spans="1:5" hidden="1" outlineLevel="1" x14ac:dyDescent="0.25">
      <c r="A2429" s="139"/>
      <c r="B2429" s="139"/>
      <c r="C2429" s="139"/>
      <c r="D2429" s="139"/>
      <c r="E2429" s="139"/>
    </row>
    <row r="2430" spans="1:5" hidden="1" outlineLevel="1" x14ac:dyDescent="0.25">
      <c r="A2430" s="139"/>
      <c r="B2430" s="139"/>
      <c r="C2430" s="139"/>
      <c r="D2430" s="139"/>
      <c r="E2430" s="139"/>
    </row>
    <row r="2431" spans="1:5" hidden="1" outlineLevel="1" x14ac:dyDescent="0.25">
      <c r="A2431" s="139"/>
      <c r="B2431" s="139"/>
      <c r="C2431" s="139"/>
      <c r="D2431" s="139"/>
      <c r="E2431" s="139"/>
    </row>
    <row r="2432" spans="1:5" hidden="1" outlineLevel="1" x14ac:dyDescent="0.25">
      <c r="A2432" s="139"/>
      <c r="B2432" s="139"/>
      <c r="C2432" s="139"/>
      <c r="D2432" s="139"/>
      <c r="E2432" s="139"/>
    </row>
    <row r="2433" spans="1:5" hidden="1" outlineLevel="1" x14ac:dyDescent="0.25">
      <c r="A2433" s="139"/>
      <c r="B2433" s="139"/>
      <c r="C2433" s="139"/>
      <c r="D2433" s="139"/>
      <c r="E2433" s="139"/>
    </row>
    <row r="2434" spans="1:5" hidden="1" outlineLevel="1" x14ac:dyDescent="0.25">
      <c r="A2434" s="139"/>
      <c r="B2434" s="139"/>
      <c r="C2434" s="139"/>
      <c r="D2434" s="139"/>
      <c r="E2434" s="139"/>
    </row>
    <row r="2435" spans="1:5" hidden="1" outlineLevel="1" x14ac:dyDescent="0.25">
      <c r="A2435" s="139"/>
      <c r="B2435" s="139"/>
      <c r="C2435" s="139"/>
      <c r="D2435" s="139"/>
      <c r="E2435" s="139"/>
    </row>
    <row r="2436" spans="1:5" hidden="1" outlineLevel="1" x14ac:dyDescent="0.25">
      <c r="A2436" s="139"/>
      <c r="B2436" s="139"/>
      <c r="C2436" s="139"/>
      <c r="D2436" s="139"/>
      <c r="E2436" s="139"/>
    </row>
    <row r="2437" spans="1:5" hidden="1" outlineLevel="1" x14ac:dyDescent="0.25">
      <c r="A2437" s="139"/>
      <c r="B2437" s="139"/>
      <c r="C2437" s="139"/>
      <c r="D2437" s="139"/>
      <c r="E2437" s="139"/>
    </row>
    <row r="2438" spans="1:5" hidden="1" outlineLevel="1" x14ac:dyDescent="0.25">
      <c r="A2438" s="139"/>
      <c r="B2438" s="139"/>
      <c r="C2438" s="139"/>
      <c r="D2438" s="139"/>
      <c r="E2438" s="139"/>
    </row>
    <row r="2439" spans="1:5" hidden="1" outlineLevel="1" x14ac:dyDescent="0.25">
      <c r="A2439" s="139"/>
      <c r="B2439" s="139"/>
      <c r="C2439" s="139"/>
      <c r="D2439" s="139"/>
      <c r="E2439" s="139"/>
    </row>
    <row r="2440" spans="1:5" hidden="1" outlineLevel="1" x14ac:dyDescent="0.25">
      <c r="A2440" s="139"/>
      <c r="B2440" s="139"/>
      <c r="C2440" s="139"/>
      <c r="D2440" s="139"/>
      <c r="E2440" s="139"/>
    </row>
    <row r="2441" spans="1:5" hidden="1" outlineLevel="1" x14ac:dyDescent="0.25">
      <c r="A2441" s="139"/>
      <c r="B2441" s="139"/>
      <c r="C2441" s="139"/>
      <c r="D2441" s="139"/>
      <c r="E2441" s="139"/>
    </row>
    <row r="2442" spans="1:5" hidden="1" outlineLevel="1" x14ac:dyDescent="0.25">
      <c r="A2442" s="139"/>
      <c r="B2442" s="139"/>
      <c r="C2442" s="139"/>
      <c r="D2442" s="139"/>
      <c r="E2442" s="139"/>
    </row>
    <row r="2443" spans="1:5" hidden="1" outlineLevel="1" x14ac:dyDescent="0.25">
      <c r="A2443" s="139"/>
      <c r="B2443" s="139"/>
      <c r="C2443" s="139"/>
      <c r="D2443" s="139"/>
      <c r="E2443" s="139"/>
    </row>
    <row r="2444" spans="1:5" hidden="1" outlineLevel="1" x14ac:dyDescent="0.25">
      <c r="A2444" s="139"/>
      <c r="B2444" s="139"/>
      <c r="C2444" s="139"/>
      <c r="D2444" s="139"/>
      <c r="E2444" s="139"/>
    </row>
    <row r="2445" spans="1:5" hidden="1" outlineLevel="1" x14ac:dyDescent="0.25">
      <c r="A2445" s="139"/>
      <c r="B2445" s="139"/>
      <c r="C2445" s="139"/>
      <c r="D2445" s="139"/>
      <c r="E2445" s="139"/>
    </row>
    <row r="2446" spans="1:5" hidden="1" outlineLevel="1" x14ac:dyDescent="0.25">
      <c r="A2446" s="139"/>
      <c r="B2446" s="139"/>
      <c r="C2446" s="139"/>
      <c r="D2446" s="139"/>
      <c r="E2446" s="139"/>
    </row>
    <row r="2447" spans="1:5" hidden="1" outlineLevel="1" x14ac:dyDescent="0.25">
      <c r="A2447" s="139"/>
      <c r="B2447" s="139"/>
      <c r="C2447" s="139"/>
      <c r="D2447" s="139"/>
      <c r="E2447" s="139"/>
    </row>
    <row r="2448" spans="1:5" hidden="1" outlineLevel="1" x14ac:dyDescent="0.25">
      <c r="A2448" s="139"/>
      <c r="B2448" s="139"/>
      <c r="C2448" s="139"/>
      <c r="D2448" s="139"/>
      <c r="E2448" s="139"/>
    </row>
    <row r="2449" spans="1:5" hidden="1" outlineLevel="1" x14ac:dyDescent="0.25">
      <c r="A2449" s="139"/>
      <c r="B2449" s="139"/>
      <c r="C2449" s="139"/>
      <c r="D2449" s="139"/>
      <c r="E2449" s="139"/>
    </row>
    <row r="2450" spans="1:5" hidden="1" outlineLevel="1" x14ac:dyDescent="0.25">
      <c r="D2450" s="137"/>
      <c r="E2450" s="137"/>
    </row>
    <row r="2451" spans="1:5" hidden="1" outlineLevel="1" x14ac:dyDescent="0.25">
      <c r="A2451" s="139"/>
      <c r="B2451" s="139"/>
      <c r="C2451" s="139"/>
      <c r="D2451" s="139"/>
      <c r="E2451" s="139"/>
    </row>
    <row r="2452" spans="1:5" hidden="1" outlineLevel="1" x14ac:dyDescent="0.25">
      <c r="A2452" s="139"/>
      <c r="B2452" s="139"/>
      <c r="C2452" s="139"/>
      <c r="D2452" s="139"/>
      <c r="E2452" s="139"/>
    </row>
    <row r="2453" spans="1:5" hidden="1" outlineLevel="1" x14ac:dyDescent="0.25">
      <c r="A2453" s="139"/>
      <c r="B2453" s="139"/>
      <c r="C2453" s="139"/>
      <c r="D2453" s="139"/>
      <c r="E2453" s="139"/>
    </row>
    <row r="2454" spans="1:5" hidden="1" outlineLevel="1" x14ac:dyDescent="0.25">
      <c r="A2454" s="139"/>
      <c r="B2454" s="139"/>
      <c r="C2454" s="139"/>
      <c r="D2454" s="139"/>
      <c r="E2454" s="139"/>
    </row>
    <row r="2455" spans="1:5" hidden="1" outlineLevel="1" x14ac:dyDescent="0.25">
      <c r="A2455" s="139"/>
      <c r="B2455" s="139"/>
      <c r="C2455" s="139"/>
      <c r="D2455" s="139"/>
      <c r="E2455" s="139"/>
    </row>
    <row r="2456" spans="1:5" hidden="1" outlineLevel="1" x14ac:dyDescent="0.25">
      <c r="A2456" s="139"/>
      <c r="B2456" s="139"/>
      <c r="C2456" s="139"/>
      <c r="D2456" s="139"/>
      <c r="E2456" s="139"/>
    </row>
    <row r="2457" spans="1:5" hidden="1" outlineLevel="1" x14ac:dyDescent="0.25"/>
    <row r="2458" spans="1:5" hidden="1" outlineLevel="1" x14ac:dyDescent="0.25"/>
    <row r="2459" spans="1:5" hidden="1" outlineLevel="1" x14ac:dyDescent="0.25">
      <c r="A2459" s="137"/>
    </row>
    <row r="2460" spans="1:5" hidden="1" outlineLevel="1" x14ac:dyDescent="0.25">
      <c r="A2460" s="139"/>
      <c r="B2460" s="139"/>
      <c r="C2460" s="139"/>
      <c r="D2460" s="137"/>
      <c r="E2460" s="137"/>
    </row>
    <row r="2461" spans="1:5" hidden="1" outlineLevel="1" x14ac:dyDescent="0.25">
      <c r="A2461" s="139"/>
      <c r="B2461" s="139"/>
      <c r="C2461" s="139"/>
      <c r="D2461" s="139"/>
      <c r="E2461" s="139"/>
    </row>
    <row r="2462" spans="1:5" hidden="1" outlineLevel="1" x14ac:dyDescent="0.25">
      <c r="A2462" s="139"/>
      <c r="B2462" s="139"/>
      <c r="C2462" s="139"/>
      <c r="D2462" s="139"/>
      <c r="E2462" s="139"/>
    </row>
    <row r="2463" spans="1:5" hidden="1" outlineLevel="1" x14ac:dyDescent="0.25">
      <c r="A2463" s="139"/>
      <c r="B2463" s="139"/>
      <c r="C2463" s="139"/>
      <c r="D2463" s="139"/>
      <c r="E2463" s="139"/>
    </row>
    <row r="2464" spans="1:5" hidden="1" outlineLevel="1" x14ac:dyDescent="0.25">
      <c r="A2464" s="139"/>
      <c r="B2464" s="139"/>
      <c r="C2464" s="139"/>
      <c r="D2464" s="139"/>
      <c r="E2464" s="139"/>
    </row>
    <row r="2465" spans="1:5" hidden="1" outlineLevel="1" x14ac:dyDescent="0.25">
      <c r="A2465" s="139"/>
      <c r="B2465" s="139"/>
      <c r="C2465" s="139"/>
      <c r="D2465" s="139"/>
      <c r="E2465" s="139"/>
    </row>
    <row r="2466" spans="1:5" hidden="1" outlineLevel="1" x14ac:dyDescent="0.25">
      <c r="A2466" s="139"/>
      <c r="B2466" s="139"/>
      <c r="C2466" s="139"/>
      <c r="D2466" s="139"/>
      <c r="E2466" s="139"/>
    </row>
    <row r="2467" spans="1:5" hidden="1" outlineLevel="1" x14ac:dyDescent="0.25">
      <c r="A2467" s="139"/>
      <c r="B2467" s="139"/>
      <c r="C2467" s="139"/>
      <c r="D2467" s="139"/>
      <c r="E2467" s="139"/>
    </row>
    <row r="2468" spans="1:5" hidden="1" outlineLevel="1" x14ac:dyDescent="0.25">
      <c r="A2468" s="139"/>
      <c r="B2468" s="139"/>
      <c r="C2468" s="139"/>
      <c r="D2468" s="139"/>
      <c r="E2468" s="139"/>
    </row>
    <row r="2469" spans="1:5" hidden="1" outlineLevel="1" x14ac:dyDescent="0.25">
      <c r="A2469" s="139"/>
      <c r="B2469" s="139"/>
      <c r="C2469" s="139"/>
      <c r="D2469" s="139"/>
      <c r="E2469" s="139"/>
    </row>
    <row r="2470" spans="1:5" hidden="1" outlineLevel="1" x14ac:dyDescent="0.25">
      <c r="A2470" s="139"/>
      <c r="B2470" s="139"/>
      <c r="C2470" s="139"/>
      <c r="D2470" s="139"/>
      <c r="E2470" s="139"/>
    </row>
    <row r="2471" spans="1:5" hidden="1" outlineLevel="1" x14ac:dyDescent="0.25">
      <c r="A2471" s="139"/>
      <c r="B2471" s="139"/>
      <c r="C2471" s="139"/>
      <c r="D2471" s="139"/>
      <c r="E2471" s="139"/>
    </row>
    <row r="2472" spans="1:5" hidden="1" outlineLevel="1" x14ac:dyDescent="0.25">
      <c r="A2472" s="139"/>
      <c r="B2472" s="139"/>
      <c r="C2472" s="139"/>
      <c r="D2472" s="139"/>
      <c r="E2472" s="139"/>
    </row>
    <row r="2473" spans="1:5" hidden="1" outlineLevel="1" x14ac:dyDescent="0.25">
      <c r="A2473" s="139"/>
      <c r="B2473" s="139"/>
      <c r="C2473" s="139"/>
      <c r="D2473" s="139"/>
      <c r="E2473" s="139"/>
    </row>
    <row r="2474" spans="1:5" hidden="1" outlineLevel="1" x14ac:dyDescent="0.25">
      <c r="A2474" s="139"/>
      <c r="B2474" s="139"/>
      <c r="C2474" s="139"/>
      <c r="D2474" s="139"/>
      <c r="E2474" s="139"/>
    </row>
    <row r="2475" spans="1:5" hidden="1" outlineLevel="1" x14ac:dyDescent="0.25">
      <c r="A2475" s="139"/>
      <c r="B2475" s="139"/>
      <c r="C2475" s="139"/>
      <c r="D2475" s="139"/>
      <c r="E2475" s="139"/>
    </row>
    <row r="2476" spans="1:5" hidden="1" outlineLevel="1" x14ac:dyDescent="0.25">
      <c r="A2476" s="139"/>
      <c r="B2476" s="139"/>
      <c r="C2476" s="139"/>
      <c r="D2476" s="139"/>
      <c r="E2476" s="139"/>
    </row>
    <row r="2477" spans="1:5" hidden="1" outlineLevel="1" x14ac:dyDescent="0.25">
      <c r="A2477" s="139"/>
      <c r="B2477" s="139"/>
      <c r="C2477" s="139"/>
      <c r="D2477" s="139"/>
      <c r="E2477" s="139"/>
    </row>
    <row r="2478" spans="1:5" hidden="1" outlineLevel="1" x14ac:dyDescent="0.25">
      <c r="A2478" s="139"/>
      <c r="B2478" s="139"/>
      <c r="C2478" s="139"/>
      <c r="D2478" s="139"/>
      <c r="E2478" s="139"/>
    </row>
    <row r="2479" spans="1:5" hidden="1" outlineLevel="1" x14ac:dyDescent="0.25">
      <c r="A2479" s="139"/>
      <c r="B2479" s="139"/>
      <c r="C2479" s="139"/>
      <c r="D2479" s="139"/>
      <c r="E2479" s="139"/>
    </row>
    <row r="2480" spans="1:5" hidden="1" outlineLevel="1" x14ac:dyDescent="0.25">
      <c r="A2480" s="139"/>
      <c r="B2480" s="139"/>
      <c r="C2480" s="139"/>
      <c r="D2480" s="139"/>
      <c r="E2480" s="139"/>
    </row>
    <row r="2481" spans="1:5" hidden="1" outlineLevel="1" x14ac:dyDescent="0.25">
      <c r="A2481" s="139"/>
      <c r="B2481" s="139"/>
      <c r="C2481" s="139"/>
      <c r="D2481" s="139"/>
      <c r="E2481" s="139"/>
    </row>
    <row r="2482" spans="1:5" hidden="1" outlineLevel="1" x14ac:dyDescent="0.25">
      <c r="A2482" s="139"/>
      <c r="B2482" s="139"/>
      <c r="C2482" s="139"/>
      <c r="D2482" s="139"/>
      <c r="E2482" s="139"/>
    </row>
    <row r="2483" spans="1:5" hidden="1" outlineLevel="1" x14ac:dyDescent="0.25">
      <c r="A2483" s="139"/>
      <c r="B2483" s="139"/>
      <c r="C2483" s="139"/>
      <c r="D2483" s="139"/>
      <c r="E2483" s="139"/>
    </row>
    <row r="2484" spans="1:5" hidden="1" outlineLevel="1" x14ac:dyDescent="0.25">
      <c r="A2484" s="139"/>
      <c r="B2484" s="139"/>
      <c r="C2484" s="139"/>
      <c r="D2484" s="139"/>
      <c r="E2484" s="139"/>
    </row>
    <row r="2485" spans="1:5" hidden="1" outlineLevel="1" x14ac:dyDescent="0.25">
      <c r="A2485" s="139"/>
      <c r="B2485" s="139"/>
      <c r="C2485" s="139"/>
      <c r="D2485" s="139"/>
      <c r="E2485" s="139"/>
    </row>
    <row r="2486" spans="1:5" hidden="1" outlineLevel="1" x14ac:dyDescent="0.25">
      <c r="A2486" s="139"/>
      <c r="B2486" s="139"/>
      <c r="C2486" s="139"/>
      <c r="D2486" s="139"/>
      <c r="E2486" s="139"/>
    </row>
    <row r="2487" spans="1:5" hidden="1" outlineLevel="1" x14ac:dyDescent="0.25">
      <c r="A2487" s="139"/>
      <c r="B2487" s="139"/>
      <c r="C2487" s="139"/>
      <c r="D2487" s="139"/>
      <c r="E2487" s="139"/>
    </row>
    <row r="2488" spans="1:5" hidden="1" outlineLevel="1" x14ac:dyDescent="0.25">
      <c r="A2488" s="139"/>
      <c r="B2488" s="139"/>
      <c r="C2488" s="139"/>
      <c r="D2488" s="139"/>
      <c r="E2488" s="139"/>
    </row>
    <row r="2489" spans="1:5" hidden="1" outlineLevel="1" x14ac:dyDescent="0.25">
      <c r="D2489" s="137"/>
      <c r="E2489" s="137"/>
    </row>
    <row r="2490" spans="1:5" hidden="1" outlineLevel="1" x14ac:dyDescent="0.25">
      <c r="A2490" s="139"/>
      <c r="B2490" s="139"/>
      <c r="C2490" s="139"/>
      <c r="D2490" s="139"/>
      <c r="E2490" s="139"/>
    </row>
    <row r="2491" spans="1:5" hidden="1" outlineLevel="1" x14ac:dyDescent="0.25">
      <c r="A2491" s="139"/>
      <c r="B2491" s="139"/>
      <c r="C2491" s="139"/>
      <c r="D2491" s="139"/>
      <c r="E2491" s="139"/>
    </row>
    <row r="2492" spans="1:5" hidden="1" outlineLevel="1" x14ac:dyDescent="0.25">
      <c r="A2492" s="139"/>
      <c r="B2492" s="139"/>
      <c r="C2492" s="139"/>
      <c r="D2492" s="139"/>
      <c r="E2492" s="139"/>
    </row>
    <row r="2493" spans="1:5" hidden="1" outlineLevel="1" x14ac:dyDescent="0.25">
      <c r="A2493" s="139"/>
      <c r="B2493" s="139"/>
      <c r="C2493" s="139"/>
      <c r="D2493" s="139"/>
      <c r="E2493" s="139"/>
    </row>
    <row r="2494" spans="1:5" hidden="1" outlineLevel="1" x14ac:dyDescent="0.25">
      <c r="A2494" s="139"/>
      <c r="B2494" s="139"/>
      <c r="C2494" s="139"/>
      <c r="D2494" s="139"/>
      <c r="E2494" s="139"/>
    </row>
    <row r="2495" spans="1:5" hidden="1" outlineLevel="1" x14ac:dyDescent="0.25">
      <c r="A2495" s="139"/>
      <c r="B2495" s="139"/>
      <c r="C2495" s="139"/>
      <c r="D2495" s="139"/>
      <c r="E2495" s="139"/>
    </row>
    <row r="2496" spans="1:5" hidden="1" outlineLevel="1" x14ac:dyDescent="0.25"/>
    <row r="2497" spans="1:5" hidden="1" outlineLevel="1" x14ac:dyDescent="0.25"/>
    <row r="2498" spans="1:5" hidden="1" outlineLevel="1" x14ac:dyDescent="0.25">
      <c r="A2498" s="137"/>
    </row>
    <row r="2499" spans="1:5" hidden="1" outlineLevel="1" x14ac:dyDescent="0.25">
      <c r="A2499" s="139"/>
      <c r="B2499" s="139"/>
      <c r="C2499" s="139"/>
      <c r="D2499" s="137"/>
      <c r="E2499" s="137"/>
    </row>
    <row r="2500" spans="1:5" hidden="1" outlineLevel="1" x14ac:dyDescent="0.25">
      <c r="A2500" s="139"/>
      <c r="B2500" s="139"/>
      <c r="C2500" s="139"/>
      <c r="D2500" s="139"/>
      <c r="E2500" s="139"/>
    </row>
    <row r="2501" spans="1:5" hidden="1" outlineLevel="1" x14ac:dyDescent="0.25">
      <c r="A2501" s="139"/>
      <c r="B2501" s="139"/>
      <c r="C2501" s="139"/>
      <c r="D2501" s="139"/>
      <c r="E2501" s="139"/>
    </row>
    <row r="2502" spans="1:5" hidden="1" outlineLevel="1" x14ac:dyDescent="0.25">
      <c r="A2502" s="139"/>
      <c r="B2502" s="139"/>
      <c r="C2502" s="139"/>
      <c r="D2502" s="139"/>
      <c r="E2502" s="139"/>
    </row>
    <row r="2503" spans="1:5" hidden="1" outlineLevel="1" x14ac:dyDescent="0.25">
      <c r="A2503" s="139"/>
      <c r="B2503" s="139"/>
      <c r="C2503" s="139"/>
      <c r="D2503" s="139"/>
      <c r="E2503" s="139"/>
    </row>
    <row r="2504" spans="1:5" hidden="1" outlineLevel="1" x14ac:dyDescent="0.25">
      <c r="A2504" s="139"/>
      <c r="B2504" s="139"/>
      <c r="C2504" s="139"/>
      <c r="D2504" s="139"/>
      <c r="E2504" s="139"/>
    </row>
    <row r="2505" spans="1:5" hidden="1" outlineLevel="1" x14ac:dyDescent="0.25">
      <c r="A2505" s="139"/>
      <c r="B2505" s="139"/>
      <c r="C2505" s="139"/>
      <c r="D2505" s="139"/>
      <c r="E2505" s="139"/>
    </row>
    <row r="2506" spans="1:5" hidden="1" outlineLevel="1" x14ac:dyDescent="0.25">
      <c r="A2506" s="139"/>
      <c r="B2506" s="139"/>
      <c r="C2506" s="139"/>
      <c r="D2506" s="139"/>
      <c r="E2506" s="139"/>
    </row>
    <row r="2507" spans="1:5" hidden="1" outlineLevel="1" x14ac:dyDescent="0.25">
      <c r="A2507" s="139"/>
      <c r="B2507" s="139"/>
      <c r="C2507" s="139"/>
      <c r="D2507" s="139"/>
      <c r="E2507" s="139"/>
    </row>
    <row r="2508" spans="1:5" hidden="1" outlineLevel="1" x14ac:dyDescent="0.25">
      <c r="A2508" s="139"/>
      <c r="B2508" s="139"/>
      <c r="C2508" s="139"/>
      <c r="D2508" s="139"/>
      <c r="E2508" s="139"/>
    </row>
    <row r="2509" spans="1:5" hidden="1" outlineLevel="1" x14ac:dyDescent="0.25">
      <c r="A2509" s="139"/>
      <c r="B2509" s="139"/>
      <c r="C2509" s="139"/>
      <c r="D2509" s="139"/>
      <c r="E2509" s="139"/>
    </row>
    <row r="2510" spans="1:5" hidden="1" outlineLevel="1" x14ac:dyDescent="0.25">
      <c r="A2510" s="139"/>
      <c r="B2510" s="139"/>
      <c r="C2510" s="139"/>
      <c r="D2510" s="139"/>
      <c r="E2510" s="139"/>
    </row>
    <row r="2511" spans="1:5" hidden="1" outlineLevel="1" x14ac:dyDescent="0.25">
      <c r="A2511" s="139"/>
      <c r="B2511" s="139"/>
      <c r="C2511" s="139"/>
      <c r="D2511" s="139"/>
      <c r="E2511" s="139"/>
    </row>
    <row r="2512" spans="1:5" hidden="1" outlineLevel="1" x14ac:dyDescent="0.25">
      <c r="A2512" s="139"/>
      <c r="B2512" s="139"/>
      <c r="C2512" s="139"/>
      <c r="D2512" s="139"/>
      <c r="E2512" s="139"/>
    </row>
    <row r="2513" spans="1:5" hidden="1" outlineLevel="1" x14ac:dyDescent="0.25">
      <c r="A2513" s="139"/>
      <c r="B2513" s="139"/>
      <c r="C2513" s="139"/>
      <c r="D2513" s="139"/>
      <c r="E2513" s="139"/>
    </row>
    <row r="2514" spans="1:5" hidden="1" outlineLevel="1" x14ac:dyDescent="0.25">
      <c r="A2514" s="139"/>
      <c r="B2514" s="139"/>
      <c r="C2514" s="139"/>
      <c r="D2514" s="139"/>
      <c r="E2514" s="139"/>
    </row>
    <row r="2515" spans="1:5" hidden="1" outlineLevel="1" x14ac:dyDescent="0.25">
      <c r="A2515" s="139"/>
      <c r="B2515" s="139"/>
      <c r="C2515" s="139"/>
      <c r="D2515" s="139"/>
      <c r="E2515" s="139"/>
    </row>
    <row r="2516" spans="1:5" hidden="1" outlineLevel="1" x14ac:dyDescent="0.25">
      <c r="A2516" s="139"/>
      <c r="B2516" s="139"/>
      <c r="C2516" s="139"/>
      <c r="D2516" s="139"/>
      <c r="E2516" s="139"/>
    </row>
    <row r="2517" spans="1:5" hidden="1" outlineLevel="1" x14ac:dyDescent="0.25">
      <c r="A2517" s="139"/>
      <c r="B2517" s="139"/>
      <c r="C2517" s="139"/>
      <c r="D2517" s="139"/>
      <c r="E2517" s="139"/>
    </row>
    <row r="2518" spans="1:5" hidden="1" outlineLevel="1" x14ac:dyDescent="0.25">
      <c r="A2518" s="139"/>
      <c r="B2518" s="139"/>
      <c r="C2518" s="139"/>
      <c r="D2518" s="139"/>
      <c r="E2518" s="139"/>
    </row>
    <row r="2519" spans="1:5" hidden="1" outlineLevel="1" x14ac:dyDescent="0.25">
      <c r="A2519" s="139"/>
      <c r="B2519" s="139"/>
      <c r="C2519" s="139"/>
      <c r="D2519" s="139"/>
      <c r="E2519" s="139"/>
    </row>
    <row r="2520" spans="1:5" hidden="1" outlineLevel="1" x14ac:dyDescent="0.25">
      <c r="A2520" s="139"/>
      <c r="B2520" s="139"/>
      <c r="C2520" s="139"/>
      <c r="D2520" s="139"/>
      <c r="E2520" s="139"/>
    </row>
    <row r="2521" spans="1:5" hidden="1" outlineLevel="1" x14ac:dyDescent="0.25">
      <c r="A2521" s="139"/>
      <c r="B2521" s="139"/>
      <c r="C2521" s="139"/>
      <c r="D2521" s="139"/>
      <c r="E2521" s="139"/>
    </row>
    <row r="2522" spans="1:5" hidden="1" outlineLevel="1" x14ac:dyDescent="0.25">
      <c r="A2522" s="139"/>
      <c r="B2522" s="139"/>
      <c r="C2522" s="139"/>
      <c r="D2522" s="139"/>
      <c r="E2522" s="139"/>
    </row>
    <row r="2523" spans="1:5" hidden="1" outlineLevel="1" x14ac:dyDescent="0.25">
      <c r="A2523" s="139"/>
      <c r="B2523" s="139"/>
      <c r="C2523" s="139"/>
      <c r="D2523" s="139"/>
      <c r="E2523" s="139"/>
    </row>
    <row r="2524" spans="1:5" hidden="1" outlineLevel="1" x14ac:dyDescent="0.25">
      <c r="A2524" s="139"/>
      <c r="B2524" s="139"/>
      <c r="C2524" s="139"/>
      <c r="D2524" s="139"/>
      <c r="E2524" s="139"/>
    </row>
    <row r="2525" spans="1:5" hidden="1" outlineLevel="1" x14ac:dyDescent="0.25">
      <c r="A2525" s="139"/>
      <c r="B2525" s="139"/>
      <c r="C2525" s="139"/>
      <c r="D2525" s="139"/>
      <c r="E2525" s="139"/>
    </row>
    <row r="2526" spans="1:5" hidden="1" outlineLevel="1" x14ac:dyDescent="0.25">
      <c r="A2526" s="139"/>
      <c r="B2526" s="139"/>
      <c r="C2526" s="139"/>
      <c r="D2526" s="139"/>
      <c r="E2526" s="139"/>
    </row>
    <row r="2527" spans="1:5" hidden="1" outlineLevel="1" x14ac:dyDescent="0.25">
      <c r="A2527" s="139"/>
      <c r="B2527" s="139"/>
      <c r="C2527" s="139"/>
      <c r="D2527" s="139"/>
      <c r="E2527" s="139"/>
    </row>
    <row r="2528" spans="1:5" hidden="1" outlineLevel="1" x14ac:dyDescent="0.25">
      <c r="D2528" s="137"/>
      <c r="E2528" s="137"/>
    </row>
    <row r="2529" spans="1:5" hidden="1" outlineLevel="1" x14ac:dyDescent="0.25">
      <c r="A2529" s="139"/>
      <c r="B2529" s="139"/>
      <c r="C2529" s="139"/>
      <c r="D2529" s="139"/>
      <c r="E2529" s="139"/>
    </row>
    <row r="2530" spans="1:5" hidden="1" outlineLevel="1" x14ac:dyDescent="0.25">
      <c r="A2530" s="139"/>
      <c r="B2530" s="139"/>
      <c r="C2530" s="139"/>
      <c r="D2530" s="139"/>
      <c r="E2530" s="139"/>
    </row>
    <row r="2531" spans="1:5" hidden="1" outlineLevel="1" x14ac:dyDescent="0.25">
      <c r="A2531" s="139"/>
      <c r="B2531" s="139"/>
      <c r="C2531" s="139"/>
      <c r="D2531" s="139"/>
      <c r="E2531" s="139"/>
    </row>
    <row r="2532" spans="1:5" hidden="1" outlineLevel="1" x14ac:dyDescent="0.25">
      <c r="A2532" s="139"/>
      <c r="B2532" s="139"/>
      <c r="C2532" s="139"/>
      <c r="D2532" s="139"/>
      <c r="E2532" s="139"/>
    </row>
    <row r="2533" spans="1:5" hidden="1" outlineLevel="1" x14ac:dyDescent="0.25">
      <c r="A2533" s="139"/>
      <c r="B2533" s="139"/>
      <c r="C2533" s="139"/>
      <c r="D2533" s="139"/>
      <c r="E2533" s="139"/>
    </row>
    <row r="2534" spans="1:5" hidden="1" outlineLevel="1" x14ac:dyDescent="0.25">
      <c r="A2534" s="139"/>
      <c r="B2534" s="139"/>
      <c r="C2534" s="139"/>
      <c r="D2534" s="139"/>
      <c r="E2534" s="139"/>
    </row>
    <row r="2535" spans="1:5" hidden="1" outlineLevel="1" x14ac:dyDescent="0.25"/>
    <row r="2536" spans="1:5" hidden="1" outlineLevel="1" x14ac:dyDescent="0.25"/>
    <row r="2537" spans="1:5" hidden="1" outlineLevel="1" x14ac:dyDescent="0.25">
      <c r="A2537" s="137"/>
    </row>
    <row r="2538" spans="1:5" hidden="1" outlineLevel="1" x14ac:dyDescent="0.25">
      <c r="A2538" s="139"/>
      <c r="B2538" s="139"/>
      <c r="C2538" s="139"/>
      <c r="D2538" s="137"/>
      <c r="E2538" s="137"/>
    </row>
    <row r="2539" spans="1:5" hidden="1" outlineLevel="1" x14ac:dyDescent="0.25">
      <c r="A2539" s="139"/>
      <c r="B2539" s="139"/>
      <c r="C2539" s="139"/>
      <c r="D2539" s="139"/>
      <c r="E2539" s="139"/>
    </row>
    <row r="2540" spans="1:5" hidden="1" outlineLevel="1" x14ac:dyDescent="0.25">
      <c r="A2540" s="139"/>
      <c r="B2540" s="139"/>
      <c r="C2540" s="139"/>
      <c r="D2540" s="139"/>
      <c r="E2540" s="139"/>
    </row>
    <row r="2541" spans="1:5" hidden="1" outlineLevel="1" x14ac:dyDescent="0.25">
      <c r="A2541" s="139"/>
      <c r="B2541" s="139"/>
      <c r="C2541" s="139"/>
      <c r="D2541" s="139"/>
      <c r="E2541" s="139"/>
    </row>
    <row r="2542" spans="1:5" hidden="1" outlineLevel="1" x14ac:dyDescent="0.25">
      <c r="A2542" s="139"/>
      <c r="B2542" s="139"/>
      <c r="C2542" s="139"/>
      <c r="D2542" s="139"/>
      <c r="E2542" s="139"/>
    </row>
    <row r="2543" spans="1:5" hidden="1" outlineLevel="1" x14ac:dyDescent="0.25">
      <c r="A2543" s="139"/>
      <c r="B2543" s="139"/>
      <c r="C2543" s="139"/>
      <c r="D2543" s="139"/>
      <c r="E2543" s="139"/>
    </row>
    <row r="2544" spans="1:5" hidden="1" outlineLevel="1" x14ac:dyDescent="0.25">
      <c r="A2544" s="139"/>
      <c r="B2544" s="139"/>
      <c r="C2544" s="139"/>
      <c r="D2544" s="139"/>
      <c r="E2544" s="139"/>
    </row>
    <row r="2545" spans="1:5" hidden="1" outlineLevel="1" x14ac:dyDescent="0.25">
      <c r="A2545" s="139"/>
      <c r="B2545" s="139"/>
      <c r="C2545" s="139"/>
      <c r="D2545" s="139"/>
      <c r="E2545" s="139"/>
    </row>
    <row r="2546" spans="1:5" hidden="1" outlineLevel="1" x14ac:dyDescent="0.25">
      <c r="A2546" s="139"/>
      <c r="B2546" s="139"/>
      <c r="C2546" s="139"/>
      <c r="D2546" s="139"/>
      <c r="E2546" s="139"/>
    </row>
    <row r="2547" spans="1:5" hidden="1" outlineLevel="1" x14ac:dyDescent="0.25">
      <c r="A2547" s="139"/>
      <c r="B2547" s="139"/>
      <c r="C2547" s="139"/>
      <c r="D2547" s="139"/>
      <c r="E2547" s="139"/>
    </row>
    <row r="2548" spans="1:5" hidden="1" outlineLevel="1" x14ac:dyDescent="0.25">
      <c r="A2548" s="139"/>
      <c r="B2548" s="139"/>
      <c r="C2548" s="139"/>
      <c r="D2548" s="139"/>
      <c r="E2548" s="139"/>
    </row>
    <row r="2549" spans="1:5" hidden="1" outlineLevel="1" x14ac:dyDescent="0.25">
      <c r="A2549" s="139"/>
      <c r="B2549" s="139"/>
      <c r="C2549" s="139"/>
      <c r="D2549" s="139"/>
      <c r="E2549" s="139"/>
    </row>
    <row r="2550" spans="1:5" hidden="1" outlineLevel="1" x14ac:dyDescent="0.25">
      <c r="A2550" s="139"/>
      <c r="B2550" s="139"/>
      <c r="C2550" s="139"/>
      <c r="D2550" s="139"/>
      <c r="E2550" s="139"/>
    </row>
    <row r="2551" spans="1:5" hidden="1" outlineLevel="1" x14ac:dyDescent="0.25">
      <c r="A2551" s="139"/>
      <c r="B2551" s="139"/>
      <c r="C2551" s="139"/>
      <c r="D2551" s="139"/>
      <c r="E2551" s="139"/>
    </row>
    <row r="2552" spans="1:5" hidden="1" outlineLevel="1" x14ac:dyDescent="0.25">
      <c r="A2552" s="139"/>
      <c r="B2552" s="139"/>
      <c r="C2552" s="139"/>
      <c r="D2552" s="139"/>
      <c r="E2552" s="139"/>
    </row>
    <row r="2553" spans="1:5" hidden="1" outlineLevel="1" x14ac:dyDescent="0.25">
      <c r="A2553" s="139"/>
      <c r="B2553" s="139"/>
      <c r="C2553" s="139"/>
      <c r="D2553" s="139"/>
      <c r="E2553" s="139"/>
    </row>
    <row r="2554" spans="1:5" hidden="1" outlineLevel="1" x14ac:dyDescent="0.25">
      <c r="A2554" s="139"/>
      <c r="B2554" s="139"/>
      <c r="C2554" s="139"/>
      <c r="D2554" s="139"/>
      <c r="E2554" s="139"/>
    </row>
    <row r="2555" spans="1:5" hidden="1" outlineLevel="1" x14ac:dyDescent="0.25">
      <c r="A2555" s="139"/>
      <c r="B2555" s="139"/>
      <c r="C2555" s="139"/>
      <c r="D2555" s="139"/>
      <c r="E2555" s="139"/>
    </row>
    <row r="2556" spans="1:5" hidden="1" outlineLevel="1" x14ac:dyDescent="0.25">
      <c r="A2556" s="139"/>
      <c r="B2556" s="139"/>
      <c r="C2556" s="139"/>
      <c r="D2556" s="139"/>
      <c r="E2556" s="139"/>
    </row>
    <row r="2557" spans="1:5" hidden="1" outlineLevel="1" x14ac:dyDescent="0.25">
      <c r="A2557" s="139"/>
      <c r="B2557" s="139"/>
      <c r="C2557" s="139"/>
      <c r="D2557" s="139"/>
      <c r="E2557" s="139"/>
    </row>
    <row r="2558" spans="1:5" hidden="1" outlineLevel="1" x14ac:dyDescent="0.25">
      <c r="A2558" s="139"/>
      <c r="B2558" s="139"/>
      <c r="C2558" s="139"/>
      <c r="D2558" s="139"/>
      <c r="E2558" s="139"/>
    </row>
    <row r="2559" spans="1:5" hidden="1" outlineLevel="1" x14ac:dyDescent="0.25">
      <c r="A2559" s="139"/>
      <c r="B2559" s="139"/>
      <c r="C2559" s="139"/>
      <c r="D2559" s="139"/>
      <c r="E2559" s="139"/>
    </row>
    <row r="2560" spans="1:5" hidden="1" outlineLevel="1" x14ac:dyDescent="0.25">
      <c r="A2560" s="139"/>
      <c r="B2560" s="139"/>
      <c r="C2560" s="139"/>
      <c r="D2560" s="139"/>
      <c r="E2560" s="139"/>
    </row>
    <row r="2561" spans="1:5" hidden="1" outlineLevel="1" x14ac:dyDescent="0.25">
      <c r="A2561" s="139"/>
      <c r="B2561" s="139"/>
      <c r="C2561" s="139"/>
      <c r="D2561" s="139"/>
      <c r="E2561" s="139"/>
    </row>
    <row r="2562" spans="1:5" hidden="1" outlineLevel="1" x14ac:dyDescent="0.25">
      <c r="A2562" s="139"/>
      <c r="B2562" s="139"/>
      <c r="C2562" s="139"/>
      <c r="D2562" s="139"/>
      <c r="E2562" s="139"/>
    </row>
    <row r="2563" spans="1:5" hidden="1" outlineLevel="1" x14ac:dyDescent="0.25">
      <c r="A2563" s="139"/>
      <c r="B2563" s="139"/>
      <c r="C2563" s="139"/>
      <c r="D2563" s="139"/>
      <c r="E2563" s="139"/>
    </row>
    <row r="2564" spans="1:5" hidden="1" outlineLevel="1" x14ac:dyDescent="0.25">
      <c r="A2564" s="139"/>
      <c r="B2564" s="139"/>
      <c r="C2564" s="139"/>
      <c r="D2564" s="139"/>
      <c r="E2564" s="139"/>
    </row>
    <row r="2565" spans="1:5" hidden="1" outlineLevel="1" x14ac:dyDescent="0.25">
      <c r="A2565" s="139"/>
      <c r="B2565" s="139"/>
      <c r="C2565" s="139"/>
      <c r="D2565" s="139"/>
      <c r="E2565" s="139"/>
    </row>
    <row r="2566" spans="1:5" hidden="1" outlineLevel="1" x14ac:dyDescent="0.25">
      <c r="A2566" s="139"/>
      <c r="B2566" s="139"/>
      <c r="C2566" s="139"/>
      <c r="D2566" s="139"/>
      <c r="E2566" s="139"/>
    </row>
    <row r="2567" spans="1:5" hidden="1" outlineLevel="1" x14ac:dyDescent="0.25">
      <c r="D2567" s="137"/>
      <c r="E2567" s="137"/>
    </row>
    <row r="2568" spans="1:5" hidden="1" outlineLevel="1" x14ac:dyDescent="0.25">
      <c r="A2568" s="139"/>
      <c r="B2568" s="139"/>
      <c r="C2568" s="139"/>
      <c r="D2568" s="139"/>
      <c r="E2568" s="139"/>
    </row>
    <row r="2569" spans="1:5" hidden="1" outlineLevel="1" x14ac:dyDescent="0.25">
      <c r="A2569" s="139"/>
      <c r="B2569" s="139"/>
      <c r="C2569" s="139"/>
      <c r="D2569" s="139"/>
      <c r="E2569" s="139"/>
    </row>
    <row r="2570" spans="1:5" hidden="1" outlineLevel="1" x14ac:dyDescent="0.25">
      <c r="A2570" s="139"/>
      <c r="B2570" s="139"/>
      <c r="C2570" s="139"/>
      <c r="D2570" s="139"/>
      <c r="E2570" s="139"/>
    </row>
    <row r="2571" spans="1:5" hidden="1" outlineLevel="1" x14ac:dyDescent="0.25">
      <c r="A2571" s="139"/>
      <c r="B2571" s="139"/>
      <c r="C2571" s="139"/>
      <c r="D2571" s="139"/>
      <c r="E2571" s="139"/>
    </row>
    <row r="2572" spans="1:5" hidden="1" outlineLevel="1" x14ac:dyDescent="0.25">
      <c r="A2572" s="139"/>
      <c r="B2572" s="139"/>
      <c r="C2572" s="139"/>
      <c r="D2572" s="139"/>
      <c r="E2572" s="139"/>
    </row>
    <row r="2573" spans="1:5" hidden="1" outlineLevel="1" x14ac:dyDescent="0.25">
      <c r="A2573" s="139"/>
      <c r="B2573" s="139"/>
      <c r="C2573" s="139"/>
      <c r="D2573" s="139"/>
      <c r="E2573" s="139"/>
    </row>
    <row r="2574" spans="1:5" hidden="1" outlineLevel="1" x14ac:dyDescent="0.25"/>
    <row r="2575" spans="1:5" hidden="1" outlineLevel="1" x14ac:dyDescent="0.25"/>
    <row r="2576" spans="1:5" hidden="1" outlineLevel="1" x14ac:dyDescent="0.25">
      <c r="A2576" s="137"/>
    </row>
    <row r="2577" spans="1:5" hidden="1" outlineLevel="1" x14ac:dyDescent="0.25">
      <c r="A2577" s="139"/>
      <c r="B2577" s="139"/>
      <c r="C2577" s="139"/>
      <c r="D2577" s="137"/>
      <c r="E2577" s="137"/>
    </row>
    <row r="2578" spans="1:5" hidden="1" outlineLevel="1" x14ac:dyDescent="0.25">
      <c r="A2578" s="139"/>
      <c r="B2578" s="139"/>
      <c r="C2578" s="139"/>
      <c r="D2578" s="139"/>
      <c r="E2578" s="139"/>
    </row>
    <row r="2579" spans="1:5" hidden="1" outlineLevel="1" x14ac:dyDescent="0.25">
      <c r="A2579" s="139"/>
      <c r="B2579" s="139"/>
      <c r="C2579" s="139"/>
      <c r="D2579" s="139"/>
      <c r="E2579" s="139"/>
    </row>
    <row r="2580" spans="1:5" hidden="1" outlineLevel="1" x14ac:dyDescent="0.25">
      <c r="A2580" s="139"/>
      <c r="B2580" s="139"/>
      <c r="C2580" s="139"/>
      <c r="D2580" s="139"/>
      <c r="E2580" s="139"/>
    </row>
    <row r="2581" spans="1:5" hidden="1" outlineLevel="1" x14ac:dyDescent="0.25">
      <c r="A2581" s="139"/>
      <c r="B2581" s="139"/>
      <c r="C2581" s="139"/>
      <c r="D2581" s="139"/>
      <c r="E2581" s="139"/>
    </row>
    <row r="2582" spans="1:5" hidden="1" outlineLevel="1" x14ac:dyDescent="0.25">
      <c r="A2582" s="139"/>
      <c r="B2582" s="139"/>
      <c r="C2582" s="139"/>
      <c r="D2582" s="139"/>
      <c r="E2582" s="139"/>
    </row>
    <row r="2583" spans="1:5" hidden="1" outlineLevel="1" x14ac:dyDescent="0.25">
      <c r="A2583" s="139"/>
      <c r="B2583" s="139"/>
      <c r="C2583" s="139"/>
      <c r="D2583" s="139"/>
      <c r="E2583" s="139"/>
    </row>
    <row r="2584" spans="1:5" hidden="1" outlineLevel="1" x14ac:dyDescent="0.25">
      <c r="A2584" s="139"/>
      <c r="B2584" s="139"/>
      <c r="C2584" s="139"/>
      <c r="D2584" s="139"/>
      <c r="E2584" s="139"/>
    </row>
    <row r="2585" spans="1:5" hidden="1" outlineLevel="1" x14ac:dyDescent="0.25">
      <c r="A2585" s="139"/>
      <c r="B2585" s="139"/>
      <c r="C2585" s="139"/>
      <c r="D2585" s="139"/>
      <c r="E2585" s="139"/>
    </row>
    <row r="2586" spans="1:5" hidden="1" outlineLevel="1" x14ac:dyDescent="0.25">
      <c r="A2586" s="139"/>
      <c r="B2586" s="139"/>
      <c r="C2586" s="139"/>
      <c r="D2586" s="139"/>
      <c r="E2586" s="139"/>
    </row>
    <row r="2587" spans="1:5" hidden="1" outlineLevel="1" x14ac:dyDescent="0.25">
      <c r="A2587" s="139"/>
      <c r="B2587" s="139"/>
      <c r="C2587" s="139"/>
      <c r="D2587" s="139"/>
      <c r="E2587" s="139"/>
    </row>
    <row r="2588" spans="1:5" hidden="1" outlineLevel="1" x14ac:dyDescent="0.25">
      <c r="A2588" s="139"/>
      <c r="B2588" s="139"/>
      <c r="C2588" s="139"/>
      <c r="D2588" s="139"/>
      <c r="E2588" s="139"/>
    </row>
    <row r="2589" spans="1:5" hidden="1" outlineLevel="1" x14ac:dyDescent="0.25">
      <c r="A2589" s="139"/>
      <c r="B2589" s="139"/>
      <c r="C2589" s="139"/>
      <c r="D2589" s="139"/>
      <c r="E2589" s="139"/>
    </row>
    <row r="2590" spans="1:5" hidden="1" outlineLevel="1" x14ac:dyDescent="0.25">
      <c r="A2590" s="139"/>
      <c r="B2590" s="139"/>
      <c r="C2590" s="139"/>
      <c r="D2590" s="139"/>
      <c r="E2590" s="139"/>
    </row>
    <row r="2591" spans="1:5" hidden="1" outlineLevel="1" x14ac:dyDescent="0.25">
      <c r="A2591" s="139"/>
      <c r="B2591" s="139"/>
      <c r="C2591" s="139"/>
      <c r="D2591" s="139"/>
      <c r="E2591" s="139"/>
    </row>
    <row r="2592" spans="1:5" hidden="1" outlineLevel="1" x14ac:dyDescent="0.25">
      <c r="A2592" s="139"/>
      <c r="B2592" s="139"/>
      <c r="C2592" s="139"/>
      <c r="D2592" s="139"/>
      <c r="E2592" s="139"/>
    </row>
    <row r="2593" spans="1:5" hidden="1" outlineLevel="1" x14ac:dyDescent="0.25">
      <c r="A2593" s="139"/>
      <c r="B2593" s="139"/>
      <c r="C2593" s="139"/>
      <c r="D2593" s="139"/>
      <c r="E2593" s="139"/>
    </row>
    <row r="2594" spans="1:5" hidden="1" outlineLevel="1" x14ac:dyDescent="0.25">
      <c r="A2594" s="139"/>
      <c r="B2594" s="139"/>
      <c r="C2594" s="139"/>
      <c r="D2594" s="139"/>
      <c r="E2594" s="139"/>
    </row>
    <row r="2595" spans="1:5" hidden="1" outlineLevel="1" x14ac:dyDescent="0.25">
      <c r="A2595" s="139"/>
      <c r="B2595" s="139"/>
      <c r="C2595" s="139"/>
      <c r="D2595" s="139"/>
      <c r="E2595" s="139"/>
    </row>
    <row r="2596" spans="1:5" hidden="1" outlineLevel="1" x14ac:dyDescent="0.25">
      <c r="A2596" s="139"/>
      <c r="B2596" s="139"/>
      <c r="C2596" s="139"/>
      <c r="D2596" s="139"/>
      <c r="E2596" s="139"/>
    </row>
    <row r="2597" spans="1:5" hidden="1" outlineLevel="1" x14ac:dyDescent="0.25">
      <c r="A2597" s="139"/>
      <c r="B2597" s="139"/>
      <c r="C2597" s="139"/>
      <c r="D2597" s="139"/>
      <c r="E2597" s="139"/>
    </row>
    <row r="2598" spans="1:5" hidden="1" outlineLevel="1" x14ac:dyDescent="0.25">
      <c r="A2598" s="139"/>
      <c r="B2598" s="139"/>
      <c r="C2598" s="139"/>
      <c r="D2598" s="139"/>
      <c r="E2598" s="139"/>
    </row>
    <row r="2599" spans="1:5" hidden="1" outlineLevel="1" x14ac:dyDescent="0.25">
      <c r="A2599" s="139"/>
      <c r="B2599" s="139"/>
      <c r="C2599" s="139"/>
      <c r="D2599" s="139"/>
      <c r="E2599" s="139"/>
    </row>
    <row r="2600" spans="1:5" hidden="1" outlineLevel="1" x14ac:dyDescent="0.25">
      <c r="A2600" s="139"/>
      <c r="B2600" s="139"/>
      <c r="C2600" s="139"/>
      <c r="D2600" s="139"/>
      <c r="E2600" s="139"/>
    </row>
    <row r="2601" spans="1:5" hidden="1" outlineLevel="1" x14ac:dyDescent="0.25">
      <c r="A2601" s="139"/>
      <c r="B2601" s="139"/>
      <c r="C2601" s="139"/>
      <c r="D2601" s="139"/>
      <c r="E2601" s="139"/>
    </row>
    <row r="2602" spans="1:5" hidden="1" outlineLevel="1" x14ac:dyDescent="0.25">
      <c r="A2602" s="139"/>
      <c r="B2602" s="139"/>
      <c r="C2602" s="139"/>
      <c r="D2602" s="139"/>
      <c r="E2602" s="139"/>
    </row>
    <row r="2603" spans="1:5" hidden="1" outlineLevel="1" x14ac:dyDescent="0.25">
      <c r="A2603" s="139"/>
      <c r="B2603" s="139"/>
      <c r="C2603" s="139"/>
      <c r="D2603" s="139"/>
      <c r="E2603" s="139"/>
    </row>
    <row r="2604" spans="1:5" hidden="1" outlineLevel="1" x14ac:dyDescent="0.25">
      <c r="A2604" s="139"/>
      <c r="B2604" s="139"/>
      <c r="C2604" s="139"/>
      <c r="D2604" s="139"/>
      <c r="E2604" s="139"/>
    </row>
    <row r="2605" spans="1:5" hidden="1" outlineLevel="1" x14ac:dyDescent="0.25">
      <c r="A2605" s="139"/>
      <c r="B2605" s="139"/>
      <c r="C2605" s="139"/>
      <c r="D2605" s="139"/>
      <c r="E2605" s="139"/>
    </row>
    <row r="2606" spans="1:5" hidden="1" outlineLevel="1" x14ac:dyDescent="0.25">
      <c r="D2606" s="137"/>
      <c r="E2606" s="137"/>
    </row>
    <row r="2607" spans="1:5" hidden="1" outlineLevel="1" x14ac:dyDescent="0.25">
      <c r="A2607" s="139"/>
      <c r="B2607" s="139"/>
      <c r="C2607" s="139"/>
      <c r="D2607" s="139"/>
      <c r="E2607" s="139"/>
    </row>
    <row r="2608" spans="1:5" hidden="1" outlineLevel="1" x14ac:dyDescent="0.25">
      <c r="A2608" s="139"/>
      <c r="B2608" s="139"/>
      <c r="C2608" s="139"/>
      <c r="D2608" s="139"/>
      <c r="E2608" s="139"/>
    </row>
    <row r="2609" spans="1:5" hidden="1" outlineLevel="1" x14ac:dyDescent="0.25">
      <c r="A2609" s="139"/>
      <c r="B2609" s="139"/>
      <c r="C2609" s="139"/>
      <c r="D2609" s="139"/>
      <c r="E2609" s="139"/>
    </row>
    <row r="2610" spans="1:5" hidden="1" outlineLevel="1" x14ac:dyDescent="0.25">
      <c r="A2610" s="139"/>
      <c r="B2610" s="139"/>
      <c r="C2610" s="139"/>
      <c r="D2610" s="139"/>
      <c r="E2610" s="139"/>
    </row>
    <row r="2611" spans="1:5" hidden="1" outlineLevel="1" x14ac:dyDescent="0.25">
      <c r="A2611" s="139"/>
      <c r="B2611" s="139"/>
      <c r="C2611" s="139"/>
      <c r="D2611" s="139"/>
      <c r="E2611" s="139"/>
    </row>
    <row r="2612" spans="1:5" hidden="1" outlineLevel="1" x14ac:dyDescent="0.25">
      <c r="A2612" s="139"/>
      <c r="B2612" s="139"/>
      <c r="C2612" s="139"/>
      <c r="D2612" s="139"/>
      <c r="E2612" s="139"/>
    </row>
    <row r="2613" spans="1:5" hidden="1" outlineLevel="1" x14ac:dyDescent="0.25"/>
    <row r="2614" spans="1:5" hidden="1" outlineLevel="1" x14ac:dyDescent="0.25"/>
    <row r="2615" spans="1:5" hidden="1" outlineLevel="1" x14ac:dyDescent="0.25">
      <c r="A2615" s="137"/>
    </row>
    <row r="2616" spans="1:5" hidden="1" outlineLevel="1" x14ac:dyDescent="0.25">
      <c r="A2616" s="139"/>
      <c r="B2616" s="139"/>
      <c r="C2616" s="139"/>
      <c r="D2616" s="137"/>
      <c r="E2616" s="137"/>
    </row>
    <row r="2617" spans="1:5" hidden="1" outlineLevel="1" x14ac:dyDescent="0.25">
      <c r="A2617" s="139"/>
      <c r="B2617" s="139"/>
      <c r="C2617" s="139"/>
      <c r="D2617" s="139"/>
      <c r="E2617" s="139"/>
    </row>
    <row r="2618" spans="1:5" hidden="1" outlineLevel="1" x14ac:dyDescent="0.25">
      <c r="A2618" s="139"/>
      <c r="B2618" s="139"/>
      <c r="C2618" s="139"/>
      <c r="D2618" s="139"/>
      <c r="E2618" s="139"/>
    </row>
    <row r="2619" spans="1:5" hidden="1" outlineLevel="1" x14ac:dyDescent="0.25">
      <c r="A2619" s="139"/>
      <c r="B2619" s="139"/>
      <c r="C2619" s="139"/>
      <c r="D2619" s="139"/>
      <c r="E2619" s="139"/>
    </row>
    <row r="2620" spans="1:5" hidden="1" outlineLevel="1" x14ac:dyDescent="0.25">
      <c r="A2620" s="139"/>
      <c r="B2620" s="139"/>
      <c r="C2620" s="139"/>
      <c r="D2620" s="139"/>
      <c r="E2620" s="139"/>
    </row>
    <row r="2621" spans="1:5" hidden="1" outlineLevel="1" x14ac:dyDescent="0.25">
      <c r="A2621" s="139"/>
      <c r="B2621" s="139"/>
      <c r="C2621" s="139"/>
      <c r="D2621" s="139"/>
      <c r="E2621" s="139"/>
    </row>
    <row r="2622" spans="1:5" hidden="1" outlineLevel="1" x14ac:dyDescent="0.25">
      <c r="A2622" s="139"/>
      <c r="B2622" s="139"/>
      <c r="C2622" s="139"/>
      <c r="D2622" s="139"/>
      <c r="E2622" s="139"/>
    </row>
    <row r="2623" spans="1:5" hidden="1" outlineLevel="1" x14ac:dyDescent="0.25">
      <c r="A2623" s="139"/>
      <c r="B2623" s="139"/>
      <c r="C2623" s="139"/>
      <c r="D2623" s="139"/>
      <c r="E2623" s="139"/>
    </row>
    <row r="2624" spans="1:5" hidden="1" outlineLevel="1" x14ac:dyDescent="0.25">
      <c r="A2624" s="139"/>
      <c r="B2624" s="139"/>
      <c r="C2624" s="139"/>
      <c r="D2624" s="139"/>
      <c r="E2624" s="139"/>
    </row>
    <row r="2625" spans="1:5" hidden="1" outlineLevel="1" x14ac:dyDescent="0.25">
      <c r="A2625" s="139"/>
      <c r="B2625" s="139"/>
      <c r="C2625" s="139"/>
      <c r="D2625" s="139"/>
      <c r="E2625" s="139"/>
    </row>
    <row r="2626" spans="1:5" hidden="1" outlineLevel="1" x14ac:dyDescent="0.25">
      <c r="A2626" s="139"/>
      <c r="B2626" s="139"/>
      <c r="C2626" s="139"/>
      <c r="D2626" s="139"/>
      <c r="E2626" s="139"/>
    </row>
    <row r="2627" spans="1:5" hidden="1" outlineLevel="1" x14ac:dyDescent="0.25">
      <c r="A2627" s="139"/>
      <c r="B2627" s="139"/>
      <c r="C2627" s="139"/>
      <c r="D2627" s="139"/>
      <c r="E2627" s="139"/>
    </row>
    <row r="2628" spans="1:5" hidden="1" outlineLevel="1" x14ac:dyDescent="0.25">
      <c r="A2628" s="139"/>
      <c r="B2628" s="139"/>
      <c r="C2628" s="139"/>
      <c r="D2628" s="139"/>
      <c r="E2628" s="139"/>
    </row>
    <row r="2629" spans="1:5" hidden="1" outlineLevel="1" x14ac:dyDescent="0.25">
      <c r="A2629" s="139"/>
      <c r="B2629" s="139"/>
      <c r="C2629" s="139"/>
      <c r="D2629" s="139"/>
      <c r="E2629" s="139"/>
    </row>
    <row r="2630" spans="1:5" hidden="1" outlineLevel="1" x14ac:dyDescent="0.25">
      <c r="A2630" s="139"/>
      <c r="B2630" s="139"/>
      <c r="C2630" s="139"/>
      <c r="D2630" s="139"/>
      <c r="E2630" s="139"/>
    </row>
    <row r="2631" spans="1:5" hidden="1" outlineLevel="1" x14ac:dyDescent="0.25">
      <c r="A2631" s="139"/>
      <c r="B2631" s="139"/>
      <c r="C2631" s="139"/>
      <c r="D2631" s="139"/>
      <c r="E2631" s="139"/>
    </row>
    <row r="2632" spans="1:5" hidden="1" outlineLevel="1" x14ac:dyDescent="0.25">
      <c r="A2632" s="139"/>
      <c r="B2632" s="139"/>
      <c r="C2632" s="139"/>
      <c r="D2632" s="139"/>
      <c r="E2632" s="139"/>
    </row>
    <row r="2633" spans="1:5" hidden="1" outlineLevel="1" x14ac:dyDescent="0.25">
      <c r="A2633" s="139"/>
      <c r="B2633" s="139"/>
      <c r="C2633" s="139"/>
      <c r="D2633" s="139"/>
      <c r="E2633" s="139"/>
    </row>
    <row r="2634" spans="1:5" hidden="1" outlineLevel="1" x14ac:dyDescent="0.25">
      <c r="A2634" s="139"/>
      <c r="B2634" s="139"/>
      <c r="C2634" s="139"/>
      <c r="D2634" s="139"/>
      <c r="E2634" s="139"/>
    </row>
    <row r="2635" spans="1:5" hidden="1" outlineLevel="1" x14ac:dyDescent="0.25">
      <c r="A2635" s="139"/>
      <c r="B2635" s="139"/>
      <c r="C2635" s="139"/>
      <c r="D2635" s="139"/>
      <c r="E2635" s="139"/>
    </row>
    <row r="2636" spans="1:5" hidden="1" outlineLevel="1" x14ac:dyDescent="0.25">
      <c r="A2636" s="139"/>
      <c r="B2636" s="139"/>
      <c r="C2636" s="139"/>
      <c r="D2636" s="139"/>
      <c r="E2636" s="139"/>
    </row>
    <row r="2637" spans="1:5" hidden="1" outlineLevel="1" x14ac:dyDescent="0.25">
      <c r="A2637" s="139"/>
      <c r="B2637" s="139"/>
      <c r="C2637" s="139"/>
      <c r="D2637" s="139"/>
      <c r="E2637" s="139"/>
    </row>
    <row r="2638" spans="1:5" hidden="1" outlineLevel="1" x14ac:dyDescent="0.25">
      <c r="A2638" s="139"/>
      <c r="B2638" s="139"/>
      <c r="C2638" s="139"/>
      <c r="D2638" s="139"/>
      <c r="E2638" s="139"/>
    </row>
    <row r="2639" spans="1:5" hidden="1" outlineLevel="1" x14ac:dyDescent="0.25">
      <c r="A2639" s="139"/>
      <c r="B2639" s="139"/>
      <c r="C2639" s="139"/>
      <c r="D2639" s="139"/>
      <c r="E2639" s="139"/>
    </row>
    <row r="2640" spans="1:5" hidden="1" outlineLevel="1" x14ac:dyDescent="0.25">
      <c r="A2640" s="139"/>
      <c r="B2640" s="139"/>
      <c r="C2640" s="139"/>
      <c r="D2640" s="139"/>
      <c r="E2640" s="139"/>
    </row>
    <row r="2641" spans="1:5" hidden="1" outlineLevel="1" x14ac:dyDescent="0.25">
      <c r="A2641" s="139"/>
      <c r="B2641" s="139"/>
      <c r="C2641" s="139"/>
      <c r="D2641" s="139"/>
      <c r="E2641" s="139"/>
    </row>
    <row r="2642" spans="1:5" hidden="1" outlineLevel="1" x14ac:dyDescent="0.25">
      <c r="A2642" s="139"/>
      <c r="B2642" s="139"/>
      <c r="C2642" s="139"/>
      <c r="D2642" s="139"/>
      <c r="E2642" s="139"/>
    </row>
    <row r="2643" spans="1:5" hidden="1" outlineLevel="1" x14ac:dyDescent="0.25">
      <c r="A2643" s="139"/>
      <c r="B2643" s="139"/>
      <c r="C2643" s="139"/>
      <c r="D2643" s="139"/>
      <c r="E2643" s="139"/>
    </row>
    <row r="2644" spans="1:5" hidden="1" outlineLevel="1" x14ac:dyDescent="0.25">
      <c r="A2644" s="139"/>
      <c r="B2644" s="139"/>
      <c r="C2644" s="139"/>
      <c r="D2644" s="139"/>
      <c r="E2644" s="139"/>
    </row>
    <row r="2645" spans="1:5" hidden="1" outlineLevel="1" x14ac:dyDescent="0.25">
      <c r="D2645" s="137"/>
      <c r="E2645" s="137"/>
    </row>
    <row r="2646" spans="1:5" hidden="1" outlineLevel="1" x14ac:dyDescent="0.25">
      <c r="A2646" s="139"/>
      <c r="B2646" s="139"/>
      <c r="C2646" s="139"/>
      <c r="D2646" s="139"/>
      <c r="E2646" s="139"/>
    </row>
    <row r="2647" spans="1:5" hidden="1" outlineLevel="1" x14ac:dyDescent="0.25">
      <c r="A2647" s="139"/>
      <c r="B2647" s="139"/>
      <c r="C2647" s="139"/>
      <c r="D2647" s="139"/>
      <c r="E2647" s="139"/>
    </row>
    <row r="2648" spans="1:5" hidden="1" outlineLevel="1" x14ac:dyDescent="0.25">
      <c r="A2648" s="139"/>
      <c r="B2648" s="139"/>
      <c r="C2648" s="139"/>
      <c r="D2648" s="139"/>
      <c r="E2648" s="139"/>
    </row>
    <row r="2649" spans="1:5" hidden="1" outlineLevel="1" x14ac:dyDescent="0.25">
      <c r="A2649" s="139"/>
      <c r="B2649" s="139"/>
      <c r="C2649" s="139"/>
      <c r="D2649" s="139"/>
      <c r="E2649" s="139"/>
    </row>
    <row r="2650" spans="1:5" hidden="1" outlineLevel="1" x14ac:dyDescent="0.25">
      <c r="A2650" s="139"/>
      <c r="B2650" s="139"/>
      <c r="C2650" s="139"/>
      <c r="D2650" s="139"/>
      <c r="E2650" s="139"/>
    </row>
    <row r="2651" spans="1:5" hidden="1" outlineLevel="1" x14ac:dyDescent="0.25">
      <c r="A2651" s="139"/>
      <c r="B2651" s="139"/>
      <c r="C2651" s="139"/>
      <c r="D2651" s="139"/>
      <c r="E2651" s="139"/>
    </row>
    <row r="2652" spans="1:5" hidden="1" outlineLevel="1" x14ac:dyDescent="0.25"/>
    <row r="2653" spans="1:5" hidden="1" outlineLevel="1" x14ac:dyDescent="0.25"/>
    <row r="2654" spans="1:5" hidden="1" outlineLevel="1" x14ac:dyDescent="0.25">
      <c r="A2654" s="137"/>
    </row>
    <row r="2655" spans="1:5" hidden="1" outlineLevel="1" x14ac:dyDescent="0.25">
      <c r="A2655" s="139"/>
      <c r="B2655" s="139"/>
      <c r="C2655" s="139"/>
      <c r="D2655" s="137"/>
      <c r="E2655" s="137"/>
    </row>
    <row r="2656" spans="1:5" hidden="1" outlineLevel="1" x14ac:dyDescent="0.25">
      <c r="A2656" s="139"/>
      <c r="B2656" s="139"/>
      <c r="C2656" s="139"/>
      <c r="D2656" s="139"/>
      <c r="E2656" s="139"/>
    </row>
    <row r="2657" spans="1:5" hidden="1" outlineLevel="1" x14ac:dyDescent="0.25">
      <c r="A2657" s="139"/>
      <c r="B2657" s="139"/>
      <c r="C2657" s="139"/>
      <c r="D2657" s="139"/>
      <c r="E2657" s="139"/>
    </row>
    <row r="2658" spans="1:5" hidden="1" outlineLevel="1" x14ac:dyDescent="0.25">
      <c r="A2658" s="139"/>
      <c r="B2658" s="139"/>
      <c r="C2658" s="139"/>
      <c r="D2658" s="139"/>
      <c r="E2658" s="139"/>
    </row>
    <row r="2659" spans="1:5" hidden="1" outlineLevel="1" x14ac:dyDescent="0.25">
      <c r="A2659" s="139"/>
      <c r="B2659" s="139"/>
      <c r="C2659" s="139"/>
      <c r="D2659" s="139"/>
      <c r="E2659" s="139"/>
    </row>
    <row r="2660" spans="1:5" hidden="1" outlineLevel="1" x14ac:dyDescent="0.25">
      <c r="A2660" s="139"/>
      <c r="B2660" s="139"/>
      <c r="C2660" s="139"/>
      <c r="D2660" s="139"/>
      <c r="E2660" s="139"/>
    </row>
    <row r="2661" spans="1:5" hidden="1" outlineLevel="1" x14ac:dyDescent="0.25">
      <c r="A2661" s="139"/>
      <c r="B2661" s="139"/>
      <c r="C2661" s="139"/>
      <c r="D2661" s="139"/>
      <c r="E2661" s="139"/>
    </row>
    <row r="2662" spans="1:5" hidden="1" outlineLevel="1" x14ac:dyDescent="0.25">
      <c r="A2662" s="139"/>
      <c r="B2662" s="139"/>
      <c r="C2662" s="139"/>
      <c r="D2662" s="139"/>
      <c r="E2662" s="139"/>
    </row>
    <row r="2663" spans="1:5" hidden="1" outlineLevel="1" x14ac:dyDescent="0.25">
      <c r="A2663" s="139"/>
      <c r="B2663" s="139"/>
      <c r="C2663" s="139"/>
      <c r="D2663" s="139"/>
      <c r="E2663" s="139"/>
    </row>
    <row r="2664" spans="1:5" hidden="1" outlineLevel="1" x14ac:dyDescent="0.25">
      <c r="A2664" s="139"/>
      <c r="B2664" s="139"/>
      <c r="C2664" s="139"/>
      <c r="D2664" s="139"/>
      <c r="E2664" s="139"/>
    </row>
    <row r="2665" spans="1:5" hidden="1" outlineLevel="1" x14ac:dyDescent="0.25">
      <c r="A2665" s="139"/>
      <c r="B2665" s="139"/>
      <c r="C2665" s="139"/>
      <c r="D2665" s="139"/>
      <c r="E2665" s="139"/>
    </row>
    <row r="2666" spans="1:5" hidden="1" outlineLevel="1" x14ac:dyDescent="0.25">
      <c r="A2666" s="139"/>
      <c r="B2666" s="139"/>
      <c r="C2666" s="139"/>
      <c r="D2666" s="139"/>
      <c r="E2666" s="139"/>
    </row>
    <row r="2667" spans="1:5" hidden="1" outlineLevel="1" x14ac:dyDescent="0.25">
      <c r="A2667" s="139"/>
      <c r="B2667" s="139"/>
      <c r="C2667" s="139"/>
      <c r="D2667" s="139"/>
      <c r="E2667" s="139"/>
    </row>
    <row r="2668" spans="1:5" hidden="1" outlineLevel="1" x14ac:dyDescent="0.25">
      <c r="A2668" s="139"/>
      <c r="B2668" s="139"/>
      <c r="C2668" s="139"/>
      <c r="D2668" s="139"/>
      <c r="E2668" s="139"/>
    </row>
    <row r="2669" spans="1:5" hidden="1" outlineLevel="1" x14ac:dyDescent="0.25">
      <c r="A2669" s="139"/>
      <c r="B2669" s="139"/>
      <c r="C2669" s="139"/>
      <c r="D2669" s="139"/>
      <c r="E2669" s="139"/>
    </row>
    <row r="2670" spans="1:5" hidden="1" outlineLevel="1" x14ac:dyDescent="0.25">
      <c r="A2670" s="139"/>
      <c r="B2670" s="139"/>
      <c r="C2670" s="139"/>
      <c r="D2670" s="139"/>
      <c r="E2670" s="139"/>
    </row>
    <row r="2671" spans="1:5" hidden="1" outlineLevel="1" x14ac:dyDescent="0.25">
      <c r="A2671" s="139"/>
      <c r="B2671" s="139"/>
      <c r="C2671" s="139"/>
      <c r="D2671" s="139"/>
      <c r="E2671" s="139"/>
    </row>
    <row r="2672" spans="1:5" hidden="1" outlineLevel="1" x14ac:dyDescent="0.25">
      <c r="A2672" s="139"/>
      <c r="B2672" s="139"/>
      <c r="C2672" s="139"/>
      <c r="D2672" s="139"/>
      <c r="E2672" s="139"/>
    </row>
    <row r="2673" spans="1:5" hidden="1" outlineLevel="1" x14ac:dyDescent="0.25">
      <c r="A2673" s="139"/>
      <c r="B2673" s="139"/>
      <c r="C2673" s="139"/>
      <c r="D2673" s="139"/>
      <c r="E2673" s="139"/>
    </row>
    <row r="2674" spans="1:5" hidden="1" outlineLevel="1" x14ac:dyDescent="0.25">
      <c r="A2674" s="139"/>
      <c r="B2674" s="139"/>
      <c r="C2674" s="139"/>
      <c r="D2674" s="139"/>
      <c r="E2674" s="139"/>
    </row>
    <row r="2675" spans="1:5" hidden="1" outlineLevel="1" x14ac:dyDescent="0.25">
      <c r="A2675" s="139"/>
      <c r="B2675" s="139"/>
      <c r="C2675" s="139"/>
      <c r="D2675" s="139"/>
      <c r="E2675" s="139"/>
    </row>
    <row r="2676" spans="1:5" hidden="1" outlineLevel="1" x14ac:dyDescent="0.25">
      <c r="A2676" s="139"/>
      <c r="B2676" s="139"/>
      <c r="C2676" s="139"/>
      <c r="D2676" s="139"/>
      <c r="E2676" s="139"/>
    </row>
    <row r="2677" spans="1:5" hidden="1" outlineLevel="1" x14ac:dyDescent="0.25">
      <c r="A2677" s="139"/>
      <c r="B2677" s="139"/>
      <c r="C2677" s="139"/>
      <c r="D2677" s="139"/>
      <c r="E2677" s="139"/>
    </row>
    <row r="2678" spans="1:5" hidden="1" outlineLevel="1" x14ac:dyDescent="0.25">
      <c r="A2678" s="139"/>
      <c r="B2678" s="139"/>
      <c r="C2678" s="139"/>
      <c r="D2678" s="139"/>
      <c r="E2678" s="139"/>
    </row>
    <row r="2679" spans="1:5" hidden="1" outlineLevel="1" x14ac:dyDescent="0.25">
      <c r="A2679" s="139"/>
      <c r="B2679" s="139"/>
      <c r="C2679" s="139"/>
      <c r="D2679" s="139"/>
      <c r="E2679" s="139"/>
    </row>
    <row r="2680" spans="1:5" hidden="1" outlineLevel="1" x14ac:dyDescent="0.25">
      <c r="A2680" s="139"/>
      <c r="B2680" s="139"/>
      <c r="C2680" s="139"/>
      <c r="D2680" s="139"/>
      <c r="E2680" s="139"/>
    </row>
    <row r="2681" spans="1:5" hidden="1" outlineLevel="1" x14ac:dyDescent="0.25">
      <c r="A2681" s="139"/>
      <c r="B2681" s="139"/>
      <c r="C2681" s="139"/>
      <c r="D2681" s="139"/>
      <c r="E2681" s="139"/>
    </row>
    <row r="2682" spans="1:5" hidden="1" outlineLevel="1" x14ac:dyDescent="0.25">
      <c r="A2682" s="139"/>
      <c r="B2682" s="139"/>
      <c r="C2682" s="139"/>
      <c r="D2682" s="139"/>
      <c r="E2682" s="139"/>
    </row>
    <row r="2683" spans="1:5" hidden="1" outlineLevel="1" x14ac:dyDescent="0.25">
      <c r="A2683" s="139"/>
      <c r="B2683" s="139"/>
      <c r="C2683" s="139"/>
      <c r="D2683" s="139"/>
      <c r="E2683" s="139"/>
    </row>
    <row r="2684" spans="1:5" hidden="1" outlineLevel="1" x14ac:dyDescent="0.25">
      <c r="D2684" s="137"/>
      <c r="E2684" s="137"/>
    </row>
    <row r="2685" spans="1:5" hidden="1" outlineLevel="1" x14ac:dyDescent="0.25">
      <c r="A2685" s="139"/>
      <c r="B2685" s="139"/>
      <c r="C2685" s="139"/>
      <c r="D2685" s="139"/>
      <c r="E2685" s="139"/>
    </row>
    <row r="2686" spans="1:5" hidden="1" outlineLevel="1" x14ac:dyDescent="0.25">
      <c r="A2686" s="139"/>
      <c r="B2686" s="139"/>
      <c r="C2686" s="139"/>
      <c r="D2686" s="139"/>
      <c r="E2686" s="139"/>
    </row>
    <row r="2687" spans="1:5" hidden="1" outlineLevel="1" x14ac:dyDescent="0.25">
      <c r="A2687" s="139"/>
      <c r="B2687" s="139"/>
      <c r="C2687" s="139"/>
      <c r="D2687" s="139"/>
      <c r="E2687" s="139"/>
    </row>
    <row r="2688" spans="1:5" hidden="1" outlineLevel="1" x14ac:dyDescent="0.25">
      <c r="A2688" s="139"/>
      <c r="B2688" s="139"/>
      <c r="C2688" s="139"/>
      <c r="D2688" s="139"/>
      <c r="E2688" s="139"/>
    </row>
    <row r="2689" spans="1:5" hidden="1" outlineLevel="1" x14ac:dyDescent="0.25">
      <c r="A2689" s="139"/>
      <c r="B2689" s="139"/>
      <c r="C2689" s="139"/>
      <c r="D2689" s="139"/>
      <c r="E2689" s="139"/>
    </row>
    <row r="2690" spans="1:5" hidden="1" outlineLevel="1" x14ac:dyDescent="0.25">
      <c r="A2690" s="139"/>
      <c r="B2690" s="139"/>
      <c r="C2690" s="139"/>
      <c r="D2690" s="139"/>
      <c r="E2690" s="139"/>
    </row>
    <row r="2691" spans="1:5" hidden="1" outlineLevel="1" x14ac:dyDescent="0.25"/>
    <row r="2692" spans="1:5" hidden="1" outlineLevel="1" x14ac:dyDescent="0.25"/>
    <row r="2693" spans="1:5" hidden="1" outlineLevel="1" x14ac:dyDescent="0.25">
      <c r="A2693" s="137"/>
    </row>
    <row r="2694" spans="1:5" hidden="1" outlineLevel="1" x14ac:dyDescent="0.25">
      <c r="A2694" s="139"/>
      <c r="B2694" s="139"/>
      <c r="C2694" s="139"/>
      <c r="D2694" s="137"/>
      <c r="E2694" s="137"/>
    </row>
    <row r="2695" spans="1:5" hidden="1" outlineLevel="1" x14ac:dyDescent="0.25">
      <c r="A2695" s="139"/>
      <c r="B2695" s="139"/>
      <c r="C2695" s="139"/>
      <c r="D2695" s="139"/>
      <c r="E2695" s="139"/>
    </row>
    <row r="2696" spans="1:5" hidden="1" outlineLevel="1" x14ac:dyDescent="0.25">
      <c r="A2696" s="139"/>
      <c r="B2696" s="139"/>
      <c r="C2696" s="139"/>
      <c r="D2696" s="139"/>
      <c r="E2696" s="139"/>
    </row>
    <row r="2697" spans="1:5" hidden="1" outlineLevel="1" x14ac:dyDescent="0.25">
      <c r="A2697" s="139"/>
      <c r="B2697" s="139"/>
      <c r="C2697" s="139"/>
      <c r="D2697" s="139"/>
      <c r="E2697" s="139"/>
    </row>
    <row r="2698" spans="1:5" hidden="1" outlineLevel="1" x14ac:dyDescent="0.25">
      <c r="A2698" s="139"/>
      <c r="B2698" s="139"/>
      <c r="C2698" s="139"/>
      <c r="D2698" s="139"/>
      <c r="E2698" s="139"/>
    </row>
    <row r="2699" spans="1:5" hidden="1" outlineLevel="1" x14ac:dyDescent="0.25">
      <c r="A2699" s="139"/>
      <c r="B2699" s="139"/>
      <c r="C2699" s="139"/>
      <c r="D2699" s="139"/>
      <c r="E2699" s="139"/>
    </row>
    <row r="2700" spans="1:5" hidden="1" outlineLevel="1" x14ac:dyDescent="0.25">
      <c r="A2700" s="139"/>
      <c r="B2700" s="139"/>
      <c r="C2700" s="139"/>
      <c r="D2700" s="139"/>
      <c r="E2700" s="139"/>
    </row>
    <row r="2701" spans="1:5" hidden="1" outlineLevel="1" x14ac:dyDescent="0.25">
      <c r="A2701" s="139"/>
      <c r="B2701" s="139"/>
      <c r="C2701" s="139"/>
      <c r="D2701" s="139"/>
      <c r="E2701" s="139"/>
    </row>
    <row r="2702" spans="1:5" hidden="1" outlineLevel="1" x14ac:dyDescent="0.25">
      <c r="A2702" s="139"/>
      <c r="B2702" s="139"/>
      <c r="C2702" s="139"/>
      <c r="D2702" s="139"/>
      <c r="E2702" s="139"/>
    </row>
    <row r="2703" spans="1:5" hidden="1" outlineLevel="1" x14ac:dyDescent="0.25">
      <c r="A2703" s="139"/>
      <c r="B2703" s="139"/>
      <c r="C2703" s="139"/>
      <c r="D2703" s="139"/>
      <c r="E2703" s="139"/>
    </row>
    <row r="2704" spans="1:5" hidden="1" outlineLevel="1" x14ac:dyDescent="0.25">
      <c r="A2704" s="139"/>
      <c r="B2704" s="139"/>
      <c r="C2704" s="139"/>
      <c r="D2704" s="139"/>
      <c r="E2704" s="139"/>
    </row>
    <row r="2705" spans="1:5" hidden="1" outlineLevel="1" x14ac:dyDescent="0.25">
      <c r="A2705" s="139"/>
      <c r="B2705" s="139"/>
      <c r="C2705" s="139"/>
      <c r="D2705" s="139"/>
      <c r="E2705" s="139"/>
    </row>
    <row r="2706" spans="1:5" hidden="1" outlineLevel="1" x14ac:dyDescent="0.25">
      <c r="A2706" s="139"/>
      <c r="B2706" s="139"/>
      <c r="C2706" s="139"/>
      <c r="D2706" s="139"/>
      <c r="E2706" s="139"/>
    </row>
    <row r="2707" spans="1:5" hidden="1" outlineLevel="1" x14ac:dyDescent="0.25">
      <c r="A2707" s="139"/>
      <c r="B2707" s="139"/>
      <c r="C2707" s="139"/>
      <c r="D2707" s="139"/>
      <c r="E2707" s="139"/>
    </row>
    <row r="2708" spans="1:5" hidden="1" outlineLevel="1" x14ac:dyDescent="0.25">
      <c r="A2708" s="139"/>
      <c r="B2708" s="139"/>
      <c r="C2708" s="139"/>
      <c r="D2708" s="139"/>
      <c r="E2708" s="139"/>
    </row>
    <row r="2709" spans="1:5" hidden="1" outlineLevel="1" x14ac:dyDescent="0.25">
      <c r="A2709" s="139"/>
      <c r="B2709" s="139"/>
      <c r="C2709" s="139"/>
      <c r="D2709" s="139"/>
      <c r="E2709" s="139"/>
    </row>
    <row r="2710" spans="1:5" hidden="1" outlineLevel="1" x14ac:dyDescent="0.25">
      <c r="A2710" s="139"/>
      <c r="B2710" s="139"/>
      <c r="C2710" s="139"/>
      <c r="D2710" s="139"/>
      <c r="E2710" s="139"/>
    </row>
    <row r="2711" spans="1:5" hidden="1" outlineLevel="1" x14ac:dyDescent="0.25">
      <c r="A2711" s="139"/>
      <c r="B2711" s="139"/>
      <c r="C2711" s="139"/>
      <c r="D2711" s="139"/>
      <c r="E2711" s="139"/>
    </row>
    <row r="2712" spans="1:5" hidden="1" outlineLevel="1" x14ac:dyDescent="0.25">
      <c r="A2712" s="139"/>
      <c r="B2712" s="139"/>
      <c r="C2712" s="139"/>
      <c r="D2712" s="139"/>
      <c r="E2712" s="139"/>
    </row>
    <row r="2713" spans="1:5" hidden="1" outlineLevel="1" x14ac:dyDescent="0.25">
      <c r="A2713" s="139"/>
      <c r="B2713" s="139"/>
      <c r="C2713" s="139"/>
      <c r="D2713" s="139"/>
      <c r="E2713" s="139"/>
    </row>
    <row r="2714" spans="1:5" hidden="1" outlineLevel="1" x14ac:dyDescent="0.25">
      <c r="A2714" s="139"/>
      <c r="B2714" s="139"/>
      <c r="C2714" s="139"/>
      <c r="D2714" s="139"/>
      <c r="E2714" s="139"/>
    </row>
    <row r="2715" spans="1:5" hidden="1" outlineLevel="1" x14ac:dyDescent="0.25">
      <c r="A2715" s="139"/>
      <c r="B2715" s="139"/>
      <c r="C2715" s="139"/>
      <c r="D2715" s="139"/>
      <c r="E2715" s="139"/>
    </row>
    <row r="2716" spans="1:5" hidden="1" outlineLevel="1" x14ac:dyDescent="0.25">
      <c r="A2716" s="139"/>
      <c r="B2716" s="139"/>
      <c r="C2716" s="139"/>
      <c r="D2716" s="139"/>
      <c r="E2716" s="139"/>
    </row>
    <row r="2717" spans="1:5" hidden="1" outlineLevel="1" x14ac:dyDescent="0.25">
      <c r="A2717" s="139"/>
      <c r="B2717" s="139"/>
      <c r="C2717" s="139"/>
      <c r="D2717" s="139"/>
      <c r="E2717" s="139"/>
    </row>
    <row r="2718" spans="1:5" hidden="1" outlineLevel="1" x14ac:dyDescent="0.25">
      <c r="A2718" s="139"/>
      <c r="B2718" s="139"/>
      <c r="C2718" s="139"/>
      <c r="D2718" s="139"/>
      <c r="E2718" s="139"/>
    </row>
    <row r="2719" spans="1:5" hidden="1" outlineLevel="1" x14ac:dyDescent="0.25">
      <c r="A2719" s="139"/>
      <c r="B2719" s="139"/>
      <c r="C2719" s="139"/>
      <c r="D2719" s="139"/>
      <c r="E2719" s="139"/>
    </row>
    <row r="2720" spans="1:5" hidden="1" outlineLevel="1" x14ac:dyDescent="0.25">
      <c r="A2720" s="139"/>
      <c r="B2720" s="139"/>
      <c r="C2720" s="139"/>
      <c r="D2720" s="139"/>
      <c r="E2720" s="139"/>
    </row>
    <row r="2721" spans="1:5" hidden="1" outlineLevel="1" x14ac:dyDescent="0.25">
      <c r="A2721" s="139"/>
      <c r="B2721" s="139"/>
      <c r="C2721" s="139"/>
      <c r="D2721" s="139"/>
      <c r="E2721" s="139"/>
    </row>
    <row r="2722" spans="1:5" hidden="1" outlineLevel="1" x14ac:dyDescent="0.25">
      <c r="A2722" s="139"/>
      <c r="B2722" s="139"/>
      <c r="C2722" s="139"/>
      <c r="D2722" s="139"/>
      <c r="E2722" s="139"/>
    </row>
    <row r="2723" spans="1:5" hidden="1" outlineLevel="1" x14ac:dyDescent="0.25">
      <c r="D2723" s="137"/>
      <c r="E2723" s="137"/>
    </row>
    <row r="2724" spans="1:5" hidden="1" outlineLevel="1" x14ac:dyDescent="0.25">
      <c r="A2724" s="139"/>
      <c r="B2724" s="139"/>
      <c r="C2724" s="139"/>
      <c r="D2724" s="139"/>
      <c r="E2724" s="139"/>
    </row>
    <row r="2725" spans="1:5" hidden="1" outlineLevel="1" x14ac:dyDescent="0.25">
      <c r="A2725" s="139"/>
      <c r="B2725" s="139"/>
      <c r="C2725" s="139"/>
      <c r="D2725" s="139"/>
      <c r="E2725" s="139"/>
    </row>
    <row r="2726" spans="1:5" hidden="1" outlineLevel="1" x14ac:dyDescent="0.25">
      <c r="A2726" s="139"/>
      <c r="B2726" s="139"/>
      <c r="C2726" s="139"/>
      <c r="D2726" s="139"/>
      <c r="E2726" s="139"/>
    </row>
    <row r="2727" spans="1:5" hidden="1" outlineLevel="1" x14ac:dyDescent="0.25">
      <c r="A2727" s="139"/>
      <c r="B2727" s="139"/>
      <c r="C2727" s="139"/>
      <c r="D2727" s="139"/>
      <c r="E2727" s="139"/>
    </row>
    <row r="2728" spans="1:5" hidden="1" outlineLevel="1" x14ac:dyDescent="0.25">
      <c r="A2728" s="139"/>
      <c r="B2728" s="139"/>
      <c r="C2728" s="139"/>
      <c r="D2728" s="139"/>
      <c r="E2728" s="139"/>
    </row>
    <row r="2729" spans="1:5" hidden="1" outlineLevel="1" x14ac:dyDescent="0.25">
      <c r="A2729" s="139"/>
      <c r="B2729" s="139"/>
      <c r="C2729" s="139"/>
      <c r="D2729" s="139"/>
      <c r="E2729" s="139"/>
    </row>
    <row r="2730" spans="1:5" hidden="1" outlineLevel="1" x14ac:dyDescent="0.25"/>
    <row r="2731" spans="1:5" hidden="1" outlineLevel="1" x14ac:dyDescent="0.25"/>
    <row r="2732" spans="1:5" hidden="1" outlineLevel="1" x14ac:dyDescent="0.25">
      <c r="A2732" s="137"/>
    </row>
    <row r="2733" spans="1:5" hidden="1" outlineLevel="1" x14ac:dyDescent="0.25">
      <c r="A2733" s="139"/>
      <c r="B2733" s="139"/>
      <c r="C2733" s="139"/>
      <c r="D2733" s="137"/>
      <c r="E2733" s="137"/>
    </row>
    <row r="2734" spans="1:5" hidden="1" outlineLevel="1" x14ac:dyDescent="0.25">
      <c r="A2734" s="139"/>
      <c r="B2734" s="139"/>
      <c r="C2734" s="139"/>
      <c r="D2734" s="139"/>
      <c r="E2734" s="139"/>
    </row>
    <row r="2735" spans="1:5" hidden="1" outlineLevel="1" x14ac:dyDescent="0.25">
      <c r="A2735" s="139"/>
      <c r="B2735" s="139"/>
      <c r="C2735" s="139"/>
      <c r="D2735" s="139"/>
      <c r="E2735" s="139"/>
    </row>
    <row r="2736" spans="1:5" hidden="1" outlineLevel="1" x14ac:dyDescent="0.25">
      <c r="A2736" s="139"/>
      <c r="B2736" s="139"/>
      <c r="C2736" s="139"/>
      <c r="D2736" s="139"/>
      <c r="E2736" s="139"/>
    </row>
    <row r="2737" spans="1:5" hidden="1" outlineLevel="1" x14ac:dyDescent="0.25">
      <c r="A2737" s="139"/>
      <c r="B2737" s="139"/>
      <c r="C2737" s="139"/>
      <c r="D2737" s="139"/>
      <c r="E2737" s="139"/>
    </row>
    <row r="2738" spans="1:5" hidden="1" outlineLevel="1" x14ac:dyDescent="0.25">
      <c r="A2738" s="139"/>
      <c r="B2738" s="139"/>
      <c r="C2738" s="139"/>
      <c r="D2738" s="139"/>
      <c r="E2738" s="139"/>
    </row>
    <row r="2739" spans="1:5" hidden="1" outlineLevel="1" x14ac:dyDescent="0.25">
      <c r="A2739" s="139"/>
      <c r="B2739" s="139"/>
      <c r="C2739" s="139"/>
      <c r="D2739" s="139"/>
      <c r="E2739" s="139"/>
    </row>
    <row r="2740" spans="1:5" hidden="1" outlineLevel="1" x14ac:dyDescent="0.25">
      <c r="A2740" s="139"/>
      <c r="B2740" s="139"/>
      <c r="C2740" s="139"/>
      <c r="D2740" s="139"/>
      <c r="E2740" s="139"/>
    </row>
    <row r="2741" spans="1:5" hidden="1" outlineLevel="1" x14ac:dyDescent="0.25">
      <c r="A2741" s="139"/>
      <c r="B2741" s="139"/>
      <c r="C2741" s="139"/>
      <c r="D2741" s="139"/>
      <c r="E2741" s="139"/>
    </row>
    <row r="2742" spans="1:5" hidden="1" outlineLevel="1" x14ac:dyDescent="0.25">
      <c r="A2742" s="139"/>
      <c r="B2742" s="139"/>
      <c r="C2742" s="139"/>
      <c r="D2742" s="139"/>
      <c r="E2742" s="139"/>
    </row>
    <row r="2743" spans="1:5" hidden="1" outlineLevel="1" x14ac:dyDescent="0.25">
      <c r="A2743" s="139"/>
      <c r="B2743" s="139"/>
      <c r="C2743" s="139"/>
      <c r="D2743" s="139"/>
      <c r="E2743" s="139"/>
    </row>
    <row r="2744" spans="1:5" hidden="1" outlineLevel="1" x14ac:dyDescent="0.25">
      <c r="A2744" s="139"/>
      <c r="B2744" s="139"/>
      <c r="C2744" s="139"/>
      <c r="D2744" s="139"/>
      <c r="E2744" s="139"/>
    </row>
    <row r="2745" spans="1:5" hidden="1" outlineLevel="1" x14ac:dyDescent="0.25">
      <c r="A2745" s="139"/>
      <c r="B2745" s="139"/>
      <c r="C2745" s="139"/>
      <c r="D2745" s="139"/>
      <c r="E2745" s="139"/>
    </row>
    <row r="2746" spans="1:5" hidden="1" outlineLevel="1" x14ac:dyDescent="0.25">
      <c r="A2746" s="139"/>
      <c r="B2746" s="139"/>
      <c r="C2746" s="139"/>
      <c r="D2746" s="139"/>
      <c r="E2746" s="139"/>
    </row>
    <row r="2747" spans="1:5" hidden="1" outlineLevel="1" x14ac:dyDescent="0.25">
      <c r="A2747" s="139"/>
      <c r="B2747" s="139"/>
      <c r="C2747" s="139"/>
      <c r="D2747" s="139"/>
      <c r="E2747" s="139"/>
    </row>
    <row r="2748" spans="1:5" hidden="1" outlineLevel="1" x14ac:dyDescent="0.25">
      <c r="A2748" s="139"/>
      <c r="B2748" s="139"/>
      <c r="C2748" s="139"/>
      <c r="D2748" s="139"/>
      <c r="E2748" s="139"/>
    </row>
    <row r="2749" spans="1:5" hidden="1" outlineLevel="1" x14ac:dyDescent="0.25">
      <c r="A2749" s="139"/>
      <c r="B2749" s="139"/>
      <c r="C2749" s="139"/>
      <c r="D2749" s="139"/>
      <c r="E2749" s="139"/>
    </row>
    <row r="2750" spans="1:5" hidden="1" outlineLevel="1" x14ac:dyDescent="0.25">
      <c r="A2750" s="139"/>
      <c r="B2750" s="139"/>
      <c r="C2750" s="139"/>
      <c r="D2750" s="139"/>
      <c r="E2750" s="139"/>
    </row>
    <row r="2751" spans="1:5" hidden="1" outlineLevel="1" x14ac:dyDescent="0.25">
      <c r="A2751" s="139"/>
      <c r="B2751" s="139"/>
      <c r="C2751" s="139"/>
      <c r="D2751" s="139"/>
      <c r="E2751" s="139"/>
    </row>
    <row r="2752" spans="1:5" hidden="1" outlineLevel="1" x14ac:dyDescent="0.25">
      <c r="A2752" s="139"/>
      <c r="B2752" s="139"/>
      <c r="C2752" s="139"/>
      <c r="D2752" s="139"/>
      <c r="E2752" s="139"/>
    </row>
    <row r="2753" spans="1:5" hidden="1" outlineLevel="1" x14ac:dyDescent="0.25">
      <c r="A2753" s="139"/>
      <c r="B2753" s="139"/>
      <c r="C2753" s="139"/>
      <c r="D2753" s="139"/>
      <c r="E2753" s="139"/>
    </row>
    <row r="2754" spans="1:5" hidden="1" outlineLevel="1" x14ac:dyDescent="0.25">
      <c r="A2754" s="139"/>
      <c r="B2754" s="139"/>
      <c r="C2754" s="139"/>
      <c r="D2754" s="139"/>
      <c r="E2754" s="139"/>
    </row>
    <row r="2755" spans="1:5" hidden="1" outlineLevel="1" x14ac:dyDescent="0.25">
      <c r="A2755" s="139"/>
      <c r="B2755" s="139"/>
      <c r="C2755" s="139"/>
      <c r="D2755" s="139"/>
      <c r="E2755" s="139"/>
    </row>
    <row r="2756" spans="1:5" hidden="1" outlineLevel="1" x14ac:dyDescent="0.25">
      <c r="A2756" s="139"/>
      <c r="B2756" s="139"/>
      <c r="C2756" s="139"/>
      <c r="D2756" s="139"/>
      <c r="E2756" s="139"/>
    </row>
    <row r="2757" spans="1:5" hidden="1" outlineLevel="1" x14ac:dyDescent="0.25">
      <c r="A2757" s="139"/>
      <c r="B2757" s="139"/>
      <c r="C2757" s="139"/>
      <c r="D2757" s="139"/>
      <c r="E2757" s="139"/>
    </row>
    <row r="2758" spans="1:5" hidden="1" outlineLevel="1" x14ac:dyDescent="0.25">
      <c r="A2758" s="139"/>
      <c r="B2758" s="139"/>
      <c r="C2758" s="139"/>
      <c r="D2758" s="139"/>
      <c r="E2758" s="139"/>
    </row>
    <row r="2759" spans="1:5" hidden="1" outlineLevel="1" x14ac:dyDescent="0.25">
      <c r="A2759" s="139"/>
      <c r="B2759" s="139"/>
      <c r="C2759" s="139"/>
      <c r="D2759" s="139"/>
      <c r="E2759" s="139"/>
    </row>
    <row r="2760" spans="1:5" hidden="1" outlineLevel="1" x14ac:dyDescent="0.25">
      <c r="A2760" s="139"/>
      <c r="B2760" s="139"/>
      <c r="C2760" s="139"/>
      <c r="D2760" s="139"/>
      <c r="E2760" s="139"/>
    </row>
    <row r="2761" spans="1:5" hidden="1" outlineLevel="1" x14ac:dyDescent="0.25">
      <c r="A2761" s="139"/>
      <c r="B2761" s="139"/>
      <c r="C2761" s="139"/>
      <c r="D2761" s="139"/>
      <c r="E2761" s="139"/>
    </row>
    <row r="2762" spans="1:5" hidden="1" outlineLevel="1" x14ac:dyDescent="0.25">
      <c r="D2762" s="137"/>
      <c r="E2762" s="137"/>
    </row>
    <row r="2763" spans="1:5" hidden="1" outlineLevel="1" x14ac:dyDescent="0.25">
      <c r="A2763" s="139"/>
      <c r="B2763" s="139"/>
      <c r="C2763" s="139"/>
      <c r="D2763" s="139"/>
      <c r="E2763" s="139"/>
    </row>
    <row r="2764" spans="1:5" hidden="1" outlineLevel="1" x14ac:dyDescent="0.25">
      <c r="A2764" s="139"/>
      <c r="B2764" s="139"/>
      <c r="C2764" s="139"/>
      <c r="D2764" s="139"/>
      <c r="E2764" s="139"/>
    </row>
    <row r="2765" spans="1:5" hidden="1" outlineLevel="1" x14ac:dyDescent="0.25">
      <c r="A2765" s="139"/>
      <c r="B2765" s="139"/>
      <c r="C2765" s="139"/>
      <c r="D2765" s="139"/>
      <c r="E2765" s="139"/>
    </row>
    <row r="2766" spans="1:5" hidden="1" outlineLevel="1" x14ac:dyDescent="0.25">
      <c r="A2766" s="139"/>
      <c r="B2766" s="139"/>
      <c r="C2766" s="139"/>
      <c r="D2766" s="139"/>
      <c r="E2766" s="139"/>
    </row>
    <row r="2767" spans="1:5" hidden="1" outlineLevel="1" x14ac:dyDescent="0.25">
      <c r="A2767" s="139"/>
      <c r="B2767" s="139"/>
      <c r="C2767" s="139"/>
      <c r="D2767" s="139"/>
      <c r="E2767" s="139"/>
    </row>
    <row r="2768" spans="1:5" hidden="1" outlineLevel="1" x14ac:dyDescent="0.25">
      <c r="A2768" s="139"/>
      <c r="B2768" s="139"/>
      <c r="C2768" s="139"/>
      <c r="D2768" s="139"/>
      <c r="E2768" s="139"/>
    </row>
    <row r="2769" spans="1:5" hidden="1" outlineLevel="1" x14ac:dyDescent="0.25"/>
    <row r="2770" spans="1:5" hidden="1" outlineLevel="1" x14ac:dyDescent="0.25"/>
    <row r="2771" spans="1:5" hidden="1" outlineLevel="1" x14ac:dyDescent="0.25">
      <c r="A2771" s="137"/>
    </row>
    <row r="2772" spans="1:5" hidden="1" outlineLevel="1" x14ac:dyDescent="0.25">
      <c r="A2772" s="139"/>
      <c r="B2772" s="139"/>
      <c r="C2772" s="139"/>
      <c r="D2772" s="137"/>
      <c r="E2772" s="137"/>
    </row>
    <row r="2773" spans="1:5" hidden="1" outlineLevel="1" x14ac:dyDescent="0.25">
      <c r="A2773" s="139"/>
      <c r="B2773" s="139"/>
      <c r="C2773" s="139"/>
      <c r="D2773" s="139"/>
      <c r="E2773" s="139"/>
    </row>
    <row r="2774" spans="1:5" hidden="1" outlineLevel="1" x14ac:dyDescent="0.25">
      <c r="A2774" s="139"/>
      <c r="B2774" s="139"/>
      <c r="C2774" s="139"/>
      <c r="D2774" s="139"/>
      <c r="E2774" s="139"/>
    </row>
    <row r="2775" spans="1:5" hidden="1" outlineLevel="1" x14ac:dyDescent="0.25">
      <c r="A2775" s="139"/>
      <c r="B2775" s="139"/>
      <c r="C2775" s="139"/>
      <c r="D2775" s="139"/>
      <c r="E2775" s="139"/>
    </row>
    <row r="2776" spans="1:5" hidden="1" outlineLevel="1" x14ac:dyDescent="0.25">
      <c r="A2776" s="139"/>
      <c r="B2776" s="139"/>
      <c r="C2776" s="139"/>
      <c r="D2776" s="139"/>
      <c r="E2776" s="139"/>
    </row>
    <row r="2777" spans="1:5" hidden="1" outlineLevel="1" x14ac:dyDescent="0.25">
      <c r="A2777" s="139"/>
      <c r="B2777" s="139"/>
      <c r="C2777" s="139"/>
      <c r="D2777" s="139"/>
      <c r="E2777" s="139"/>
    </row>
    <row r="2778" spans="1:5" hidden="1" outlineLevel="1" x14ac:dyDescent="0.25">
      <c r="A2778" s="139"/>
      <c r="B2778" s="139"/>
      <c r="C2778" s="139"/>
      <c r="D2778" s="139"/>
      <c r="E2778" s="139"/>
    </row>
    <row r="2779" spans="1:5" hidden="1" outlineLevel="1" x14ac:dyDescent="0.25">
      <c r="A2779" s="139"/>
      <c r="B2779" s="139"/>
      <c r="C2779" s="139"/>
      <c r="D2779" s="139"/>
      <c r="E2779" s="139"/>
    </row>
    <row r="2780" spans="1:5" hidden="1" outlineLevel="1" x14ac:dyDescent="0.25">
      <c r="A2780" s="139"/>
      <c r="B2780" s="139"/>
      <c r="C2780" s="139"/>
      <c r="D2780" s="139"/>
      <c r="E2780" s="139"/>
    </row>
    <row r="2781" spans="1:5" hidden="1" outlineLevel="1" x14ac:dyDescent="0.25">
      <c r="A2781" s="139"/>
      <c r="B2781" s="139"/>
      <c r="C2781" s="139"/>
      <c r="D2781" s="139"/>
      <c r="E2781" s="139"/>
    </row>
    <row r="2782" spans="1:5" hidden="1" outlineLevel="1" x14ac:dyDescent="0.25">
      <c r="A2782" s="139"/>
      <c r="B2782" s="139"/>
      <c r="C2782" s="139"/>
      <c r="D2782" s="139"/>
      <c r="E2782" s="139"/>
    </row>
    <row r="2783" spans="1:5" hidden="1" outlineLevel="1" x14ac:dyDescent="0.25">
      <c r="A2783" s="139"/>
      <c r="B2783" s="139"/>
      <c r="C2783" s="139"/>
      <c r="D2783" s="139"/>
      <c r="E2783" s="139"/>
    </row>
    <row r="2784" spans="1:5" hidden="1" outlineLevel="1" x14ac:dyDescent="0.25">
      <c r="A2784" s="139"/>
      <c r="B2784" s="139"/>
      <c r="C2784" s="139"/>
      <c r="D2784" s="139"/>
      <c r="E2784" s="139"/>
    </row>
    <row r="2785" spans="1:5" hidden="1" outlineLevel="1" x14ac:dyDescent="0.25">
      <c r="A2785" s="139"/>
      <c r="B2785" s="139"/>
      <c r="C2785" s="139"/>
      <c r="D2785" s="139"/>
      <c r="E2785" s="139"/>
    </row>
    <row r="2786" spans="1:5" hidden="1" outlineLevel="1" x14ac:dyDescent="0.25">
      <c r="A2786" s="139"/>
      <c r="B2786" s="139"/>
      <c r="C2786" s="139"/>
      <c r="D2786" s="139"/>
      <c r="E2786" s="139"/>
    </row>
    <row r="2787" spans="1:5" hidden="1" outlineLevel="1" x14ac:dyDescent="0.25">
      <c r="A2787" s="139"/>
      <c r="B2787" s="139"/>
      <c r="C2787" s="139"/>
      <c r="D2787" s="139"/>
      <c r="E2787" s="139"/>
    </row>
    <row r="2788" spans="1:5" hidden="1" outlineLevel="1" x14ac:dyDescent="0.25">
      <c r="A2788" s="139"/>
      <c r="B2788" s="139"/>
      <c r="C2788" s="139"/>
      <c r="D2788" s="139"/>
      <c r="E2788" s="139"/>
    </row>
    <row r="2789" spans="1:5" hidden="1" outlineLevel="1" x14ac:dyDescent="0.25">
      <c r="A2789" s="139"/>
      <c r="B2789" s="139"/>
      <c r="C2789" s="139"/>
      <c r="D2789" s="139"/>
      <c r="E2789" s="139"/>
    </row>
    <row r="2790" spans="1:5" hidden="1" outlineLevel="1" x14ac:dyDescent="0.25">
      <c r="A2790" s="139"/>
      <c r="B2790" s="139"/>
      <c r="C2790" s="139"/>
      <c r="D2790" s="139"/>
      <c r="E2790" s="139"/>
    </row>
    <row r="2791" spans="1:5" hidden="1" outlineLevel="1" x14ac:dyDescent="0.25">
      <c r="A2791" s="139"/>
      <c r="B2791" s="139"/>
      <c r="C2791" s="139"/>
      <c r="D2791" s="139"/>
      <c r="E2791" s="139"/>
    </row>
    <row r="2792" spans="1:5" hidden="1" outlineLevel="1" x14ac:dyDescent="0.25">
      <c r="A2792" s="139"/>
      <c r="B2792" s="139"/>
      <c r="C2792" s="139"/>
      <c r="D2792" s="139"/>
      <c r="E2792" s="139"/>
    </row>
    <row r="2793" spans="1:5" hidden="1" outlineLevel="1" x14ac:dyDescent="0.25">
      <c r="A2793" s="139"/>
      <c r="B2793" s="139"/>
      <c r="C2793" s="139"/>
      <c r="D2793" s="139"/>
      <c r="E2793" s="139"/>
    </row>
    <row r="2794" spans="1:5" hidden="1" outlineLevel="1" x14ac:dyDescent="0.25">
      <c r="A2794" s="139"/>
      <c r="B2794" s="139"/>
      <c r="C2794" s="139"/>
      <c r="D2794" s="139"/>
      <c r="E2794" s="139"/>
    </row>
    <row r="2795" spans="1:5" hidden="1" outlineLevel="1" x14ac:dyDescent="0.25">
      <c r="A2795" s="139"/>
      <c r="B2795" s="139"/>
      <c r="C2795" s="139"/>
      <c r="D2795" s="139"/>
      <c r="E2795" s="139"/>
    </row>
    <row r="2796" spans="1:5" hidden="1" outlineLevel="1" x14ac:dyDescent="0.25">
      <c r="A2796" s="139"/>
      <c r="B2796" s="139"/>
      <c r="C2796" s="139"/>
      <c r="D2796" s="139"/>
      <c r="E2796" s="139"/>
    </row>
    <row r="2797" spans="1:5" hidden="1" outlineLevel="1" x14ac:dyDescent="0.25">
      <c r="A2797" s="139"/>
      <c r="B2797" s="139"/>
      <c r="C2797" s="139"/>
      <c r="D2797" s="139"/>
      <c r="E2797" s="139"/>
    </row>
    <row r="2798" spans="1:5" hidden="1" outlineLevel="1" x14ac:dyDescent="0.25">
      <c r="A2798" s="139"/>
      <c r="B2798" s="139"/>
      <c r="C2798" s="139"/>
      <c r="D2798" s="139"/>
      <c r="E2798" s="139"/>
    </row>
    <row r="2799" spans="1:5" hidden="1" outlineLevel="1" x14ac:dyDescent="0.25">
      <c r="A2799" s="139"/>
      <c r="B2799" s="139"/>
      <c r="C2799" s="139"/>
      <c r="D2799" s="139"/>
      <c r="E2799" s="139"/>
    </row>
    <row r="2800" spans="1:5" hidden="1" outlineLevel="1" x14ac:dyDescent="0.25">
      <c r="A2800" s="139"/>
      <c r="B2800" s="139"/>
      <c r="C2800" s="139"/>
      <c r="D2800" s="139"/>
      <c r="E2800" s="139"/>
    </row>
    <row r="2801" spans="1:5" hidden="1" outlineLevel="1" x14ac:dyDescent="0.25">
      <c r="D2801" s="137"/>
      <c r="E2801" s="137"/>
    </row>
    <row r="2802" spans="1:5" hidden="1" outlineLevel="1" x14ac:dyDescent="0.25">
      <c r="A2802" s="139"/>
      <c r="B2802" s="139"/>
      <c r="C2802" s="139"/>
      <c r="D2802" s="139"/>
      <c r="E2802" s="139"/>
    </row>
    <row r="2803" spans="1:5" hidden="1" outlineLevel="1" x14ac:dyDescent="0.25">
      <c r="A2803" s="139"/>
      <c r="B2803" s="139"/>
      <c r="C2803" s="139"/>
      <c r="D2803" s="139"/>
      <c r="E2803" s="139"/>
    </row>
    <row r="2804" spans="1:5" hidden="1" outlineLevel="1" x14ac:dyDescent="0.25">
      <c r="A2804" s="139"/>
      <c r="B2804" s="139"/>
      <c r="C2804" s="139"/>
      <c r="D2804" s="139"/>
      <c r="E2804" s="139"/>
    </row>
    <row r="2805" spans="1:5" hidden="1" outlineLevel="1" x14ac:dyDescent="0.25">
      <c r="A2805" s="139"/>
      <c r="B2805" s="139"/>
      <c r="C2805" s="139"/>
      <c r="D2805" s="139"/>
      <c r="E2805" s="139"/>
    </row>
    <row r="2806" spans="1:5" hidden="1" outlineLevel="1" x14ac:dyDescent="0.25">
      <c r="A2806" s="139"/>
      <c r="B2806" s="139"/>
      <c r="C2806" s="139"/>
      <c r="D2806" s="139"/>
      <c r="E2806" s="139"/>
    </row>
    <row r="2807" spans="1:5" hidden="1" outlineLevel="1" x14ac:dyDescent="0.25">
      <c r="A2807" s="139"/>
      <c r="B2807" s="139"/>
      <c r="C2807" s="139"/>
      <c r="D2807" s="139"/>
      <c r="E2807" s="139"/>
    </row>
    <row r="2808" spans="1:5" hidden="1" outlineLevel="1" x14ac:dyDescent="0.25"/>
    <row r="2809" spans="1:5" hidden="1" outlineLevel="1" x14ac:dyDescent="0.25"/>
    <row r="2810" spans="1:5" hidden="1" outlineLevel="1" x14ac:dyDescent="0.25">
      <c r="A2810" s="137"/>
    </row>
    <row r="2811" spans="1:5" hidden="1" outlineLevel="1" x14ac:dyDescent="0.25">
      <c r="A2811" s="139"/>
      <c r="B2811" s="139"/>
      <c r="C2811" s="139"/>
      <c r="D2811" s="137"/>
      <c r="E2811" s="137"/>
    </row>
    <row r="2812" spans="1:5" hidden="1" outlineLevel="1" x14ac:dyDescent="0.25">
      <c r="A2812" s="139"/>
      <c r="B2812" s="139"/>
      <c r="C2812" s="139"/>
      <c r="D2812" s="139"/>
      <c r="E2812" s="139"/>
    </row>
    <row r="2813" spans="1:5" hidden="1" outlineLevel="1" x14ac:dyDescent="0.25">
      <c r="A2813" s="139"/>
      <c r="B2813" s="139"/>
      <c r="C2813" s="139"/>
      <c r="D2813" s="139"/>
      <c r="E2813" s="139"/>
    </row>
    <row r="2814" spans="1:5" hidden="1" outlineLevel="1" x14ac:dyDescent="0.25">
      <c r="A2814" s="139"/>
      <c r="B2814" s="139"/>
      <c r="C2814" s="139"/>
      <c r="D2814" s="139"/>
      <c r="E2814" s="139"/>
    </row>
    <row r="2815" spans="1:5" hidden="1" outlineLevel="1" x14ac:dyDescent="0.25">
      <c r="A2815" s="139"/>
      <c r="B2815" s="139"/>
      <c r="C2815" s="139"/>
      <c r="D2815" s="139"/>
      <c r="E2815" s="139"/>
    </row>
    <row r="2816" spans="1:5" hidden="1" outlineLevel="1" x14ac:dyDescent="0.25">
      <c r="A2816" s="139"/>
      <c r="B2816" s="139"/>
      <c r="C2816" s="139"/>
      <c r="D2816" s="139"/>
      <c r="E2816" s="139"/>
    </row>
    <row r="2817" spans="1:5" hidden="1" outlineLevel="1" x14ac:dyDescent="0.25">
      <c r="A2817" s="139"/>
      <c r="B2817" s="139"/>
      <c r="C2817" s="139"/>
      <c r="D2817" s="139"/>
      <c r="E2817" s="139"/>
    </row>
    <row r="2818" spans="1:5" hidden="1" outlineLevel="1" x14ac:dyDescent="0.25">
      <c r="A2818" s="139"/>
      <c r="B2818" s="139"/>
      <c r="C2818" s="139"/>
      <c r="D2818" s="139"/>
      <c r="E2818" s="139"/>
    </row>
    <row r="2819" spans="1:5" hidden="1" outlineLevel="1" x14ac:dyDescent="0.25">
      <c r="A2819" s="139"/>
      <c r="B2819" s="139"/>
      <c r="C2819" s="139"/>
      <c r="D2819" s="139"/>
      <c r="E2819" s="139"/>
    </row>
    <row r="2820" spans="1:5" hidden="1" outlineLevel="1" x14ac:dyDescent="0.25">
      <c r="A2820" s="139"/>
      <c r="B2820" s="139"/>
      <c r="C2820" s="139"/>
      <c r="D2820" s="139"/>
      <c r="E2820" s="139"/>
    </row>
    <row r="2821" spans="1:5" hidden="1" outlineLevel="1" x14ac:dyDescent="0.25">
      <c r="A2821" s="139"/>
      <c r="B2821" s="139"/>
      <c r="C2821" s="139"/>
      <c r="D2821" s="139"/>
      <c r="E2821" s="139"/>
    </row>
    <row r="2822" spans="1:5" hidden="1" outlineLevel="1" x14ac:dyDescent="0.25">
      <c r="A2822" s="139"/>
      <c r="B2822" s="139"/>
      <c r="C2822" s="139"/>
      <c r="D2822" s="139"/>
      <c r="E2822" s="139"/>
    </row>
    <row r="2823" spans="1:5" hidden="1" outlineLevel="1" x14ac:dyDescent="0.25">
      <c r="A2823" s="139"/>
      <c r="B2823" s="139"/>
      <c r="C2823" s="139"/>
      <c r="D2823" s="139"/>
      <c r="E2823" s="139"/>
    </row>
    <row r="2824" spans="1:5" hidden="1" outlineLevel="1" x14ac:dyDescent="0.25">
      <c r="A2824" s="139"/>
      <c r="B2824" s="139"/>
      <c r="C2824" s="139"/>
      <c r="D2824" s="139"/>
      <c r="E2824" s="139"/>
    </row>
    <row r="2825" spans="1:5" hidden="1" outlineLevel="1" x14ac:dyDescent="0.25">
      <c r="A2825" s="139"/>
      <c r="B2825" s="139"/>
      <c r="C2825" s="139"/>
      <c r="D2825" s="139"/>
      <c r="E2825" s="139"/>
    </row>
    <row r="2826" spans="1:5" hidden="1" outlineLevel="1" x14ac:dyDescent="0.25">
      <c r="A2826" s="139"/>
      <c r="B2826" s="139"/>
      <c r="C2826" s="139"/>
      <c r="D2826" s="139"/>
      <c r="E2826" s="139"/>
    </row>
    <row r="2827" spans="1:5" hidden="1" outlineLevel="1" x14ac:dyDescent="0.25">
      <c r="A2827" s="139"/>
      <c r="B2827" s="139"/>
      <c r="C2827" s="139"/>
      <c r="D2827" s="139"/>
      <c r="E2827" s="139"/>
    </row>
    <row r="2828" spans="1:5" hidden="1" outlineLevel="1" x14ac:dyDescent="0.25">
      <c r="A2828" s="139"/>
      <c r="B2828" s="139"/>
      <c r="C2828" s="139"/>
      <c r="D2828" s="139"/>
      <c r="E2828" s="139"/>
    </row>
    <row r="2829" spans="1:5" hidden="1" outlineLevel="1" x14ac:dyDescent="0.25">
      <c r="A2829" s="139"/>
      <c r="B2829" s="139"/>
      <c r="C2829" s="139"/>
      <c r="D2829" s="139"/>
      <c r="E2829" s="139"/>
    </row>
    <row r="2830" spans="1:5" hidden="1" outlineLevel="1" x14ac:dyDescent="0.25">
      <c r="A2830" s="139"/>
      <c r="B2830" s="139"/>
      <c r="C2830" s="139"/>
      <c r="D2830" s="139"/>
      <c r="E2830" s="139"/>
    </row>
    <row r="2831" spans="1:5" hidden="1" outlineLevel="1" x14ac:dyDescent="0.25">
      <c r="A2831" s="139"/>
      <c r="B2831" s="139"/>
      <c r="C2831" s="139"/>
      <c r="D2831" s="139"/>
      <c r="E2831" s="139"/>
    </row>
    <row r="2832" spans="1:5" hidden="1" outlineLevel="1" x14ac:dyDescent="0.25">
      <c r="A2832" s="139"/>
      <c r="B2832" s="139"/>
      <c r="C2832" s="139"/>
      <c r="D2832" s="139"/>
      <c r="E2832" s="139"/>
    </row>
    <row r="2833" spans="1:5" hidden="1" outlineLevel="1" x14ac:dyDescent="0.25">
      <c r="A2833" s="139"/>
      <c r="B2833" s="139"/>
      <c r="C2833" s="139"/>
      <c r="D2833" s="139"/>
      <c r="E2833" s="139"/>
    </row>
    <row r="2834" spans="1:5" hidden="1" outlineLevel="1" x14ac:dyDescent="0.25">
      <c r="A2834" s="139"/>
      <c r="B2834" s="139"/>
      <c r="C2834" s="139"/>
      <c r="D2834" s="139"/>
      <c r="E2834" s="139"/>
    </row>
    <row r="2835" spans="1:5" hidden="1" outlineLevel="1" x14ac:dyDescent="0.25">
      <c r="A2835" s="139"/>
      <c r="B2835" s="139"/>
      <c r="C2835" s="139"/>
      <c r="D2835" s="139"/>
      <c r="E2835" s="139"/>
    </row>
    <row r="2836" spans="1:5" hidden="1" outlineLevel="1" x14ac:dyDescent="0.25">
      <c r="A2836" s="139"/>
      <c r="B2836" s="139"/>
      <c r="C2836" s="139"/>
      <c r="D2836" s="139"/>
      <c r="E2836" s="139"/>
    </row>
    <row r="2837" spans="1:5" hidden="1" outlineLevel="1" x14ac:dyDescent="0.25">
      <c r="A2837" s="139"/>
      <c r="B2837" s="139"/>
      <c r="C2837" s="139"/>
      <c r="D2837" s="139"/>
      <c r="E2837" s="139"/>
    </row>
    <row r="2838" spans="1:5" hidden="1" outlineLevel="1" x14ac:dyDescent="0.25">
      <c r="A2838" s="139"/>
      <c r="B2838" s="139"/>
      <c r="C2838" s="139"/>
      <c r="D2838" s="139"/>
      <c r="E2838" s="139"/>
    </row>
    <row r="2839" spans="1:5" hidden="1" outlineLevel="1" x14ac:dyDescent="0.25">
      <c r="A2839" s="139"/>
      <c r="B2839" s="139"/>
      <c r="C2839" s="139"/>
      <c r="D2839" s="139"/>
      <c r="E2839" s="139"/>
    </row>
    <row r="2840" spans="1:5" hidden="1" outlineLevel="1" x14ac:dyDescent="0.25">
      <c r="D2840" s="137"/>
      <c r="E2840" s="137"/>
    </row>
    <row r="2841" spans="1:5" hidden="1" outlineLevel="1" x14ac:dyDescent="0.25">
      <c r="A2841" s="139"/>
      <c r="B2841" s="139"/>
      <c r="C2841" s="139"/>
      <c r="D2841" s="139"/>
      <c r="E2841" s="139"/>
    </row>
    <row r="2842" spans="1:5" hidden="1" outlineLevel="1" x14ac:dyDescent="0.25">
      <c r="A2842" s="139"/>
      <c r="B2842" s="139"/>
      <c r="C2842" s="139"/>
      <c r="D2842" s="139"/>
      <c r="E2842" s="139"/>
    </row>
    <row r="2843" spans="1:5" hidden="1" outlineLevel="1" x14ac:dyDescent="0.25">
      <c r="A2843" s="139"/>
      <c r="B2843" s="139"/>
      <c r="C2843" s="139"/>
      <c r="D2843" s="139"/>
      <c r="E2843" s="139"/>
    </row>
    <row r="2844" spans="1:5" hidden="1" outlineLevel="1" x14ac:dyDescent="0.25">
      <c r="A2844" s="139"/>
      <c r="B2844" s="139"/>
      <c r="C2844" s="139"/>
      <c r="D2844" s="139"/>
      <c r="E2844" s="139"/>
    </row>
    <row r="2845" spans="1:5" hidden="1" outlineLevel="1" x14ac:dyDescent="0.25">
      <c r="A2845" s="139"/>
      <c r="B2845" s="139"/>
      <c r="C2845" s="139"/>
      <c r="D2845" s="139"/>
      <c r="E2845" s="139"/>
    </row>
    <row r="2846" spans="1:5" hidden="1" outlineLevel="1" x14ac:dyDescent="0.25">
      <c r="A2846" s="139"/>
      <c r="B2846" s="139"/>
      <c r="C2846" s="139"/>
      <c r="D2846" s="139"/>
      <c r="E2846" s="139"/>
    </row>
    <row r="2847" spans="1:5" hidden="1" outlineLevel="1" x14ac:dyDescent="0.25"/>
    <row r="2848" spans="1:5" hidden="1" outlineLevel="1" x14ac:dyDescent="0.25"/>
    <row r="2849" spans="1:5" hidden="1" outlineLevel="1" x14ac:dyDescent="0.25">
      <c r="A2849" s="137"/>
    </row>
    <row r="2850" spans="1:5" hidden="1" outlineLevel="1" x14ac:dyDescent="0.25">
      <c r="A2850" s="139"/>
      <c r="B2850" s="139"/>
      <c r="C2850" s="139"/>
      <c r="D2850" s="137"/>
      <c r="E2850" s="137"/>
    </row>
    <row r="2851" spans="1:5" hidden="1" outlineLevel="1" x14ac:dyDescent="0.25">
      <c r="A2851" s="139"/>
      <c r="B2851" s="139"/>
      <c r="C2851" s="139"/>
      <c r="D2851" s="139"/>
      <c r="E2851" s="139"/>
    </row>
    <row r="2852" spans="1:5" hidden="1" outlineLevel="1" x14ac:dyDescent="0.25">
      <c r="A2852" s="139"/>
      <c r="B2852" s="139"/>
      <c r="C2852" s="139"/>
      <c r="D2852" s="139"/>
      <c r="E2852" s="139"/>
    </row>
    <row r="2853" spans="1:5" hidden="1" outlineLevel="1" x14ac:dyDescent="0.25">
      <c r="A2853" s="139"/>
      <c r="B2853" s="139"/>
      <c r="C2853" s="139"/>
      <c r="D2853" s="139"/>
      <c r="E2853" s="139"/>
    </row>
    <row r="2854" spans="1:5" hidden="1" outlineLevel="1" x14ac:dyDescent="0.25">
      <c r="A2854" s="139"/>
      <c r="B2854" s="139"/>
      <c r="C2854" s="139"/>
      <c r="D2854" s="139"/>
      <c r="E2854" s="139"/>
    </row>
    <row r="2855" spans="1:5" hidden="1" outlineLevel="1" x14ac:dyDescent="0.25">
      <c r="A2855" s="139"/>
      <c r="B2855" s="139"/>
      <c r="C2855" s="139"/>
      <c r="D2855" s="139"/>
      <c r="E2855" s="139"/>
    </row>
    <row r="2856" spans="1:5" hidden="1" outlineLevel="1" x14ac:dyDescent="0.25">
      <c r="A2856" s="139"/>
      <c r="B2856" s="139"/>
      <c r="C2856" s="139"/>
      <c r="D2856" s="139"/>
      <c r="E2856" s="139"/>
    </row>
    <row r="2857" spans="1:5" hidden="1" outlineLevel="1" x14ac:dyDescent="0.25">
      <c r="A2857" s="139"/>
      <c r="B2857" s="139"/>
      <c r="C2857" s="139"/>
      <c r="D2857" s="139"/>
      <c r="E2857" s="139"/>
    </row>
    <row r="2858" spans="1:5" hidden="1" outlineLevel="1" x14ac:dyDescent="0.25">
      <c r="A2858" s="139"/>
      <c r="B2858" s="139"/>
      <c r="C2858" s="139"/>
      <c r="D2858" s="139"/>
      <c r="E2858" s="139"/>
    </row>
    <row r="2859" spans="1:5" hidden="1" outlineLevel="1" x14ac:dyDescent="0.25">
      <c r="A2859" s="139"/>
      <c r="B2859" s="139"/>
      <c r="C2859" s="139"/>
      <c r="D2859" s="139"/>
      <c r="E2859" s="139"/>
    </row>
    <row r="2860" spans="1:5" hidden="1" outlineLevel="1" x14ac:dyDescent="0.25">
      <c r="A2860" s="139"/>
      <c r="B2860" s="139"/>
      <c r="C2860" s="139"/>
      <c r="D2860" s="139"/>
      <c r="E2860" s="139"/>
    </row>
    <row r="2861" spans="1:5" hidden="1" outlineLevel="1" x14ac:dyDescent="0.25">
      <c r="A2861" s="139"/>
      <c r="B2861" s="139"/>
      <c r="C2861" s="139"/>
      <c r="D2861" s="139"/>
      <c r="E2861" s="139"/>
    </row>
    <row r="2862" spans="1:5" hidden="1" outlineLevel="1" x14ac:dyDescent="0.25">
      <c r="A2862" s="139"/>
      <c r="B2862" s="139"/>
      <c r="C2862" s="139"/>
      <c r="D2862" s="139"/>
      <c r="E2862" s="139"/>
    </row>
    <row r="2863" spans="1:5" hidden="1" outlineLevel="1" x14ac:dyDescent="0.25">
      <c r="A2863" s="139"/>
      <c r="B2863" s="139"/>
      <c r="C2863" s="139"/>
      <c r="D2863" s="139"/>
      <c r="E2863" s="139"/>
    </row>
    <row r="2864" spans="1:5" hidden="1" outlineLevel="1" x14ac:dyDescent="0.25">
      <c r="A2864" s="139"/>
      <c r="B2864" s="139"/>
      <c r="C2864" s="139"/>
      <c r="D2864" s="139"/>
      <c r="E2864" s="139"/>
    </row>
    <row r="2865" spans="1:5" hidden="1" outlineLevel="1" x14ac:dyDescent="0.25">
      <c r="A2865" s="139"/>
      <c r="B2865" s="139"/>
      <c r="C2865" s="139"/>
      <c r="D2865" s="139"/>
      <c r="E2865" s="139"/>
    </row>
    <row r="2866" spans="1:5" hidden="1" outlineLevel="1" x14ac:dyDescent="0.25">
      <c r="A2866" s="139"/>
      <c r="B2866" s="139"/>
      <c r="C2866" s="139"/>
      <c r="D2866" s="139"/>
      <c r="E2866" s="139"/>
    </row>
    <row r="2867" spans="1:5" hidden="1" outlineLevel="1" x14ac:dyDescent="0.25">
      <c r="A2867" s="139"/>
      <c r="B2867" s="139"/>
      <c r="C2867" s="139"/>
      <c r="D2867" s="139"/>
      <c r="E2867" s="139"/>
    </row>
    <row r="2868" spans="1:5" hidden="1" outlineLevel="1" x14ac:dyDescent="0.25">
      <c r="A2868" s="139"/>
      <c r="B2868" s="139"/>
      <c r="C2868" s="139"/>
      <c r="D2868" s="139"/>
      <c r="E2868" s="139"/>
    </row>
    <row r="2869" spans="1:5" hidden="1" outlineLevel="1" x14ac:dyDescent="0.25">
      <c r="A2869" s="139"/>
      <c r="B2869" s="139"/>
      <c r="C2869" s="139"/>
      <c r="D2869" s="139"/>
      <c r="E2869" s="139"/>
    </row>
    <row r="2870" spans="1:5" hidden="1" outlineLevel="1" x14ac:dyDescent="0.25">
      <c r="A2870" s="139"/>
      <c r="B2870" s="139"/>
      <c r="C2870" s="139"/>
      <c r="D2870" s="139"/>
      <c r="E2870" s="139"/>
    </row>
    <row r="2871" spans="1:5" hidden="1" outlineLevel="1" x14ac:dyDescent="0.25">
      <c r="A2871" s="139"/>
      <c r="B2871" s="139"/>
      <c r="C2871" s="139"/>
      <c r="D2871" s="139"/>
      <c r="E2871" s="139"/>
    </row>
    <row r="2872" spans="1:5" hidden="1" outlineLevel="1" x14ac:dyDescent="0.25">
      <c r="A2872" s="139"/>
      <c r="B2872" s="139"/>
      <c r="C2872" s="139"/>
      <c r="D2872" s="139"/>
      <c r="E2872" s="139"/>
    </row>
    <row r="2873" spans="1:5" hidden="1" outlineLevel="1" x14ac:dyDescent="0.25">
      <c r="A2873" s="139"/>
      <c r="B2873" s="139"/>
      <c r="C2873" s="139"/>
      <c r="D2873" s="139"/>
      <c r="E2873" s="139"/>
    </row>
    <row r="2874" spans="1:5" hidden="1" outlineLevel="1" x14ac:dyDescent="0.25">
      <c r="A2874" s="139"/>
      <c r="B2874" s="139"/>
      <c r="C2874" s="139"/>
      <c r="D2874" s="139"/>
      <c r="E2874" s="139"/>
    </row>
    <row r="2875" spans="1:5" hidden="1" outlineLevel="1" x14ac:dyDescent="0.25">
      <c r="A2875" s="139"/>
      <c r="B2875" s="139"/>
      <c r="C2875" s="139"/>
      <c r="D2875" s="139"/>
      <c r="E2875" s="139"/>
    </row>
    <row r="2876" spans="1:5" hidden="1" outlineLevel="1" x14ac:dyDescent="0.25">
      <c r="A2876" s="139"/>
      <c r="B2876" s="139"/>
      <c r="C2876" s="139"/>
      <c r="D2876" s="139"/>
      <c r="E2876" s="139"/>
    </row>
    <row r="2877" spans="1:5" hidden="1" outlineLevel="1" x14ac:dyDescent="0.25">
      <c r="A2877" s="139"/>
      <c r="B2877" s="139"/>
      <c r="C2877" s="139"/>
      <c r="D2877" s="139"/>
      <c r="E2877" s="139"/>
    </row>
    <row r="2878" spans="1:5" hidden="1" outlineLevel="1" x14ac:dyDescent="0.25">
      <c r="A2878" s="139"/>
      <c r="B2878" s="139"/>
      <c r="C2878" s="139"/>
      <c r="D2878" s="139"/>
      <c r="E2878" s="139"/>
    </row>
    <row r="2879" spans="1:5" hidden="1" outlineLevel="1" x14ac:dyDescent="0.25">
      <c r="D2879" s="137"/>
      <c r="E2879" s="137"/>
    </row>
    <row r="2880" spans="1:5" hidden="1" outlineLevel="1" x14ac:dyDescent="0.25">
      <c r="A2880" s="139"/>
      <c r="B2880" s="139"/>
      <c r="C2880" s="139"/>
      <c r="D2880" s="139"/>
      <c r="E2880" s="139"/>
    </row>
    <row r="2881" spans="1:5" hidden="1" outlineLevel="1" x14ac:dyDescent="0.25">
      <c r="A2881" s="139"/>
      <c r="B2881" s="139"/>
      <c r="C2881" s="139"/>
      <c r="D2881" s="139"/>
      <c r="E2881" s="139"/>
    </row>
    <row r="2882" spans="1:5" hidden="1" outlineLevel="1" x14ac:dyDescent="0.25">
      <c r="A2882" s="139"/>
      <c r="B2882" s="139"/>
      <c r="C2882" s="139"/>
      <c r="D2882" s="139"/>
      <c r="E2882" s="139"/>
    </row>
    <row r="2883" spans="1:5" hidden="1" outlineLevel="1" x14ac:dyDescent="0.25">
      <c r="A2883" s="139"/>
      <c r="B2883" s="139"/>
      <c r="C2883" s="139"/>
      <c r="D2883" s="139"/>
      <c r="E2883" s="139"/>
    </row>
    <row r="2884" spans="1:5" hidden="1" outlineLevel="1" x14ac:dyDescent="0.25">
      <c r="A2884" s="139"/>
      <c r="B2884" s="139"/>
      <c r="C2884" s="139"/>
      <c r="D2884" s="139"/>
      <c r="E2884" s="139"/>
    </row>
    <row r="2885" spans="1:5" hidden="1" outlineLevel="1" x14ac:dyDescent="0.25">
      <c r="A2885" s="139"/>
      <c r="B2885" s="139"/>
      <c r="C2885" s="139"/>
      <c r="D2885" s="139"/>
      <c r="E2885" s="139"/>
    </row>
    <row r="2886" spans="1:5" hidden="1" outlineLevel="1" x14ac:dyDescent="0.25"/>
    <row r="2887" spans="1:5" hidden="1" outlineLevel="1" x14ac:dyDescent="0.25"/>
    <row r="2888" spans="1:5" hidden="1" outlineLevel="1" x14ac:dyDescent="0.25">
      <c r="A2888" s="137"/>
    </row>
    <row r="2889" spans="1:5" hidden="1" outlineLevel="1" x14ac:dyDescent="0.25">
      <c r="A2889" s="139"/>
      <c r="B2889" s="139"/>
      <c r="C2889" s="139"/>
      <c r="D2889" s="137"/>
      <c r="E2889" s="137"/>
    </row>
    <row r="2890" spans="1:5" hidden="1" outlineLevel="1" x14ac:dyDescent="0.25">
      <c r="A2890" s="139"/>
      <c r="B2890" s="139"/>
      <c r="C2890" s="139"/>
      <c r="D2890" s="139"/>
      <c r="E2890" s="139"/>
    </row>
    <row r="2891" spans="1:5" hidden="1" outlineLevel="1" x14ac:dyDescent="0.25">
      <c r="A2891" s="139"/>
      <c r="B2891" s="139"/>
      <c r="C2891" s="139"/>
      <c r="D2891" s="139"/>
      <c r="E2891" s="139"/>
    </row>
    <row r="2892" spans="1:5" hidden="1" outlineLevel="1" x14ac:dyDescent="0.25">
      <c r="A2892" s="139"/>
      <c r="B2892" s="139"/>
      <c r="C2892" s="139"/>
      <c r="D2892" s="139"/>
      <c r="E2892" s="139"/>
    </row>
    <row r="2893" spans="1:5" hidden="1" outlineLevel="1" x14ac:dyDescent="0.25">
      <c r="A2893" s="139"/>
      <c r="B2893" s="139"/>
      <c r="C2893" s="139"/>
      <c r="D2893" s="139"/>
      <c r="E2893" s="139"/>
    </row>
    <row r="2894" spans="1:5" hidden="1" outlineLevel="1" x14ac:dyDescent="0.25">
      <c r="A2894" s="139"/>
      <c r="B2894" s="139"/>
      <c r="C2894" s="139"/>
      <c r="D2894" s="139"/>
      <c r="E2894" s="139"/>
    </row>
    <row r="2895" spans="1:5" hidden="1" outlineLevel="1" x14ac:dyDescent="0.25">
      <c r="A2895" s="139"/>
      <c r="B2895" s="139"/>
      <c r="C2895" s="139"/>
      <c r="D2895" s="139"/>
      <c r="E2895" s="139"/>
    </row>
    <row r="2896" spans="1:5" hidden="1" outlineLevel="1" x14ac:dyDescent="0.25">
      <c r="A2896" s="139"/>
      <c r="B2896" s="139"/>
      <c r="C2896" s="139"/>
      <c r="D2896" s="139"/>
      <c r="E2896" s="139"/>
    </row>
    <row r="2897" spans="1:5" hidden="1" outlineLevel="1" x14ac:dyDescent="0.25">
      <c r="A2897" s="139"/>
      <c r="B2897" s="139"/>
      <c r="C2897" s="139"/>
      <c r="D2897" s="139"/>
      <c r="E2897" s="139"/>
    </row>
    <row r="2898" spans="1:5" hidden="1" outlineLevel="1" x14ac:dyDescent="0.25">
      <c r="A2898" s="139"/>
      <c r="B2898" s="139"/>
      <c r="C2898" s="139"/>
      <c r="D2898" s="139"/>
      <c r="E2898" s="139"/>
    </row>
    <row r="2899" spans="1:5" hidden="1" outlineLevel="1" x14ac:dyDescent="0.25">
      <c r="A2899" s="139"/>
      <c r="B2899" s="139"/>
      <c r="C2899" s="139"/>
      <c r="D2899" s="139"/>
      <c r="E2899" s="139"/>
    </row>
    <row r="2900" spans="1:5" hidden="1" outlineLevel="1" x14ac:dyDescent="0.25">
      <c r="A2900" s="139"/>
      <c r="B2900" s="139"/>
      <c r="C2900" s="139"/>
      <c r="D2900" s="139"/>
      <c r="E2900" s="139"/>
    </row>
    <row r="2901" spans="1:5" hidden="1" outlineLevel="1" x14ac:dyDescent="0.25">
      <c r="A2901" s="139"/>
      <c r="B2901" s="139"/>
      <c r="C2901" s="139"/>
      <c r="D2901" s="139"/>
      <c r="E2901" s="139"/>
    </row>
    <row r="2902" spans="1:5" hidden="1" outlineLevel="1" x14ac:dyDescent="0.25">
      <c r="A2902" s="139"/>
      <c r="B2902" s="139"/>
      <c r="C2902" s="139"/>
      <c r="D2902" s="139"/>
      <c r="E2902" s="139"/>
    </row>
    <row r="2903" spans="1:5" hidden="1" outlineLevel="1" x14ac:dyDescent="0.25">
      <c r="A2903" s="139"/>
      <c r="B2903" s="139"/>
      <c r="C2903" s="139"/>
      <c r="D2903" s="139"/>
      <c r="E2903" s="139"/>
    </row>
    <row r="2904" spans="1:5" hidden="1" outlineLevel="1" x14ac:dyDescent="0.25">
      <c r="A2904" s="139"/>
      <c r="B2904" s="139"/>
      <c r="C2904" s="139"/>
      <c r="D2904" s="139"/>
      <c r="E2904" s="139"/>
    </row>
    <row r="2905" spans="1:5" hidden="1" outlineLevel="1" x14ac:dyDescent="0.25">
      <c r="A2905" s="139"/>
      <c r="B2905" s="139"/>
      <c r="C2905" s="139"/>
      <c r="D2905" s="139"/>
      <c r="E2905" s="139"/>
    </row>
    <row r="2906" spans="1:5" hidden="1" outlineLevel="1" x14ac:dyDescent="0.25">
      <c r="A2906" s="139"/>
      <c r="B2906" s="139"/>
      <c r="C2906" s="139"/>
      <c r="D2906" s="139"/>
      <c r="E2906" s="139"/>
    </row>
    <row r="2907" spans="1:5" hidden="1" outlineLevel="1" x14ac:dyDescent="0.25">
      <c r="A2907" s="139"/>
      <c r="B2907" s="139"/>
      <c r="C2907" s="139"/>
      <c r="D2907" s="139"/>
      <c r="E2907" s="139"/>
    </row>
    <row r="2908" spans="1:5" hidden="1" outlineLevel="1" x14ac:dyDescent="0.25">
      <c r="A2908" s="139"/>
      <c r="B2908" s="139"/>
      <c r="C2908" s="139"/>
      <c r="D2908" s="139"/>
      <c r="E2908" s="139"/>
    </row>
    <row r="2909" spans="1:5" hidden="1" outlineLevel="1" x14ac:dyDescent="0.25">
      <c r="A2909" s="139"/>
      <c r="B2909" s="139"/>
      <c r="C2909" s="139"/>
      <c r="D2909" s="139"/>
      <c r="E2909" s="139"/>
    </row>
    <row r="2910" spans="1:5" hidden="1" outlineLevel="1" x14ac:dyDescent="0.25">
      <c r="A2910" s="139"/>
      <c r="B2910" s="139"/>
      <c r="C2910" s="139"/>
      <c r="D2910" s="139"/>
      <c r="E2910" s="139"/>
    </row>
    <row r="2911" spans="1:5" hidden="1" outlineLevel="1" x14ac:dyDescent="0.25">
      <c r="A2911" s="139"/>
      <c r="B2911" s="139"/>
      <c r="C2911" s="139"/>
      <c r="D2911" s="139"/>
      <c r="E2911" s="139"/>
    </row>
    <row r="2912" spans="1:5" hidden="1" outlineLevel="1" x14ac:dyDescent="0.25">
      <c r="A2912" s="139"/>
      <c r="B2912" s="139"/>
      <c r="C2912" s="139"/>
      <c r="D2912" s="139"/>
      <c r="E2912" s="139"/>
    </row>
    <row r="2913" spans="1:5" hidden="1" outlineLevel="1" x14ac:dyDescent="0.25">
      <c r="A2913" s="139"/>
      <c r="B2913" s="139"/>
      <c r="C2913" s="139"/>
      <c r="D2913" s="139"/>
      <c r="E2913" s="139"/>
    </row>
    <row r="2914" spans="1:5" hidden="1" outlineLevel="1" x14ac:dyDescent="0.25">
      <c r="A2914" s="139"/>
      <c r="B2914" s="139"/>
      <c r="C2914" s="139"/>
      <c r="D2914" s="139"/>
      <c r="E2914" s="139"/>
    </row>
    <row r="2915" spans="1:5" hidden="1" outlineLevel="1" x14ac:dyDescent="0.25">
      <c r="A2915" s="139"/>
      <c r="B2915" s="139"/>
      <c r="C2915" s="139"/>
      <c r="D2915" s="139"/>
      <c r="E2915" s="139"/>
    </row>
    <row r="2916" spans="1:5" hidden="1" outlineLevel="1" x14ac:dyDescent="0.25">
      <c r="A2916" s="139"/>
      <c r="B2916" s="139"/>
      <c r="C2916" s="139"/>
      <c r="D2916" s="139"/>
      <c r="E2916" s="139"/>
    </row>
    <row r="2917" spans="1:5" hidden="1" outlineLevel="1" x14ac:dyDescent="0.25">
      <c r="A2917" s="139"/>
      <c r="B2917" s="139"/>
      <c r="C2917" s="139"/>
      <c r="D2917" s="139"/>
      <c r="E2917" s="139"/>
    </row>
    <row r="2918" spans="1:5" hidden="1" outlineLevel="1" x14ac:dyDescent="0.25">
      <c r="D2918" s="137"/>
      <c r="E2918" s="137"/>
    </row>
    <row r="2919" spans="1:5" hidden="1" outlineLevel="1" x14ac:dyDescent="0.25">
      <c r="A2919" s="139"/>
      <c r="B2919" s="139"/>
      <c r="C2919" s="139"/>
      <c r="D2919" s="139"/>
      <c r="E2919" s="139"/>
    </row>
    <row r="2920" spans="1:5" hidden="1" outlineLevel="1" x14ac:dyDescent="0.25">
      <c r="A2920" s="139"/>
      <c r="B2920" s="139"/>
      <c r="C2920" s="139"/>
      <c r="D2920" s="139"/>
      <c r="E2920" s="139"/>
    </row>
    <row r="2921" spans="1:5" hidden="1" outlineLevel="1" x14ac:dyDescent="0.25">
      <c r="A2921" s="139"/>
      <c r="B2921" s="139"/>
      <c r="C2921" s="139"/>
      <c r="D2921" s="139"/>
      <c r="E2921" s="139"/>
    </row>
    <row r="2922" spans="1:5" hidden="1" outlineLevel="1" x14ac:dyDescent="0.25">
      <c r="A2922" s="139"/>
      <c r="B2922" s="139"/>
      <c r="C2922" s="139"/>
      <c r="D2922" s="139"/>
      <c r="E2922" s="139"/>
    </row>
    <row r="2923" spans="1:5" hidden="1" outlineLevel="1" x14ac:dyDescent="0.25">
      <c r="A2923" s="139"/>
      <c r="B2923" s="139"/>
      <c r="C2923" s="139"/>
      <c r="D2923" s="139"/>
      <c r="E2923" s="139"/>
    </row>
    <row r="2924" spans="1:5" hidden="1" outlineLevel="1" x14ac:dyDescent="0.25">
      <c r="A2924" s="139"/>
      <c r="B2924" s="139"/>
      <c r="C2924" s="139"/>
      <c r="D2924" s="139"/>
      <c r="E2924" s="139"/>
    </row>
    <row r="2925" spans="1:5" hidden="1" outlineLevel="1" x14ac:dyDescent="0.25"/>
    <row r="2926" spans="1:5" hidden="1" outlineLevel="1" x14ac:dyDescent="0.25"/>
    <row r="2927" spans="1:5" hidden="1" outlineLevel="1" x14ac:dyDescent="0.25">
      <c r="A2927" s="137"/>
    </row>
    <row r="2928" spans="1:5" hidden="1" outlineLevel="1" x14ac:dyDescent="0.25">
      <c r="A2928" s="139"/>
      <c r="B2928" s="139"/>
      <c r="C2928" s="139"/>
      <c r="D2928" s="137"/>
      <c r="E2928" s="137"/>
    </row>
    <row r="2929" spans="1:5" hidden="1" outlineLevel="1" x14ac:dyDescent="0.25">
      <c r="A2929" s="139"/>
      <c r="B2929" s="139"/>
      <c r="C2929" s="139"/>
      <c r="D2929" s="139"/>
      <c r="E2929" s="139"/>
    </row>
    <row r="2930" spans="1:5" hidden="1" outlineLevel="1" x14ac:dyDescent="0.25">
      <c r="A2930" s="139"/>
      <c r="B2930" s="139"/>
      <c r="C2930" s="139"/>
      <c r="D2930" s="139"/>
      <c r="E2930" s="139"/>
    </row>
    <row r="2931" spans="1:5" hidden="1" outlineLevel="1" x14ac:dyDescent="0.25">
      <c r="A2931" s="139"/>
      <c r="B2931" s="139"/>
      <c r="C2931" s="139"/>
      <c r="D2931" s="139"/>
      <c r="E2931" s="139"/>
    </row>
    <row r="2932" spans="1:5" hidden="1" outlineLevel="1" x14ac:dyDescent="0.25">
      <c r="A2932" s="139"/>
      <c r="B2932" s="139"/>
      <c r="C2932" s="139"/>
      <c r="D2932" s="139"/>
      <c r="E2932" s="139"/>
    </row>
    <row r="2933" spans="1:5" hidden="1" outlineLevel="1" x14ac:dyDescent="0.25">
      <c r="A2933" s="139"/>
      <c r="B2933" s="139"/>
      <c r="C2933" s="139"/>
      <c r="D2933" s="139"/>
      <c r="E2933" s="139"/>
    </row>
    <row r="2934" spans="1:5" hidden="1" outlineLevel="1" x14ac:dyDescent="0.25">
      <c r="A2934" s="139"/>
      <c r="B2934" s="139"/>
      <c r="C2934" s="139"/>
      <c r="D2934" s="139"/>
      <c r="E2934" s="139"/>
    </row>
    <row r="2935" spans="1:5" hidden="1" outlineLevel="1" x14ac:dyDescent="0.25">
      <c r="A2935" s="139"/>
      <c r="B2935" s="139"/>
      <c r="C2935" s="139"/>
      <c r="D2935" s="139"/>
      <c r="E2935" s="139"/>
    </row>
    <row r="2936" spans="1:5" hidden="1" outlineLevel="1" x14ac:dyDescent="0.25">
      <c r="A2936" s="139"/>
      <c r="B2936" s="139"/>
      <c r="C2936" s="139"/>
      <c r="D2936" s="139"/>
      <c r="E2936" s="139"/>
    </row>
    <row r="2937" spans="1:5" hidden="1" outlineLevel="1" x14ac:dyDescent="0.25">
      <c r="A2937" s="139"/>
      <c r="B2937" s="139"/>
      <c r="C2937" s="139"/>
      <c r="D2937" s="139"/>
      <c r="E2937" s="139"/>
    </row>
    <row r="2938" spans="1:5" hidden="1" outlineLevel="1" x14ac:dyDescent="0.25">
      <c r="A2938" s="139"/>
      <c r="B2938" s="139"/>
      <c r="C2938" s="139"/>
      <c r="D2938" s="139"/>
      <c r="E2938" s="139"/>
    </row>
    <row r="2939" spans="1:5" hidden="1" outlineLevel="1" x14ac:dyDescent="0.25">
      <c r="A2939" s="139"/>
      <c r="B2939" s="139"/>
      <c r="C2939" s="139"/>
      <c r="D2939" s="139"/>
      <c r="E2939" s="139"/>
    </row>
    <row r="2940" spans="1:5" hidden="1" outlineLevel="1" x14ac:dyDescent="0.25">
      <c r="A2940" s="139"/>
      <c r="B2940" s="139"/>
      <c r="C2940" s="139"/>
      <c r="D2940" s="139"/>
      <c r="E2940" s="139"/>
    </row>
    <row r="2941" spans="1:5" hidden="1" outlineLevel="1" x14ac:dyDescent="0.25">
      <c r="A2941" s="139"/>
      <c r="B2941" s="139"/>
      <c r="C2941" s="139"/>
      <c r="D2941" s="139"/>
      <c r="E2941" s="139"/>
    </row>
    <row r="2942" spans="1:5" hidden="1" outlineLevel="1" x14ac:dyDescent="0.25">
      <c r="A2942" s="139"/>
      <c r="B2942" s="139"/>
      <c r="C2942" s="139"/>
      <c r="D2942" s="139"/>
      <c r="E2942" s="139"/>
    </row>
    <row r="2943" spans="1:5" hidden="1" outlineLevel="1" x14ac:dyDescent="0.25">
      <c r="A2943" s="139"/>
      <c r="B2943" s="139"/>
      <c r="C2943" s="139"/>
      <c r="D2943" s="139"/>
      <c r="E2943" s="139"/>
    </row>
    <row r="2944" spans="1:5" hidden="1" outlineLevel="1" x14ac:dyDescent="0.25">
      <c r="A2944" s="139"/>
      <c r="B2944" s="139"/>
      <c r="C2944" s="139"/>
      <c r="D2944" s="139"/>
      <c r="E2944" s="139"/>
    </row>
    <row r="2945" spans="1:5" hidden="1" outlineLevel="1" x14ac:dyDescent="0.25">
      <c r="A2945" s="139"/>
      <c r="B2945" s="139"/>
      <c r="C2945" s="139"/>
      <c r="D2945" s="139"/>
      <c r="E2945" s="139"/>
    </row>
    <row r="2946" spans="1:5" hidden="1" outlineLevel="1" x14ac:dyDescent="0.25">
      <c r="A2946" s="139"/>
      <c r="B2946" s="139"/>
      <c r="C2946" s="139"/>
      <c r="D2946" s="139"/>
      <c r="E2946" s="139"/>
    </row>
    <row r="2947" spans="1:5" hidden="1" outlineLevel="1" x14ac:dyDescent="0.25">
      <c r="A2947" s="139"/>
      <c r="B2947" s="139"/>
      <c r="C2947" s="139"/>
      <c r="D2947" s="139"/>
      <c r="E2947" s="139"/>
    </row>
    <row r="2948" spans="1:5" hidden="1" outlineLevel="1" x14ac:dyDescent="0.25">
      <c r="A2948" s="139"/>
      <c r="B2948" s="139"/>
      <c r="C2948" s="139"/>
      <c r="D2948" s="139"/>
      <c r="E2948" s="139"/>
    </row>
    <row r="2949" spans="1:5" hidden="1" outlineLevel="1" x14ac:dyDescent="0.25">
      <c r="A2949" s="139"/>
      <c r="B2949" s="139"/>
      <c r="C2949" s="139"/>
      <c r="D2949" s="139"/>
      <c r="E2949" s="139"/>
    </row>
    <row r="2950" spans="1:5" hidden="1" outlineLevel="1" x14ac:dyDescent="0.25">
      <c r="A2950" s="139"/>
      <c r="B2950" s="139"/>
      <c r="C2950" s="139"/>
      <c r="D2950" s="139"/>
      <c r="E2950" s="139"/>
    </row>
    <row r="2951" spans="1:5" hidden="1" outlineLevel="1" x14ac:dyDescent="0.25">
      <c r="A2951" s="139"/>
      <c r="B2951" s="139"/>
      <c r="C2951" s="139"/>
      <c r="D2951" s="139"/>
      <c r="E2951" s="139"/>
    </row>
    <row r="2952" spans="1:5" hidden="1" outlineLevel="1" x14ac:dyDescent="0.25">
      <c r="A2952" s="139"/>
      <c r="B2952" s="139"/>
      <c r="C2952" s="139"/>
      <c r="D2952" s="139"/>
      <c r="E2952" s="139"/>
    </row>
    <row r="2953" spans="1:5" hidden="1" outlineLevel="1" x14ac:dyDescent="0.25">
      <c r="A2953" s="139"/>
      <c r="B2953" s="139"/>
      <c r="C2953" s="139"/>
      <c r="D2953" s="139"/>
      <c r="E2953" s="139"/>
    </row>
    <row r="2954" spans="1:5" hidden="1" outlineLevel="1" x14ac:dyDescent="0.25">
      <c r="A2954" s="139"/>
      <c r="B2954" s="139"/>
      <c r="C2954" s="139"/>
      <c r="D2954" s="139"/>
      <c r="E2954" s="139"/>
    </row>
    <row r="2955" spans="1:5" hidden="1" outlineLevel="1" x14ac:dyDescent="0.25">
      <c r="A2955" s="139"/>
      <c r="B2955" s="139"/>
      <c r="C2955" s="139"/>
      <c r="D2955" s="139"/>
      <c r="E2955" s="139"/>
    </row>
    <row r="2956" spans="1:5" hidden="1" outlineLevel="1" x14ac:dyDescent="0.25">
      <c r="A2956" s="139"/>
      <c r="B2956" s="139"/>
      <c r="C2956" s="139"/>
      <c r="D2956" s="139"/>
      <c r="E2956" s="139"/>
    </row>
    <row r="2957" spans="1:5" hidden="1" outlineLevel="1" x14ac:dyDescent="0.25">
      <c r="D2957" s="137"/>
      <c r="E2957" s="137"/>
    </row>
    <row r="2958" spans="1:5" hidden="1" outlineLevel="1" x14ac:dyDescent="0.25">
      <c r="A2958" s="139"/>
      <c r="B2958" s="139"/>
      <c r="C2958" s="139"/>
      <c r="D2958" s="139"/>
      <c r="E2958" s="139"/>
    </row>
    <row r="2959" spans="1:5" hidden="1" outlineLevel="1" x14ac:dyDescent="0.25">
      <c r="A2959" s="139"/>
      <c r="B2959" s="139"/>
      <c r="C2959" s="139"/>
      <c r="D2959" s="139"/>
      <c r="E2959" s="139"/>
    </row>
    <row r="2960" spans="1:5" hidden="1" outlineLevel="1" x14ac:dyDescent="0.25">
      <c r="A2960" s="139"/>
      <c r="B2960" s="139"/>
      <c r="C2960" s="139"/>
      <c r="D2960" s="139"/>
      <c r="E2960" s="139"/>
    </row>
    <row r="2961" spans="1:5" hidden="1" outlineLevel="1" x14ac:dyDescent="0.25">
      <c r="A2961" s="139"/>
      <c r="B2961" s="139"/>
      <c r="C2961" s="139"/>
      <c r="D2961" s="139"/>
      <c r="E2961" s="139"/>
    </row>
    <row r="2962" spans="1:5" hidden="1" outlineLevel="1" x14ac:dyDescent="0.25">
      <c r="A2962" s="139"/>
      <c r="B2962" s="139"/>
      <c r="C2962" s="139"/>
      <c r="D2962" s="139"/>
      <c r="E2962" s="139"/>
    </row>
    <row r="2963" spans="1:5" hidden="1" outlineLevel="1" x14ac:dyDescent="0.25">
      <c r="A2963" s="139"/>
      <c r="B2963" s="139"/>
      <c r="C2963" s="139"/>
      <c r="D2963" s="139"/>
      <c r="E2963" s="139"/>
    </row>
    <row r="2964" spans="1:5" hidden="1" outlineLevel="1" x14ac:dyDescent="0.25"/>
    <row r="2965" spans="1:5" hidden="1" outlineLevel="1" x14ac:dyDescent="0.25"/>
    <row r="2966" spans="1:5" hidden="1" outlineLevel="1" x14ac:dyDescent="0.25">
      <c r="A2966" s="137"/>
    </row>
    <row r="2967" spans="1:5" hidden="1" outlineLevel="1" x14ac:dyDescent="0.25">
      <c r="A2967" s="139"/>
      <c r="B2967" s="139"/>
      <c r="C2967" s="139"/>
      <c r="D2967" s="137"/>
      <c r="E2967" s="137"/>
    </row>
    <row r="2968" spans="1:5" hidden="1" outlineLevel="1" x14ac:dyDescent="0.25">
      <c r="A2968" s="139"/>
      <c r="B2968" s="139"/>
      <c r="C2968" s="139"/>
      <c r="D2968" s="139"/>
      <c r="E2968" s="139"/>
    </row>
    <row r="2969" spans="1:5" hidden="1" outlineLevel="1" x14ac:dyDescent="0.25">
      <c r="A2969" s="139"/>
      <c r="B2969" s="139"/>
      <c r="C2969" s="139"/>
      <c r="D2969" s="139"/>
      <c r="E2969" s="139"/>
    </row>
    <row r="2970" spans="1:5" hidden="1" outlineLevel="1" x14ac:dyDescent="0.25">
      <c r="A2970" s="139"/>
      <c r="B2970" s="139"/>
      <c r="C2970" s="139"/>
      <c r="D2970" s="139"/>
      <c r="E2970" s="139"/>
    </row>
    <row r="2971" spans="1:5" hidden="1" outlineLevel="1" x14ac:dyDescent="0.25">
      <c r="A2971" s="139"/>
      <c r="B2971" s="139"/>
      <c r="C2971" s="139"/>
      <c r="D2971" s="139"/>
      <c r="E2971" s="139"/>
    </row>
    <row r="2972" spans="1:5" hidden="1" outlineLevel="1" x14ac:dyDescent="0.25">
      <c r="A2972" s="139"/>
      <c r="B2972" s="139"/>
      <c r="C2972" s="139"/>
      <c r="D2972" s="139"/>
      <c r="E2972" s="139"/>
    </row>
    <row r="2973" spans="1:5" hidden="1" outlineLevel="1" x14ac:dyDescent="0.25">
      <c r="A2973" s="139"/>
      <c r="B2973" s="139"/>
      <c r="C2973" s="139"/>
      <c r="D2973" s="139"/>
      <c r="E2973" s="139"/>
    </row>
    <row r="2974" spans="1:5" hidden="1" outlineLevel="1" x14ac:dyDescent="0.25">
      <c r="A2974" s="139"/>
      <c r="B2974" s="139"/>
      <c r="C2974" s="139"/>
      <c r="D2974" s="139"/>
      <c r="E2974" s="139"/>
    </row>
    <row r="2975" spans="1:5" hidden="1" outlineLevel="1" x14ac:dyDescent="0.25">
      <c r="A2975" s="139"/>
      <c r="B2975" s="139"/>
      <c r="C2975" s="139"/>
      <c r="D2975" s="139"/>
      <c r="E2975" s="139"/>
    </row>
    <row r="2976" spans="1:5" hidden="1" outlineLevel="1" x14ac:dyDescent="0.25">
      <c r="A2976" s="139"/>
      <c r="B2976" s="139"/>
      <c r="C2976" s="139"/>
      <c r="D2976" s="139"/>
      <c r="E2976" s="139"/>
    </row>
    <row r="2977" spans="1:5" hidden="1" outlineLevel="1" x14ac:dyDescent="0.25">
      <c r="A2977" s="139"/>
      <c r="B2977" s="139"/>
      <c r="C2977" s="139"/>
      <c r="D2977" s="139"/>
      <c r="E2977" s="139"/>
    </row>
    <row r="2978" spans="1:5" hidden="1" outlineLevel="1" x14ac:dyDescent="0.25">
      <c r="A2978" s="139"/>
      <c r="B2978" s="139"/>
      <c r="C2978" s="139"/>
      <c r="D2978" s="139"/>
      <c r="E2978" s="139"/>
    </row>
    <row r="2979" spans="1:5" hidden="1" outlineLevel="1" x14ac:dyDescent="0.25">
      <c r="A2979" s="139"/>
      <c r="B2979" s="139"/>
      <c r="C2979" s="139"/>
      <c r="D2979" s="139"/>
      <c r="E2979" s="139"/>
    </row>
    <row r="2980" spans="1:5" hidden="1" outlineLevel="1" x14ac:dyDescent="0.25">
      <c r="A2980" s="139"/>
      <c r="B2980" s="139"/>
      <c r="C2980" s="139"/>
      <c r="D2980" s="139"/>
      <c r="E2980" s="139"/>
    </row>
    <row r="2981" spans="1:5" hidden="1" outlineLevel="1" x14ac:dyDescent="0.25">
      <c r="A2981" s="139"/>
      <c r="B2981" s="139"/>
      <c r="C2981" s="139"/>
      <c r="D2981" s="139"/>
      <c r="E2981" s="139"/>
    </row>
    <row r="2982" spans="1:5" hidden="1" outlineLevel="1" x14ac:dyDescent="0.25">
      <c r="A2982" s="139"/>
      <c r="B2982" s="139"/>
      <c r="C2982" s="139"/>
      <c r="D2982" s="139"/>
      <c r="E2982" s="139"/>
    </row>
    <row r="2983" spans="1:5" hidden="1" outlineLevel="1" x14ac:dyDescent="0.25">
      <c r="A2983" s="139"/>
      <c r="B2983" s="139"/>
      <c r="C2983" s="139"/>
      <c r="D2983" s="139"/>
      <c r="E2983" s="139"/>
    </row>
    <row r="2984" spans="1:5" hidden="1" outlineLevel="1" x14ac:dyDescent="0.25">
      <c r="A2984" s="139"/>
      <c r="B2984" s="139"/>
      <c r="C2984" s="139"/>
      <c r="D2984" s="139"/>
      <c r="E2984" s="139"/>
    </row>
    <row r="2985" spans="1:5" hidden="1" outlineLevel="1" x14ac:dyDescent="0.25">
      <c r="A2985" s="139"/>
      <c r="B2985" s="139"/>
      <c r="C2985" s="139"/>
      <c r="D2985" s="139"/>
      <c r="E2985" s="139"/>
    </row>
    <row r="2986" spans="1:5" hidden="1" outlineLevel="1" x14ac:dyDescent="0.25">
      <c r="A2986" s="139"/>
      <c r="B2986" s="139"/>
      <c r="C2986" s="139"/>
      <c r="D2986" s="139"/>
      <c r="E2986" s="139"/>
    </row>
    <row r="2987" spans="1:5" hidden="1" outlineLevel="1" x14ac:dyDescent="0.25">
      <c r="A2987" s="139"/>
      <c r="B2987" s="139"/>
      <c r="C2987" s="139"/>
      <c r="D2987" s="139"/>
      <c r="E2987" s="139"/>
    </row>
    <row r="2988" spans="1:5" hidden="1" outlineLevel="1" x14ac:dyDescent="0.25">
      <c r="A2988" s="139"/>
      <c r="B2988" s="139"/>
      <c r="C2988" s="139"/>
      <c r="D2988" s="139"/>
      <c r="E2988" s="139"/>
    </row>
    <row r="2989" spans="1:5" hidden="1" outlineLevel="1" x14ac:dyDescent="0.25">
      <c r="A2989" s="139"/>
      <c r="B2989" s="139"/>
      <c r="C2989" s="139"/>
      <c r="D2989" s="139"/>
      <c r="E2989" s="139"/>
    </row>
    <row r="2990" spans="1:5" hidden="1" outlineLevel="1" x14ac:dyDescent="0.25">
      <c r="A2990" s="139"/>
      <c r="B2990" s="139"/>
      <c r="C2990" s="139"/>
      <c r="D2990" s="139"/>
      <c r="E2990" s="139"/>
    </row>
    <row r="2991" spans="1:5" hidden="1" outlineLevel="1" x14ac:dyDescent="0.25">
      <c r="A2991" s="139"/>
      <c r="B2991" s="139"/>
      <c r="C2991" s="139"/>
      <c r="D2991" s="139"/>
      <c r="E2991" s="139"/>
    </row>
    <row r="2992" spans="1:5" hidden="1" outlineLevel="1" x14ac:dyDescent="0.25">
      <c r="A2992" s="139"/>
      <c r="B2992" s="139"/>
      <c r="C2992" s="139"/>
      <c r="D2992" s="139"/>
      <c r="E2992" s="139"/>
    </row>
    <row r="2993" spans="1:5" hidden="1" outlineLevel="1" x14ac:dyDescent="0.25">
      <c r="A2993" s="139"/>
      <c r="B2993" s="139"/>
      <c r="C2993" s="139"/>
      <c r="D2993" s="139"/>
      <c r="E2993" s="139"/>
    </row>
    <row r="2994" spans="1:5" hidden="1" outlineLevel="1" x14ac:dyDescent="0.25">
      <c r="A2994" s="139"/>
      <c r="B2994" s="139"/>
      <c r="C2994" s="139"/>
      <c r="D2994" s="139"/>
      <c r="E2994" s="139"/>
    </row>
    <row r="2995" spans="1:5" hidden="1" outlineLevel="1" x14ac:dyDescent="0.25">
      <c r="A2995" s="139"/>
      <c r="B2995" s="139"/>
      <c r="C2995" s="139"/>
      <c r="D2995" s="139"/>
      <c r="E2995" s="139"/>
    </row>
    <row r="2996" spans="1:5" hidden="1" outlineLevel="1" x14ac:dyDescent="0.25">
      <c r="D2996" s="137"/>
      <c r="E2996" s="137"/>
    </row>
    <row r="2997" spans="1:5" hidden="1" outlineLevel="1" x14ac:dyDescent="0.25">
      <c r="A2997" s="139"/>
      <c r="B2997" s="139"/>
      <c r="C2997" s="139"/>
      <c r="D2997" s="139"/>
      <c r="E2997" s="139"/>
    </row>
    <row r="2998" spans="1:5" hidden="1" outlineLevel="1" x14ac:dyDescent="0.25">
      <c r="A2998" s="139"/>
      <c r="B2998" s="139"/>
      <c r="C2998" s="139"/>
      <c r="D2998" s="139"/>
      <c r="E2998" s="139"/>
    </row>
    <row r="2999" spans="1:5" hidden="1" outlineLevel="1" x14ac:dyDescent="0.25">
      <c r="A2999" s="139"/>
      <c r="B2999" s="139"/>
      <c r="C2999" s="139"/>
      <c r="D2999" s="139"/>
      <c r="E2999" s="139"/>
    </row>
    <row r="3000" spans="1:5" hidden="1" outlineLevel="1" x14ac:dyDescent="0.25">
      <c r="A3000" s="139"/>
      <c r="B3000" s="139"/>
      <c r="C3000" s="139"/>
      <c r="D3000" s="139"/>
      <c r="E3000" s="139"/>
    </row>
    <row r="3001" spans="1:5" hidden="1" outlineLevel="1" x14ac:dyDescent="0.25">
      <c r="A3001" s="139"/>
      <c r="B3001" s="139"/>
      <c r="C3001" s="139"/>
      <c r="D3001" s="139"/>
      <c r="E3001" s="139"/>
    </row>
    <row r="3002" spans="1:5" hidden="1" outlineLevel="1" x14ac:dyDescent="0.25">
      <c r="A3002" s="139"/>
      <c r="B3002" s="139"/>
      <c r="C3002" s="139"/>
      <c r="D3002" s="139"/>
      <c r="E3002" s="139"/>
    </row>
    <row r="3003" spans="1:5" hidden="1" outlineLevel="1" x14ac:dyDescent="0.25"/>
    <row r="3004" spans="1:5" hidden="1" outlineLevel="1" x14ac:dyDescent="0.25"/>
    <row r="3005" spans="1:5" hidden="1" outlineLevel="1" x14ac:dyDescent="0.25">
      <c r="A3005" s="137"/>
    </row>
    <row r="3006" spans="1:5" hidden="1" outlineLevel="1" x14ac:dyDescent="0.25">
      <c r="A3006" s="139"/>
      <c r="B3006" s="139"/>
      <c r="C3006" s="139"/>
      <c r="D3006" s="137"/>
      <c r="E3006" s="137"/>
    </row>
    <row r="3007" spans="1:5" hidden="1" outlineLevel="1" x14ac:dyDescent="0.25">
      <c r="A3007" s="139"/>
      <c r="B3007" s="139"/>
      <c r="C3007" s="139"/>
      <c r="D3007" s="139"/>
      <c r="E3007" s="139"/>
    </row>
    <row r="3008" spans="1:5" hidden="1" outlineLevel="1" x14ac:dyDescent="0.25">
      <c r="A3008" s="139"/>
      <c r="B3008" s="139"/>
      <c r="C3008" s="139"/>
      <c r="D3008" s="139"/>
      <c r="E3008" s="139"/>
    </row>
    <row r="3009" spans="1:5" hidden="1" outlineLevel="1" x14ac:dyDescent="0.25">
      <c r="A3009" s="139"/>
      <c r="B3009" s="139"/>
      <c r="C3009" s="139"/>
      <c r="D3009" s="139"/>
      <c r="E3009" s="139"/>
    </row>
    <row r="3010" spans="1:5" hidden="1" outlineLevel="1" x14ac:dyDescent="0.25">
      <c r="A3010" s="139"/>
      <c r="B3010" s="139"/>
      <c r="C3010" s="139"/>
      <c r="D3010" s="139"/>
      <c r="E3010" s="139"/>
    </row>
    <row r="3011" spans="1:5" hidden="1" outlineLevel="1" x14ac:dyDescent="0.25">
      <c r="A3011" s="139"/>
      <c r="B3011" s="139"/>
      <c r="C3011" s="139"/>
      <c r="D3011" s="139"/>
      <c r="E3011" s="139"/>
    </row>
    <row r="3012" spans="1:5" hidden="1" outlineLevel="1" x14ac:dyDescent="0.25">
      <c r="A3012" s="139"/>
      <c r="B3012" s="139"/>
      <c r="C3012" s="139"/>
      <c r="D3012" s="139"/>
      <c r="E3012" s="139"/>
    </row>
    <row r="3013" spans="1:5" hidden="1" outlineLevel="1" x14ac:dyDescent="0.25">
      <c r="A3013" s="139"/>
      <c r="B3013" s="139"/>
      <c r="C3013" s="139"/>
      <c r="D3013" s="139"/>
      <c r="E3013" s="139"/>
    </row>
    <row r="3014" spans="1:5" hidden="1" outlineLevel="1" x14ac:dyDescent="0.25">
      <c r="A3014" s="139"/>
      <c r="B3014" s="139"/>
      <c r="C3014" s="139"/>
      <c r="D3014" s="139"/>
      <c r="E3014" s="139"/>
    </row>
    <row r="3015" spans="1:5" hidden="1" outlineLevel="1" x14ac:dyDescent="0.25">
      <c r="A3015" s="139"/>
      <c r="B3015" s="139"/>
      <c r="C3015" s="139"/>
      <c r="D3015" s="139"/>
      <c r="E3015" s="139"/>
    </row>
    <row r="3016" spans="1:5" hidden="1" outlineLevel="1" x14ac:dyDescent="0.25">
      <c r="A3016" s="139"/>
      <c r="B3016" s="139"/>
      <c r="C3016" s="139"/>
      <c r="D3016" s="139"/>
      <c r="E3016" s="139"/>
    </row>
    <row r="3017" spans="1:5" hidden="1" outlineLevel="1" x14ac:dyDescent="0.25">
      <c r="A3017" s="139"/>
      <c r="B3017" s="139"/>
      <c r="C3017" s="139"/>
      <c r="D3017" s="139"/>
      <c r="E3017" s="139"/>
    </row>
    <row r="3018" spans="1:5" hidden="1" outlineLevel="1" x14ac:dyDescent="0.25">
      <c r="A3018" s="139"/>
      <c r="B3018" s="139"/>
      <c r="C3018" s="139"/>
      <c r="D3018" s="139"/>
      <c r="E3018" s="139"/>
    </row>
    <row r="3019" spans="1:5" hidden="1" outlineLevel="1" x14ac:dyDescent="0.25">
      <c r="A3019" s="139"/>
      <c r="B3019" s="139"/>
      <c r="C3019" s="139"/>
      <c r="D3019" s="139"/>
      <c r="E3019" s="139"/>
    </row>
    <row r="3020" spans="1:5" hidden="1" outlineLevel="1" x14ac:dyDescent="0.25">
      <c r="A3020" s="139"/>
      <c r="B3020" s="139"/>
      <c r="C3020" s="139"/>
      <c r="D3020" s="139"/>
      <c r="E3020" s="139"/>
    </row>
    <row r="3021" spans="1:5" hidden="1" outlineLevel="1" x14ac:dyDescent="0.25">
      <c r="A3021" s="139"/>
      <c r="B3021" s="139"/>
      <c r="C3021" s="139"/>
      <c r="D3021" s="139"/>
      <c r="E3021" s="139"/>
    </row>
    <row r="3022" spans="1:5" hidden="1" outlineLevel="1" x14ac:dyDescent="0.25">
      <c r="A3022" s="139"/>
      <c r="B3022" s="139"/>
      <c r="C3022" s="139"/>
      <c r="D3022" s="139"/>
      <c r="E3022" s="139"/>
    </row>
    <row r="3023" spans="1:5" hidden="1" outlineLevel="1" x14ac:dyDescent="0.25">
      <c r="A3023" s="139"/>
      <c r="B3023" s="139"/>
      <c r="C3023" s="139"/>
      <c r="D3023" s="139"/>
      <c r="E3023" s="139"/>
    </row>
    <row r="3024" spans="1:5" hidden="1" outlineLevel="1" x14ac:dyDescent="0.25">
      <c r="A3024" s="139"/>
      <c r="B3024" s="139"/>
      <c r="C3024" s="139"/>
      <c r="D3024" s="139"/>
      <c r="E3024" s="139"/>
    </row>
    <row r="3025" spans="1:5" hidden="1" outlineLevel="1" x14ac:dyDescent="0.25">
      <c r="A3025" s="139"/>
      <c r="B3025" s="139"/>
      <c r="C3025" s="139"/>
      <c r="D3025" s="139"/>
      <c r="E3025" s="139"/>
    </row>
    <row r="3026" spans="1:5" hidden="1" outlineLevel="1" x14ac:dyDescent="0.25">
      <c r="A3026" s="139"/>
      <c r="B3026" s="139"/>
      <c r="C3026" s="139"/>
      <c r="D3026" s="139"/>
      <c r="E3026" s="139"/>
    </row>
    <row r="3027" spans="1:5" hidden="1" outlineLevel="1" x14ac:dyDescent="0.25">
      <c r="A3027" s="139"/>
      <c r="B3027" s="139"/>
      <c r="C3027" s="139"/>
      <c r="D3027" s="139"/>
      <c r="E3027" s="139"/>
    </row>
    <row r="3028" spans="1:5" hidden="1" outlineLevel="1" x14ac:dyDescent="0.25">
      <c r="A3028" s="139"/>
      <c r="B3028" s="139"/>
      <c r="C3028" s="139"/>
      <c r="D3028" s="139"/>
      <c r="E3028" s="139"/>
    </row>
    <row r="3029" spans="1:5" hidden="1" outlineLevel="1" x14ac:dyDescent="0.25">
      <c r="A3029" s="139"/>
      <c r="B3029" s="139"/>
      <c r="C3029" s="139"/>
      <c r="D3029" s="139"/>
      <c r="E3029" s="139"/>
    </row>
    <row r="3030" spans="1:5" hidden="1" outlineLevel="1" x14ac:dyDescent="0.25">
      <c r="A3030" s="139"/>
      <c r="B3030" s="139"/>
      <c r="C3030" s="139"/>
      <c r="D3030" s="139"/>
      <c r="E3030" s="139"/>
    </row>
    <row r="3031" spans="1:5" hidden="1" outlineLevel="1" x14ac:dyDescent="0.25">
      <c r="A3031" s="139"/>
      <c r="B3031" s="139"/>
      <c r="C3031" s="139"/>
      <c r="D3031" s="139"/>
      <c r="E3031" s="139"/>
    </row>
    <row r="3032" spans="1:5" hidden="1" outlineLevel="1" x14ac:dyDescent="0.25">
      <c r="A3032" s="139"/>
      <c r="B3032" s="139"/>
      <c r="C3032" s="139"/>
      <c r="D3032" s="139"/>
      <c r="E3032" s="139"/>
    </row>
    <row r="3033" spans="1:5" hidden="1" outlineLevel="1" x14ac:dyDescent="0.25">
      <c r="A3033" s="139"/>
      <c r="B3033" s="139"/>
      <c r="C3033" s="139"/>
      <c r="D3033" s="139"/>
      <c r="E3033" s="139"/>
    </row>
    <row r="3034" spans="1:5" hidden="1" outlineLevel="1" x14ac:dyDescent="0.25">
      <c r="A3034" s="139"/>
      <c r="B3034" s="139"/>
      <c r="C3034" s="139"/>
      <c r="D3034" s="139"/>
      <c r="E3034" s="139"/>
    </row>
    <row r="3035" spans="1:5" hidden="1" outlineLevel="1" x14ac:dyDescent="0.25">
      <c r="D3035" s="137"/>
      <c r="E3035" s="137"/>
    </row>
    <row r="3036" spans="1:5" hidden="1" outlineLevel="1" x14ac:dyDescent="0.25">
      <c r="A3036" s="139"/>
      <c r="B3036" s="139"/>
      <c r="C3036" s="139"/>
      <c r="D3036" s="139"/>
      <c r="E3036" s="139"/>
    </row>
    <row r="3037" spans="1:5" hidden="1" outlineLevel="1" x14ac:dyDescent="0.25">
      <c r="A3037" s="139"/>
      <c r="B3037" s="139"/>
      <c r="C3037" s="139"/>
      <c r="D3037" s="139"/>
      <c r="E3037" s="139"/>
    </row>
    <row r="3038" spans="1:5" hidden="1" outlineLevel="1" x14ac:dyDescent="0.25">
      <c r="A3038" s="139"/>
      <c r="B3038" s="139"/>
      <c r="C3038" s="139"/>
      <c r="D3038" s="139"/>
      <c r="E3038" s="139"/>
    </row>
    <row r="3039" spans="1:5" hidden="1" outlineLevel="1" x14ac:dyDescent="0.25">
      <c r="A3039" s="139"/>
      <c r="B3039" s="139"/>
      <c r="C3039" s="139"/>
      <c r="D3039" s="139"/>
      <c r="E3039" s="139"/>
    </row>
    <row r="3040" spans="1:5" hidden="1" outlineLevel="1" x14ac:dyDescent="0.25">
      <c r="A3040" s="139"/>
      <c r="B3040" s="139"/>
      <c r="C3040" s="139"/>
      <c r="D3040" s="139"/>
      <c r="E3040" s="139"/>
    </row>
    <row r="3041" spans="1:5" hidden="1" outlineLevel="1" x14ac:dyDescent="0.25">
      <c r="A3041" s="139"/>
      <c r="B3041" s="139"/>
      <c r="C3041" s="139"/>
      <c r="D3041" s="139"/>
      <c r="E3041" s="139"/>
    </row>
    <row r="3042" spans="1:5" hidden="1" outlineLevel="1" x14ac:dyDescent="0.25"/>
    <row r="3043" spans="1:5" hidden="1" outlineLevel="1" x14ac:dyDescent="0.25"/>
    <row r="3044" spans="1:5" hidden="1" outlineLevel="1" x14ac:dyDescent="0.25">
      <c r="A3044" s="137"/>
    </row>
    <row r="3045" spans="1:5" hidden="1" outlineLevel="1" x14ac:dyDescent="0.25">
      <c r="A3045" s="139"/>
      <c r="B3045" s="139"/>
      <c r="C3045" s="139"/>
      <c r="D3045" s="137"/>
      <c r="E3045" s="137"/>
    </row>
    <row r="3046" spans="1:5" hidden="1" outlineLevel="1" x14ac:dyDescent="0.25">
      <c r="A3046" s="139"/>
      <c r="B3046" s="139"/>
      <c r="C3046" s="139"/>
      <c r="D3046" s="139"/>
      <c r="E3046" s="139"/>
    </row>
    <row r="3047" spans="1:5" hidden="1" outlineLevel="1" x14ac:dyDescent="0.25">
      <c r="A3047" s="139"/>
      <c r="B3047" s="139"/>
      <c r="C3047" s="139"/>
      <c r="D3047" s="139"/>
      <c r="E3047" s="139"/>
    </row>
    <row r="3048" spans="1:5" hidden="1" outlineLevel="1" x14ac:dyDescent="0.25">
      <c r="A3048" s="139"/>
      <c r="B3048" s="139"/>
      <c r="C3048" s="139"/>
      <c r="D3048" s="139"/>
      <c r="E3048" s="139"/>
    </row>
    <row r="3049" spans="1:5" hidden="1" outlineLevel="1" x14ac:dyDescent="0.25">
      <c r="A3049" s="139"/>
      <c r="B3049" s="139"/>
      <c r="C3049" s="139"/>
      <c r="D3049" s="139"/>
      <c r="E3049" s="139"/>
    </row>
    <row r="3050" spans="1:5" hidden="1" outlineLevel="1" x14ac:dyDescent="0.25">
      <c r="A3050" s="139"/>
      <c r="B3050" s="139"/>
      <c r="C3050" s="139"/>
      <c r="D3050" s="139"/>
      <c r="E3050" s="139"/>
    </row>
    <row r="3051" spans="1:5" hidden="1" outlineLevel="1" x14ac:dyDescent="0.25">
      <c r="A3051" s="139"/>
      <c r="B3051" s="139"/>
      <c r="C3051" s="139"/>
      <c r="D3051" s="139"/>
      <c r="E3051" s="139"/>
    </row>
    <row r="3052" spans="1:5" hidden="1" outlineLevel="1" x14ac:dyDescent="0.25">
      <c r="A3052" s="139"/>
      <c r="B3052" s="139"/>
      <c r="C3052" s="139"/>
      <c r="D3052" s="139"/>
      <c r="E3052" s="139"/>
    </row>
    <row r="3053" spans="1:5" hidden="1" outlineLevel="1" x14ac:dyDescent="0.25">
      <c r="A3053" s="139"/>
      <c r="B3053" s="139"/>
      <c r="C3053" s="139"/>
      <c r="D3053" s="139"/>
      <c r="E3053" s="139"/>
    </row>
    <row r="3054" spans="1:5" hidden="1" outlineLevel="1" x14ac:dyDescent="0.25">
      <c r="A3054" s="139"/>
      <c r="B3054" s="139"/>
      <c r="C3054" s="139"/>
      <c r="D3054" s="139"/>
      <c r="E3054" s="139"/>
    </row>
    <row r="3055" spans="1:5" hidden="1" outlineLevel="1" x14ac:dyDescent="0.25">
      <c r="A3055" s="139"/>
      <c r="B3055" s="139"/>
      <c r="C3055" s="139"/>
      <c r="D3055" s="139"/>
      <c r="E3055" s="139"/>
    </row>
    <row r="3056" spans="1:5" hidden="1" outlineLevel="1" x14ac:dyDescent="0.25">
      <c r="A3056" s="139"/>
      <c r="B3056" s="139"/>
      <c r="C3056" s="139"/>
      <c r="D3056" s="139"/>
      <c r="E3056" s="139"/>
    </row>
    <row r="3057" spans="1:5" hidden="1" outlineLevel="1" x14ac:dyDescent="0.25">
      <c r="A3057" s="139"/>
      <c r="B3057" s="139"/>
      <c r="C3057" s="139"/>
      <c r="D3057" s="139"/>
      <c r="E3057" s="139"/>
    </row>
    <row r="3058" spans="1:5" hidden="1" outlineLevel="1" x14ac:dyDescent="0.25">
      <c r="A3058" s="139"/>
      <c r="B3058" s="139"/>
      <c r="C3058" s="139"/>
      <c r="D3058" s="139"/>
      <c r="E3058" s="139"/>
    </row>
    <row r="3059" spans="1:5" hidden="1" outlineLevel="1" x14ac:dyDescent="0.25">
      <c r="A3059" s="139"/>
      <c r="B3059" s="139"/>
      <c r="C3059" s="139"/>
      <c r="D3059" s="139"/>
      <c r="E3059" s="139"/>
    </row>
    <row r="3060" spans="1:5" hidden="1" outlineLevel="1" x14ac:dyDescent="0.25">
      <c r="A3060" s="139"/>
      <c r="B3060" s="139"/>
      <c r="C3060" s="139"/>
      <c r="D3060" s="139"/>
      <c r="E3060" s="139"/>
    </row>
    <row r="3061" spans="1:5" hidden="1" outlineLevel="1" x14ac:dyDescent="0.25">
      <c r="A3061" s="139"/>
      <c r="B3061" s="139"/>
      <c r="C3061" s="139"/>
      <c r="D3061" s="139"/>
      <c r="E3061" s="139"/>
    </row>
    <row r="3062" spans="1:5" hidden="1" outlineLevel="1" x14ac:dyDescent="0.25">
      <c r="A3062" s="139"/>
      <c r="B3062" s="139"/>
      <c r="C3062" s="139"/>
      <c r="D3062" s="139"/>
      <c r="E3062" s="139"/>
    </row>
    <row r="3063" spans="1:5" hidden="1" outlineLevel="1" x14ac:dyDescent="0.25">
      <c r="A3063" s="139"/>
      <c r="B3063" s="139"/>
      <c r="C3063" s="139"/>
      <c r="D3063" s="139"/>
      <c r="E3063" s="139"/>
    </row>
    <row r="3064" spans="1:5" hidden="1" outlineLevel="1" x14ac:dyDescent="0.25">
      <c r="A3064" s="139"/>
      <c r="B3064" s="139"/>
      <c r="C3064" s="139"/>
      <c r="D3064" s="139"/>
      <c r="E3064" s="139"/>
    </row>
    <row r="3065" spans="1:5" hidden="1" outlineLevel="1" x14ac:dyDescent="0.25">
      <c r="A3065" s="139"/>
      <c r="B3065" s="139"/>
      <c r="C3065" s="139"/>
      <c r="D3065" s="139"/>
      <c r="E3065" s="139"/>
    </row>
    <row r="3066" spans="1:5" hidden="1" outlineLevel="1" x14ac:dyDescent="0.25">
      <c r="A3066" s="139"/>
      <c r="B3066" s="139"/>
      <c r="C3066" s="139"/>
      <c r="D3066" s="139"/>
      <c r="E3066" s="139"/>
    </row>
    <row r="3067" spans="1:5" hidden="1" outlineLevel="1" x14ac:dyDescent="0.25">
      <c r="A3067" s="139"/>
      <c r="B3067" s="139"/>
      <c r="C3067" s="139"/>
      <c r="D3067" s="139"/>
      <c r="E3067" s="139"/>
    </row>
    <row r="3068" spans="1:5" hidden="1" outlineLevel="1" x14ac:dyDescent="0.25">
      <c r="A3068" s="139"/>
      <c r="B3068" s="139"/>
      <c r="C3068" s="139"/>
      <c r="D3068" s="139"/>
      <c r="E3068" s="139"/>
    </row>
    <row r="3069" spans="1:5" hidden="1" outlineLevel="1" x14ac:dyDescent="0.25">
      <c r="A3069" s="139"/>
      <c r="B3069" s="139"/>
      <c r="C3069" s="139"/>
      <c r="D3069" s="139"/>
      <c r="E3069" s="139"/>
    </row>
    <row r="3070" spans="1:5" hidden="1" outlineLevel="1" x14ac:dyDescent="0.25">
      <c r="A3070" s="139"/>
      <c r="B3070" s="139"/>
      <c r="C3070" s="139"/>
      <c r="D3070" s="139"/>
      <c r="E3070" s="139"/>
    </row>
    <row r="3071" spans="1:5" hidden="1" outlineLevel="1" x14ac:dyDescent="0.25">
      <c r="A3071" s="139"/>
      <c r="B3071" s="139"/>
      <c r="C3071" s="139"/>
      <c r="D3071" s="139"/>
      <c r="E3071" s="139"/>
    </row>
    <row r="3072" spans="1:5" hidden="1" outlineLevel="1" x14ac:dyDescent="0.25">
      <c r="A3072" s="139"/>
      <c r="B3072" s="139"/>
      <c r="C3072" s="139"/>
      <c r="D3072" s="139"/>
      <c r="E3072" s="139"/>
    </row>
    <row r="3073" spans="1:5" hidden="1" outlineLevel="1" x14ac:dyDescent="0.25">
      <c r="A3073" s="139"/>
      <c r="B3073" s="139"/>
      <c r="C3073" s="139"/>
      <c r="D3073" s="139"/>
      <c r="E3073" s="139"/>
    </row>
    <row r="3074" spans="1:5" hidden="1" outlineLevel="1" x14ac:dyDescent="0.25">
      <c r="D3074" s="137"/>
      <c r="E3074" s="137"/>
    </row>
    <row r="3075" spans="1:5" hidden="1" outlineLevel="1" x14ac:dyDescent="0.25">
      <c r="A3075" s="139"/>
      <c r="B3075" s="139"/>
      <c r="C3075" s="139"/>
      <c r="D3075" s="139"/>
      <c r="E3075" s="139"/>
    </row>
    <row r="3076" spans="1:5" hidden="1" outlineLevel="1" x14ac:dyDescent="0.25">
      <c r="A3076" s="139"/>
      <c r="B3076" s="139"/>
      <c r="C3076" s="139"/>
      <c r="D3076" s="139"/>
      <c r="E3076" s="139"/>
    </row>
    <row r="3077" spans="1:5" hidden="1" outlineLevel="1" x14ac:dyDescent="0.25">
      <c r="A3077" s="139"/>
      <c r="B3077" s="139"/>
      <c r="C3077" s="139"/>
      <c r="D3077" s="139"/>
      <c r="E3077" s="139"/>
    </row>
    <row r="3078" spans="1:5" hidden="1" outlineLevel="1" x14ac:dyDescent="0.25">
      <c r="A3078" s="139"/>
      <c r="B3078" s="139"/>
      <c r="C3078" s="139"/>
      <c r="D3078" s="139"/>
      <c r="E3078" s="139"/>
    </row>
    <row r="3079" spans="1:5" hidden="1" outlineLevel="1" x14ac:dyDescent="0.25">
      <c r="A3079" s="139"/>
      <c r="B3079" s="139"/>
      <c r="C3079" s="139"/>
      <c r="D3079" s="139"/>
      <c r="E3079" s="139"/>
    </row>
    <row r="3080" spans="1:5" hidden="1" outlineLevel="1" x14ac:dyDescent="0.25">
      <c r="A3080" s="139"/>
      <c r="B3080" s="139"/>
      <c r="C3080" s="139"/>
      <c r="D3080" s="139"/>
      <c r="E3080" s="139"/>
    </row>
    <row r="3081" spans="1:5" hidden="1" outlineLevel="1" x14ac:dyDescent="0.25"/>
    <row r="3082" spans="1:5" hidden="1" outlineLevel="1" x14ac:dyDescent="0.25"/>
    <row r="3083" spans="1:5" hidden="1" outlineLevel="1" x14ac:dyDescent="0.25">
      <c r="A3083" s="137"/>
    </row>
    <row r="3084" spans="1:5" hidden="1" outlineLevel="1" x14ac:dyDescent="0.25">
      <c r="A3084" s="139"/>
      <c r="B3084" s="139"/>
      <c r="C3084" s="139"/>
      <c r="D3084" s="137"/>
      <c r="E3084" s="137"/>
    </row>
    <row r="3085" spans="1:5" hidden="1" outlineLevel="1" x14ac:dyDescent="0.25">
      <c r="A3085" s="139"/>
      <c r="B3085" s="139"/>
      <c r="C3085" s="139"/>
      <c r="D3085" s="139"/>
      <c r="E3085" s="139"/>
    </row>
    <row r="3086" spans="1:5" hidden="1" outlineLevel="1" x14ac:dyDescent="0.25">
      <c r="A3086" s="139"/>
      <c r="B3086" s="139"/>
      <c r="C3086" s="139"/>
      <c r="D3086" s="139"/>
      <c r="E3086" s="139"/>
    </row>
    <row r="3087" spans="1:5" hidden="1" outlineLevel="1" x14ac:dyDescent="0.25">
      <c r="A3087" s="139"/>
      <c r="B3087" s="139"/>
      <c r="C3087" s="139"/>
      <c r="D3087" s="139"/>
      <c r="E3087" s="139"/>
    </row>
    <row r="3088" spans="1:5" hidden="1" outlineLevel="1" x14ac:dyDescent="0.25">
      <c r="A3088" s="139"/>
      <c r="B3088" s="139"/>
      <c r="C3088" s="139"/>
      <c r="D3088" s="139"/>
      <c r="E3088" s="139"/>
    </row>
    <row r="3089" spans="1:5" hidden="1" outlineLevel="1" x14ac:dyDescent="0.25">
      <c r="A3089" s="139"/>
      <c r="B3089" s="139"/>
      <c r="C3089" s="139"/>
      <c r="D3089" s="139"/>
      <c r="E3089" s="139"/>
    </row>
    <row r="3090" spans="1:5" hidden="1" outlineLevel="1" x14ac:dyDescent="0.25">
      <c r="A3090" s="139"/>
      <c r="B3090" s="139"/>
      <c r="C3090" s="139"/>
      <c r="D3090" s="139"/>
      <c r="E3090" s="139"/>
    </row>
    <row r="3091" spans="1:5" hidden="1" outlineLevel="1" x14ac:dyDescent="0.25">
      <c r="A3091" s="139"/>
      <c r="B3091" s="139"/>
      <c r="C3091" s="139"/>
      <c r="D3091" s="139"/>
      <c r="E3091" s="139"/>
    </row>
    <row r="3092" spans="1:5" hidden="1" outlineLevel="1" x14ac:dyDescent="0.25">
      <c r="A3092" s="139"/>
      <c r="B3092" s="139"/>
      <c r="C3092" s="139"/>
      <c r="D3092" s="139"/>
      <c r="E3092" s="139"/>
    </row>
    <row r="3093" spans="1:5" hidden="1" outlineLevel="1" x14ac:dyDescent="0.25">
      <c r="A3093" s="139"/>
      <c r="B3093" s="139"/>
      <c r="C3093" s="139"/>
      <c r="D3093" s="139"/>
      <c r="E3093" s="139"/>
    </row>
    <row r="3094" spans="1:5" hidden="1" outlineLevel="1" x14ac:dyDescent="0.25">
      <c r="A3094" s="139"/>
      <c r="B3094" s="139"/>
      <c r="C3094" s="139"/>
      <c r="D3094" s="139"/>
      <c r="E3094" s="139"/>
    </row>
    <row r="3095" spans="1:5" hidden="1" outlineLevel="1" x14ac:dyDescent="0.25">
      <c r="A3095" s="139"/>
      <c r="B3095" s="139"/>
      <c r="C3095" s="139"/>
      <c r="D3095" s="139"/>
      <c r="E3095" s="139"/>
    </row>
    <row r="3096" spans="1:5" hidden="1" outlineLevel="1" x14ac:dyDescent="0.25">
      <c r="A3096" s="139"/>
      <c r="B3096" s="139"/>
      <c r="C3096" s="139"/>
      <c r="D3096" s="139"/>
      <c r="E3096" s="139"/>
    </row>
    <row r="3097" spans="1:5" hidden="1" outlineLevel="1" x14ac:dyDescent="0.25">
      <c r="A3097" s="139"/>
      <c r="B3097" s="139"/>
      <c r="C3097" s="139"/>
      <c r="D3097" s="139"/>
      <c r="E3097" s="139"/>
    </row>
    <row r="3098" spans="1:5" hidden="1" outlineLevel="1" x14ac:dyDescent="0.25">
      <c r="A3098" s="139"/>
      <c r="B3098" s="139"/>
      <c r="C3098" s="139"/>
      <c r="D3098" s="139"/>
      <c r="E3098" s="139"/>
    </row>
    <row r="3099" spans="1:5" hidden="1" outlineLevel="1" x14ac:dyDescent="0.25">
      <c r="A3099" s="139"/>
      <c r="B3099" s="139"/>
      <c r="C3099" s="139"/>
      <c r="D3099" s="139"/>
      <c r="E3099" s="139"/>
    </row>
    <row r="3100" spans="1:5" hidden="1" outlineLevel="1" x14ac:dyDescent="0.25">
      <c r="A3100" s="139"/>
      <c r="B3100" s="139"/>
      <c r="C3100" s="139"/>
      <c r="D3100" s="139"/>
      <c r="E3100" s="139"/>
    </row>
    <row r="3101" spans="1:5" hidden="1" outlineLevel="1" x14ac:dyDescent="0.25">
      <c r="A3101" s="139"/>
      <c r="B3101" s="139"/>
      <c r="C3101" s="139"/>
      <c r="D3101" s="139"/>
      <c r="E3101" s="139"/>
    </row>
    <row r="3102" spans="1:5" hidden="1" outlineLevel="1" x14ac:dyDescent="0.25">
      <c r="A3102" s="139"/>
      <c r="B3102" s="139"/>
      <c r="C3102" s="139"/>
      <c r="D3102" s="139"/>
      <c r="E3102" s="139"/>
    </row>
    <row r="3103" spans="1:5" hidden="1" outlineLevel="1" x14ac:dyDescent="0.25">
      <c r="A3103" s="139"/>
      <c r="B3103" s="139"/>
      <c r="C3103" s="139"/>
      <c r="D3103" s="139"/>
      <c r="E3103" s="139"/>
    </row>
    <row r="3104" spans="1:5" hidden="1" outlineLevel="1" x14ac:dyDescent="0.25">
      <c r="A3104" s="139"/>
      <c r="B3104" s="139"/>
      <c r="C3104" s="139"/>
      <c r="D3104" s="139"/>
      <c r="E3104" s="139"/>
    </row>
    <row r="3105" spans="1:5" hidden="1" outlineLevel="1" x14ac:dyDescent="0.25">
      <c r="A3105" s="139"/>
      <c r="B3105" s="139"/>
      <c r="C3105" s="139"/>
      <c r="D3105" s="139"/>
      <c r="E3105" s="139"/>
    </row>
    <row r="3106" spans="1:5" hidden="1" outlineLevel="1" x14ac:dyDescent="0.25">
      <c r="A3106" s="139"/>
      <c r="B3106" s="139"/>
      <c r="C3106" s="139"/>
      <c r="D3106" s="139"/>
      <c r="E3106" s="139"/>
    </row>
    <row r="3107" spans="1:5" hidden="1" outlineLevel="1" x14ac:dyDescent="0.25">
      <c r="A3107" s="139"/>
      <c r="B3107" s="139"/>
      <c r="C3107" s="139"/>
      <c r="D3107" s="139"/>
      <c r="E3107" s="139"/>
    </row>
    <row r="3108" spans="1:5" hidden="1" outlineLevel="1" x14ac:dyDescent="0.25">
      <c r="A3108" s="139"/>
      <c r="B3108" s="139"/>
      <c r="C3108" s="139"/>
      <c r="D3108" s="139"/>
      <c r="E3108" s="139"/>
    </row>
    <row r="3109" spans="1:5" hidden="1" outlineLevel="1" x14ac:dyDescent="0.25">
      <c r="A3109" s="139"/>
      <c r="B3109" s="139"/>
      <c r="C3109" s="139"/>
      <c r="D3109" s="139"/>
      <c r="E3109" s="139"/>
    </row>
    <row r="3110" spans="1:5" hidden="1" outlineLevel="1" x14ac:dyDescent="0.25">
      <c r="A3110" s="139"/>
      <c r="B3110" s="139"/>
      <c r="C3110" s="139"/>
      <c r="D3110" s="139"/>
      <c r="E3110" s="139"/>
    </row>
    <row r="3111" spans="1:5" hidden="1" outlineLevel="1" x14ac:dyDescent="0.25">
      <c r="A3111" s="139"/>
      <c r="B3111" s="139"/>
      <c r="C3111" s="139"/>
      <c r="D3111" s="139"/>
      <c r="E3111" s="139"/>
    </row>
    <row r="3112" spans="1:5" hidden="1" outlineLevel="1" x14ac:dyDescent="0.25">
      <c r="A3112" s="139"/>
      <c r="B3112" s="139"/>
      <c r="C3112" s="139"/>
      <c r="D3112" s="139"/>
      <c r="E3112" s="139"/>
    </row>
    <row r="3113" spans="1:5" hidden="1" outlineLevel="1" x14ac:dyDescent="0.25">
      <c r="D3113" s="137"/>
      <c r="E3113" s="137"/>
    </row>
    <row r="3114" spans="1:5" hidden="1" outlineLevel="1" x14ac:dyDescent="0.25">
      <c r="A3114" s="139"/>
      <c r="B3114" s="139"/>
      <c r="C3114" s="139"/>
      <c r="D3114" s="139"/>
      <c r="E3114" s="139"/>
    </row>
    <row r="3115" spans="1:5" hidden="1" outlineLevel="1" x14ac:dyDescent="0.25">
      <c r="A3115" s="139"/>
      <c r="B3115" s="139"/>
      <c r="C3115" s="139"/>
      <c r="D3115" s="139"/>
      <c r="E3115" s="139"/>
    </row>
    <row r="3116" spans="1:5" hidden="1" outlineLevel="1" x14ac:dyDescent="0.25">
      <c r="A3116" s="139"/>
      <c r="B3116" s="139"/>
      <c r="C3116" s="139"/>
      <c r="D3116" s="139"/>
      <c r="E3116" s="139"/>
    </row>
    <row r="3117" spans="1:5" hidden="1" outlineLevel="1" x14ac:dyDescent="0.25">
      <c r="A3117" s="139"/>
      <c r="B3117" s="139"/>
      <c r="C3117" s="139"/>
      <c r="D3117" s="139"/>
      <c r="E3117" s="139"/>
    </row>
    <row r="3118" spans="1:5" hidden="1" outlineLevel="1" x14ac:dyDescent="0.25">
      <c r="A3118" s="139"/>
      <c r="B3118" s="139"/>
      <c r="C3118" s="139"/>
      <c r="D3118" s="139"/>
      <c r="E3118" s="139"/>
    </row>
    <row r="3119" spans="1:5" hidden="1" outlineLevel="1" x14ac:dyDescent="0.25">
      <c r="A3119" s="139"/>
      <c r="B3119" s="139"/>
      <c r="C3119" s="139"/>
      <c r="D3119" s="139"/>
      <c r="E3119" s="139"/>
    </row>
    <row r="3120" spans="1:5" hidden="1" outlineLevel="1" x14ac:dyDescent="0.25"/>
    <row r="3121" spans="1:5" hidden="1" outlineLevel="1" x14ac:dyDescent="0.25"/>
    <row r="3122" spans="1:5" hidden="1" outlineLevel="1" x14ac:dyDescent="0.25">
      <c r="A3122" s="137"/>
    </row>
    <row r="3123" spans="1:5" hidden="1" outlineLevel="1" x14ac:dyDescent="0.25">
      <c r="A3123" s="139"/>
      <c r="B3123" s="139"/>
      <c r="C3123" s="139"/>
      <c r="D3123" s="137"/>
      <c r="E3123" s="137"/>
    </row>
    <row r="3124" spans="1:5" hidden="1" outlineLevel="1" x14ac:dyDescent="0.25">
      <c r="A3124" s="139"/>
      <c r="B3124" s="139"/>
      <c r="C3124" s="139"/>
      <c r="D3124" s="139"/>
      <c r="E3124" s="139"/>
    </row>
    <row r="3125" spans="1:5" hidden="1" outlineLevel="1" x14ac:dyDescent="0.25">
      <c r="A3125" s="139"/>
      <c r="B3125" s="139"/>
      <c r="C3125" s="139"/>
      <c r="D3125" s="139"/>
      <c r="E3125" s="139"/>
    </row>
    <row r="3126" spans="1:5" hidden="1" outlineLevel="1" x14ac:dyDescent="0.25">
      <c r="A3126" s="139"/>
      <c r="B3126" s="139"/>
      <c r="C3126" s="139"/>
      <c r="D3126" s="139"/>
      <c r="E3126" s="139"/>
    </row>
    <row r="3127" spans="1:5" hidden="1" outlineLevel="1" x14ac:dyDescent="0.25">
      <c r="A3127" s="139"/>
      <c r="B3127" s="139"/>
      <c r="C3127" s="139"/>
      <c r="D3127" s="139"/>
      <c r="E3127" s="139"/>
    </row>
    <row r="3128" spans="1:5" hidden="1" outlineLevel="1" x14ac:dyDescent="0.25">
      <c r="A3128" s="139"/>
      <c r="B3128" s="139"/>
      <c r="C3128" s="139"/>
      <c r="D3128" s="139"/>
      <c r="E3128" s="139"/>
    </row>
    <row r="3129" spans="1:5" hidden="1" outlineLevel="1" x14ac:dyDescent="0.25">
      <c r="A3129" s="139"/>
      <c r="B3129" s="139"/>
      <c r="C3129" s="139"/>
      <c r="D3129" s="139"/>
      <c r="E3129" s="139"/>
    </row>
    <row r="3130" spans="1:5" hidden="1" outlineLevel="1" x14ac:dyDescent="0.25">
      <c r="A3130" s="139"/>
      <c r="B3130" s="139"/>
      <c r="C3130" s="139"/>
      <c r="D3130" s="139"/>
      <c r="E3130" s="139"/>
    </row>
    <row r="3131" spans="1:5" hidden="1" outlineLevel="1" x14ac:dyDescent="0.25">
      <c r="A3131" s="139"/>
      <c r="B3131" s="139"/>
      <c r="C3131" s="139"/>
      <c r="D3131" s="139"/>
      <c r="E3131" s="139"/>
    </row>
    <row r="3132" spans="1:5" hidden="1" outlineLevel="1" x14ac:dyDescent="0.25">
      <c r="A3132" s="139"/>
      <c r="B3132" s="139"/>
      <c r="C3132" s="139"/>
      <c r="D3132" s="139"/>
      <c r="E3132" s="139"/>
    </row>
    <row r="3133" spans="1:5" hidden="1" outlineLevel="1" x14ac:dyDescent="0.25">
      <c r="A3133" s="139"/>
      <c r="B3133" s="139"/>
      <c r="C3133" s="139"/>
      <c r="D3133" s="139"/>
      <c r="E3133" s="139"/>
    </row>
    <row r="3134" spans="1:5" hidden="1" outlineLevel="1" x14ac:dyDescent="0.25">
      <c r="A3134" s="139"/>
      <c r="B3134" s="139"/>
      <c r="C3134" s="139"/>
      <c r="D3134" s="139"/>
      <c r="E3134" s="139"/>
    </row>
    <row r="3135" spans="1:5" hidden="1" outlineLevel="1" x14ac:dyDescent="0.25">
      <c r="A3135" s="139"/>
      <c r="B3135" s="139"/>
      <c r="C3135" s="139"/>
      <c r="D3135" s="139"/>
      <c r="E3135" s="139"/>
    </row>
    <row r="3136" spans="1:5" hidden="1" outlineLevel="1" x14ac:dyDescent="0.25">
      <c r="A3136" s="139"/>
      <c r="B3136" s="139"/>
      <c r="C3136" s="139"/>
      <c r="D3136" s="139"/>
      <c r="E3136" s="139"/>
    </row>
    <row r="3137" spans="1:5" hidden="1" outlineLevel="1" x14ac:dyDescent="0.25">
      <c r="A3137" s="139"/>
      <c r="B3137" s="139"/>
      <c r="C3137" s="139"/>
      <c r="D3137" s="139"/>
      <c r="E3137" s="139"/>
    </row>
    <row r="3138" spans="1:5" hidden="1" outlineLevel="1" x14ac:dyDescent="0.25">
      <c r="A3138" s="139"/>
      <c r="B3138" s="139"/>
      <c r="C3138" s="139"/>
      <c r="D3138" s="139"/>
      <c r="E3138" s="139"/>
    </row>
    <row r="3139" spans="1:5" hidden="1" outlineLevel="1" x14ac:dyDescent="0.25">
      <c r="A3139" s="139"/>
      <c r="B3139" s="139"/>
      <c r="C3139" s="139"/>
      <c r="D3139" s="139"/>
      <c r="E3139" s="139"/>
    </row>
    <row r="3140" spans="1:5" hidden="1" outlineLevel="1" x14ac:dyDescent="0.25">
      <c r="A3140" s="139"/>
      <c r="B3140" s="139"/>
      <c r="C3140" s="139"/>
      <c r="D3140" s="139"/>
      <c r="E3140" s="139"/>
    </row>
    <row r="3141" spans="1:5" hidden="1" outlineLevel="1" x14ac:dyDescent="0.25">
      <c r="A3141" s="139"/>
      <c r="B3141" s="139"/>
      <c r="C3141" s="139"/>
      <c r="D3141" s="139"/>
      <c r="E3141" s="139"/>
    </row>
    <row r="3142" spans="1:5" hidden="1" outlineLevel="1" x14ac:dyDescent="0.25">
      <c r="A3142" s="139"/>
      <c r="B3142" s="139"/>
      <c r="C3142" s="139"/>
      <c r="D3142" s="139"/>
      <c r="E3142" s="139"/>
    </row>
    <row r="3143" spans="1:5" hidden="1" outlineLevel="1" x14ac:dyDescent="0.25">
      <c r="A3143" s="139"/>
      <c r="B3143" s="139"/>
      <c r="C3143" s="139"/>
      <c r="D3143" s="139"/>
      <c r="E3143" s="139"/>
    </row>
    <row r="3144" spans="1:5" hidden="1" outlineLevel="1" x14ac:dyDescent="0.25">
      <c r="A3144" s="139"/>
      <c r="B3144" s="139"/>
      <c r="C3144" s="139"/>
      <c r="D3144" s="139"/>
      <c r="E3144" s="139"/>
    </row>
    <row r="3145" spans="1:5" hidden="1" outlineLevel="1" x14ac:dyDescent="0.25">
      <c r="A3145" s="139"/>
      <c r="B3145" s="139"/>
      <c r="C3145" s="139"/>
      <c r="D3145" s="139"/>
      <c r="E3145" s="139"/>
    </row>
    <row r="3146" spans="1:5" hidden="1" outlineLevel="1" x14ac:dyDescent="0.25">
      <c r="A3146" s="139"/>
      <c r="B3146" s="139"/>
      <c r="C3146" s="139"/>
      <c r="D3146" s="139"/>
      <c r="E3146" s="139"/>
    </row>
    <row r="3147" spans="1:5" hidden="1" outlineLevel="1" x14ac:dyDescent="0.25">
      <c r="A3147" s="139"/>
      <c r="B3147" s="139"/>
      <c r="C3147" s="139"/>
      <c r="D3147" s="139"/>
      <c r="E3147" s="139"/>
    </row>
    <row r="3148" spans="1:5" hidden="1" outlineLevel="1" x14ac:dyDescent="0.25">
      <c r="A3148" s="139"/>
      <c r="B3148" s="139"/>
      <c r="C3148" s="139"/>
      <c r="D3148" s="139"/>
      <c r="E3148" s="139"/>
    </row>
    <row r="3149" spans="1:5" hidden="1" outlineLevel="1" x14ac:dyDescent="0.25">
      <c r="A3149" s="139"/>
      <c r="B3149" s="139"/>
      <c r="C3149" s="139"/>
      <c r="D3149" s="139"/>
      <c r="E3149" s="139"/>
    </row>
    <row r="3150" spans="1:5" hidden="1" outlineLevel="1" x14ac:dyDescent="0.25">
      <c r="A3150" s="139"/>
      <c r="B3150" s="139"/>
      <c r="C3150" s="139"/>
      <c r="D3150" s="139"/>
      <c r="E3150" s="139"/>
    </row>
    <row r="3151" spans="1:5" hidden="1" outlineLevel="1" x14ac:dyDescent="0.25">
      <c r="A3151" s="139"/>
      <c r="B3151" s="139"/>
      <c r="C3151" s="139"/>
      <c r="D3151" s="139"/>
      <c r="E3151" s="139"/>
    </row>
    <row r="3152" spans="1:5" hidden="1" outlineLevel="1" x14ac:dyDescent="0.25">
      <c r="D3152" s="137"/>
      <c r="E3152" s="137"/>
    </row>
    <row r="3153" spans="1:5" hidden="1" outlineLevel="1" x14ac:dyDescent="0.25">
      <c r="A3153" s="139"/>
      <c r="B3153" s="139"/>
      <c r="C3153" s="139"/>
      <c r="D3153" s="139"/>
      <c r="E3153" s="139"/>
    </row>
    <row r="3154" spans="1:5" hidden="1" outlineLevel="1" x14ac:dyDescent="0.25">
      <c r="A3154" s="139"/>
      <c r="B3154" s="139"/>
      <c r="C3154" s="139"/>
      <c r="D3154" s="139"/>
      <c r="E3154" s="139"/>
    </row>
    <row r="3155" spans="1:5" hidden="1" outlineLevel="1" x14ac:dyDescent="0.25">
      <c r="A3155" s="139"/>
      <c r="B3155" s="139"/>
      <c r="C3155" s="139"/>
      <c r="D3155" s="139"/>
      <c r="E3155" s="139"/>
    </row>
    <row r="3156" spans="1:5" hidden="1" outlineLevel="1" x14ac:dyDescent="0.25">
      <c r="A3156" s="139"/>
      <c r="B3156" s="139"/>
      <c r="C3156" s="139"/>
      <c r="D3156" s="139"/>
      <c r="E3156" s="139"/>
    </row>
    <row r="3157" spans="1:5" hidden="1" outlineLevel="1" x14ac:dyDescent="0.25">
      <c r="A3157" s="139"/>
      <c r="B3157" s="139"/>
      <c r="C3157" s="139"/>
      <c r="D3157" s="139"/>
      <c r="E3157" s="139"/>
    </row>
    <row r="3158" spans="1:5" hidden="1" outlineLevel="1" x14ac:dyDescent="0.25">
      <c r="A3158" s="139"/>
      <c r="B3158" s="139"/>
      <c r="C3158" s="139"/>
      <c r="D3158" s="139"/>
      <c r="E3158" s="139"/>
    </row>
    <row r="3159" spans="1:5" hidden="1" outlineLevel="1" x14ac:dyDescent="0.25"/>
    <row r="3160" spans="1:5" hidden="1" outlineLevel="1" x14ac:dyDescent="0.25"/>
    <row r="3161" spans="1:5" hidden="1" outlineLevel="1" x14ac:dyDescent="0.25">
      <c r="A3161" s="137"/>
    </row>
    <row r="3162" spans="1:5" hidden="1" outlineLevel="1" x14ac:dyDescent="0.25">
      <c r="A3162" s="139"/>
      <c r="B3162" s="139"/>
      <c r="C3162" s="139"/>
      <c r="D3162" s="137"/>
      <c r="E3162" s="137"/>
    </row>
    <row r="3163" spans="1:5" hidden="1" outlineLevel="1" x14ac:dyDescent="0.25">
      <c r="A3163" s="139"/>
      <c r="B3163" s="139"/>
      <c r="C3163" s="139"/>
      <c r="D3163" s="139"/>
      <c r="E3163" s="139"/>
    </row>
    <row r="3164" spans="1:5" hidden="1" outlineLevel="1" x14ac:dyDescent="0.25">
      <c r="A3164" s="139"/>
      <c r="B3164" s="139"/>
      <c r="C3164" s="139"/>
      <c r="D3164" s="139"/>
      <c r="E3164" s="139"/>
    </row>
    <row r="3165" spans="1:5" hidden="1" outlineLevel="1" x14ac:dyDescent="0.25">
      <c r="A3165" s="139"/>
      <c r="B3165" s="139"/>
      <c r="C3165" s="139"/>
      <c r="D3165" s="139"/>
      <c r="E3165" s="139"/>
    </row>
    <row r="3166" spans="1:5" hidden="1" outlineLevel="1" x14ac:dyDescent="0.25">
      <c r="A3166" s="139"/>
      <c r="B3166" s="139"/>
      <c r="C3166" s="139"/>
      <c r="D3166" s="139"/>
      <c r="E3166" s="139"/>
    </row>
    <row r="3167" spans="1:5" hidden="1" outlineLevel="1" x14ac:dyDescent="0.25">
      <c r="A3167" s="139"/>
      <c r="B3167" s="139"/>
      <c r="C3167" s="139"/>
      <c r="D3167" s="139"/>
      <c r="E3167" s="139"/>
    </row>
    <row r="3168" spans="1:5" hidden="1" outlineLevel="1" x14ac:dyDescent="0.25">
      <c r="A3168" s="139"/>
      <c r="B3168" s="139"/>
      <c r="C3168" s="139"/>
      <c r="D3168" s="139"/>
      <c r="E3168" s="139"/>
    </row>
    <row r="3169" spans="1:5" hidden="1" outlineLevel="1" x14ac:dyDescent="0.25">
      <c r="A3169" s="139"/>
      <c r="B3169" s="139"/>
      <c r="C3169" s="139"/>
      <c r="D3169" s="139"/>
      <c r="E3169" s="139"/>
    </row>
    <row r="3170" spans="1:5" hidden="1" outlineLevel="1" x14ac:dyDescent="0.25">
      <c r="A3170" s="139"/>
      <c r="B3170" s="139"/>
      <c r="C3170" s="139"/>
      <c r="D3170" s="139"/>
      <c r="E3170" s="139"/>
    </row>
    <row r="3171" spans="1:5" hidden="1" outlineLevel="1" x14ac:dyDescent="0.25">
      <c r="A3171" s="139"/>
      <c r="B3171" s="139"/>
      <c r="C3171" s="139"/>
      <c r="D3171" s="139"/>
      <c r="E3171" s="139"/>
    </row>
    <row r="3172" spans="1:5" hidden="1" outlineLevel="1" x14ac:dyDescent="0.25">
      <c r="A3172" s="139"/>
      <c r="B3172" s="139"/>
      <c r="C3172" s="139"/>
      <c r="D3172" s="139"/>
      <c r="E3172" s="139"/>
    </row>
    <row r="3173" spans="1:5" hidden="1" outlineLevel="1" x14ac:dyDescent="0.25">
      <c r="A3173" s="139"/>
      <c r="B3173" s="139"/>
      <c r="C3173" s="139"/>
      <c r="D3173" s="139"/>
      <c r="E3173" s="139"/>
    </row>
    <row r="3174" spans="1:5" hidden="1" outlineLevel="1" x14ac:dyDescent="0.25">
      <c r="A3174" s="139"/>
      <c r="B3174" s="139"/>
      <c r="C3174" s="139"/>
      <c r="D3174" s="139"/>
      <c r="E3174" s="139"/>
    </row>
    <row r="3175" spans="1:5" hidden="1" outlineLevel="1" x14ac:dyDescent="0.25">
      <c r="A3175" s="139"/>
      <c r="B3175" s="139"/>
      <c r="C3175" s="139"/>
      <c r="D3175" s="139"/>
      <c r="E3175" s="139"/>
    </row>
    <row r="3176" spans="1:5" hidden="1" outlineLevel="1" x14ac:dyDescent="0.25">
      <c r="A3176" s="139"/>
      <c r="B3176" s="139"/>
      <c r="C3176" s="139"/>
      <c r="D3176" s="139"/>
      <c r="E3176" s="139"/>
    </row>
    <row r="3177" spans="1:5" hidden="1" outlineLevel="1" x14ac:dyDescent="0.25">
      <c r="A3177" s="139"/>
      <c r="B3177" s="139"/>
      <c r="C3177" s="139"/>
      <c r="D3177" s="139"/>
      <c r="E3177" s="139"/>
    </row>
    <row r="3178" spans="1:5" hidden="1" outlineLevel="1" x14ac:dyDescent="0.25">
      <c r="A3178" s="139"/>
      <c r="B3178" s="139"/>
      <c r="C3178" s="139"/>
      <c r="D3178" s="139"/>
      <c r="E3178" s="139"/>
    </row>
    <row r="3179" spans="1:5" hidden="1" outlineLevel="1" x14ac:dyDescent="0.25">
      <c r="A3179" s="139"/>
      <c r="B3179" s="139"/>
      <c r="C3179" s="139"/>
      <c r="D3179" s="139"/>
      <c r="E3179" s="139"/>
    </row>
    <row r="3180" spans="1:5" hidden="1" outlineLevel="1" x14ac:dyDescent="0.25">
      <c r="A3180" s="139"/>
      <c r="B3180" s="139"/>
      <c r="C3180" s="139"/>
      <c r="D3180" s="139"/>
      <c r="E3180" s="139"/>
    </row>
    <row r="3181" spans="1:5" hidden="1" outlineLevel="1" x14ac:dyDescent="0.25">
      <c r="A3181" s="139"/>
      <c r="B3181" s="139"/>
      <c r="C3181" s="139"/>
      <c r="D3181" s="139"/>
      <c r="E3181" s="139"/>
    </row>
    <row r="3182" spans="1:5" hidden="1" outlineLevel="1" x14ac:dyDescent="0.25">
      <c r="A3182" s="139"/>
      <c r="B3182" s="139"/>
      <c r="C3182" s="139"/>
      <c r="D3182" s="139"/>
      <c r="E3182" s="139"/>
    </row>
    <row r="3183" spans="1:5" hidden="1" outlineLevel="1" x14ac:dyDescent="0.25">
      <c r="A3183" s="139"/>
      <c r="B3183" s="139"/>
      <c r="C3183" s="139"/>
      <c r="D3183" s="139"/>
      <c r="E3183" s="139"/>
    </row>
    <row r="3184" spans="1:5" hidden="1" outlineLevel="1" x14ac:dyDescent="0.25">
      <c r="A3184" s="139"/>
      <c r="B3184" s="139"/>
      <c r="C3184" s="139"/>
      <c r="D3184" s="139"/>
      <c r="E3184" s="139"/>
    </row>
    <row r="3185" spans="1:5" hidden="1" outlineLevel="1" x14ac:dyDescent="0.25">
      <c r="A3185" s="139"/>
      <c r="B3185" s="139"/>
      <c r="C3185" s="139"/>
      <c r="D3185" s="139"/>
      <c r="E3185" s="139"/>
    </row>
    <row r="3186" spans="1:5" hidden="1" outlineLevel="1" x14ac:dyDescent="0.25">
      <c r="A3186" s="139"/>
      <c r="B3186" s="139"/>
      <c r="C3186" s="139"/>
      <c r="D3186" s="139"/>
      <c r="E3186" s="139"/>
    </row>
    <row r="3187" spans="1:5" hidden="1" outlineLevel="1" x14ac:dyDescent="0.25">
      <c r="A3187" s="139"/>
      <c r="B3187" s="139"/>
      <c r="C3187" s="139"/>
      <c r="D3187" s="139"/>
      <c r="E3187" s="139"/>
    </row>
    <row r="3188" spans="1:5" hidden="1" outlineLevel="1" x14ac:dyDescent="0.25">
      <c r="A3188" s="139"/>
      <c r="B3188" s="139"/>
      <c r="C3188" s="139"/>
      <c r="D3188" s="139"/>
      <c r="E3188" s="139"/>
    </row>
    <row r="3189" spans="1:5" hidden="1" outlineLevel="1" x14ac:dyDescent="0.25">
      <c r="A3189" s="139"/>
      <c r="B3189" s="139"/>
      <c r="C3189" s="139"/>
      <c r="D3189" s="139"/>
      <c r="E3189" s="139"/>
    </row>
    <row r="3190" spans="1:5" hidden="1" outlineLevel="1" x14ac:dyDescent="0.25">
      <c r="A3190" s="139"/>
      <c r="B3190" s="139"/>
      <c r="C3190" s="139"/>
      <c r="D3190" s="139"/>
      <c r="E3190" s="139"/>
    </row>
    <row r="3191" spans="1:5" hidden="1" outlineLevel="1" x14ac:dyDescent="0.25">
      <c r="D3191" s="137"/>
      <c r="E3191" s="137"/>
    </row>
    <row r="3192" spans="1:5" hidden="1" outlineLevel="1" x14ac:dyDescent="0.25">
      <c r="A3192" s="139"/>
      <c r="B3192" s="139"/>
      <c r="C3192" s="139"/>
      <c r="D3192" s="139"/>
      <c r="E3192" s="139"/>
    </row>
    <row r="3193" spans="1:5" hidden="1" outlineLevel="1" x14ac:dyDescent="0.25">
      <c r="A3193" s="139"/>
      <c r="B3193" s="139"/>
      <c r="C3193" s="139"/>
      <c r="D3193" s="139"/>
      <c r="E3193" s="139"/>
    </row>
    <row r="3194" spans="1:5" hidden="1" outlineLevel="1" x14ac:dyDescent="0.25">
      <c r="A3194" s="139"/>
      <c r="B3194" s="139"/>
      <c r="C3194" s="139"/>
      <c r="D3194" s="139"/>
      <c r="E3194" s="139"/>
    </row>
    <row r="3195" spans="1:5" hidden="1" outlineLevel="1" x14ac:dyDescent="0.25">
      <c r="A3195" s="139"/>
      <c r="B3195" s="139"/>
      <c r="C3195" s="139"/>
      <c r="D3195" s="139"/>
      <c r="E3195" s="139"/>
    </row>
    <row r="3196" spans="1:5" hidden="1" outlineLevel="1" x14ac:dyDescent="0.25">
      <c r="A3196" s="139"/>
      <c r="B3196" s="139"/>
      <c r="C3196" s="139"/>
      <c r="D3196" s="139"/>
      <c r="E3196" s="139"/>
    </row>
    <row r="3197" spans="1:5" hidden="1" outlineLevel="1" x14ac:dyDescent="0.25">
      <c r="A3197" s="139"/>
      <c r="B3197" s="139"/>
      <c r="C3197" s="139"/>
      <c r="D3197" s="139"/>
      <c r="E3197" s="139"/>
    </row>
    <row r="3198" spans="1:5" hidden="1" outlineLevel="1" x14ac:dyDescent="0.25"/>
    <row r="3199" spans="1:5" hidden="1" outlineLevel="1" x14ac:dyDescent="0.25"/>
    <row r="3200" spans="1:5" hidden="1" outlineLevel="1" x14ac:dyDescent="0.25">
      <c r="A3200" s="137"/>
    </row>
    <row r="3201" spans="1:5" hidden="1" outlineLevel="1" x14ac:dyDescent="0.25">
      <c r="A3201" s="139"/>
      <c r="B3201" s="139"/>
      <c r="C3201" s="139"/>
      <c r="D3201" s="137"/>
      <c r="E3201" s="137"/>
    </row>
    <row r="3202" spans="1:5" hidden="1" outlineLevel="1" x14ac:dyDescent="0.25">
      <c r="A3202" s="139"/>
      <c r="B3202" s="139"/>
      <c r="C3202" s="139"/>
      <c r="D3202" s="139"/>
      <c r="E3202" s="139"/>
    </row>
    <row r="3203" spans="1:5" hidden="1" outlineLevel="1" x14ac:dyDescent="0.25">
      <c r="A3203" s="139"/>
      <c r="B3203" s="139"/>
      <c r="C3203" s="139"/>
      <c r="D3203" s="139"/>
      <c r="E3203" s="139"/>
    </row>
    <row r="3204" spans="1:5" hidden="1" outlineLevel="1" x14ac:dyDescent="0.25">
      <c r="A3204" s="139"/>
      <c r="B3204" s="139"/>
      <c r="C3204" s="139"/>
      <c r="D3204" s="139"/>
      <c r="E3204" s="139"/>
    </row>
    <row r="3205" spans="1:5" hidden="1" outlineLevel="1" x14ac:dyDescent="0.25">
      <c r="A3205" s="139"/>
      <c r="B3205" s="139"/>
      <c r="C3205" s="139"/>
      <c r="D3205" s="139"/>
      <c r="E3205" s="139"/>
    </row>
    <row r="3206" spans="1:5" hidden="1" outlineLevel="1" x14ac:dyDescent="0.25">
      <c r="A3206" s="139"/>
      <c r="B3206" s="139"/>
      <c r="C3206" s="139"/>
      <c r="D3206" s="139"/>
      <c r="E3206" s="139"/>
    </row>
    <row r="3207" spans="1:5" hidden="1" outlineLevel="1" x14ac:dyDescent="0.25">
      <c r="A3207" s="139"/>
      <c r="B3207" s="139"/>
      <c r="C3207" s="139"/>
      <c r="D3207" s="139"/>
      <c r="E3207" s="139"/>
    </row>
    <row r="3208" spans="1:5" hidden="1" outlineLevel="1" x14ac:dyDescent="0.25">
      <c r="A3208" s="139"/>
      <c r="B3208" s="139"/>
      <c r="C3208" s="139"/>
      <c r="D3208" s="139"/>
      <c r="E3208" s="139"/>
    </row>
    <row r="3209" spans="1:5" hidden="1" outlineLevel="1" x14ac:dyDescent="0.25">
      <c r="A3209" s="139"/>
      <c r="B3209" s="139"/>
      <c r="C3209" s="139"/>
      <c r="D3209" s="139"/>
      <c r="E3209" s="139"/>
    </row>
    <row r="3210" spans="1:5" hidden="1" outlineLevel="1" x14ac:dyDescent="0.25">
      <c r="A3210" s="139"/>
      <c r="B3210" s="139"/>
      <c r="C3210" s="139"/>
      <c r="D3210" s="139"/>
      <c r="E3210" s="139"/>
    </row>
    <row r="3211" spans="1:5" hidden="1" outlineLevel="1" x14ac:dyDescent="0.25">
      <c r="A3211" s="139"/>
      <c r="B3211" s="139"/>
      <c r="C3211" s="139"/>
      <c r="D3211" s="139"/>
      <c r="E3211" s="139"/>
    </row>
    <row r="3212" spans="1:5" hidden="1" outlineLevel="1" x14ac:dyDescent="0.25">
      <c r="A3212" s="139"/>
      <c r="B3212" s="139"/>
      <c r="C3212" s="139"/>
      <c r="D3212" s="139"/>
      <c r="E3212" s="139"/>
    </row>
    <row r="3213" spans="1:5" hidden="1" outlineLevel="1" x14ac:dyDescent="0.25">
      <c r="A3213" s="139"/>
      <c r="B3213" s="139"/>
      <c r="C3213" s="139"/>
      <c r="D3213" s="139"/>
      <c r="E3213" s="139"/>
    </row>
    <row r="3214" spans="1:5" hidden="1" outlineLevel="1" x14ac:dyDescent="0.25">
      <c r="A3214" s="139"/>
      <c r="B3214" s="139"/>
      <c r="C3214" s="139"/>
      <c r="D3214" s="139"/>
      <c r="E3214" s="139"/>
    </row>
    <row r="3215" spans="1:5" hidden="1" outlineLevel="1" x14ac:dyDescent="0.25">
      <c r="A3215" s="139"/>
      <c r="B3215" s="139"/>
      <c r="C3215" s="139"/>
      <c r="D3215" s="139"/>
      <c r="E3215" s="139"/>
    </row>
    <row r="3216" spans="1:5" hidden="1" outlineLevel="1" x14ac:dyDescent="0.25">
      <c r="A3216" s="139"/>
      <c r="B3216" s="139"/>
      <c r="C3216" s="139"/>
      <c r="D3216" s="139"/>
      <c r="E3216" s="139"/>
    </row>
    <row r="3217" spans="1:5" hidden="1" outlineLevel="1" x14ac:dyDescent="0.25">
      <c r="A3217" s="139"/>
      <c r="B3217" s="139"/>
      <c r="C3217" s="139"/>
      <c r="D3217" s="139"/>
      <c r="E3217" s="139"/>
    </row>
    <row r="3218" spans="1:5" hidden="1" outlineLevel="1" x14ac:dyDescent="0.25">
      <c r="A3218" s="139"/>
      <c r="B3218" s="139"/>
      <c r="C3218" s="139"/>
      <c r="D3218" s="139"/>
      <c r="E3218" s="139"/>
    </row>
    <row r="3219" spans="1:5" hidden="1" outlineLevel="1" x14ac:dyDescent="0.25">
      <c r="A3219" s="139"/>
      <c r="B3219" s="139"/>
      <c r="C3219" s="139"/>
      <c r="D3219" s="139"/>
      <c r="E3219" s="139"/>
    </row>
    <row r="3220" spans="1:5" hidden="1" outlineLevel="1" x14ac:dyDescent="0.25">
      <c r="A3220" s="139"/>
      <c r="B3220" s="139"/>
      <c r="C3220" s="139"/>
      <c r="D3220" s="139"/>
      <c r="E3220" s="139"/>
    </row>
    <row r="3221" spans="1:5" hidden="1" outlineLevel="1" x14ac:dyDescent="0.25">
      <c r="A3221" s="139"/>
      <c r="B3221" s="139"/>
      <c r="C3221" s="139"/>
      <c r="D3221" s="139"/>
      <c r="E3221" s="139"/>
    </row>
    <row r="3222" spans="1:5" hidden="1" outlineLevel="1" x14ac:dyDescent="0.25">
      <c r="A3222" s="139"/>
      <c r="B3222" s="139"/>
      <c r="C3222" s="139"/>
      <c r="D3222" s="139"/>
      <c r="E3222" s="139"/>
    </row>
    <row r="3223" spans="1:5" hidden="1" outlineLevel="1" x14ac:dyDescent="0.25">
      <c r="A3223" s="139"/>
      <c r="B3223" s="139"/>
      <c r="C3223" s="139"/>
      <c r="D3223" s="139"/>
      <c r="E3223" s="139"/>
    </row>
    <row r="3224" spans="1:5" hidden="1" outlineLevel="1" x14ac:dyDescent="0.25">
      <c r="A3224" s="139"/>
      <c r="B3224" s="139"/>
      <c r="C3224" s="139"/>
      <c r="D3224" s="139"/>
      <c r="E3224" s="139"/>
    </row>
    <row r="3225" spans="1:5" hidden="1" outlineLevel="1" x14ac:dyDescent="0.25">
      <c r="A3225" s="139"/>
      <c r="B3225" s="139"/>
      <c r="C3225" s="139"/>
      <c r="D3225" s="139"/>
      <c r="E3225" s="139"/>
    </row>
    <row r="3226" spans="1:5" hidden="1" outlineLevel="1" x14ac:dyDescent="0.25">
      <c r="A3226" s="139"/>
      <c r="B3226" s="139"/>
      <c r="C3226" s="139"/>
      <c r="D3226" s="139"/>
      <c r="E3226" s="139"/>
    </row>
    <row r="3227" spans="1:5" hidden="1" outlineLevel="1" x14ac:dyDescent="0.25">
      <c r="A3227" s="139"/>
      <c r="B3227" s="139"/>
      <c r="C3227" s="139"/>
      <c r="D3227" s="139"/>
      <c r="E3227" s="139"/>
    </row>
    <row r="3228" spans="1:5" hidden="1" outlineLevel="1" x14ac:dyDescent="0.25">
      <c r="A3228" s="139"/>
      <c r="B3228" s="139"/>
      <c r="C3228" s="139"/>
      <c r="D3228" s="139"/>
      <c r="E3228" s="139"/>
    </row>
    <row r="3229" spans="1:5" hidden="1" outlineLevel="1" x14ac:dyDescent="0.25">
      <c r="A3229" s="139"/>
      <c r="B3229" s="139"/>
      <c r="C3229" s="139"/>
      <c r="D3229" s="139"/>
      <c r="E3229" s="139"/>
    </row>
    <row r="3230" spans="1:5" hidden="1" outlineLevel="1" x14ac:dyDescent="0.25">
      <c r="D3230" s="137"/>
      <c r="E3230" s="137"/>
    </row>
    <row r="3231" spans="1:5" hidden="1" outlineLevel="1" x14ac:dyDescent="0.25">
      <c r="A3231" s="139"/>
      <c r="B3231" s="139"/>
      <c r="C3231" s="139"/>
      <c r="D3231" s="139"/>
      <c r="E3231" s="139"/>
    </row>
    <row r="3232" spans="1:5" hidden="1" outlineLevel="1" x14ac:dyDescent="0.25">
      <c r="A3232" s="139"/>
      <c r="B3232" s="139"/>
      <c r="C3232" s="139"/>
      <c r="D3232" s="139"/>
      <c r="E3232" s="139"/>
    </row>
    <row r="3233" spans="1:5" hidden="1" outlineLevel="1" x14ac:dyDescent="0.25">
      <c r="A3233" s="139"/>
      <c r="B3233" s="139"/>
      <c r="C3233" s="139"/>
      <c r="D3233" s="139"/>
      <c r="E3233" s="139"/>
    </row>
    <row r="3234" spans="1:5" hidden="1" outlineLevel="1" x14ac:dyDescent="0.25">
      <c r="A3234" s="139"/>
      <c r="B3234" s="139"/>
      <c r="C3234" s="139"/>
      <c r="D3234" s="139"/>
      <c r="E3234" s="139"/>
    </row>
    <row r="3235" spans="1:5" hidden="1" outlineLevel="1" x14ac:dyDescent="0.25">
      <c r="A3235" s="139"/>
      <c r="B3235" s="139"/>
      <c r="C3235" s="139"/>
      <c r="D3235" s="139"/>
      <c r="E3235" s="139"/>
    </row>
    <row r="3236" spans="1:5" hidden="1" outlineLevel="1" x14ac:dyDescent="0.25">
      <c r="A3236" s="139"/>
      <c r="B3236" s="139"/>
      <c r="C3236" s="139"/>
      <c r="D3236" s="139"/>
      <c r="E3236" s="139"/>
    </row>
    <row r="3237" spans="1:5" hidden="1" outlineLevel="1" x14ac:dyDescent="0.25"/>
    <row r="3238" spans="1:5" hidden="1" outlineLevel="1" x14ac:dyDescent="0.25"/>
    <row r="3239" spans="1:5" hidden="1" outlineLevel="1" x14ac:dyDescent="0.25">
      <c r="A3239" s="137"/>
    </row>
    <row r="3240" spans="1:5" hidden="1" outlineLevel="1" x14ac:dyDescent="0.25">
      <c r="A3240" s="139"/>
      <c r="B3240" s="139"/>
      <c r="C3240" s="139"/>
      <c r="D3240" s="137"/>
      <c r="E3240" s="137"/>
    </row>
    <row r="3241" spans="1:5" hidden="1" outlineLevel="1" x14ac:dyDescent="0.25">
      <c r="A3241" s="139"/>
      <c r="B3241" s="139"/>
      <c r="C3241" s="139"/>
      <c r="D3241" s="139"/>
      <c r="E3241" s="139"/>
    </row>
    <row r="3242" spans="1:5" hidden="1" outlineLevel="1" x14ac:dyDescent="0.25">
      <c r="A3242" s="139"/>
      <c r="B3242" s="139"/>
      <c r="C3242" s="139"/>
      <c r="D3242" s="139"/>
      <c r="E3242" s="139"/>
    </row>
    <row r="3243" spans="1:5" hidden="1" outlineLevel="1" x14ac:dyDescent="0.25">
      <c r="A3243" s="139"/>
      <c r="B3243" s="139"/>
      <c r="C3243" s="139"/>
      <c r="D3243" s="139"/>
      <c r="E3243" s="139"/>
    </row>
    <row r="3244" spans="1:5" hidden="1" outlineLevel="1" x14ac:dyDescent="0.25">
      <c r="A3244" s="139"/>
      <c r="B3244" s="139"/>
      <c r="C3244" s="139"/>
      <c r="D3244" s="139"/>
      <c r="E3244" s="139"/>
    </row>
    <row r="3245" spans="1:5" hidden="1" outlineLevel="1" x14ac:dyDescent="0.25">
      <c r="A3245" s="139"/>
      <c r="B3245" s="139"/>
      <c r="C3245" s="139"/>
      <c r="D3245" s="139"/>
      <c r="E3245" s="139"/>
    </row>
    <row r="3246" spans="1:5" hidden="1" outlineLevel="1" x14ac:dyDescent="0.25">
      <c r="A3246" s="139"/>
      <c r="B3246" s="139"/>
      <c r="C3246" s="139"/>
      <c r="D3246" s="139"/>
      <c r="E3246" s="139"/>
    </row>
    <row r="3247" spans="1:5" hidden="1" outlineLevel="1" x14ac:dyDescent="0.25">
      <c r="A3247" s="139"/>
      <c r="B3247" s="139"/>
      <c r="C3247" s="139"/>
      <c r="D3247" s="139"/>
      <c r="E3247" s="139"/>
    </row>
    <row r="3248" spans="1:5" hidden="1" outlineLevel="1" x14ac:dyDescent="0.25">
      <c r="A3248" s="139"/>
      <c r="B3248" s="139"/>
      <c r="C3248" s="139"/>
      <c r="D3248" s="139"/>
      <c r="E3248" s="139"/>
    </row>
    <row r="3249" spans="1:5" hidden="1" outlineLevel="1" x14ac:dyDescent="0.25">
      <c r="A3249" s="139"/>
      <c r="B3249" s="139"/>
      <c r="C3249" s="139"/>
      <c r="D3249" s="139"/>
      <c r="E3249" s="139"/>
    </row>
    <row r="3250" spans="1:5" hidden="1" outlineLevel="1" x14ac:dyDescent="0.25">
      <c r="A3250" s="139"/>
      <c r="B3250" s="139"/>
      <c r="C3250" s="139"/>
      <c r="D3250" s="139"/>
      <c r="E3250" s="139"/>
    </row>
    <row r="3251" spans="1:5" hidden="1" outlineLevel="1" x14ac:dyDescent="0.25">
      <c r="A3251" s="139"/>
      <c r="B3251" s="139"/>
      <c r="C3251" s="139"/>
      <c r="D3251" s="139"/>
      <c r="E3251" s="139"/>
    </row>
    <row r="3252" spans="1:5" hidden="1" outlineLevel="1" x14ac:dyDescent="0.25">
      <c r="A3252" s="139"/>
      <c r="B3252" s="139"/>
      <c r="C3252" s="139"/>
      <c r="D3252" s="139"/>
      <c r="E3252" s="139"/>
    </row>
    <row r="3253" spans="1:5" hidden="1" outlineLevel="1" x14ac:dyDescent="0.25">
      <c r="A3253" s="139"/>
      <c r="B3253" s="139"/>
      <c r="C3253" s="139"/>
      <c r="D3253" s="139"/>
      <c r="E3253" s="139"/>
    </row>
    <row r="3254" spans="1:5" hidden="1" outlineLevel="1" x14ac:dyDescent="0.25">
      <c r="A3254" s="139"/>
      <c r="B3254" s="139"/>
      <c r="C3254" s="139"/>
      <c r="D3254" s="139"/>
      <c r="E3254" s="139"/>
    </row>
    <row r="3255" spans="1:5" hidden="1" outlineLevel="1" x14ac:dyDescent="0.25">
      <c r="A3255" s="139"/>
      <c r="B3255" s="139"/>
      <c r="C3255" s="139"/>
      <c r="D3255" s="139"/>
      <c r="E3255" s="139"/>
    </row>
    <row r="3256" spans="1:5" hidden="1" outlineLevel="1" x14ac:dyDescent="0.25">
      <c r="A3256" s="139"/>
      <c r="B3256" s="139"/>
      <c r="C3256" s="139"/>
      <c r="D3256" s="139"/>
      <c r="E3256" s="139"/>
    </row>
    <row r="3257" spans="1:5" hidden="1" outlineLevel="1" x14ac:dyDescent="0.25">
      <c r="A3257" s="139"/>
      <c r="B3257" s="139"/>
      <c r="C3257" s="139"/>
      <c r="D3257" s="139"/>
      <c r="E3257" s="139"/>
    </row>
    <row r="3258" spans="1:5" hidden="1" outlineLevel="1" x14ac:dyDescent="0.25">
      <c r="A3258" s="139"/>
      <c r="B3258" s="139"/>
      <c r="C3258" s="139"/>
      <c r="D3258" s="139"/>
      <c r="E3258" s="139"/>
    </row>
    <row r="3259" spans="1:5" hidden="1" outlineLevel="1" x14ac:dyDescent="0.25">
      <c r="A3259" s="139"/>
      <c r="B3259" s="139"/>
      <c r="C3259" s="139"/>
      <c r="D3259" s="139"/>
      <c r="E3259" s="139"/>
    </row>
    <row r="3260" spans="1:5" hidden="1" outlineLevel="1" x14ac:dyDescent="0.25">
      <c r="A3260" s="139"/>
      <c r="B3260" s="139"/>
      <c r="C3260" s="139"/>
      <c r="D3260" s="139"/>
      <c r="E3260" s="139"/>
    </row>
    <row r="3261" spans="1:5" hidden="1" outlineLevel="1" x14ac:dyDescent="0.25">
      <c r="A3261" s="139"/>
      <c r="B3261" s="139"/>
      <c r="C3261" s="139"/>
      <c r="D3261" s="139"/>
      <c r="E3261" s="139"/>
    </row>
    <row r="3262" spans="1:5" hidden="1" outlineLevel="1" x14ac:dyDescent="0.25">
      <c r="A3262" s="139"/>
      <c r="B3262" s="139"/>
      <c r="C3262" s="139"/>
      <c r="D3262" s="139"/>
      <c r="E3262" s="139"/>
    </row>
    <row r="3263" spans="1:5" hidden="1" outlineLevel="1" x14ac:dyDescent="0.25">
      <c r="A3263" s="139"/>
      <c r="B3263" s="139"/>
      <c r="C3263" s="139"/>
      <c r="D3263" s="139"/>
      <c r="E3263" s="139"/>
    </row>
    <row r="3264" spans="1:5" hidden="1" outlineLevel="1" x14ac:dyDescent="0.25">
      <c r="A3264" s="139"/>
      <c r="B3264" s="139"/>
      <c r="C3264" s="139"/>
      <c r="D3264" s="139"/>
      <c r="E3264" s="139"/>
    </row>
    <row r="3265" spans="1:5" hidden="1" outlineLevel="1" x14ac:dyDescent="0.25">
      <c r="A3265" s="139"/>
      <c r="B3265" s="139"/>
      <c r="C3265" s="139"/>
      <c r="D3265" s="139"/>
      <c r="E3265" s="139"/>
    </row>
    <row r="3266" spans="1:5" hidden="1" outlineLevel="1" x14ac:dyDescent="0.25">
      <c r="A3266" s="139"/>
      <c r="B3266" s="139"/>
      <c r="C3266" s="139"/>
      <c r="D3266" s="139"/>
      <c r="E3266" s="139"/>
    </row>
    <row r="3267" spans="1:5" hidden="1" outlineLevel="1" x14ac:dyDescent="0.25">
      <c r="A3267" s="139"/>
      <c r="B3267" s="139"/>
      <c r="C3267" s="139"/>
      <c r="D3267" s="139"/>
      <c r="E3267" s="139"/>
    </row>
    <row r="3268" spans="1:5" hidden="1" outlineLevel="1" x14ac:dyDescent="0.25">
      <c r="A3268" s="139"/>
      <c r="B3268" s="139"/>
      <c r="C3268" s="139"/>
      <c r="D3268" s="139"/>
      <c r="E3268" s="139"/>
    </row>
    <row r="3269" spans="1:5" hidden="1" outlineLevel="1" x14ac:dyDescent="0.25">
      <c r="D3269" s="137"/>
      <c r="E3269" s="137"/>
    </row>
    <row r="3270" spans="1:5" hidden="1" outlineLevel="1" x14ac:dyDescent="0.25">
      <c r="A3270" s="139"/>
      <c r="B3270" s="139"/>
      <c r="C3270" s="139"/>
      <c r="D3270" s="139"/>
      <c r="E3270" s="139"/>
    </row>
    <row r="3271" spans="1:5" hidden="1" outlineLevel="1" x14ac:dyDescent="0.25">
      <c r="A3271" s="139"/>
      <c r="B3271" s="139"/>
      <c r="C3271" s="139"/>
      <c r="D3271" s="139"/>
      <c r="E3271" s="139"/>
    </row>
    <row r="3272" spans="1:5" hidden="1" outlineLevel="1" x14ac:dyDescent="0.25">
      <c r="A3272" s="139"/>
      <c r="B3272" s="139"/>
      <c r="C3272" s="139"/>
      <c r="D3272" s="139"/>
      <c r="E3272" s="139"/>
    </row>
    <row r="3273" spans="1:5" hidden="1" outlineLevel="1" x14ac:dyDescent="0.25">
      <c r="A3273" s="139"/>
      <c r="B3273" s="139"/>
      <c r="C3273" s="139"/>
      <c r="D3273" s="139"/>
      <c r="E3273" s="139"/>
    </row>
    <row r="3274" spans="1:5" hidden="1" outlineLevel="1" x14ac:dyDescent="0.25">
      <c r="A3274" s="139"/>
      <c r="B3274" s="139"/>
      <c r="C3274" s="139"/>
      <c r="D3274" s="139"/>
      <c r="E3274" s="139"/>
    </row>
    <row r="3275" spans="1:5" hidden="1" outlineLevel="1" x14ac:dyDescent="0.25">
      <c r="A3275" s="139"/>
      <c r="B3275" s="139"/>
      <c r="C3275" s="139"/>
      <c r="D3275" s="139"/>
      <c r="E3275" s="139"/>
    </row>
    <row r="3276" spans="1:5" hidden="1" outlineLevel="1" x14ac:dyDescent="0.25"/>
    <row r="3277" spans="1:5" hidden="1" outlineLevel="1" x14ac:dyDescent="0.25"/>
    <row r="3278" spans="1:5" hidden="1" outlineLevel="1" x14ac:dyDescent="0.25">
      <c r="A3278" s="137"/>
    </row>
    <row r="3279" spans="1:5" hidden="1" outlineLevel="1" x14ac:dyDescent="0.25">
      <c r="A3279" s="139"/>
      <c r="B3279" s="139"/>
      <c r="C3279" s="139"/>
      <c r="D3279" s="137"/>
      <c r="E3279" s="137"/>
    </row>
    <row r="3280" spans="1:5" hidden="1" outlineLevel="1" x14ac:dyDescent="0.25">
      <c r="A3280" s="139"/>
      <c r="B3280" s="139"/>
      <c r="C3280" s="139"/>
      <c r="D3280" s="139"/>
      <c r="E3280" s="139"/>
    </row>
    <row r="3281" spans="1:5" hidden="1" outlineLevel="1" x14ac:dyDescent="0.25">
      <c r="A3281" s="139"/>
      <c r="B3281" s="139"/>
      <c r="C3281" s="139"/>
      <c r="D3281" s="139"/>
      <c r="E3281" s="139"/>
    </row>
    <row r="3282" spans="1:5" hidden="1" outlineLevel="1" x14ac:dyDescent="0.25">
      <c r="A3282" s="139"/>
      <c r="B3282" s="139"/>
      <c r="C3282" s="139"/>
      <c r="D3282" s="139"/>
      <c r="E3282" s="139"/>
    </row>
    <row r="3283" spans="1:5" hidden="1" outlineLevel="1" x14ac:dyDescent="0.25">
      <c r="A3283" s="139"/>
      <c r="B3283" s="139"/>
      <c r="C3283" s="139"/>
      <c r="D3283" s="139"/>
      <c r="E3283" s="139"/>
    </row>
    <row r="3284" spans="1:5" hidden="1" outlineLevel="1" x14ac:dyDescent="0.25">
      <c r="A3284" s="139"/>
      <c r="B3284" s="139"/>
      <c r="C3284" s="139"/>
      <c r="D3284" s="139"/>
      <c r="E3284" s="139"/>
    </row>
    <row r="3285" spans="1:5" hidden="1" outlineLevel="1" x14ac:dyDescent="0.25">
      <c r="A3285" s="139"/>
      <c r="B3285" s="139"/>
      <c r="C3285" s="139"/>
      <c r="D3285" s="139"/>
      <c r="E3285" s="139"/>
    </row>
    <row r="3286" spans="1:5" hidden="1" outlineLevel="1" x14ac:dyDescent="0.25">
      <c r="A3286" s="139"/>
      <c r="B3286" s="139"/>
      <c r="C3286" s="139"/>
      <c r="D3286" s="139"/>
      <c r="E3286" s="139"/>
    </row>
    <row r="3287" spans="1:5" hidden="1" outlineLevel="1" x14ac:dyDescent="0.25">
      <c r="A3287" s="139"/>
      <c r="B3287" s="139"/>
      <c r="C3287" s="139"/>
      <c r="D3287" s="139"/>
      <c r="E3287" s="139"/>
    </row>
    <row r="3288" spans="1:5" hidden="1" outlineLevel="1" x14ac:dyDescent="0.25">
      <c r="A3288" s="139"/>
      <c r="B3288" s="139"/>
      <c r="C3288" s="139"/>
      <c r="D3288" s="139"/>
      <c r="E3288" s="139"/>
    </row>
    <row r="3289" spans="1:5" hidden="1" outlineLevel="1" x14ac:dyDescent="0.25">
      <c r="A3289" s="139"/>
      <c r="B3289" s="139"/>
      <c r="C3289" s="139"/>
      <c r="D3289" s="139"/>
      <c r="E3289" s="139"/>
    </row>
    <row r="3290" spans="1:5" hidden="1" outlineLevel="1" x14ac:dyDescent="0.25">
      <c r="A3290" s="139"/>
      <c r="B3290" s="139"/>
      <c r="C3290" s="139"/>
      <c r="D3290" s="139"/>
      <c r="E3290" s="139"/>
    </row>
    <row r="3291" spans="1:5" hidden="1" outlineLevel="1" x14ac:dyDescent="0.25">
      <c r="A3291" s="139"/>
      <c r="B3291" s="139"/>
      <c r="C3291" s="139"/>
      <c r="D3291" s="139"/>
      <c r="E3291" s="139"/>
    </row>
    <row r="3292" spans="1:5" hidden="1" outlineLevel="1" x14ac:dyDescent="0.25">
      <c r="A3292" s="139"/>
      <c r="B3292" s="139"/>
      <c r="C3292" s="139"/>
      <c r="D3292" s="139"/>
      <c r="E3292" s="139"/>
    </row>
    <row r="3293" spans="1:5" hidden="1" outlineLevel="1" x14ac:dyDescent="0.25">
      <c r="A3293" s="139"/>
      <c r="B3293" s="139"/>
      <c r="C3293" s="139"/>
      <c r="D3293" s="139"/>
      <c r="E3293" s="139"/>
    </row>
    <row r="3294" spans="1:5" hidden="1" outlineLevel="1" x14ac:dyDescent="0.25">
      <c r="A3294" s="139"/>
      <c r="B3294" s="139"/>
      <c r="C3294" s="139"/>
      <c r="D3294" s="139"/>
      <c r="E3294" s="139"/>
    </row>
    <row r="3295" spans="1:5" hidden="1" outlineLevel="1" x14ac:dyDescent="0.25">
      <c r="A3295" s="139"/>
      <c r="B3295" s="139"/>
      <c r="C3295" s="139"/>
      <c r="D3295" s="139"/>
      <c r="E3295" s="139"/>
    </row>
    <row r="3296" spans="1:5" hidden="1" outlineLevel="1" x14ac:dyDescent="0.25">
      <c r="A3296" s="139"/>
      <c r="B3296" s="139"/>
      <c r="C3296" s="139"/>
      <c r="D3296" s="139"/>
      <c r="E3296" s="139"/>
    </row>
    <row r="3297" spans="1:5" hidden="1" outlineLevel="1" x14ac:dyDescent="0.25">
      <c r="A3297" s="139"/>
      <c r="B3297" s="139"/>
      <c r="C3297" s="139"/>
      <c r="D3297" s="139"/>
      <c r="E3297" s="139"/>
    </row>
    <row r="3298" spans="1:5" hidden="1" outlineLevel="1" x14ac:dyDescent="0.25">
      <c r="A3298" s="139"/>
      <c r="B3298" s="139"/>
      <c r="C3298" s="139"/>
      <c r="D3298" s="139"/>
      <c r="E3298" s="139"/>
    </row>
    <row r="3299" spans="1:5" hidden="1" outlineLevel="1" x14ac:dyDescent="0.25">
      <c r="A3299" s="139"/>
      <c r="B3299" s="139"/>
      <c r="C3299" s="139"/>
      <c r="D3299" s="139"/>
      <c r="E3299" s="139"/>
    </row>
    <row r="3300" spans="1:5" hidden="1" outlineLevel="1" x14ac:dyDescent="0.25">
      <c r="A3300" s="139"/>
      <c r="B3300" s="139"/>
      <c r="C3300" s="139"/>
      <c r="D3300" s="139"/>
      <c r="E3300" s="139"/>
    </row>
    <row r="3301" spans="1:5" hidden="1" outlineLevel="1" x14ac:dyDescent="0.25">
      <c r="A3301" s="139"/>
      <c r="B3301" s="139"/>
      <c r="C3301" s="139"/>
      <c r="D3301" s="139"/>
      <c r="E3301" s="139"/>
    </row>
    <row r="3302" spans="1:5" hidden="1" outlineLevel="1" x14ac:dyDescent="0.25">
      <c r="A3302" s="139"/>
      <c r="B3302" s="139"/>
      <c r="C3302" s="139"/>
      <c r="D3302" s="139"/>
      <c r="E3302" s="139"/>
    </row>
    <row r="3303" spans="1:5" hidden="1" outlineLevel="1" x14ac:dyDescent="0.25">
      <c r="A3303" s="139"/>
      <c r="B3303" s="139"/>
      <c r="C3303" s="139"/>
      <c r="D3303" s="139"/>
      <c r="E3303" s="139"/>
    </row>
    <row r="3304" spans="1:5" hidden="1" outlineLevel="1" x14ac:dyDescent="0.25">
      <c r="A3304" s="139"/>
      <c r="B3304" s="139"/>
      <c r="C3304" s="139"/>
      <c r="D3304" s="139"/>
      <c r="E3304" s="139"/>
    </row>
    <row r="3305" spans="1:5" hidden="1" outlineLevel="1" x14ac:dyDescent="0.25">
      <c r="A3305" s="139"/>
      <c r="B3305" s="139"/>
      <c r="C3305" s="139"/>
      <c r="D3305" s="139"/>
      <c r="E3305" s="139"/>
    </row>
    <row r="3306" spans="1:5" hidden="1" outlineLevel="1" x14ac:dyDescent="0.25">
      <c r="A3306" s="139"/>
      <c r="B3306" s="139"/>
      <c r="C3306" s="139"/>
      <c r="D3306" s="139"/>
      <c r="E3306" s="139"/>
    </row>
    <row r="3307" spans="1:5" hidden="1" outlineLevel="1" x14ac:dyDescent="0.25">
      <c r="A3307" s="139"/>
      <c r="B3307" s="139"/>
      <c r="C3307" s="139"/>
      <c r="D3307" s="139"/>
      <c r="E3307" s="139"/>
    </row>
    <row r="3308" spans="1:5" hidden="1" outlineLevel="1" x14ac:dyDescent="0.25">
      <c r="D3308" s="137"/>
      <c r="E3308" s="137"/>
    </row>
    <row r="3309" spans="1:5" hidden="1" outlineLevel="1" x14ac:dyDescent="0.25">
      <c r="A3309" s="139"/>
      <c r="B3309" s="139"/>
      <c r="C3309" s="139"/>
      <c r="D3309" s="139"/>
      <c r="E3309" s="139"/>
    </row>
    <row r="3310" spans="1:5" hidden="1" outlineLevel="1" x14ac:dyDescent="0.25">
      <c r="A3310" s="139"/>
      <c r="B3310" s="139"/>
      <c r="C3310" s="139"/>
      <c r="D3310" s="139"/>
      <c r="E3310" s="139"/>
    </row>
    <row r="3311" spans="1:5" hidden="1" outlineLevel="1" x14ac:dyDescent="0.25">
      <c r="A3311" s="139"/>
      <c r="B3311" s="139"/>
      <c r="C3311" s="139"/>
      <c r="D3311" s="139"/>
      <c r="E3311" s="139"/>
    </row>
    <row r="3312" spans="1:5" hidden="1" outlineLevel="1" x14ac:dyDescent="0.25">
      <c r="A3312" s="139"/>
      <c r="B3312" s="139"/>
      <c r="C3312" s="139"/>
      <c r="D3312" s="139"/>
      <c r="E3312" s="139"/>
    </row>
    <row r="3313" spans="1:5" hidden="1" outlineLevel="1" x14ac:dyDescent="0.25">
      <c r="A3313" s="139"/>
      <c r="B3313" s="139"/>
      <c r="C3313" s="139"/>
      <c r="D3313" s="139"/>
      <c r="E3313" s="139"/>
    </row>
    <row r="3314" spans="1:5" hidden="1" outlineLevel="1" x14ac:dyDescent="0.25">
      <c r="A3314" s="139"/>
      <c r="B3314" s="139"/>
      <c r="C3314" s="139"/>
      <c r="D3314" s="139"/>
      <c r="E3314" s="139"/>
    </row>
    <row r="3315" spans="1:5" hidden="1" outlineLevel="1" x14ac:dyDescent="0.25"/>
    <row r="3316" spans="1:5" hidden="1" outlineLevel="1" x14ac:dyDescent="0.25"/>
    <row r="3317" spans="1:5" hidden="1" outlineLevel="1" x14ac:dyDescent="0.25">
      <c r="A3317" s="137"/>
    </row>
    <row r="3318" spans="1:5" hidden="1" outlineLevel="1" x14ac:dyDescent="0.25">
      <c r="A3318" s="139"/>
      <c r="B3318" s="139"/>
      <c r="C3318" s="139"/>
      <c r="D3318" s="137"/>
      <c r="E3318" s="137"/>
    </row>
    <row r="3319" spans="1:5" hidden="1" outlineLevel="1" x14ac:dyDescent="0.25">
      <c r="A3319" s="139"/>
      <c r="B3319" s="139"/>
      <c r="C3319" s="139"/>
      <c r="D3319" s="139"/>
      <c r="E3319" s="139"/>
    </row>
    <row r="3320" spans="1:5" hidden="1" outlineLevel="1" x14ac:dyDescent="0.25">
      <c r="A3320" s="139"/>
      <c r="B3320" s="139"/>
      <c r="C3320" s="139"/>
      <c r="D3320" s="139"/>
      <c r="E3320" s="139"/>
    </row>
    <row r="3321" spans="1:5" hidden="1" outlineLevel="1" x14ac:dyDescent="0.25">
      <c r="A3321" s="139"/>
      <c r="B3321" s="139"/>
      <c r="C3321" s="139"/>
      <c r="D3321" s="139"/>
      <c r="E3321" s="139"/>
    </row>
    <row r="3322" spans="1:5" hidden="1" outlineLevel="1" x14ac:dyDescent="0.25">
      <c r="A3322" s="139"/>
      <c r="B3322" s="139"/>
      <c r="C3322" s="139"/>
      <c r="D3322" s="139"/>
      <c r="E3322" s="139"/>
    </row>
    <row r="3323" spans="1:5" hidden="1" outlineLevel="1" x14ac:dyDescent="0.25">
      <c r="A3323" s="139"/>
      <c r="B3323" s="139"/>
      <c r="C3323" s="139"/>
      <c r="D3323" s="139"/>
      <c r="E3323" s="139"/>
    </row>
    <row r="3324" spans="1:5" hidden="1" outlineLevel="1" x14ac:dyDescent="0.25">
      <c r="A3324" s="139"/>
      <c r="B3324" s="139"/>
      <c r="C3324" s="139"/>
      <c r="D3324" s="139"/>
      <c r="E3324" s="139"/>
    </row>
    <row r="3325" spans="1:5" hidden="1" outlineLevel="1" x14ac:dyDescent="0.25">
      <c r="A3325" s="139"/>
      <c r="B3325" s="139"/>
      <c r="C3325" s="139"/>
      <c r="D3325" s="139"/>
      <c r="E3325" s="139"/>
    </row>
    <row r="3326" spans="1:5" hidden="1" outlineLevel="1" x14ac:dyDescent="0.25">
      <c r="A3326" s="139"/>
      <c r="B3326" s="139"/>
      <c r="C3326" s="139"/>
      <c r="D3326" s="139"/>
      <c r="E3326" s="139"/>
    </row>
    <row r="3327" spans="1:5" hidden="1" outlineLevel="1" x14ac:dyDescent="0.25">
      <c r="A3327" s="139"/>
      <c r="B3327" s="139"/>
      <c r="C3327" s="139"/>
      <c r="D3327" s="139"/>
      <c r="E3327" s="139"/>
    </row>
    <row r="3328" spans="1:5" hidden="1" outlineLevel="1" x14ac:dyDescent="0.25">
      <c r="A3328" s="139"/>
      <c r="B3328" s="139"/>
      <c r="C3328" s="139"/>
      <c r="D3328" s="139"/>
      <c r="E3328" s="139"/>
    </row>
    <row r="3329" spans="1:5" hidden="1" outlineLevel="1" x14ac:dyDescent="0.25">
      <c r="A3329" s="139"/>
      <c r="B3329" s="139"/>
      <c r="C3329" s="139"/>
      <c r="D3329" s="139"/>
      <c r="E3329" s="139"/>
    </row>
    <row r="3330" spans="1:5" hidden="1" outlineLevel="1" x14ac:dyDescent="0.25">
      <c r="A3330" s="139"/>
      <c r="B3330" s="139"/>
      <c r="C3330" s="139"/>
      <c r="D3330" s="139"/>
      <c r="E3330" s="139"/>
    </row>
    <row r="3331" spans="1:5" hidden="1" outlineLevel="1" x14ac:dyDescent="0.25">
      <c r="A3331" s="139"/>
      <c r="B3331" s="139"/>
      <c r="C3331" s="139"/>
      <c r="D3331" s="139"/>
      <c r="E3331" s="139"/>
    </row>
    <row r="3332" spans="1:5" hidden="1" outlineLevel="1" x14ac:dyDescent="0.25">
      <c r="A3332" s="139"/>
      <c r="B3332" s="139"/>
      <c r="C3332" s="139"/>
      <c r="D3332" s="139"/>
      <c r="E3332" s="139"/>
    </row>
    <row r="3333" spans="1:5" hidden="1" outlineLevel="1" x14ac:dyDescent="0.25">
      <c r="A3333" s="139"/>
      <c r="B3333" s="139"/>
      <c r="C3333" s="139"/>
      <c r="D3333" s="139"/>
      <c r="E3333" s="139"/>
    </row>
    <row r="3334" spans="1:5" hidden="1" outlineLevel="1" x14ac:dyDescent="0.25">
      <c r="A3334" s="139"/>
      <c r="B3334" s="139"/>
      <c r="C3334" s="139"/>
      <c r="D3334" s="139"/>
      <c r="E3334" s="139"/>
    </row>
    <row r="3335" spans="1:5" hidden="1" outlineLevel="1" x14ac:dyDescent="0.25">
      <c r="A3335" s="139"/>
      <c r="B3335" s="139"/>
      <c r="C3335" s="139"/>
      <c r="D3335" s="139"/>
      <c r="E3335" s="139"/>
    </row>
    <row r="3336" spans="1:5" hidden="1" outlineLevel="1" x14ac:dyDescent="0.25">
      <c r="A3336" s="139"/>
      <c r="B3336" s="139"/>
      <c r="C3336" s="139"/>
      <c r="D3336" s="139"/>
      <c r="E3336" s="139"/>
    </row>
    <row r="3337" spans="1:5" hidden="1" outlineLevel="1" x14ac:dyDescent="0.25">
      <c r="A3337" s="139"/>
      <c r="B3337" s="139"/>
      <c r="C3337" s="139"/>
      <c r="D3337" s="139"/>
      <c r="E3337" s="139"/>
    </row>
    <row r="3338" spans="1:5" hidden="1" outlineLevel="1" x14ac:dyDescent="0.25">
      <c r="A3338" s="139"/>
      <c r="B3338" s="139"/>
      <c r="C3338" s="139"/>
      <c r="D3338" s="139"/>
      <c r="E3338" s="139"/>
    </row>
    <row r="3339" spans="1:5" hidden="1" outlineLevel="1" x14ac:dyDescent="0.25">
      <c r="A3339" s="139"/>
      <c r="B3339" s="139"/>
      <c r="C3339" s="139"/>
      <c r="D3339" s="139"/>
      <c r="E3339" s="139"/>
    </row>
    <row r="3340" spans="1:5" hidden="1" outlineLevel="1" x14ac:dyDescent="0.25">
      <c r="A3340" s="139"/>
      <c r="B3340" s="139"/>
      <c r="C3340" s="139"/>
      <c r="D3340" s="139"/>
      <c r="E3340" s="139"/>
    </row>
    <row r="3341" spans="1:5" hidden="1" outlineLevel="1" x14ac:dyDescent="0.25">
      <c r="A3341" s="139"/>
      <c r="B3341" s="139"/>
      <c r="C3341" s="139"/>
      <c r="D3341" s="139"/>
      <c r="E3341" s="139"/>
    </row>
    <row r="3342" spans="1:5" hidden="1" outlineLevel="1" x14ac:dyDescent="0.25">
      <c r="A3342" s="139"/>
      <c r="B3342" s="139"/>
      <c r="C3342" s="139"/>
      <c r="D3342" s="139"/>
      <c r="E3342" s="139"/>
    </row>
    <row r="3343" spans="1:5" hidden="1" outlineLevel="1" x14ac:dyDescent="0.25">
      <c r="A3343" s="139"/>
      <c r="B3343" s="139"/>
      <c r="C3343" s="139"/>
      <c r="D3343" s="139"/>
      <c r="E3343" s="139"/>
    </row>
    <row r="3344" spans="1:5" hidden="1" outlineLevel="1" x14ac:dyDescent="0.25">
      <c r="A3344" s="139"/>
      <c r="B3344" s="139"/>
      <c r="C3344" s="139"/>
      <c r="D3344" s="139"/>
      <c r="E3344" s="139"/>
    </row>
    <row r="3345" spans="1:5" hidden="1" outlineLevel="1" x14ac:dyDescent="0.25">
      <c r="A3345" s="139"/>
      <c r="B3345" s="139"/>
      <c r="C3345" s="139"/>
      <c r="D3345" s="139"/>
      <c r="E3345" s="139"/>
    </row>
    <row r="3346" spans="1:5" hidden="1" outlineLevel="1" x14ac:dyDescent="0.25">
      <c r="A3346" s="139"/>
      <c r="B3346" s="139"/>
      <c r="C3346" s="139"/>
      <c r="D3346" s="139"/>
      <c r="E3346" s="139"/>
    </row>
    <row r="3347" spans="1:5" hidden="1" outlineLevel="1" x14ac:dyDescent="0.25">
      <c r="D3347" s="137"/>
      <c r="E3347" s="137"/>
    </row>
    <row r="3348" spans="1:5" hidden="1" outlineLevel="1" x14ac:dyDescent="0.25">
      <c r="A3348" s="139"/>
      <c r="B3348" s="139"/>
      <c r="C3348" s="139"/>
      <c r="D3348" s="139"/>
      <c r="E3348" s="139"/>
    </row>
    <row r="3349" spans="1:5" hidden="1" outlineLevel="1" x14ac:dyDescent="0.25">
      <c r="A3349" s="139"/>
      <c r="B3349" s="139"/>
      <c r="C3349" s="139"/>
      <c r="D3349" s="139"/>
      <c r="E3349" s="139"/>
    </row>
    <row r="3350" spans="1:5" hidden="1" outlineLevel="1" x14ac:dyDescent="0.25">
      <c r="A3350" s="139"/>
      <c r="B3350" s="139"/>
      <c r="C3350" s="139"/>
      <c r="D3350" s="139"/>
      <c r="E3350" s="139"/>
    </row>
    <row r="3351" spans="1:5" hidden="1" outlineLevel="1" x14ac:dyDescent="0.25">
      <c r="A3351" s="139"/>
      <c r="B3351" s="139"/>
      <c r="C3351" s="139"/>
      <c r="D3351" s="139"/>
      <c r="E3351" s="139"/>
    </row>
    <row r="3352" spans="1:5" hidden="1" outlineLevel="1" x14ac:dyDescent="0.25">
      <c r="A3352" s="139"/>
      <c r="B3352" s="139"/>
      <c r="C3352" s="139"/>
      <c r="D3352" s="139"/>
      <c r="E3352" s="139"/>
    </row>
    <row r="3353" spans="1:5" hidden="1" outlineLevel="1" x14ac:dyDescent="0.25">
      <c r="A3353" s="139"/>
      <c r="B3353" s="139"/>
      <c r="C3353" s="139"/>
      <c r="D3353" s="139"/>
      <c r="E3353" s="139"/>
    </row>
    <row r="3354" spans="1:5" hidden="1" outlineLevel="1" x14ac:dyDescent="0.25"/>
    <row r="3355" spans="1:5" hidden="1" outlineLevel="1" x14ac:dyDescent="0.25"/>
    <row r="3356" spans="1:5" hidden="1" outlineLevel="1" x14ac:dyDescent="0.25">
      <c r="A3356" s="137"/>
    </row>
    <row r="3357" spans="1:5" hidden="1" outlineLevel="1" x14ac:dyDescent="0.25">
      <c r="A3357" s="139"/>
      <c r="B3357" s="139"/>
      <c r="C3357" s="139"/>
      <c r="D3357" s="137"/>
      <c r="E3357" s="137"/>
    </row>
    <row r="3358" spans="1:5" hidden="1" outlineLevel="1" x14ac:dyDescent="0.25">
      <c r="A3358" s="139"/>
      <c r="B3358" s="139"/>
      <c r="C3358" s="139"/>
      <c r="D3358" s="139"/>
      <c r="E3358" s="139"/>
    </row>
    <row r="3359" spans="1:5" hidden="1" outlineLevel="1" x14ac:dyDescent="0.25">
      <c r="A3359" s="139"/>
      <c r="B3359" s="139"/>
      <c r="C3359" s="139"/>
      <c r="D3359" s="139"/>
      <c r="E3359" s="139"/>
    </row>
    <row r="3360" spans="1:5" hidden="1" outlineLevel="1" x14ac:dyDescent="0.25">
      <c r="A3360" s="139"/>
      <c r="B3360" s="139"/>
      <c r="C3360" s="139"/>
      <c r="D3360" s="139"/>
      <c r="E3360" s="139"/>
    </row>
    <row r="3361" spans="1:5" hidden="1" outlineLevel="1" x14ac:dyDescent="0.25">
      <c r="A3361" s="139"/>
      <c r="B3361" s="139"/>
      <c r="C3361" s="139"/>
      <c r="D3361" s="139"/>
      <c r="E3361" s="139"/>
    </row>
    <row r="3362" spans="1:5" hidden="1" outlineLevel="1" x14ac:dyDescent="0.25">
      <c r="A3362" s="139"/>
      <c r="B3362" s="139"/>
      <c r="C3362" s="139"/>
      <c r="D3362" s="139"/>
      <c r="E3362" s="139"/>
    </row>
    <row r="3363" spans="1:5" hidden="1" outlineLevel="1" x14ac:dyDescent="0.25">
      <c r="A3363" s="139"/>
      <c r="B3363" s="139"/>
      <c r="C3363" s="139"/>
      <c r="D3363" s="139"/>
      <c r="E3363" s="139"/>
    </row>
    <row r="3364" spans="1:5" hidden="1" outlineLevel="1" x14ac:dyDescent="0.25">
      <c r="A3364" s="139"/>
      <c r="B3364" s="139"/>
      <c r="C3364" s="139"/>
      <c r="D3364" s="139"/>
      <c r="E3364" s="139"/>
    </row>
    <row r="3365" spans="1:5" hidden="1" outlineLevel="1" x14ac:dyDescent="0.25">
      <c r="A3365" s="139"/>
      <c r="B3365" s="139"/>
      <c r="C3365" s="139"/>
      <c r="D3365" s="139"/>
      <c r="E3365" s="139"/>
    </row>
    <row r="3366" spans="1:5" hidden="1" outlineLevel="1" x14ac:dyDescent="0.25">
      <c r="A3366" s="139"/>
      <c r="B3366" s="139"/>
      <c r="C3366" s="139"/>
      <c r="D3366" s="139"/>
      <c r="E3366" s="139"/>
    </row>
    <row r="3367" spans="1:5" hidden="1" outlineLevel="1" x14ac:dyDescent="0.25">
      <c r="A3367" s="139"/>
      <c r="B3367" s="139"/>
      <c r="C3367" s="139"/>
      <c r="D3367" s="139"/>
      <c r="E3367" s="139"/>
    </row>
    <row r="3368" spans="1:5" hidden="1" outlineLevel="1" x14ac:dyDescent="0.25">
      <c r="A3368" s="139"/>
      <c r="B3368" s="139"/>
      <c r="C3368" s="139"/>
      <c r="D3368" s="139"/>
      <c r="E3368" s="139"/>
    </row>
    <row r="3369" spans="1:5" hidden="1" outlineLevel="1" x14ac:dyDescent="0.25">
      <c r="A3369" s="139"/>
      <c r="B3369" s="139"/>
      <c r="C3369" s="139"/>
      <c r="D3369" s="139"/>
      <c r="E3369" s="139"/>
    </row>
    <row r="3370" spans="1:5" hidden="1" outlineLevel="1" x14ac:dyDescent="0.25">
      <c r="A3370" s="139"/>
      <c r="B3370" s="139"/>
      <c r="C3370" s="139"/>
      <c r="D3370" s="139"/>
      <c r="E3370" s="139"/>
    </row>
    <row r="3371" spans="1:5" hidden="1" outlineLevel="1" x14ac:dyDescent="0.25">
      <c r="A3371" s="139"/>
      <c r="B3371" s="139"/>
      <c r="C3371" s="139"/>
      <c r="D3371" s="139"/>
      <c r="E3371" s="139"/>
    </row>
    <row r="3372" spans="1:5" hidden="1" outlineLevel="1" x14ac:dyDescent="0.25">
      <c r="A3372" s="139"/>
      <c r="B3372" s="139"/>
      <c r="C3372" s="139"/>
      <c r="D3372" s="139"/>
      <c r="E3372" s="139"/>
    </row>
    <row r="3373" spans="1:5" hidden="1" outlineLevel="1" x14ac:dyDescent="0.25">
      <c r="A3373" s="139"/>
      <c r="B3373" s="139"/>
      <c r="C3373" s="139"/>
      <c r="D3373" s="139"/>
      <c r="E3373" s="139"/>
    </row>
    <row r="3374" spans="1:5" hidden="1" outlineLevel="1" x14ac:dyDescent="0.25">
      <c r="A3374" s="139"/>
      <c r="B3374" s="139"/>
      <c r="C3374" s="139"/>
      <c r="D3374" s="139"/>
      <c r="E3374" s="139"/>
    </row>
    <row r="3375" spans="1:5" hidden="1" outlineLevel="1" x14ac:dyDescent="0.25">
      <c r="A3375" s="139"/>
      <c r="B3375" s="139"/>
      <c r="C3375" s="139"/>
      <c r="D3375" s="139"/>
      <c r="E3375" s="139"/>
    </row>
    <row r="3376" spans="1:5" hidden="1" outlineLevel="1" x14ac:dyDescent="0.25">
      <c r="A3376" s="139"/>
      <c r="B3376" s="139"/>
      <c r="C3376" s="139"/>
      <c r="D3376" s="139"/>
      <c r="E3376" s="139"/>
    </row>
    <row r="3377" spans="1:5" hidden="1" outlineLevel="1" x14ac:dyDescent="0.25">
      <c r="A3377" s="139"/>
      <c r="B3377" s="139"/>
      <c r="C3377" s="139"/>
      <c r="D3377" s="139"/>
      <c r="E3377" s="139"/>
    </row>
    <row r="3378" spans="1:5" hidden="1" outlineLevel="1" x14ac:dyDescent="0.25">
      <c r="A3378" s="139"/>
      <c r="B3378" s="139"/>
      <c r="C3378" s="139"/>
      <c r="D3378" s="139"/>
      <c r="E3378" s="139"/>
    </row>
    <row r="3379" spans="1:5" hidden="1" outlineLevel="1" x14ac:dyDescent="0.25">
      <c r="A3379" s="139"/>
      <c r="B3379" s="139"/>
      <c r="C3379" s="139"/>
      <c r="D3379" s="139"/>
      <c r="E3379" s="139"/>
    </row>
    <row r="3380" spans="1:5" hidden="1" outlineLevel="1" x14ac:dyDescent="0.25">
      <c r="A3380" s="139"/>
      <c r="B3380" s="139"/>
      <c r="C3380" s="139"/>
      <c r="D3380" s="139"/>
      <c r="E3380" s="139"/>
    </row>
    <row r="3381" spans="1:5" hidden="1" outlineLevel="1" x14ac:dyDescent="0.25">
      <c r="A3381" s="139"/>
      <c r="B3381" s="139"/>
      <c r="C3381" s="139"/>
      <c r="D3381" s="139"/>
      <c r="E3381" s="139"/>
    </row>
    <row r="3382" spans="1:5" hidden="1" outlineLevel="1" x14ac:dyDescent="0.25">
      <c r="A3382" s="139"/>
      <c r="B3382" s="139"/>
      <c r="C3382" s="139"/>
      <c r="D3382" s="139"/>
      <c r="E3382" s="139"/>
    </row>
    <row r="3383" spans="1:5" hidden="1" outlineLevel="1" x14ac:dyDescent="0.25">
      <c r="A3383" s="139"/>
      <c r="B3383" s="139"/>
      <c r="C3383" s="139"/>
      <c r="D3383" s="139"/>
      <c r="E3383" s="139"/>
    </row>
    <row r="3384" spans="1:5" hidden="1" outlineLevel="1" x14ac:dyDescent="0.25">
      <c r="A3384" s="139"/>
      <c r="B3384" s="139"/>
      <c r="C3384" s="139"/>
      <c r="D3384" s="139"/>
      <c r="E3384" s="139"/>
    </row>
    <row r="3385" spans="1:5" hidden="1" outlineLevel="1" x14ac:dyDescent="0.25">
      <c r="A3385" s="139"/>
      <c r="B3385" s="139"/>
      <c r="C3385" s="139"/>
      <c r="D3385" s="139"/>
      <c r="E3385" s="139"/>
    </row>
    <row r="3386" spans="1:5" hidden="1" outlineLevel="1" x14ac:dyDescent="0.25">
      <c r="D3386" s="137"/>
      <c r="E3386" s="137"/>
    </row>
    <row r="3387" spans="1:5" hidden="1" outlineLevel="1" x14ac:dyDescent="0.25">
      <c r="A3387" s="139"/>
      <c r="B3387" s="139"/>
      <c r="C3387" s="139"/>
      <c r="D3387" s="139"/>
      <c r="E3387" s="139"/>
    </row>
    <row r="3388" spans="1:5" hidden="1" outlineLevel="1" x14ac:dyDescent="0.25">
      <c r="A3388" s="139"/>
      <c r="B3388" s="139"/>
      <c r="C3388" s="139"/>
      <c r="D3388" s="139"/>
      <c r="E3388" s="139"/>
    </row>
    <row r="3389" spans="1:5" hidden="1" outlineLevel="1" x14ac:dyDescent="0.25">
      <c r="A3389" s="139"/>
      <c r="B3389" s="139"/>
      <c r="C3389" s="139"/>
      <c r="D3389" s="139"/>
      <c r="E3389" s="139"/>
    </row>
    <row r="3390" spans="1:5" hidden="1" outlineLevel="1" x14ac:dyDescent="0.25">
      <c r="A3390" s="139"/>
      <c r="B3390" s="139"/>
      <c r="C3390" s="139"/>
      <c r="D3390" s="139"/>
      <c r="E3390" s="139"/>
    </row>
    <row r="3391" spans="1:5" hidden="1" outlineLevel="1" x14ac:dyDescent="0.25">
      <c r="A3391" s="139"/>
      <c r="B3391" s="139"/>
      <c r="C3391" s="139"/>
      <c r="D3391" s="139"/>
      <c r="E3391" s="139"/>
    </row>
    <row r="3392" spans="1:5" hidden="1" outlineLevel="1" x14ac:dyDescent="0.25">
      <c r="A3392" s="139"/>
      <c r="B3392" s="139"/>
      <c r="C3392" s="139"/>
      <c r="D3392" s="139"/>
      <c r="E3392" s="139"/>
    </row>
    <row r="3393" spans="1:5" hidden="1" outlineLevel="1" x14ac:dyDescent="0.25"/>
    <row r="3394" spans="1:5" hidden="1" outlineLevel="1" x14ac:dyDescent="0.25"/>
    <row r="3395" spans="1:5" hidden="1" outlineLevel="1" x14ac:dyDescent="0.25">
      <c r="A3395" s="137"/>
    </row>
    <row r="3396" spans="1:5" hidden="1" outlineLevel="1" x14ac:dyDescent="0.25">
      <c r="A3396" s="139"/>
      <c r="B3396" s="139"/>
      <c r="C3396" s="139"/>
      <c r="D3396" s="137"/>
      <c r="E3396" s="137"/>
    </row>
    <row r="3397" spans="1:5" hidden="1" outlineLevel="1" x14ac:dyDescent="0.25">
      <c r="A3397" s="139"/>
      <c r="B3397" s="139"/>
      <c r="C3397" s="139"/>
      <c r="D3397" s="139"/>
      <c r="E3397" s="139"/>
    </row>
    <row r="3398" spans="1:5" hidden="1" outlineLevel="1" x14ac:dyDescent="0.25">
      <c r="A3398" s="139"/>
      <c r="B3398" s="139"/>
      <c r="C3398" s="139"/>
      <c r="D3398" s="139"/>
      <c r="E3398" s="139"/>
    </row>
    <row r="3399" spans="1:5" hidden="1" outlineLevel="1" x14ac:dyDescent="0.25">
      <c r="A3399" s="139"/>
      <c r="B3399" s="139"/>
      <c r="C3399" s="139"/>
      <c r="D3399" s="139"/>
      <c r="E3399" s="139"/>
    </row>
    <row r="3400" spans="1:5" hidden="1" outlineLevel="1" x14ac:dyDescent="0.25">
      <c r="A3400" s="139"/>
      <c r="B3400" s="139"/>
      <c r="C3400" s="139"/>
      <c r="D3400" s="139"/>
      <c r="E3400" s="139"/>
    </row>
    <row r="3401" spans="1:5" hidden="1" outlineLevel="1" x14ac:dyDescent="0.25">
      <c r="A3401" s="139"/>
      <c r="B3401" s="139"/>
      <c r="C3401" s="139"/>
      <c r="D3401" s="139"/>
      <c r="E3401" s="139"/>
    </row>
    <row r="3402" spans="1:5" hidden="1" outlineLevel="1" x14ac:dyDescent="0.25">
      <c r="A3402" s="139"/>
      <c r="B3402" s="139"/>
      <c r="C3402" s="139"/>
      <c r="D3402" s="139"/>
      <c r="E3402" s="139"/>
    </row>
    <row r="3403" spans="1:5" hidden="1" outlineLevel="1" x14ac:dyDescent="0.25">
      <c r="A3403" s="139"/>
      <c r="B3403" s="139"/>
      <c r="C3403" s="139"/>
      <c r="D3403" s="139"/>
      <c r="E3403" s="139"/>
    </row>
    <row r="3404" spans="1:5" hidden="1" outlineLevel="1" x14ac:dyDescent="0.25">
      <c r="A3404" s="139"/>
      <c r="B3404" s="139"/>
      <c r="C3404" s="139"/>
      <c r="D3404" s="139"/>
      <c r="E3404" s="139"/>
    </row>
    <row r="3405" spans="1:5" hidden="1" outlineLevel="1" x14ac:dyDescent="0.25">
      <c r="A3405" s="139"/>
      <c r="B3405" s="139"/>
      <c r="C3405" s="139"/>
      <c r="D3405" s="139"/>
      <c r="E3405" s="139"/>
    </row>
    <row r="3406" spans="1:5" hidden="1" outlineLevel="1" x14ac:dyDescent="0.25">
      <c r="A3406" s="139"/>
      <c r="B3406" s="139"/>
      <c r="C3406" s="139"/>
      <c r="D3406" s="139"/>
      <c r="E3406" s="139"/>
    </row>
    <row r="3407" spans="1:5" hidden="1" outlineLevel="1" x14ac:dyDescent="0.25">
      <c r="A3407" s="139"/>
      <c r="B3407" s="139"/>
      <c r="C3407" s="139"/>
      <c r="D3407" s="139"/>
      <c r="E3407" s="139"/>
    </row>
    <row r="3408" spans="1:5" hidden="1" outlineLevel="1" x14ac:dyDescent="0.25">
      <c r="A3408" s="139"/>
      <c r="B3408" s="139"/>
      <c r="C3408" s="139"/>
      <c r="D3408" s="139"/>
      <c r="E3408" s="139"/>
    </row>
    <row r="3409" spans="1:5" hidden="1" outlineLevel="1" x14ac:dyDescent="0.25">
      <c r="A3409" s="139"/>
      <c r="B3409" s="139"/>
      <c r="C3409" s="139"/>
      <c r="D3409" s="139"/>
      <c r="E3409" s="139"/>
    </row>
    <row r="3410" spans="1:5" hidden="1" outlineLevel="1" x14ac:dyDescent="0.25">
      <c r="A3410" s="139"/>
      <c r="B3410" s="139"/>
      <c r="C3410" s="139"/>
      <c r="D3410" s="139"/>
      <c r="E3410" s="139"/>
    </row>
    <row r="3411" spans="1:5" hidden="1" outlineLevel="1" x14ac:dyDescent="0.25">
      <c r="A3411" s="139"/>
      <c r="B3411" s="139"/>
      <c r="C3411" s="139"/>
      <c r="D3411" s="139"/>
      <c r="E3411" s="139"/>
    </row>
    <row r="3412" spans="1:5" hidden="1" outlineLevel="1" x14ac:dyDescent="0.25">
      <c r="A3412" s="139"/>
      <c r="B3412" s="139"/>
      <c r="C3412" s="139"/>
      <c r="D3412" s="139"/>
      <c r="E3412" s="139"/>
    </row>
    <row r="3413" spans="1:5" hidden="1" outlineLevel="1" x14ac:dyDescent="0.25">
      <c r="A3413" s="139"/>
      <c r="B3413" s="139"/>
      <c r="C3413" s="139"/>
      <c r="D3413" s="139"/>
      <c r="E3413" s="139"/>
    </row>
    <row r="3414" spans="1:5" hidden="1" outlineLevel="1" x14ac:dyDescent="0.25">
      <c r="A3414" s="139"/>
      <c r="B3414" s="139"/>
      <c r="C3414" s="139"/>
      <c r="D3414" s="139"/>
      <c r="E3414" s="139"/>
    </row>
    <row r="3415" spans="1:5" hidden="1" outlineLevel="1" x14ac:dyDescent="0.25">
      <c r="A3415" s="139"/>
      <c r="B3415" s="139"/>
      <c r="C3415" s="139"/>
      <c r="D3415" s="139"/>
      <c r="E3415" s="139"/>
    </row>
    <row r="3416" spans="1:5" hidden="1" outlineLevel="1" x14ac:dyDescent="0.25">
      <c r="A3416" s="139"/>
      <c r="B3416" s="139"/>
      <c r="C3416" s="139"/>
      <c r="D3416" s="139"/>
      <c r="E3416" s="139"/>
    </row>
    <row r="3417" spans="1:5" hidden="1" outlineLevel="1" x14ac:dyDescent="0.25">
      <c r="A3417" s="139"/>
      <c r="B3417" s="139"/>
      <c r="C3417" s="139"/>
      <c r="D3417" s="139"/>
      <c r="E3417" s="139"/>
    </row>
    <row r="3418" spans="1:5" hidden="1" outlineLevel="1" x14ac:dyDescent="0.25">
      <c r="A3418" s="139"/>
      <c r="B3418" s="139"/>
      <c r="C3418" s="139"/>
      <c r="D3418" s="139"/>
      <c r="E3418" s="139"/>
    </row>
    <row r="3419" spans="1:5" hidden="1" outlineLevel="1" x14ac:dyDescent="0.25">
      <c r="A3419" s="139"/>
      <c r="B3419" s="139"/>
      <c r="C3419" s="139"/>
      <c r="D3419" s="139"/>
      <c r="E3419" s="139"/>
    </row>
    <row r="3420" spans="1:5" hidden="1" outlineLevel="1" x14ac:dyDescent="0.25">
      <c r="A3420" s="139"/>
      <c r="B3420" s="139"/>
      <c r="C3420" s="139"/>
      <c r="D3420" s="139"/>
      <c r="E3420" s="139"/>
    </row>
    <row r="3421" spans="1:5" hidden="1" outlineLevel="1" x14ac:dyDescent="0.25">
      <c r="A3421" s="139"/>
      <c r="B3421" s="139"/>
      <c r="C3421" s="139"/>
      <c r="D3421" s="139"/>
      <c r="E3421" s="139"/>
    </row>
    <row r="3422" spans="1:5" hidden="1" outlineLevel="1" x14ac:dyDescent="0.25">
      <c r="A3422" s="139"/>
      <c r="B3422" s="139"/>
      <c r="C3422" s="139"/>
      <c r="D3422" s="139"/>
      <c r="E3422" s="139"/>
    </row>
    <row r="3423" spans="1:5" hidden="1" outlineLevel="1" x14ac:dyDescent="0.25">
      <c r="A3423" s="139"/>
      <c r="B3423" s="139"/>
      <c r="C3423" s="139"/>
      <c r="D3423" s="139"/>
      <c r="E3423" s="139"/>
    </row>
    <row r="3424" spans="1:5" hidden="1" outlineLevel="1" x14ac:dyDescent="0.25">
      <c r="A3424" s="139"/>
      <c r="B3424" s="139"/>
      <c r="C3424" s="139"/>
      <c r="D3424" s="139"/>
      <c r="E3424" s="139"/>
    </row>
    <row r="3425" spans="1:5" hidden="1" outlineLevel="1" x14ac:dyDescent="0.25">
      <c r="D3425" s="137"/>
      <c r="E3425" s="137"/>
    </row>
    <row r="3426" spans="1:5" hidden="1" outlineLevel="1" x14ac:dyDescent="0.25">
      <c r="A3426" s="139"/>
      <c r="B3426" s="139"/>
      <c r="C3426" s="139"/>
      <c r="D3426" s="139"/>
      <c r="E3426" s="139"/>
    </row>
    <row r="3427" spans="1:5" hidden="1" outlineLevel="1" x14ac:dyDescent="0.25">
      <c r="A3427" s="139"/>
      <c r="B3427" s="139"/>
      <c r="C3427" s="139"/>
      <c r="D3427" s="139"/>
      <c r="E3427" s="139"/>
    </row>
    <row r="3428" spans="1:5" hidden="1" outlineLevel="1" x14ac:dyDescent="0.25">
      <c r="A3428" s="139"/>
      <c r="B3428" s="139"/>
      <c r="C3428" s="139"/>
      <c r="D3428" s="139"/>
      <c r="E3428" s="139"/>
    </row>
    <row r="3429" spans="1:5" hidden="1" outlineLevel="1" x14ac:dyDescent="0.25">
      <c r="A3429" s="139"/>
      <c r="B3429" s="139"/>
      <c r="C3429" s="139"/>
      <c r="D3429" s="139"/>
      <c r="E3429" s="139"/>
    </row>
    <row r="3430" spans="1:5" hidden="1" outlineLevel="1" x14ac:dyDescent="0.25">
      <c r="A3430" s="139"/>
      <c r="B3430" s="139"/>
      <c r="C3430" s="139"/>
      <c r="D3430" s="139"/>
      <c r="E3430" s="139"/>
    </row>
    <row r="3431" spans="1:5" hidden="1" outlineLevel="1" x14ac:dyDescent="0.25">
      <c r="A3431" s="139"/>
      <c r="B3431" s="139"/>
      <c r="C3431" s="139"/>
      <c r="D3431" s="139"/>
      <c r="E3431" s="139"/>
    </row>
    <row r="3432" spans="1:5" hidden="1" outlineLevel="1" x14ac:dyDescent="0.25"/>
    <row r="3433" spans="1:5" hidden="1" outlineLevel="1" x14ac:dyDescent="0.25"/>
    <row r="3434" spans="1:5" hidden="1" outlineLevel="1" x14ac:dyDescent="0.25">
      <c r="A3434" s="137"/>
    </row>
    <row r="3435" spans="1:5" hidden="1" outlineLevel="1" x14ac:dyDescent="0.25">
      <c r="A3435" s="139"/>
      <c r="B3435" s="139"/>
      <c r="C3435" s="139"/>
      <c r="D3435" s="137"/>
      <c r="E3435" s="137"/>
    </row>
    <row r="3436" spans="1:5" hidden="1" outlineLevel="1" x14ac:dyDescent="0.25">
      <c r="A3436" s="139"/>
      <c r="B3436" s="139"/>
      <c r="C3436" s="139"/>
      <c r="D3436" s="139"/>
      <c r="E3436" s="139"/>
    </row>
    <row r="3437" spans="1:5" hidden="1" outlineLevel="1" x14ac:dyDescent="0.25">
      <c r="A3437" s="139"/>
      <c r="B3437" s="139"/>
      <c r="C3437" s="139"/>
      <c r="D3437" s="139"/>
      <c r="E3437" s="139"/>
    </row>
    <row r="3438" spans="1:5" hidden="1" outlineLevel="1" x14ac:dyDescent="0.25">
      <c r="A3438" s="139"/>
      <c r="B3438" s="139"/>
      <c r="C3438" s="139"/>
      <c r="D3438" s="139"/>
      <c r="E3438" s="139"/>
    </row>
    <row r="3439" spans="1:5" hidden="1" outlineLevel="1" x14ac:dyDescent="0.25">
      <c r="A3439" s="139"/>
      <c r="B3439" s="139"/>
      <c r="C3439" s="139"/>
      <c r="D3439" s="139"/>
      <c r="E3439" s="139"/>
    </row>
    <row r="3440" spans="1:5" hidden="1" outlineLevel="1" x14ac:dyDescent="0.25">
      <c r="A3440" s="139"/>
      <c r="B3440" s="139"/>
      <c r="C3440" s="139"/>
      <c r="D3440" s="139"/>
      <c r="E3440" s="139"/>
    </row>
    <row r="3441" spans="1:5" hidden="1" outlineLevel="1" x14ac:dyDescent="0.25">
      <c r="A3441" s="139"/>
      <c r="B3441" s="139"/>
      <c r="C3441" s="139"/>
      <c r="D3441" s="139"/>
      <c r="E3441" s="139"/>
    </row>
    <row r="3442" spans="1:5" hidden="1" outlineLevel="1" x14ac:dyDescent="0.25">
      <c r="A3442" s="139"/>
      <c r="B3442" s="139"/>
      <c r="C3442" s="139"/>
      <c r="D3442" s="139"/>
      <c r="E3442" s="139"/>
    </row>
    <row r="3443" spans="1:5" hidden="1" outlineLevel="1" x14ac:dyDescent="0.25">
      <c r="A3443" s="139"/>
      <c r="B3443" s="139"/>
      <c r="C3443" s="139"/>
      <c r="D3443" s="139"/>
      <c r="E3443" s="139"/>
    </row>
    <row r="3444" spans="1:5" hidden="1" outlineLevel="1" x14ac:dyDescent="0.25">
      <c r="A3444" s="139"/>
      <c r="B3444" s="139"/>
      <c r="C3444" s="139"/>
      <c r="D3444" s="139"/>
      <c r="E3444" s="139"/>
    </row>
    <row r="3445" spans="1:5" hidden="1" outlineLevel="1" x14ac:dyDescent="0.25">
      <c r="A3445" s="139"/>
      <c r="B3445" s="139"/>
      <c r="C3445" s="139"/>
      <c r="D3445" s="139"/>
      <c r="E3445" s="139"/>
    </row>
    <row r="3446" spans="1:5" hidden="1" outlineLevel="1" x14ac:dyDescent="0.25">
      <c r="A3446" s="139"/>
      <c r="B3446" s="139"/>
      <c r="C3446" s="139"/>
      <c r="D3446" s="139"/>
      <c r="E3446" s="139"/>
    </row>
    <row r="3447" spans="1:5" hidden="1" outlineLevel="1" x14ac:dyDescent="0.25">
      <c r="A3447" s="139"/>
      <c r="B3447" s="139"/>
      <c r="C3447" s="139"/>
      <c r="D3447" s="139"/>
      <c r="E3447" s="139"/>
    </row>
    <row r="3448" spans="1:5" hidden="1" outlineLevel="1" x14ac:dyDescent="0.25">
      <c r="A3448" s="139"/>
      <c r="B3448" s="139"/>
      <c r="C3448" s="139"/>
      <c r="D3448" s="139"/>
      <c r="E3448" s="139"/>
    </row>
    <row r="3449" spans="1:5" hidden="1" outlineLevel="1" x14ac:dyDescent="0.25">
      <c r="A3449" s="139"/>
      <c r="B3449" s="139"/>
      <c r="C3449" s="139"/>
      <c r="D3449" s="139"/>
      <c r="E3449" s="139"/>
    </row>
    <row r="3450" spans="1:5" hidden="1" outlineLevel="1" x14ac:dyDescent="0.25">
      <c r="A3450" s="139"/>
      <c r="B3450" s="139"/>
      <c r="C3450" s="139"/>
      <c r="D3450" s="139"/>
      <c r="E3450" s="139"/>
    </row>
    <row r="3451" spans="1:5" hidden="1" outlineLevel="1" x14ac:dyDescent="0.25">
      <c r="A3451" s="139"/>
      <c r="B3451" s="139"/>
      <c r="C3451" s="139"/>
      <c r="D3451" s="139"/>
      <c r="E3451" s="139"/>
    </row>
    <row r="3452" spans="1:5" hidden="1" outlineLevel="1" x14ac:dyDescent="0.25">
      <c r="A3452" s="139"/>
      <c r="B3452" s="139"/>
      <c r="C3452" s="139"/>
      <c r="D3452" s="139"/>
      <c r="E3452" s="139"/>
    </row>
    <row r="3453" spans="1:5" hidden="1" outlineLevel="1" x14ac:dyDescent="0.25">
      <c r="A3453" s="139"/>
      <c r="B3453" s="139"/>
      <c r="C3453" s="139"/>
      <c r="D3453" s="139"/>
      <c r="E3453" s="139"/>
    </row>
    <row r="3454" spans="1:5" hidden="1" outlineLevel="1" x14ac:dyDescent="0.25">
      <c r="A3454" s="139"/>
      <c r="B3454" s="139"/>
      <c r="C3454" s="139"/>
      <c r="D3454" s="139"/>
      <c r="E3454" s="139"/>
    </row>
    <row r="3455" spans="1:5" hidden="1" outlineLevel="1" x14ac:dyDescent="0.25">
      <c r="A3455" s="139"/>
      <c r="B3455" s="139"/>
      <c r="C3455" s="139"/>
      <c r="D3455" s="139"/>
      <c r="E3455" s="139"/>
    </row>
    <row r="3456" spans="1:5" hidden="1" outlineLevel="1" x14ac:dyDescent="0.25">
      <c r="A3456" s="139"/>
      <c r="B3456" s="139"/>
      <c r="C3456" s="139"/>
      <c r="D3456" s="139"/>
      <c r="E3456" s="139"/>
    </row>
    <row r="3457" spans="1:5" hidden="1" outlineLevel="1" x14ac:dyDescent="0.25">
      <c r="A3457" s="139"/>
      <c r="B3457" s="139"/>
      <c r="C3457" s="139"/>
      <c r="D3457" s="139"/>
      <c r="E3457" s="139"/>
    </row>
    <row r="3458" spans="1:5" hidden="1" outlineLevel="1" x14ac:dyDescent="0.25">
      <c r="A3458" s="139"/>
      <c r="B3458" s="139"/>
      <c r="C3458" s="139"/>
      <c r="D3458" s="139"/>
      <c r="E3458" s="139"/>
    </row>
    <row r="3459" spans="1:5" hidden="1" outlineLevel="1" x14ac:dyDescent="0.25">
      <c r="A3459" s="139"/>
      <c r="B3459" s="139"/>
      <c r="C3459" s="139"/>
      <c r="D3459" s="139"/>
      <c r="E3459" s="139"/>
    </row>
    <row r="3460" spans="1:5" hidden="1" outlineLevel="1" x14ac:dyDescent="0.25">
      <c r="A3460" s="139"/>
      <c r="B3460" s="139"/>
      <c r="C3460" s="139"/>
      <c r="D3460" s="139"/>
      <c r="E3460" s="139"/>
    </row>
    <row r="3461" spans="1:5" hidden="1" outlineLevel="1" x14ac:dyDescent="0.25">
      <c r="A3461" s="139"/>
      <c r="B3461" s="139"/>
      <c r="C3461" s="139"/>
      <c r="D3461" s="139"/>
      <c r="E3461" s="139"/>
    </row>
    <row r="3462" spans="1:5" hidden="1" outlineLevel="1" x14ac:dyDescent="0.25">
      <c r="A3462" s="139"/>
      <c r="B3462" s="139"/>
      <c r="C3462" s="139"/>
      <c r="D3462" s="139"/>
      <c r="E3462" s="139"/>
    </row>
    <row r="3463" spans="1:5" hidden="1" outlineLevel="1" x14ac:dyDescent="0.25">
      <c r="A3463" s="139"/>
      <c r="B3463" s="139"/>
      <c r="C3463" s="139"/>
      <c r="D3463" s="139"/>
      <c r="E3463" s="139"/>
    </row>
    <row r="3464" spans="1:5" hidden="1" outlineLevel="1" x14ac:dyDescent="0.25">
      <c r="D3464" s="137"/>
      <c r="E3464" s="137"/>
    </row>
    <row r="3465" spans="1:5" hidden="1" outlineLevel="1" x14ac:dyDescent="0.25">
      <c r="A3465" s="139"/>
      <c r="B3465" s="139"/>
      <c r="C3465" s="139"/>
      <c r="D3465" s="139"/>
      <c r="E3465" s="139"/>
    </row>
    <row r="3466" spans="1:5" hidden="1" outlineLevel="1" x14ac:dyDescent="0.25">
      <c r="A3466" s="139"/>
      <c r="B3466" s="139"/>
      <c r="C3466" s="139"/>
      <c r="D3466" s="139"/>
      <c r="E3466" s="139"/>
    </row>
    <row r="3467" spans="1:5" hidden="1" outlineLevel="1" x14ac:dyDescent="0.25">
      <c r="A3467" s="139"/>
      <c r="B3467" s="139"/>
      <c r="C3467" s="139"/>
      <c r="D3467" s="139"/>
      <c r="E3467" s="139"/>
    </row>
    <row r="3468" spans="1:5" hidden="1" outlineLevel="1" x14ac:dyDescent="0.25">
      <c r="A3468" s="139"/>
      <c r="B3468" s="139"/>
      <c r="C3468" s="139"/>
      <c r="D3468" s="139"/>
      <c r="E3468" s="139"/>
    </row>
    <row r="3469" spans="1:5" hidden="1" outlineLevel="1" x14ac:dyDescent="0.25">
      <c r="A3469" s="139"/>
      <c r="B3469" s="139"/>
      <c r="C3469" s="139"/>
      <c r="D3469" s="139"/>
      <c r="E3469" s="139"/>
    </row>
    <row r="3470" spans="1:5" hidden="1" outlineLevel="1" x14ac:dyDescent="0.25">
      <c r="A3470" s="139"/>
      <c r="B3470" s="139"/>
      <c r="C3470" s="139"/>
      <c r="D3470" s="139"/>
      <c r="E3470" s="139"/>
    </row>
    <row r="3471" spans="1:5" hidden="1" outlineLevel="1" x14ac:dyDescent="0.25"/>
    <row r="3472" spans="1:5" hidden="1" outlineLevel="1" x14ac:dyDescent="0.25"/>
    <row r="3473" spans="1:5" hidden="1" outlineLevel="1" x14ac:dyDescent="0.25">
      <c r="A3473" s="137"/>
    </row>
    <row r="3474" spans="1:5" hidden="1" outlineLevel="1" x14ac:dyDescent="0.25">
      <c r="A3474" s="139"/>
      <c r="B3474" s="139"/>
      <c r="C3474" s="139"/>
      <c r="D3474" s="137"/>
      <c r="E3474" s="137"/>
    </row>
    <row r="3475" spans="1:5" hidden="1" outlineLevel="1" x14ac:dyDescent="0.25">
      <c r="A3475" s="139"/>
      <c r="B3475" s="139"/>
      <c r="C3475" s="139"/>
      <c r="D3475" s="139"/>
      <c r="E3475" s="139"/>
    </row>
    <row r="3476" spans="1:5" hidden="1" outlineLevel="1" x14ac:dyDescent="0.25">
      <c r="A3476" s="139"/>
      <c r="B3476" s="139"/>
      <c r="C3476" s="139"/>
      <c r="D3476" s="139"/>
      <c r="E3476" s="139"/>
    </row>
    <row r="3477" spans="1:5" hidden="1" outlineLevel="1" x14ac:dyDescent="0.25">
      <c r="A3477" s="139"/>
      <c r="B3477" s="139"/>
      <c r="C3477" s="139"/>
      <c r="D3477" s="139"/>
      <c r="E3477" s="139"/>
    </row>
    <row r="3478" spans="1:5" hidden="1" outlineLevel="1" x14ac:dyDescent="0.25">
      <c r="A3478" s="139"/>
      <c r="B3478" s="139"/>
      <c r="C3478" s="139"/>
      <c r="D3478" s="139"/>
      <c r="E3478" s="139"/>
    </row>
    <row r="3479" spans="1:5" hidden="1" outlineLevel="1" x14ac:dyDescent="0.25">
      <c r="A3479" s="139"/>
      <c r="B3479" s="139"/>
      <c r="C3479" s="139"/>
      <c r="D3479" s="139"/>
      <c r="E3479" s="139"/>
    </row>
    <row r="3480" spans="1:5" hidden="1" outlineLevel="1" x14ac:dyDescent="0.25">
      <c r="A3480" s="139"/>
      <c r="B3480" s="139"/>
      <c r="C3480" s="139"/>
      <c r="D3480" s="139"/>
      <c r="E3480" s="139"/>
    </row>
    <row r="3481" spans="1:5" hidden="1" outlineLevel="1" x14ac:dyDescent="0.25">
      <c r="A3481" s="139"/>
      <c r="B3481" s="139"/>
      <c r="C3481" s="139"/>
      <c r="D3481" s="139"/>
      <c r="E3481" s="139"/>
    </row>
    <row r="3482" spans="1:5" hidden="1" outlineLevel="1" x14ac:dyDescent="0.25">
      <c r="A3482" s="139"/>
      <c r="B3482" s="139"/>
      <c r="C3482" s="139"/>
      <c r="D3482" s="139"/>
      <c r="E3482" s="139"/>
    </row>
    <row r="3483" spans="1:5" hidden="1" outlineLevel="1" x14ac:dyDescent="0.25">
      <c r="A3483" s="139"/>
      <c r="B3483" s="139"/>
      <c r="C3483" s="139"/>
      <c r="D3483" s="139"/>
      <c r="E3483" s="139"/>
    </row>
    <row r="3484" spans="1:5" hidden="1" outlineLevel="1" x14ac:dyDescent="0.25">
      <c r="A3484" s="139"/>
      <c r="B3484" s="139"/>
      <c r="C3484" s="139"/>
      <c r="D3484" s="139"/>
      <c r="E3484" s="139"/>
    </row>
    <row r="3485" spans="1:5" hidden="1" outlineLevel="1" x14ac:dyDescent="0.25">
      <c r="A3485" s="139"/>
      <c r="B3485" s="139"/>
      <c r="C3485" s="139"/>
      <c r="D3485" s="139"/>
      <c r="E3485" s="139"/>
    </row>
    <row r="3486" spans="1:5" hidden="1" outlineLevel="1" x14ac:dyDescent="0.25">
      <c r="A3486" s="139"/>
      <c r="B3486" s="139"/>
      <c r="C3486" s="139"/>
      <c r="D3486" s="139"/>
      <c r="E3486" s="139"/>
    </row>
    <row r="3487" spans="1:5" hidden="1" outlineLevel="1" x14ac:dyDescent="0.25">
      <c r="A3487" s="139"/>
      <c r="B3487" s="139"/>
      <c r="C3487" s="139"/>
      <c r="D3487" s="139"/>
      <c r="E3487" s="139"/>
    </row>
    <row r="3488" spans="1:5" hidden="1" outlineLevel="1" x14ac:dyDescent="0.25">
      <c r="A3488" s="139"/>
      <c r="B3488" s="139"/>
      <c r="C3488" s="139"/>
      <c r="D3488" s="139"/>
      <c r="E3488" s="139"/>
    </row>
    <row r="3489" spans="1:5" hidden="1" outlineLevel="1" x14ac:dyDescent="0.25">
      <c r="A3489" s="139"/>
      <c r="B3489" s="139"/>
      <c r="C3489" s="139"/>
      <c r="D3489" s="139"/>
      <c r="E3489" s="139"/>
    </row>
    <row r="3490" spans="1:5" hidden="1" outlineLevel="1" x14ac:dyDescent="0.25">
      <c r="A3490" s="139"/>
      <c r="B3490" s="139"/>
      <c r="C3490" s="139"/>
      <c r="D3490" s="139"/>
      <c r="E3490" s="139"/>
    </row>
    <row r="3491" spans="1:5" hidden="1" outlineLevel="1" x14ac:dyDescent="0.25">
      <c r="A3491" s="139"/>
      <c r="B3491" s="139"/>
      <c r="C3491" s="139"/>
      <c r="D3491" s="139"/>
      <c r="E3491" s="139"/>
    </row>
    <row r="3492" spans="1:5" hidden="1" outlineLevel="1" x14ac:dyDescent="0.25">
      <c r="A3492" s="139"/>
      <c r="B3492" s="139"/>
      <c r="C3492" s="139"/>
      <c r="D3492" s="139"/>
      <c r="E3492" s="139"/>
    </row>
    <row r="3493" spans="1:5" hidden="1" outlineLevel="1" x14ac:dyDescent="0.25">
      <c r="A3493" s="139"/>
      <c r="B3493" s="139"/>
      <c r="C3493" s="139"/>
      <c r="D3493" s="139"/>
      <c r="E3493" s="139"/>
    </row>
    <row r="3494" spans="1:5" hidden="1" outlineLevel="1" x14ac:dyDescent="0.25">
      <c r="A3494" s="139"/>
      <c r="B3494" s="139"/>
      <c r="C3494" s="139"/>
      <c r="D3494" s="139"/>
      <c r="E3494" s="139"/>
    </row>
    <row r="3495" spans="1:5" hidden="1" outlineLevel="1" x14ac:dyDescent="0.25">
      <c r="A3495" s="139"/>
      <c r="B3495" s="139"/>
      <c r="C3495" s="139"/>
      <c r="D3495" s="139"/>
      <c r="E3495" s="139"/>
    </row>
    <row r="3496" spans="1:5" hidden="1" outlineLevel="1" x14ac:dyDescent="0.25">
      <c r="A3496" s="139"/>
      <c r="B3496" s="139"/>
      <c r="C3496" s="139"/>
      <c r="D3496" s="139"/>
      <c r="E3496" s="139"/>
    </row>
    <row r="3497" spans="1:5" hidden="1" outlineLevel="1" x14ac:dyDescent="0.25">
      <c r="A3497" s="139"/>
      <c r="B3497" s="139"/>
      <c r="C3497" s="139"/>
      <c r="D3497" s="139"/>
      <c r="E3497" s="139"/>
    </row>
    <row r="3498" spans="1:5" hidden="1" outlineLevel="1" x14ac:dyDescent="0.25">
      <c r="A3498" s="139"/>
      <c r="B3498" s="139"/>
      <c r="C3498" s="139"/>
      <c r="D3498" s="139"/>
      <c r="E3498" s="139"/>
    </row>
    <row r="3499" spans="1:5" hidden="1" outlineLevel="1" x14ac:dyDescent="0.25">
      <c r="A3499" s="139"/>
      <c r="B3499" s="139"/>
      <c r="C3499" s="139"/>
      <c r="D3499" s="139"/>
      <c r="E3499" s="139"/>
    </row>
    <row r="3500" spans="1:5" hidden="1" outlineLevel="1" x14ac:dyDescent="0.25">
      <c r="A3500" s="139"/>
      <c r="B3500" s="139"/>
      <c r="C3500" s="139"/>
      <c r="D3500" s="139"/>
      <c r="E3500" s="139"/>
    </row>
    <row r="3501" spans="1:5" hidden="1" outlineLevel="1" x14ac:dyDescent="0.25">
      <c r="A3501" s="139"/>
      <c r="B3501" s="139"/>
      <c r="C3501" s="139"/>
      <c r="D3501" s="139"/>
      <c r="E3501" s="139"/>
    </row>
    <row r="3502" spans="1:5" hidden="1" outlineLevel="1" x14ac:dyDescent="0.25">
      <c r="A3502" s="139"/>
      <c r="B3502" s="139"/>
      <c r="C3502" s="139"/>
      <c r="D3502" s="139"/>
      <c r="E3502" s="139"/>
    </row>
    <row r="3503" spans="1:5" hidden="1" outlineLevel="1" x14ac:dyDescent="0.25">
      <c r="D3503" s="137"/>
      <c r="E3503" s="137"/>
    </row>
    <row r="3504" spans="1:5" hidden="1" outlineLevel="1" x14ac:dyDescent="0.25">
      <c r="A3504" s="139"/>
      <c r="B3504" s="139"/>
      <c r="C3504" s="139"/>
      <c r="D3504" s="139"/>
      <c r="E3504" s="139"/>
    </row>
    <row r="3505" spans="1:5" hidden="1" outlineLevel="1" x14ac:dyDescent="0.25">
      <c r="A3505" s="139"/>
      <c r="B3505" s="139"/>
      <c r="C3505" s="139"/>
      <c r="D3505" s="139"/>
      <c r="E3505" s="139"/>
    </row>
    <row r="3506" spans="1:5" hidden="1" outlineLevel="1" x14ac:dyDescent="0.25">
      <c r="A3506" s="139"/>
      <c r="B3506" s="139"/>
      <c r="C3506" s="139"/>
      <c r="D3506" s="139"/>
      <c r="E3506" s="139"/>
    </row>
    <row r="3507" spans="1:5" hidden="1" outlineLevel="1" x14ac:dyDescent="0.25">
      <c r="A3507" s="139"/>
      <c r="B3507" s="139"/>
      <c r="C3507" s="139"/>
      <c r="D3507" s="139"/>
      <c r="E3507" s="139"/>
    </row>
    <row r="3508" spans="1:5" hidden="1" outlineLevel="1" x14ac:dyDescent="0.25">
      <c r="A3508" s="139"/>
      <c r="B3508" s="139"/>
      <c r="C3508" s="139"/>
      <c r="D3508" s="139"/>
      <c r="E3508" s="139"/>
    </row>
    <row r="3509" spans="1:5" hidden="1" outlineLevel="1" x14ac:dyDescent="0.25">
      <c r="A3509" s="139"/>
      <c r="B3509" s="139"/>
      <c r="C3509" s="139"/>
      <c r="D3509" s="139"/>
      <c r="E3509" s="139"/>
    </row>
    <row r="3510" spans="1:5" hidden="1" outlineLevel="1" x14ac:dyDescent="0.25"/>
    <row r="3511" spans="1:5" hidden="1" outlineLevel="1" x14ac:dyDescent="0.25"/>
    <row r="3512" spans="1:5" hidden="1" outlineLevel="1" x14ac:dyDescent="0.25">
      <c r="A3512" s="137"/>
    </row>
    <row r="3513" spans="1:5" hidden="1" outlineLevel="1" x14ac:dyDescent="0.25">
      <c r="A3513" s="139"/>
      <c r="B3513" s="139"/>
      <c r="C3513" s="139"/>
      <c r="D3513" s="137"/>
      <c r="E3513" s="137"/>
    </row>
    <row r="3514" spans="1:5" hidden="1" outlineLevel="1" x14ac:dyDescent="0.25">
      <c r="A3514" s="139"/>
      <c r="B3514" s="139"/>
      <c r="C3514" s="139"/>
      <c r="D3514" s="139"/>
      <c r="E3514" s="139"/>
    </row>
    <row r="3515" spans="1:5" hidden="1" outlineLevel="1" x14ac:dyDescent="0.25">
      <c r="A3515" s="139"/>
      <c r="B3515" s="139"/>
      <c r="C3515" s="139"/>
      <c r="D3515" s="139"/>
      <c r="E3515" s="139"/>
    </row>
    <row r="3516" spans="1:5" hidden="1" outlineLevel="1" x14ac:dyDescent="0.25">
      <c r="A3516" s="139"/>
      <c r="B3516" s="139"/>
      <c r="C3516" s="139"/>
      <c r="D3516" s="139"/>
      <c r="E3516" s="139"/>
    </row>
    <row r="3517" spans="1:5" hidden="1" outlineLevel="1" x14ac:dyDescent="0.25">
      <c r="A3517" s="139"/>
      <c r="B3517" s="139"/>
      <c r="C3517" s="139"/>
      <c r="D3517" s="139"/>
      <c r="E3517" s="139"/>
    </row>
    <row r="3518" spans="1:5" hidden="1" outlineLevel="1" x14ac:dyDescent="0.25">
      <c r="A3518" s="139"/>
      <c r="B3518" s="139"/>
      <c r="C3518" s="139"/>
      <c r="D3518" s="139"/>
      <c r="E3518" s="139"/>
    </row>
    <row r="3519" spans="1:5" hidden="1" outlineLevel="1" x14ac:dyDescent="0.25">
      <c r="A3519" s="139"/>
      <c r="B3519" s="139"/>
      <c r="C3519" s="139"/>
      <c r="D3519" s="139"/>
      <c r="E3519" s="139"/>
    </row>
    <row r="3520" spans="1:5" hidden="1" outlineLevel="1" x14ac:dyDescent="0.25">
      <c r="A3520" s="139"/>
      <c r="B3520" s="139"/>
      <c r="C3520" s="139"/>
      <c r="D3520" s="139"/>
      <c r="E3520" s="139"/>
    </row>
    <row r="3521" spans="1:5" hidden="1" outlineLevel="1" x14ac:dyDescent="0.25">
      <c r="A3521" s="139"/>
      <c r="B3521" s="139"/>
      <c r="C3521" s="139"/>
      <c r="D3521" s="139"/>
      <c r="E3521" s="139"/>
    </row>
    <row r="3522" spans="1:5" hidden="1" outlineLevel="1" x14ac:dyDescent="0.25">
      <c r="A3522" s="139"/>
      <c r="B3522" s="139"/>
      <c r="C3522" s="139"/>
      <c r="D3522" s="139"/>
      <c r="E3522" s="139"/>
    </row>
    <row r="3523" spans="1:5" hidden="1" outlineLevel="1" x14ac:dyDescent="0.25">
      <c r="A3523" s="139"/>
      <c r="B3523" s="139"/>
      <c r="C3523" s="139"/>
      <c r="D3523" s="139"/>
      <c r="E3523" s="139"/>
    </row>
    <row r="3524" spans="1:5" hidden="1" outlineLevel="1" x14ac:dyDescent="0.25">
      <c r="A3524" s="139"/>
      <c r="B3524" s="139"/>
      <c r="C3524" s="139"/>
      <c r="D3524" s="139"/>
      <c r="E3524" s="139"/>
    </row>
    <row r="3525" spans="1:5" hidden="1" outlineLevel="1" x14ac:dyDescent="0.25">
      <c r="A3525" s="139"/>
      <c r="B3525" s="139"/>
      <c r="C3525" s="139"/>
      <c r="D3525" s="139"/>
      <c r="E3525" s="139"/>
    </row>
    <row r="3526" spans="1:5" hidden="1" outlineLevel="1" x14ac:dyDescent="0.25">
      <c r="A3526" s="139"/>
      <c r="B3526" s="139"/>
      <c r="C3526" s="139"/>
      <c r="D3526" s="139"/>
      <c r="E3526" s="139"/>
    </row>
    <row r="3527" spans="1:5" hidden="1" outlineLevel="1" x14ac:dyDescent="0.25">
      <c r="A3527" s="139"/>
      <c r="B3527" s="139"/>
      <c r="C3527" s="139"/>
      <c r="D3527" s="139"/>
      <c r="E3527" s="139"/>
    </row>
    <row r="3528" spans="1:5" hidden="1" outlineLevel="1" x14ac:dyDescent="0.25">
      <c r="A3528" s="139"/>
      <c r="B3528" s="139"/>
      <c r="C3528" s="139"/>
      <c r="D3528" s="139"/>
      <c r="E3528" s="139"/>
    </row>
    <row r="3529" spans="1:5" hidden="1" outlineLevel="1" x14ac:dyDescent="0.25">
      <c r="A3529" s="139"/>
      <c r="B3529" s="139"/>
      <c r="C3529" s="139"/>
      <c r="D3529" s="139"/>
      <c r="E3529" s="139"/>
    </row>
    <row r="3530" spans="1:5" hidden="1" outlineLevel="1" x14ac:dyDescent="0.25">
      <c r="A3530" s="139"/>
      <c r="B3530" s="139"/>
      <c r="C3530" s="139"/>
      <c r="D3530" s="139"/>
      <c r="E3530" s="139"/>
    </row>
    <row r="3531" spans="1:5" hidden="1" outlineLevel="1" x14ac:dyDescent="0.25">
      <c r="A3531" s="139"/>
      <c r="B3531" s="139"/>
      <c r="C3531" s="139"/>
      <c r="D3531" s="139"/>
      <c r="E3531" s="139"/>
    </row>
    <row r="3532" spans="1:5" hidden="1" outlineLevel="1" x14ac:dyDescent="0.25">
      <c r="A3532" s="139"/>
      <c r="B3532" s="139"/>
      <c r="C3532" s="139"/>
      <c r="D3532" s="139"/>
      <c r="E3532" s="139"/>
    </row>
    <row r="3533" spans="1:5" hidden="1" outlineLevel="1" x14ac:dyDescent="0.25">
      <c r="A3533" s="139"/>
      <c r="B3533" s="139"/>
      <c r="C3533" s="139"/>
      <c r="D3533" s="139"/>
      <c r="E3533" s="139"/>
    </row>
    <row r="3534" spans="1:5" hidden="1" outlineLevel="1" x14ac:dyDescent="0.25">
      <c r="A3534" s="139"/>
      <c r="B3534" s="139"/>
      <c r="C3534" s="139"/>
      <c r="D3534" s="139"/>
      <c r="E3534" s="139"/>
    </row>
    <row r="3535" spans="1:5" hidden="1" outlineLevel="1" x14ac:dyDescent="0.25">
      <c r="A3535" s="139"/>
      <c r="B3535" s="139"/>
      <c r="C3535" s="139"/>
      <c r="D3535" s="139"/>
      <c r="E3535" s="139"/>
    </row>
    <row r="3536" spans="1:5" hidden="1" outlineLevel="1" x14ac:dyDescent="0.25">
      <c r="A3536" s="139"/>
      <c r="B3536" s="139"/>
      <c r="C3536" s="139"/>
      <c r="D3536" s="139"/>
      <c r="E3536" s="139"/>
    </row>
    <row r="3537" spans="1:5" hidden="1" outlineLevel="1" x14ac:dyDescent="0.25">
      <c r="A3537" s="139"/>
      <c r="B3537" s="139"/>
      <c r="C3537" s="139"/>
      <c r="D3537" s="139"/>
      <c r="E3537" s="139"/>
    </row>
    <row r="3538" spans="1:5" hidden="1" outlineLevel="1" x14ac:dyDescent="0.25">
      <c r="A3538" s="139"/>
      <c r="B3538" s="139"/>
      <c r="C3538" s="139"/>
      <c r="D3538" s="139"/>
      <c r="E3538" s="139"/>
    </row>
    <row r="3539" spans="1:5" hidden="1" outlineLevel="1" x14ac:dyDescent="0.25">
      <c r="A3539" s="139"/>
      <c r="B3539" s="139"/>
      <c r="C3539" s="139"/>
      <c r="D3539" s="139"/>
      <c r="E3539" s="139"/>
    </row>
    <row r="3540" spans="1:5" hidden="1" outlineLevel="1" x14ac:dyDescent="0.25">
      <c r="A3540" s="139"/>
      <c r="B3540" s="139"/>
      <c r="C3540" s="139"/>
      <c r="D3540" s="139"/>
      <c r="E3540" s="139"/>
    </row>
    <row r="3541" spans="1:5" hidden="1" outlineLevel="1" x14ac:dyDescent="0.25">
      <c r="A3541" s="139"/>
      <c r="B3541" s="139"/>
      <c r="C3541" s="139"/>
      <c r="D3541" s="139"/>
      <c r="E3541" s="139"/>
    </row>
    <row r="3542" spans="1:5" hidden="1" outlineLevel="1" x14ac:dyDescent="0.25">
      <c r="D3542" s="137"/>
      <c r="E3542" s="137"/>
    </row>
    <row r="3543" spans="1:5" hidden="1" outlineLevel="1" x14ac:dyDescent="0.25">
      <c r="A3543" s="139"/>
      <c r="B3543" s="139"/>
      <c r="C3543" s="139"/>
      <c r="D3543" s="139"/>
      <c r="E3543" s="139"/>
    </row>
    <row r="3544" spans="1:5" hidden="1" outlineLevel="1" x14ac:dyDescent="0.25">
      <c r="A3544" s="139"/>
      <c r="B3544" s="139"/>
      <c r="C3544" s="139"/>
      <c r="D3544" s="139"/>
      <c r="E3544" s="139"/>
    </row>
    <row r="3545" spans="1:5" hidden="1" outlineLevel="1" x14ac:dyDescent="0.25">
      <c r="A3545" s="139"/>
      <c r="B3545" s="139"/>
      <c r="C3545" s="139"/>
      <c r="D3545" s="139"/>
      <c r="E3545" s="139"/>
    </row>
    <row r="3546" spans="1:5" hidden="1" outlineLevel="1" x14ac:dyDescent="0.25">
      <c r="A3546" s="139"/>
      <c r="B3546" s="139"/>
      <c r="C3546" s="139"/>
      <c r="D3546" s="139"/>
      <c r="E3546" s="139"/>
    </row>
    <row r="3547" spans="1:5" hidden="1" outlineLevel="1" x14ac:dyDescent="0.25">
      <c r="A3547" s="139"/>
      <c r="B3547" s="139"/>
      <c r="C3547" s="139"/>
      <c r="D3547" s="139"/>
      <c r="E3547" s="139"/>
    </row>
    <row r="3548" spans="1:5" hidden="1" outlineLevel="1" x14ac:dyDescent="0.25">
      <c r="A3548" s="139"/>
      <c r="B3548" s="139"/>
      <c r="C3548" s="139"/>
      <c r="D3548" s="139"/>
      <c r="E3548" s="139"/>
    </row>
    <row r="3549" spans="1:5" hidden="1" outlineLevel="1" x14ac:dyDescent="0.25"/>
    <row r="3550" spans="1:5" hidden="1" outlineLevel="1" x14ac:dyDescent="0.25"/>
    <row r="3551" spans="1:5" hidden="1" outlineLevel="1" x14ac:dyDescent="0.25">
      <c r="A3551" s="137"/>
    </row>
    <row r="3552" spans="1:5" hidden="1" outlineLevel="1" x14ac:dyDescent="0.25">
      <c r="A3552" s="139"/>
      <c r="B3552" s="139"/>
      <c r="C3552" s="139"/>
      <c r="D3552" s="137"/>
      <c r="E3552" s="137"/>
    </row>
    <row r="3553" spans="1:5" hidden="1" outlineLevel="1" x14ac:dyDescent="0.25">
      <c r="A3553" s="139"/>
      <c r="B3553" s="139"/>
      <c r="C3553" s="139"/>
      <c r="D3553" s="139"/>
      <c r="E3553" s="139"/>
    </row>
    <row r="3554" spans="1:5" hidden="1" outlineLevel="1" x14ac:dyDescent="0.25">
      <c r="A3554" s="139"/>
      <c r="B3554" s="139"/>
      <c r="C3554" s="139"/>
      <c r="D3554" s="139"/>
      <c r="E3554" s="139"/>
    </row>
    <row r="3555" spans="1:5" hidden="1" outlineLevel="1" x14ac:dyDescent="0.25">
      <c r="A3555" s="139"/>
      <c r="B3555" s="139"/>
      <c r="C3555" s="139"/>
      <c r="D3555" s="139"/>
      <c r="E3555" s="139"/>
    </row>
    <row r="3556" spans="1:5" hidden="1" outlineLevel="1" x14ac:dyDescent="0.25">
      <c r="A3556" s="139"/>
      <c r="B3556" s="139"/>
      <c r="C3556" s="139"/>
      <c r="D3556" s="139"/>
      <c r="E3556" s="139"/>
    </row>
    <row r="3557" spans="1:5" hidden="1" outlineLevel="1" x14ac:dyDescent="0.25">
      <c r="A3557" s="139"/>
      <c r="B3557" s="139"/>
      <c r="C3557" s="139"/>
      <c r="D3557" s="139"/>
      <c r="E3557" s="139"/>
    </row>
    <row r="3558" spans="1:5" hidden="1" outlineLevel="1" x14ac:dyDescent="0.25">
      <c r="A3558" s="139"/>
      <c r="B3558" s="139"/>
      <c r="C3558" s="139"/>
      <c r="D3558" s="139"/>
      <c r="E3558" s="139"/>
    </row>
    <row r="3559" spans="1:5" hidden="1" outlineLevel="1" x14ac:dyDescent="0.25">
      <c r="A3559" s="139"/>
      <c r="B3559" s="139"/>
      <c r="C3559" s="139"/>
      <c r="D3559" s="139"/>
      <c r="E3559" s="139"/>
    </row>
    <row r="3560" spans="1:5" hidden="1" outlineLevel="1" x14ac:dyDescent="0.25">
      <c r="A3560" s="139"/>
      <c r="B3560" s="139"/>
      <c r="C3560" s="139"/>
      <c r="D3560" s="139"/>
      <c r="E3560" s="139"/>
    </row>
    <row r="3561" spans="1:5" hidden="1" outlineLevel="1" x14ac:dyDescent="0.25">
      <c r="A3561" s="139"/>
      <c r="B3561" s="139"/>
      <c r="C3561" s="139"/>
      <c r="D3561" s="139"/>
      <c r="E3561" s="139"/>
    </row>
    <row r="3562" spans="1:5" hidden="1" outlineLevel="1" x14ac:dyDescent="0.25">
      <c r="A3562" s="139"/>
      <c r="B3562" s="139"/>
      <c r="C3562" s="139"/>
      <c r="D3562" s="139"/>
      <c r="E3562" s="139"/>
    </row>
    <row r="3563" spans="1:5" hidden="1" outlineLevel="1" x14ac:dyDescent="0.25">
      <c r="A3563" s="139"/>
      <c r="B3563" s="139"/>
      <c r="C3563" s="139"/>
      <c r="D3563" s="139"/>
      <c r="E3563" s="139"/>
    </row>
    <row r="3564" spans="1:5" hidden="1" outlineLevel="1" x14ac:dyDescent="0.25">
      <c r="A3564" s="139"/>
      <c r="B3564" s="139"/>
      <c r="C3564" s="139"/>
      <c r="D3564" s="139"/>
      <c r="E3564" s="139"/>
    </row>
    <row r="3565" spans="1:5" hidden="1" outlineLevel="1" x14ac:dyDescent="0.25">
      <c r="A3565" s="139"/>
      <c r="B3565" s="139"/>
      <c r="C3565" s="139"/>
      <c r="D3565" s="139"/>
      <c r="E3565" s="139"/>
    </row>
    <row r="3566" spans="1:5" hidden="1" outlineLevel="1" x14ac:dyDescent="0.25">
      <c r="A3566" s="139"/>
      <c r="B3566" s="139"/>
      <c r="C3566" s="139"/>
      <c r="D3566" s="139"/>
      <c r="E3566" s="139"/>
    </row>
    <row r="3567" spans="1:5" hidden="1" outlineLevel="1" x14ac:dyDescent="0.25">
      <c r="A3567" s="139"/>
      <c r="B3567" s="139"/>
      <c r="C3567" s="139"/>
      <c r="D3567" s="139"/>
      <c r="E3567" s="139"/>
    </row>
    <row r="3568" spans="1:5" hidden="1" outlineLevel="1" x14ac:dyDescent="0.25">
      <c r="A3568" s="139"/>
      <c r="B3568" s="139"/>
      <c r="C3568" s="139"/>
      <c r="D3568" s="139"/>
      <c r="E3568" s="139"/>
    </row>
    <row r="3569" spans="1:5" hidden="1" outlineLevel="1" x14ac:dyDescent="0.25">
      <c r="A3569" s="139"/>
      <c r="B3569" s="139"/>
      <c r="C3569" s="139"/>
      <c r="D3569" s="139"/>
      <c r="E3569" s="139"/>
    </row>
    <row r="3570" spans="1:5" hidden="1" outlineLevel="1" x14ac:dyDescent="0.25">
      <c r="A3570" s="139"/>
      <c r="B3570" s="139"/>
      <c r="C3570" s="139"/>
      <c r="D3570" s="139"/>
      <c r="E3570" s="139"/>
    </row>
    <row r="3571" spans="1:5" hidden="1" outlineLevel="1" x14ac:dyDescent="0.25">
      <c r="A3571" s="139"/>
      <c r="B3571" s="139"/>
      <c r="C3571" s="139"/>
      <c r="D3571" s="139"/>
      <c r="E3571" s="139"/>
    </row>
    <row r="3572" spans="1:5" hidden="1" outlineLevel="1" x14ac:dyDescent="0.25">
      <c r="A3572" s="139"/>
      <c r="B3572" s="139"/>
      <c r="C3572" s="139"/>
      <c r="D3572" s="139"/>
      <c r="E3572" s="139"/>
    </row>
    <row r="3573" spans="1:5" hidden="1" outlineLevel="1" x14ac:dyDescent="0.25">
      <c r="A3573" s="139"/>
      <c r="B3573" s="139"/>
      <c r="C3573" s="139"/>
      <c r="D3573" s="139"/>
      <c r="E3573" s="139"/>
    </row>
    <row r="3574" spans="1:5" hidden="1" outlineLevel="1" x14ac:dyDescent="0.25">
      <c r="A3574" s="139"/>
      <c r="B3574" s="139"/>
      <c r="C3574" s="139"/>
      <c r="D3574" s="139"/>
      <c r="E3574" s="139"/>
    </row>
    <row r="3575" spans="1:5" hidden="1" outlineLevel="1" x14ac:dyDescent="0.25">
      <c r="A3575" s="139"/>
      <c r="B3575" s="139"/>
      <c r="C3575" s="139"/>
      <c r="D3575" s="139"/>
      <c r="E3575" s="139"/>
    </row>
    <row r="3576" spans="1:5" hidden="1" outlineLevel="1" x14ac:dyDescent="0.25">
      <c r="A3576" s="139"/>
      <c r="B3576" s="139"/>
      <c r="C3576" s="139"/>
      <c r="D3576" s="139"/>
      <c r="E3576" s="139"/>
    </row>
    <row r="3577" spans="1:5" hidden="1" outlineLevel="1" x14ac:dyDescent="0.25">
      <c r="A3577" s="139"/>
      <c r="B3577" s="139"/>
      <c r="C3577" s="139"/>
      <c r="D3577" s="139"/>
      <c r="E3577" s="139"/>
    </row>
    <row r="3578" spans="1:5" hidden="1" outlineLevel="1" x14ac:dyDescent="0.25">
      <c r="A3578" s="139"/>
      <c r="B3578" s="139"/>
      <c r="C3578" s="139"/>
      <c r="D3578" s="139"/>
      <c r="E3578" s="139"/>
    </row>
    <row r="3579" spans="1:5" hidden="1" outlineLevel="1" x14ac:dyDescent="0.25">
      <c r="A3579" s="139"/>
      <c r="B3579" s="139"/>
      <c r="C3579" s="139"/>
      <c r="D3579" s="139"/>
      <c r="E3579" s="139"/>
    </row>
    <row r="3580" spans="1:5" hidden="1" outlineLevel="1" x14ac:dyDescent="0.25">
      <c r="A3580" s="139"/>
      <c r="B3580" s="139"/>
      <c r="C3580" s="139"/>
      <c r="D3580" s="139"/>
      <c r="E3580" s="139"/>
    </row>
    <row r="3581" spans="1:5" hidden="1" outlineLevel="1" x14ac:dyDescent="0.25">
      <c r="D3581" s="137"/>
      <c r="E3581" s="137"/>
    </row>
    <row r="3582" spans="1:5" hidden="1" outlineLevel="1" x14ac:dyDescent="0.25">
      <c r="A3582" s="139"/>
      <c r="B3582" s="139"/>
      <c r="C3582" s="139"/>
      <c r="D3582" s="139"/>
      <c r="E3582" s="139"/>
    </row>
    <row r="3583" spans="1:5" hidden="1" outlineLevel="1" x14ac:dyDescent="0.25">
      <c r="A3583" s="139"/>
      <c r="B3583" s="139"/>
      <c r="C3583" s="139"/>
      <c r="D3583" s="139"/>
      <c r="E3583" s="139"/>
    </row>
    <row r="3584" spans="1:5" hidden="1" outlineLevel="1" x14ac:dyDescent="0.25">
      <c r="A3584" s="139"/>
      <c r="B3584" s="139"/>
      <c r="C3584" s="139"/>
      <c r="D3584" s="139"/>
      <c r="E3584" s="139"/>
    </row>
    <row r="3585" spans="1:5" hidden="1" outlineLevel="1" x14ac:dyDescent="0.25">
      <c r="A3585" s="139"/>
      <c r="B3585" s="139"/>
      <c r="C3585" s="139"/>
      <c r="D3585" s="139"/>
      <c r="E3585" s="139"/>
    </row>
    <row r="3586" spans="1:5" hidden="1" outlineLevel="1" x14ac:dyDescent="0.25">
      <c r="A3586" s="139"/>
      <c r="B3586" s="139"/>
      <c r="C3586" s="139"/>
      <c r="D3586" s="139"/>
      <c r="E3586" s="139"/>
    </row>
    <row r="3587" spans="1:5" hidden="1" outlineLevel="1" x14ac:dyDescent="0.25">
      <c r="A3587" s="139"/>
      <c r="B3587" s="139"/>
      <c r="C3587" s="139"/>
      <c r="D3587" s="139"/>
      <c r="E3587" s="139"/>
    </row>
    <row r="3588" spans="1:5" hidden="1" outlineLevel="1" x14ac:dyDescent="0.25"/>
    <row r="3589" spans="1:5" hidden="1" outlineLevel="1" x14ac:dyDescent="0.25"/>
    <row r="3590" spans="1:5" collapsed="1" x14ac:dyDescent="0.25">
      <c r="A3590" s="139"/>
    </row>
    <row r="3591" spans="1:5" x14ac:dyDescent="0.25">
      <c r="A3591" s="139"/>
    </row>
  </sheetData>
  <mergeCells count="12">
    <mergeCell ref="A290:D290"/>
    <mergeCell ref="A1:K1"/>
    <mergeCell ref="A2:G2"/>
    <mergeCell ref="A34:D34"/>
    <mergeCell ref="A66:D66"/>
    <mergeCell ref="A98:D98"/>
    <mergeCell ref="A130:D130"/>
    <mergeCell ref="A162:D162"/>
    <mergeCell ref="A194:D194"/>
    <mergeCell ref="A226:D226"/>
    <mergeCell ref="A258:D258"/>
    <mergeCell ref="A289:D28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5</vt:i4>
      </vt:variant>
    </vt:vector>
  </HeadingPairs>
  <TitlesOfParts>
    <vt:vector size="14" baseType="lpstr">
      <vt:lpstr>Allocation Summary</vt:lpstr>
      <vt:lpstr>Constants</vt:lpstr>
      <vt:lpstr>Value Add</vt:lpstr>
      <vt:lpstr>SIS</vt:lpstr>
      <vt:lpstr>Hours</vt:lpstr>
      <vt:lpstr>Space Support</vt:lpstr>
      <vt:lpstr>Utilities</vt:lpstr>
      <vt:lpstr>Comparison</vt:lpstr>
      <vt:lpstr>Contact Hours DM</vt:lpstr>
      <vt:lpstr>'Value Add'!_FilterDatabase</vt:lpstr>
      <vt:lpstr>Utilities!Print_Area</vt:lpstr>
      <vt:lpstr>Hours!Print_Titles</vt:lpstr>
      <vt:lpstr>Utilities!Print_Titles</vt:lpstr>
      <vt:lpstr>'Value Add'!WAGETOTGR0607</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Basis of Legislative Appropriations at Technical Colleges 2022-2023</dc:title>
  <dc:subject>Formula Funding</dc:subject>
  <dc:creator>Strategic Planning and Funding</dc:creator>
  <cp:keywords>Formula Funding, Legislative Appropriations, Technical Colleges</cp:keywords>
  <cp:lastModifiedBy>kingcd</cp:lastModifiedBy>
  <cp:lastPrinted>2014-10-28T15:45:28Z</cp:lastPrinted>
  <dcterms:created xsi:type="dcterms:W3CDTF">2013-04-02T23:08:06Z</dcterms:created>
  <dcterms:modified xsi:type="dcterms:W3CDTF">2021-07-20T22:53:00Z</dcterms:modified>
</cp:coreProperties>
</file>