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PAForum\Web Publications\FINANCE\Formula Funding and Advisory Committees\2020-2021 Biennium\"/>
    </mc:Choice>
  </mc:AlternateContent>
  <bookViews>
    <workbookView xWindow="120" yWindow="60" windowWidth="19440" windowHeight="12240" tabRatio="660"/>
  </bookViews>
  <sheets>
    <sheet name="Allocation Summary" sheetId="5" r:id="rId1"/>
    <sheet name="Constants" sheetId="6" r:id="rId2"/>
    <sheet name="Value Add" sheetId="1" r:id="rId3"/>
    <sheet name="SIS" sheetId="13" r:id="rId4"/>
    <sheet name="Hours" sheetId="7" r:id="rId5"/>
    <sheet name="Dual Credit Hours" sheetId="17" r:id="rId6"/>
    <sheet name="Cost Study" sheetId="18" r:id="rId7"/>
    <sheet name="Space Support" sheetId="10" r:id="rId8"/>
    <sheet name="Utilities" sheetId="11" r:id="rId9"/>
    <sheet name="Comparison" sheetId="14" r:id="rId10"/>
    <sheet name="Contact Hours" sheetId="15" r:id="rId11"/>
    <sheet name="Dual Credit Contact Hours" sheetId="16" r:id="rId12"/>
  </sheets>
  <externalReferences>
    <externalReference r:id="rId13"/>
    <externalReference r:id="rId14"/>
  </externalReferences>
  <definedNames>
    <definedName name="_Fill" localSheetId="9" hidden="1">Comparison!#REF!</definedName>
    <definedName name="_Fill" hidden="1">#REF!</definedName>
    <definedName name="_xlnm._FilterDatabase" localSheetId="4" hidden="1">Hours!$A$1:$P$192</definedName>
    <definedName name="_xlnm._FilterDatabase" localSheetId="2">'Value Add'!$A$3:$H$90</definedName>
    <definedName name="_Order1" hidden="1">255</definedName>
    <definedName name="_Order2" hidden="1">255</definedName>
    <definedName name="MATCHINST" localSheetId="9">#REF!</definedName>
    <definedName name="MATCHINST">#REF!</definedName>
    <definedName name="_xlnm.Print_Area" localSheetId="8">Utilities!$A$1:$AB$52</definedName>
    <definedName name="_xlnm.Print_Titles" localSheetId="4">Hours!$A:$B,Hours!$3:$3</definedName>
    <definedName name="_xlnm.Print_Titles" localSheetId="8">Utilities!$A:$B</definedName>
    <definedName name="solver_adj" localSheetId="7" hidden="1">'Space Support'!$F$15</definedName>
    <definedName name="solver_adj" hidden="1">'Space Support'!$F$15</definedName>
    <definedName name="solver_adj2" localSheetId="9" hidden="1">#REF!</definedName>
    <definedName name="solver_adj2" hidden="1">#REF!</definedName>
    <definedName name="solver_cvg" localSheetId="7" hidden="1">0.0001</definedName>
    <definedName name="solver_cvg" hidden="1">0.0001</definedName>
    <definedName name="solver_drv" localSheetId="7" hidden="1">1</definedName>
    <definedName name="solver_drv" hidden="1">1</definedName>
    <definedName name="solver_est" localSheetId="7" hidden="1">1</definedName>
    <definedName name="solver_est" hidden="1">1</definedName>
    <definedName name="solver_itr" localSheetId="7" hidden="1">100</definedName>
    <definedName name="solver_itr" hidden="1">100</definedName>
    <definedName name="solver_lin" localSheetId="7" hidden="1">2</definedName>
    <definedName name="solver_lin" hidden="1">2</definedName>
    <definedName name="solver_neg" localSheetId="7" hidden="1">2</definedName>
    <definedName name="solver_neg" hidden="1">2</definedName>
    <definedName name="solver_num" localSheetId="7" hidden="1">0</definedName>
    <definedName name="solver_num" hidden="1">0</definedName>
    <definedName name="solver_nwt" localSheetId="7" hidden="1">1</definedName>
    <definedName name="solver_nwt" hidden="1">1</definedName>
    <definedName name="solver_opt" localSheetId="9" hidden="1">'[1]Space Support'!#REF!</definedName>
    <definedName name="solver_opt" localSheetId="7" hidden="1">'Space Support'!#REF!</definedName>
    <definedName name="solver_opt" hidden="1">'Space Support'!#REF!</definedName>
    <definedName name="solver_pre" localSheetId="7" hidden="1">0.000001</definedName>
    <definedName name="solver_pre" hidden="1">0.000001</definedName>
    <definedName name="solver_scl" localSheetId="7" hidden="1">2</definedName>
    <definedName name="solver_scl" hidden="1">2</definedName>
    <definedName name="solver_sho" localSheetId="7" hidden="1">2</definedName>
    <definedName name="solver_sho" hidden="1">2</definedName>
    <definedName name="solver_tim" localSheetId="7" hidden="1">100</definedName>
    <definedName name="solver_tim" hidden="1">100</definedName>
    <definedName name="solver_tol" localSheetId="7" hidden="1">0.05</definedName>
    <definedName name="solver_tol" hidden="1">0.05</definedName>
    <definedName name="solver_typ" localSheetId="7" hidden="1">3</definedName>
    <definedName name="solver_typ" hidden="1">3</definedName>
    <definedName name="solver_val" localSheetId="7" hidden="1">0</definedName>
    <definedName name="solver_val" hidden="1">0</definedName>
    <definedName name="WAGEGROUP0607">#REF!</definedName>
    <definedName name="WAGETOTGR0607" localSheetId="2">'Value Add'!$A$3:$I$41</definedName>
    <definedName name="WAGETOTGR0607">#REF!</definedName>
    <definedName name="Z_0A074BB4_530D_46F6_B04A_F3AC2D212DBE_.wvu.PrintArea" localSheetId="9" hidden="1">Comparison!$A$4:$G$44</definedName>
    <definedName name="Z_0AC59CCA_1D93_4C50_8C5F_9E8BB12C4032_.wvu.PrintArea" localSheetId="9" hidden="1">Comparison!$A$4:$G$44</definedName>
    <definedName name="Z_0F3EBC76_0056_4406_B97D_60B0B640312C_.wvu.PrintArea" localSheetId="9" hidden="1">Comparison!$A$1:$G$11</definedName>
    <definedName name="Z_175A74B9_04D8_4168_BE0E_B9F6D216804E_.wvu.Cols" localSheetId="9" hidden="1">#REF!</definedName>
    <definedName name="Z_175A74B9_04D8_4168_BE0E_B9F6D216804E_.wvu.Cols" hidden="1">#REF!</definedName>
    <definedName name="Z_175A74B9_04D8_4168_BE0E_B9F6D216804E_.wvu.PrintArea" localSheetId="7" hidden="1">'Space Support'!$J$4:$L$10</definedName>
    <definedName name="Z_175A74B9_04D8_4168_BE0E_B9F6D216804E_.wvu.PrintTitles" localSheetId="9" hidden="1">'[1]Space Support'!$B:$K,'[1]Space Support'!$3:$3</definedName>
    <definedName name="Z_175A74B9_04D8_4168_BE0E_B9F6D216804E_.wvu.PrintTitles" localSheetId="3" hidden="1">[2]UtilAdj!$A$1:$B$65536,[2]UtilAdj!$A$8:$IV$13</definedName>
    <definedName name="Z_175A74B9_04D8_4168_BE0E_B9F6D216804E_.wvu.PrintTitles" hidden="1">'Space Support'!$B:$K,'Space Support'!$3:$3</definedName>
    <definedName name="Z_2525E0FB_B307_4BBB_9276_C1F8B2A66465_.wvu.PrintArea" localSheetId="9" hidden="1">Comparison!$A$10:$G$46</definedName>
    <definedName name="Z_3B4A1CD3_71A7_41D8_BB20_2C00DD672F4C_.wvu.Cols" localSheetId="9" hidden="1">#REF!</definedName>
    <definedName name="Z_3B4A1CD3_71A7_41D8_BB20_2C00DD672F4C_.wvu.Cols" hidden="1">#REF!</definedName>
    <definedName name="Z_3B4A1CD3_71A7_41D8_BB20_2C00DD672F4C_.wvu.PrintTitles" localSheetId="9" hidden="1">'[1]Space Support'!$B:$K,'[1]Space Support'!$3:$3</definedName>
    <definedName name="Z_3B4A1CD3_71A7_41D8_BB20_2C00DD672F4C_.wvu.PrintTitles" localSheetId="3" hidden="1">[2]UtilAdj!$A$1:$B$65536,[2]UtilAdj!$A$8:$IV$13</definedName>
    <definedName name="Z_3B4A1CD3_71A7_41D8_BB20_2C00DD672F4C_.wvu.PrintTitles" hidden="1">'Space Support'!$B:$K,'Space Support'!$3:$3</definedName>
    <definedName name="Z_3F5AF988_2CAC_4694_95ED_01242EA6B10D_.wvu.PrintArea" localSheetId="9" hidden="1">Comparison!$A$4:$G$5</definedName>
    <definedName name="Z_58F2FA9C_F7C5_4156_BFF6_E11F2EBA822F_.wvu.PrintArea" localSheetId="9" hidden="1">Comparison!$A$10:$G$46</definedName>
    <definedName name="Z_5F15871F_1F9D_454B_B820_06244E250857_.wvu.Cols" localSheetId="9" hidden="1">#REF!</definedName>
    <definedName name="Z_5F15871F_1F9D_454B_B820_06244E250857_.wvu.Cols" hidden="1">#REF!</definedName>
    <definedName name="Z_5F15871F_1F9D_454B_B820_06244E250857_.wvu.PrintTitles" localSheetId="9" hidden="1">'[1]Space Support'!$B:$K,'[1]Space Support'!$3:$3</definedName>
    <definedName name="Z_5F15871F_1F9D_454B_B820_06244E250857_.wvu.PrintTitles" localSheetId="3" hidden="1">[2]UtilAdj!$A$1:$B$65536,[2]UtilAdj!$A$8:$IV$13</definedName>
    <definedName name="Z_5F15871F_1F9D_454B_B820_06244E250857_.wvu.PrintTitles" hidden="1">'Space Support'!$B:$K,'Space Support'!$3:$3</definedName>
    <definedName name="Z_7B497AE1_31A2_4C3E_AC32_38A13252348B_.wvu.PrintArea" localSheetId="9" hidden="1">Comparison!$A$4:$G$44</definedName>
    <definedName name="Z_82D93351_CB79_47D8_8AE8_2B10EACDB89E_.wvu.Cols" localSheetId="9" hidden="1">#REF!</definedName>
    <definedName name="Z_82D93351_CB79_47D8_8AE8_2B10EACDB89E_.wvu.Cols" hidden="1">#REF!</definedName>
    <definedName name="Z_82D93351_CB79_47D8_8AE8_2B10EACDB89E_.wvu.PrintArea" localSheetId="7" hidden="1">'Space Support'!$J$4:$L$10</definedName>
    <definedName name="Z_82D93351_CB79_47D8_8AE8_2B10EACDB89E_.wvu.PrintTitles" localSheetId="9" hidden="1">'[1]Space Support'!$B:$K,'[1]Space Support'!$3:$3</definedName>
    <definedName name="Z_82D93351_CB79_47D8_8AE8_2B10EACDB89E_.wvu.PrintTitles" localSheetId="3" hidden="1">[2]UtilAdj!$A$1:$B$65536,[2]UtilAdj!$A$8:$IV$13</definedName>
    <definedName name="Z_82D93351_CB79_47D8_8AE8_2B10EACDB89E_.wvu.PrintTitles" hidden="1">'Space Support'!$B:$K,'Space Support'!$3:$3</definedName>
    <definedName name="Z_92B8DB46_18BE_4736_A438_5C0EAAC214A3_.wvu.PrintArea" localSheetId="7" hidden="1">'Space Support'!$J$4:$L$10</definedName>
    <definedName name="Z_92B8DB46_18BE_4736_A438_5C0EAAC214A3_.wvu.PrintTitles" localSheetId="7" hidden="1">'Space Support'!$B:$K,'Space Support'!$3:$3</definedName>
    <definedName name="Z_ABB4BCFE_4E5B_46EB_9CDF_31A49DC3C3DC_.wvu.PrintArea" localSheetId="7" hidden="1">'Space Support'!$J$4:$L$10</definedName>
    <definedName name="Z_ABB4BCFE_4E5B_46EB_9CDF_31A49DC3C3DC_.wvu.PrintTitles" localSheetId="7" hidden="1">'Space Support'!$B:$K,'Space Support'!$3:$3</definedName>
    <definedName name="Z_DA77B147_D238_490D_A0F7_48590BD4DC8B_.wvu.PrintArea" localSheetId="9" hidden="1">Comparison!$A$4:$G$5</definedName>
    <definedName name="Z_DE388A6B_882C_495C_AAE9_5FF5D9FE9DAB_.wvu.PrintArea" localSheetId="9" hidden="1">Comparison!$A$4:$G$5</definedName>
    <definedName name="Z_E3BB4C3D_F6B5_4D70_B069_1A7C5F76D2BD_.wvu.PrintArea" localSheetId="7" hidden="1">'Space Support'!$J$4:$L$10</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 i="5" l="1"/>
  <c r="AF14" i="5" l="1"/>
  <c r="V4" i="5" l="1"/>
  <c r="S4" i="5"/>
  <c r="P4" i="5"/>
  <c r="U51" i="5"/>
  <c r="T51" i="5"/>
  <c r="R51" i="5"/>
  <c r="Q51" i="5"/>
  <c r="S50" i="5"/>
  <c r="S11" i="5" s="1"/>
  <c r="S20" i="5"/>
  <c r="S32" i="5"/>
  <c r="S41" i="5"/>
  <c r="P50" i="5"/>
  <c r="S49" i="5"/>
  <c r="P49" i="5"/>
  <c r="V49" i="5" s="1"/>
  <c r="S48" i="5"/>
  <c r="P48" i="5"/>
  <c r="V48" i="5" s="1"/>
  <c r="S47" i="5"/>
  <c r="V47" i="5" s="1"/>
  <c r="P47" i="5"/>
  <c r="S46" i="5"/>
  <c r="P46" i="5"/>
  <c r="V46" i="5"/>
  <c r="S45" i="5"/>
  <c r="S51" i="5" s="1"/>
  <c r="P45" i="5"/>
  <c r="P6" i="5" s="1"/>
  <c r="U42" i="5"/>
  <c r="T42" i="5"/>
  <c r="R42" i="5"/>
  <c r="Q42" i="5"/>
  <c r="P41" i="5"/>
  <c r="V41" i="5"/>
  <c r="S40" i="5"/>
  <c r="P40" i="5"/>
  <c r="V40" i="5" s="1"/>
  <c r="S39" i="5"/>
  <c r="P39" i="5"/>
  <c r="S38" i="5"/>
  <c r="V38" i="5" s="1"/>
  <c r="P38" i="5"/>
  <c r="S37" i="5"/>
  <c r="P37" i="5"/>
  <c r="S36" i="5"/>
  <c r="P36" i="5"/>
  <c r="V36" i="5" s="1"/>
  <c r="U33" i="5"/>
  <c r="T33" i="5"/>
  <c r="R33" i="5"/>
  <c r="Q33" i="5"/>
  <c r="P32" i="5"/>
  <c r="V32" i="5"/>
  <c r="S31" i="5"/>
  <c r="V31" i="5" s="1"/>
  <c r="P31" i="5"/>
  <c r="S30" i="5"/>
  <c r="S18" i="5"/>
  <c r="P30" i="5"/>
  <c r="S29" i="5"/>
  <c r="P29" i="5"/>
  <c r="V29" i="5" s="1"/>
  <c r="S25" i="5"/>
  <c r="V25" i="5" s="1"/>
  <c r="P25" i="5"/>
  <c r="S24" i="5"/>
  <c r="P24" i="5"/>
  <c r="V24" i="5"/>
  <c r="U21" i="5"/>
  <c r="T21" i="5"/>
  <c r="R21" i="5"/>
  <c r="Q21" i="5"/>
  <c r="P20" i="5"/>
  <c r="S19" i="5"/>
  <c r="P19" i="5"/>
  <c r="P18" i="5"/>
  <c r="V18" i="5" s="1"/>
  <c r="S17" i="5"/>
  <c r="S21" i="5" s="1"/>
  <c r="P17" i="5"/>
  <c r="S16" i="5"/>
  <c r="P16" i="5"/>
  <c r="V16" i="5" s="1"/>
  <c r="S15" i="5"/>
  <c r="P15" i="5"/>
  <c r="U11" i="5"/>
  <c r="T11" i="5"/>
  <c r="R11" i="5"/>
  <c r="Q11" i="5"/>
  <c r="U10" i="5"/>
  <c r="T10" i="5"/>
  <c r="R10" i="5"/>
  <c r="R6" i="5"/>
  <c r="R7" i="5"/>
  <c r="R8" i="5"/>
  <c r="R9" i="5"/>
  <c r="Q10" i="5"/>
  <c r="U9" i="5"/>
  <c r="T9" i="5"/>
  <c r="Q9" i="5"/>
  <c r="U8" i="5"/>
  <c r="T8" i="5"/>
  <c r="Q8" i="5"/>
  <c r="U7" i="5"/>
  <c r="T7" i="5"/>
  <c r="Q7" i="5"/>
  <c r="U6" i="5"/>
  <c r="T6" i="5"/>
  <c r="Q6" i="5"/>
  <c r="S8" i="5"/>
  <c r="V19" i="5"/>
  <c r="V20" i="5"/>
  <c r="V15" i="5"/>
  <c r="D4" i="5"/>
  <c r="C6" i="5"/>
  <c r="Z19" i="5"/>
  <c r="D26" i="5"/>
  <c r="E26" i="5"/>
  <c r="F26" i="5"/>
  <c r="D27" i="5"/>
  <c r="E27" i="5"/>
  <c r="F27" i="5" s="1"/>
  <c r="D28" i="5"/>
  <c r="AI25" i="5"/>
  <c r="AI26" i="5"/>
  <c r="AJ26" i="5"/>
  <c r="AK26" i="5" s="1"/>
  <c r="AL26" i="5" s="1"/>
  <c r="AI27" i="5"/>
  <c r="AJ27" i="5"/>
  <c r="AI28" i="5"/>
  <c r="AJ28" i="5"/>
  <c r="AI29" i="5"/>
  <c r="AI30" i="5"/>
  <c r="AI31" i="5"/>
  <c r="AI32" i="5"/>
  <c r="AI24" i="5"/>
  <c r="Z33" i="5"/>
  <c r="AA33" i="5"/>
  <c r="AB26" i="5"/>
  <c r="AB27" i="5"/>
  <c r="AB29" i="5"/>
  <c r="AB30" i="5"/>
  <c r="AB31" i="5"/>
  <c r="AB32" i="5"/>
  <c r="AB24" i="5"/>
  <c r="AB28" i="5"/>
  <c r="F10" i="14"/>
  <c r="G10" i="14" s="1"/>
  <c r="K10" i="14"/>
  <c r="L10" i="14" s="1"/>
  <c r="P10" i="14"/>
  <c r="Q10" i="14"/>
  <c r="U10" i="14"/>
  <c r="V10" i="14"/>
  <c r="W10" i="14" s="1"/>
  <c r="Y10" i="14"/>
  <c r="F11" i="14"/>
  <c r="G11" i="14" s="1"/>
  <c r="K11" i="14"/>
  <c r="L11" i="14"/>
  <c r="P11" i="14"/>
  <c r="Q11" i="14"/>
  <c r="U11" i="14"/>
  <c r="V11" i="14" s="1"/>
  <c r="W11" i="14" s="1"/>
  <c r="Y11" i="14"/>
  <c r="F12" i="14"/>
  <c r="G12" i="14"/>
  <c r="K12" i="14"/>
  <c r="L12" i="14"/>
  <c r="P12" i="14"/>
  <c r="Q12" i="14" s="1"/>
  <c r="U12" i="14"/>
  <c r="V12" i="14" s="1"/>
  <c r="W12" i="14" s="1"/>
  <c r="Y12" i="14"/>
  <c r="D5" i="17"/>
  <c r="E5" i="17"/>
  <c r="F5" i="17"/>
  <c r="G5" i="17"/>
  <c r="H5" i="17"/>
  <c r="I5" i="17"/>
  <c r="J5" i="17"/>
  <c r="K5" i="17"/>
  <c r="D6" i="17"/>
  <c r="E6" i="17"/>
  <c r="F6" i="17"/>
  <c r="G6" i="17"/>
  <c r="H6" i="17"/>
  <c r="I6" i="17"/>
  <c r="J6" i="17"/>
  <c r="K6" i="17"/>
  <c r="D7" i="17"/>
  <c r="E7" i="17"/>
  <c r="F7" i="17"/>
  <c r="G7" i="17"/>
  <c r="H7" i="17"/>
  <c r="I7" i="17"/>
  <c r="J7" i="17"/>
  <c r="K7" i="17"/>
  <c r="D8" i="17"/>
  <c r="E8" i="17"/>
  <c r="F8" i="17"/>
  <c r="G8" i="17"/>
  <c r="H8" i="17"/>
  <c r="I8" i="17"/>
  <c r="J8" i="17"/>
  <c r="K8" i="17"/>
  <c r="D9" i="17"/>
  <c r="E9" i="17"/>
  <c r="F9" i="17"/>
  <c r="G9" i="17"/>
  <c r="H9" i="17"/>
  <c r="I9" i="17"/>
  <c r="J9" i="17"/>
  <c r="K9" i="17"/>
  <c r="D10" i="17"/>
  <c r="E10" i="17"/>
  <c r="F10" i="17"/>
  <c r="G10" i="17"/>
  <c r="H10" i="17"/>
  <c r="I10" i="17"/>
  <c r="J10" i="17"/>
  <c r="K10" i="17"/>
  <c r="D11" i="17"/>
  <c r="E11" i="17"/>
  <c r="F11" i="17"/>
  <c r="G11" i="17"/>
  <c r="H11" i="17"/>
  <c r="I11" i="17"/>
  <c r="J11" i="17"/>
  <c r="K11" i="17"/>
  <c r="D12" i="17"/>
  <c r="E12" i="17"/>
  <c r="F12" i="17"/>
  <c r="G12" i="17"/>
  <c r="H12" i="17"/>
  <c r="I12" i="17"/>
  <c r="J12" i="17"/>
  <c r="K12" i="17"/>
  <c r="D13" i="17"/>
  <c r="E13" i="17"/>
  <c r="F13" i="17"/>
  <c r="G13" i="17"/>
  <c r="H13" i="17"/>
  <c r="I13" i="17"/>
  <c r="J13" i="17"/>
  <c r="K13" i="17"/>
  <c r="D14" i="17"/>
  <c r="E14" i="17"/>
  <c r="F14" i="17"/>
  <c r="G14" i="17"/>
  <c r="H14" i="17"/>
  <c r="I14" i="17"/>
  <c r="J14" i="17"/>
  <c r="K14" i="17"/>
  <c r="D15" i="17"/>
  <c r="E15" i="17"/>
  <c r="F15" i="17"/>
  <c r="G15" i="17"/>
  <c r="H15" i="17"/>
  <c r="I15" i="17"/>
  <c r="J15" i="17"/>
  <c r="K15" i="17"/>
  <c r="D16" i="17"/>
  <c r="E16" i="17"/>
  <c r="F16" i="17"/>
  <c r="G16" i="17"/>
  <c r="H16" i="17"/>
  <c r="I16" i="17"/>
  <c r="J16" i="17"/>
  <c r="K16" i="17"/>
  <c r="D17" i="17"/>
  <c r="E17" i="17"/>
  <c r="F17" i="17"/>
  <c r="G17" i="17"/>
  <c r="H17" i="17"/>
  <c r="I17" i="17"/>
  <c r="J17" i="17"/>
  <c r="K17" i="17"/>
  <c r="D18" i="17"/>
  <c r="E18" i="17"/>
  <c r="F18" i="17"/>
  <c r="G18" i="17"/>
  <c r="H18" i="17"/>
  <c r="I18" i="17"/>
  <c r="J18" i="17"/>
  <c r="K18" i="17"/>
  <c r="D19" i="17"/>
  <c r="E19" i="17"/>
  <c r="F19" i="17"/>
  <c r="G19" i="17"/>
  <c r="H19" i="17"/>
  <c r="I19" i="17"/>
  <c r="J19" i="17"/>
  <c r="K19" i="17"/>
  <c r="D20" i="17"/>
  <c r="E20" i="17"/>
  <c r="F20" i="17"/>
  <c r="G20" i="17"/>
  <c r="H20" i="17"/>
  <c r="I20" i="17"/>
  <c r="J20" i="17"/>
  <c r="K20" i="17"/>
  <c r="D21" i="17"/>
  <c r="E21" i="17"/>
  <c r="F21" i="17"/>
  <c r="G21" i="17"/>
  <c r="H21" i="17"/>
  <c r="I21" i="17"/>
  <c r="J21" i="17"/>
  <c r="K21" i="17"/>
  <c r="D22" i="17"/>
  <c r="E22" i="17"/>
  <c r="F22" i="17"/>
  <c r="G22" i="17"/>
  <c r="H22" i="17"/>
  <c r="I22" i="17"/>
  <c r="J22" i="17"/>
  <c r="K22" i="17"/>
  <c r="D23" i="17"/>
  <c r="E23" i="17"/>
  <c r="F23" i="17"/>
  <c r="G23" i="17"/>
  <c r="H23" i="17"/>
  <c r="I23" i="17"/>
  <c r="J23" i="17"/>
  <c r="K23" i="17"/>
  <c r="D24" i="17"/>
  <c r="E24" i="17"/>
  <c r="F24" i="17"/>
  <c r="G24" i="17"/>
  <c r="H24" i="17"/>
  <c r="I24" i="17"/>
  <c r="J24" i="17"/>
  <c r="K24" i="17"/>
  <c r="D25" i="17"/>
  <c r="E25" i="17"/>
  <c r="F25" i="17"/>
  <c r="G25" i="17"/>
  <c r="H25" i="17"/>
  <c r="I25" i="17"/>
  <c r="J25" i="17"/>
  <c r="K25" i="17"/>
  <c r="D26" i="17"/>
  <c r="E26" i="17"/>
  <c r="F26" i="17"/>
  <c r="G26" i="17"/>
  <c r="H26" i="17"/>
  <c r="I26" i="17"/>
  <c r="J26" i="17"/>
  <c r="K26" i="17"/>
  <c r="D27" i="17"/>
  <c r="E27" i="17"/>
  <c r="F27" i="17"/>
  <c r="G27" i="17"/>
  <c r="H27" i="17"/>
  <c r="I27" i="17"/>
  <c r="J27" i="17"/>
  <c r="K27" i="17"/>
  <c r="D28" i="17"/>
  <c r="E28" i="17"/>
  <c r="F28" i="17"/>
  <c r="G28" i="17"/>
  <c r="H28" i="17"/>
  <c r="I28" i="17"/>
  <c r="J28" i="17"/>
  <c r="K28" i="17"/>
  <c r="D29" i="17"/>
  <c r="E29" i="17"/>
  <c r="F29" i="17"/>
  <c r="G29" i="17"/>
  <c r="H29" i="17"/>
  <c r="I29" i="17"/>
  <c r="J29" i="17"/>
  <c r="K29" i="17"/>
  <c r="D30" i="17"/>
  <c r="E30" i="17"/>
  <c r="F30" i="17"/>
  <c r="G30" i="17"/>
  <c r="H30" i="17"/>
  <c r="I30" i="17"/>
  <c r="J30" i="17"/>
  <c r="K30" i="17"/>
  <c r="D31" i="17"/>
  <c r="E31" i="17"/>
  <c r="F31" i="17"/>
  <c r="G31" i="17"/>
  <c r="H31" i="17"/>
  <c r="I31" i="17"/>
  <c r="J31" i="17"/>
  <c r="K31" i="17"/>
  <c r="D32" i="17"/>
  <c r="E32" i="17"/>
  <c r="F32" i="17"/>
  <c r="G32" i="17"/>
  <c r="H32" i="17"/>
  <c r="I32" i="17"/>
  <c r="J32" i="17"/>
  <c r="K32" i="17"/>
  <c r="D33" i="17"/>
  <c r="E33" i="17"/>
  <c r="F33" i="17"/>
  <c r="G33" i="17"/>
  <c r="H33" i="17"/>
  <c r="I33" i="17"/>
  <c r="J33" i="17"/>
  <c r="K33" i="17"/>
  <c r="D34" i="17"/>
  <c r="E34" i="17"/>
  <c r="F34" i="17"/>
  <c r="G34" i="17"/>
  <c r="H34" i="17"/>
  <c r="I34" i="17"/>
  <c r="J34" i="17"/>
  <c r="K34" i="17"/>
  <c r="D35" i="17"/>
  <c r="E35" i="17"/>
  <c r="F35" i="17"/>
  <c r="G35" i="17"/>
  <c r="H35" i="17"/>
  <c r="I35" i="17"/>
  <c r="J35" i="17"/>
  <c r="K35" i="17"/>
  <c r="D36" i="17"/>
  <c r="E36" i="17"/>
  <c r="F36" i="17"/>
  <c r="N36" i="17"/>
  <c r="G36" i="17"/>
  <c r="H36" i="17"/>
  <c r="I36" i="17"/>
  <c r="J36" i="17"/>
  <c r="K36" i="17"/>
  <c r="D37" i="17"/>
  <c r="E37" i="17"/>
  <c r="F37" i="17"/>
  <c r="N37" i="17" s="1"/>
  <c r="G37" i="17"/>
  <c r="H37" i="17"/>
  <c r="I37" i="17"/>
  <c r="J37" i="17"/>
  <c r="K37" i="17"/>
  <c r="D38" i="17"/>
  <c r="E38" i="17"/>
  <c r="F38" i="17"/>
  <c r="G38" i="17"/>
  <c r="H38" i="17"/>
  <c r="I38" i="17"/>
  <c r="J38" i="17"/>
  <c r="K38" i="17"/>
  <c r="D39" i="17"/>
  <c r="E39" i="17"/>
  <c r="F39" i="17"/>
  <c r="G39" i="17"/>
  <c r="H39" i="17"/>
  <c r="I39" i="17"/>
  <c r="J39" i="17"/>
  <c r="K39" i="17"/>
  <c r="D40" i="17"/>
  <c r="E40" i="17"/>
  <c r="F40" i="17"/>
  <c r="G40" i="17"/>
  <c r="H40" i="17"/>
  <c r="I40" i="17"/>
  <c r="J40" i="17"/>
  <c r="K40" i="17"/>
  <c r="D41" i="17"/>
  <c r="E41" i="17"/>
  <c r="F41" i="17"/>
  <c r="G41" i="17"/>
  <c r="H41" i="17"/>
  <c r="I41" i="17"/>
  <c r="J41" i="17"/>
  <c r="K41" i="17"/>
  <c r="D42" i="17"/>
  <c r="E42" i="17"/>
  <c r="F42" i="17"/>
  <c r="G42" i="17"/>
  <c r="H42" i="17"/>
  <c r="I42" i="17"/>
  <c r="J42" i="17"/>
  <c r="K42" i="17"/>
  <c r="D43" i="17"/>
  <c r="E43" i="17"/>
  <c r="F43" i="17"/>
  <c r="G43" i="17"/>
  <c r="H43" i="17"/>
  <c r="I43" i="17"/>
  <c r="J43" i="17"/>
  <c r="K43" i="17"/>
  <c r="D44" i="17"/>
  <c r="E44" i="17"/>
  <c r="F44" i="17"/>
  <c r="G44" i="17"/>
  <c r="H44" i="17"/>
  <c r="I44" i="17"/>
  <c r="J44" i="17"/>
  <c r="K44" i="17"/>
  <c r="D45" i="17"/>
  <c r="E45" i="17"/>
  <c r="F45" i="17"/>
  <c r="G45" i="17"/>
  <c r="H45" i="17"/>
  <c r="I45" i="17"/>
  <c r="J45" i="17"/>
  <c r="K45" i="17"/>
  <c r="D46" i="17"/>
  <c r="E46" i="17"/>
  <c r="F46" i="17"/>
  <c r="G46" i="17"/>
  <c r="H46" i="17"/>
  <c r="I46" i="17"/>
  <c r="J46" i="17"/>
  <c r="K46" i="17"/>
  <c r="D47" i="17"/>
  <c r="E47" i="17"/>
  <c r="F47" i="17"/>
  <c r="G47" i="17"/>
  <c r="H47" i="17"/>
  <c r="I47" i="17"/>
  <c r="J47" i="17"/>
  <c r="K47" i="17"/>
  <c r="D48" i="17"/>
  <c r="E48" i="17"/>
  <c r="F48" i="17"/>
  <c r="G48" i="17"/>
  <c r="H48" i="17"/>
  <c r="I48" i="17"/>
  <c r="J48" i="17"/>
  <c r="K48" i="17"/>
  <c r="D49" i="17"/>
  <c r="E49" i="17"/>
  <c r="F49" i="17"/>
  <c r="G49" i="17"/>
  <c r="H49" i="17"/>
  <c r="I49" i="17"/>
  <c r="J49" i="17"/>
  <c r="K49" i="17"/>
  <c r="D50" i="17"/>
  <c r="E50" i="17"/>
  <c r="F50" i="17"/>
  <c r="G50" i="17"/>
  <c r="H50" i="17"/>
  <c r="I50" i="17"/>
  <c r="J50" i="17"/>
  <c r="K50" i="17"/>
  <c r="D51" i="17"/>
  <c r="E51" i="17"/>
  <c r="F51" i="17"/>
  <c r="G51" i="17"/>
  <c r="H51" i="17"/>
  <c r="I51" i="17"/>
  <c r="J51" i="17"/>
  <c r="K51" i="17"/>
  <c r="D52" i="17"/>
  <c r="E52" i="17"/>
  <c r="F52" i="17"/>
  <c r="G52" i="17"/>
  <c r="H52" i="17"/>
  <c r="I52" i="17"/>
  <c r="J52" i="17"/>
  <c r="K52" i="17"/>
  <c r="D53" i="17"/>
  <c r="E53" i="17"/>
  <c r="F53" i="17"/>
  <c r="G53" i="17"/>
  <c r="H53" i="17"/>
  <c r="I53" i="17"/>
  <c r="J53" i="17"/>
  <c r="K53" i="17"/>
  <c r="D54" i="17"/>
  <c r="E54" i="17"/>
  <c r="F54" i="17"/>
  <c r="G54" i="17"/>
  <c r="H54" i="17"/>
  <c r="I54" i="17"/>
  <c r="J54" i="17"/>
  <c r="K54" i="17"/>
  <c r="D55" i="17"/>
  <c r="E55" i="17"/>
  <c r="F55" i="17"/>
  <c r="G55" i="17"/>
  <c r="H55" i="17"/>
  <c r="I55" i="17"/>
  <c r="J55" i="17"/>
  <c r="K55" i="17"/>
  <c r="D56" i="17"/>
  <c r="E56" i="17"/>
  <c r="F56" i="17"/>
  <c r="G56" i="17"/>
  <c r="H56" i="17"/>
  <c r="I56" i="17"/>
  <c r="J56" i="17"/>
  <c r="K56" i="17"/>
  <c r="D57" i="17"/>
  <c r="E57" i="17"/>
  <c r="F57" i="17"/>
  <c r="G57" i="17"/>
  <c r="H57" i="17"/>
  <c r="I57" i="17"/>
  <c r="J57" i="17"/>
  <c r="K57" i="17"/>
  <c r="D58" i="17"/>
  <c r="E58" i="17"/>
  <c r="F58" i="17"/>
  <c r="G58" i="17"/>
  <c r="H58" i="17"/>
  <c r="I58" i="17"/>
  <c r="J58" i="17"/>
  <c r="K58" i="17"/>
  <c r="D59" i="17"/>
  <c r="E59" i="17"/>
  <c r="F59" i="17"/>
  <c r="G59" i="17"/>
  <c r="H59" i="17"/>
  <c r="I59" i="17"/>
  <c r="J59" i="17"/>
  <c r="K59" i="17"/>
  <c r="D60" i="17"/>
  <c r="E60" i="17"/>
  <c r="F60" i="17"/>
  <c r="G60" i="17"/>
  <c r="H60" i="17"/>
  <c r="I60" i="17"/>
  <c r="J60" i="17"/>
  <c r="K60" i="17"/>
  <c r="D61" i="17"/>
  <c r="E61" i="17"/>
  <c r="F61" i="17"/>
  <c r="G61" i="17"/>
  <c r="H61" i="17"/>
  <c r="I61" i="17"/>
  <c r="J61" i="17"/>
  <c r="K61" i="17"/>
  <c r="D62" i="17"/>
  <c r="E62" i="17"/>
  <c r="F62" i="17"/>
  <c r="G62" i="17"/>
  <c r="H62" i="17"/>
  <c r="I62" i="17"/>
  <c r="J62" i="17"/>
  <c r="K62" i="17"/>
  <c r="D63" i="17"/>
  <c r="E63" i="17"/>
  <c r="F63" i="17"/>
  <c r="G63" i="17"/>
  <c r="H63" i="17"/>
  <c r="I63" i="17"/>
  <c r="J63" i="17"/>
  <c r="K63" i="17"/>
  <c r="D64" i="17"/>
  <c r="E64" i="17"/>
  <c r="F64" i="17"/>
  <c r="G64" i="17"/>
  <c r="H64" i="17"/>
  <c r="I64" i="17"/>
  <c r="J64" i="17"/>
  <c r="K64" i="17"/>
  <c r="D65" i="17"/>
  <c r="E65" i="17"/>
  <c r="F65" i="17"/>
  <c r="G65" i="17"/>
  <c r="H65" i="17"/>
  <c r="I65" i="17"/>
  <c r="J65" i="17"/>
  <c r="K65" i="17"/>
  <c r="D66" i="17"/>
  <c r="E66" i="17"/>
  <c r="F66" i="17"/>
  <c r="G66" i="17"/>
  <c r="H66" i="17"/>
  <c r="I66" i="17"/>
  <c r="J66" i="17"/>
  <c r="K66" i="17"/>
  <c r="D67" i="17"/>
  <c r="E67" i="17"/>
  <c r="F67" i="17"/>
  <c r="G67" i="17"/>
  <c r="H67" i="17"/>
  <c r="I67" i="17"/>
  <c r="J67" i="17"/>
  <c r="K67" i="17"/>
  <c r="D68" i="17"/>
  <c r="E68" i="17"/>
  <c r="F68" i="17"/>
  <c r="G68" i="17"/>
  <c r="H68" i="17"/>
  <c r="I68" i="17"/>
  <c r="J68" i="17"/>
  <c r="K68" i="17"/>
  <c r="D69" i="17"/>
  <c r="E69" i="17"/>
  <c r="F69" i="17"/>
  <c r="G69" i="17"/>
  <c r="H69" i="17"/>
  <c r="I69" i="17"/>
  <c r="J69" i="17"/>
  <c r="K69" i="17"/>
  <c r="D70" i="17"/>
  <c r="E70" i="17"/>
  <c r="F70" i="17"/>
  <c r="G70" i="17"/>
  <c r="H70" i="17"/>
  <c r="I70" i="17"/>
  <c r="J70" i="17"/>
  <c r="K70" i="17"/>
  <c r="D71" i="17"/>
  <c r="E71" i="17"/>
  <c r="F71" i="17"/>
  <c r="G71" i="17"/>
  <c r="H71" i="17"/>
  <c r="I71" i="17"/>
  <c r="J71" i="17"/>
  <c r="K71" i="17"/>
  <c r="D72" i="17"/>
  <c r="E72" i="17"/>
  <c r="F72" i="17"/>
  <c r="G72" i="17"/>
  <c r="H72" i="17"/>
  <c r="I72" i="17"/>
  <c r="J72" i="17"/>
  <c r="K72" i="17"/>
  <c r="D73" i="17"/>
  <c r="E73" i="17"/>
  <c r="F73" i="17"/>
  <c r="G73" i="17"/>
  <c r="H73" i="17"/>
  <c r="I73" i="17"/>
  <c r="J73" i="17"/>
  <c r="K73" i="17"/>
  <c r="D74" i="17"/>
  <c r="E74" i="17"/>
  <c r="F74" i="17"/>
  <c r="G74" i="17"/>
  <c r="H74" i="17"/>
  <c r="I74" i="17"/>
  <c r="J74" i="17"/>
  <c r="K74" i="17"/>
  <c r="D75" i="17"/>
  <c r="E75" i="17"/>
  <c r="F75" i="17"/>
  <c r="G75" i="17"/>
  <c r="H75" i="17"/>
  <c r="I75" i="17"/>
  <c r="J75" i="17"/>
  <c r="K75" i="17"/>
  <c r="D76" i="17"/>
  <c r="E76" i="17"/>
  <c r="F76" i="17"/>
  <c r="G76" i="17"/>
  <c r="H76" i="17"/>
  <c r="I76" i="17"/>
  <c r="J76" i="17"/>
  <c r="K76" i="17"/>
  <c r="D77" i="17"/>
  <c r="E77" i="17"/>
  <c r="F77" i="17"/>
  <c r="G77" i="17"/>
  <c r="H77" i="17"/>
  <c r="I77" i="17"/>
  <c r="J77" i="17"/>
  <c r="K77" i="17"/>
  <c r="D78" i="17"/>
  <c r="E78" i="17"/>
  <c r="F78" i="17"/>
  <c r="G78" i="17"/>
  <c r="H78" i="17"/>
  <c r="I78" i="17"/>
  <c r="J78" i="17"/>
  <c r="K78" i="17"/>
  <c r="D79" i="17"/>
  <c r="E79" i="17"/>
  <c r="F79" i="17"/>
  <c r="G79" i="17"/>
  <c r="H79" i="17"/>
  <c r="I79" i="17"/>
  <c r="J79" i="17"/>
  <c r="K79" i="17"/>
  <c r="D80" i="17"/>
  <c r="E80" i="17"/>
  <c r="F80" i="17"/>
  <c r="G80" i="17"/>
  <c r="H80" i="17"/>
  <c r="I80" i="17"/>
  <c r="J80" i="17"/>
  <c r="K80" i="17"/>
  <c r="D81" i="17"/>
  <c r="E81" i="17"/>
  <c r="F81" i="17"/>
  <c r="G81" i="17"/>
  <c r="H81" i="17"/>
  <c r="I81" i="17"/>
  <c r="J81" i="17"/>
  <c r="K81" i="17"/>
  <c r="D82" i="17"/>
  <c r="E82" i="17"/>
  <c r="F82" i="17"/>
  <c r="G82" i="17"/>
  <c r="H82" i="17"/>
  <c r="I82" i="17"/>
  <c r="J82" i="17"/>
  <c r="K82" i="17"/>
  <c r="D83" i="17"/>
  <c r="E83" i="17"/>
  <c r="F83" i="17"/>
  <c r="G83" i="17"/>
  <c r="H83" i="17"/>
  <c r="I83" i="17"/>
  <c r="J83" i="17"/>
  <c r="K83" i="17"/>
  <c r="D84" i="17"/>
  <c r="E84" i="17"/>
  <c r="F84" i="17"/>
  <c r="G84" i="17"/>
  <c r="H84" i="17"/>
  <c r="I84" i="17"/>
  <c r="J84" i="17"/>
  <c r="K84" i="17"/>
  <c r="D85" i="17"/>
  <c r="E85" i="17"/>
  <c r="F85" i="17"/>
  <c r="G85" i="17"/>
  <c r="H85" i="17"/>
  <c r="I85" i="17"/>
  <c r="J85" i="17"/>
  <c r="K85" i="17"/>
  <c r="D86" i="17"/>
  <c r="E86" i="17"/>
  <c r="F86" i="17"/>
  <c r="G86" i="17"/>
  <c r="H86" i="17"/>
  <c r="I86" i="17"/>
  <c r="J86" i="17"/>
  <c r="K86" i="17"/>
  <c r="D87" i="17"/>
  <c r="E87" i="17"/>
  <c r="F87" i="17"/>
  <c r="G87" i="17"/>
  <c r="H87" i="17"/>
  <c r="I87" i="17"/>
  <c r="J87" i="17"/>
  <c r="K87" i="17"/>
  <c r="D88" i="17"/>
  <c r="E88" i="17"/>
  <c r="F88" i="17"/>
  <c r="G88" i="17"/>
  <c r="H88" i="17"/>
  <c r="I88" i="17"/>
  <c r="J88" i="17"/>
  <c r="K88" i="17"/>
  <c r="D89" i="17"/>
  <c r="E89" i="17"/>
  <c r="F89" i="17"/>
  <c r="G89" i="17"/>
  <c r="H89" i="17"/>
  <c r="I89" i="17"/>
  <c r="J89" i="17"/>
  <c r="K89" i="17"/>
  <c r="D90" i="17"/>
  <c r="E90" i="17"/>
  <c r="F90" i="17"/>
  <c r="G90" i="17"/>
  <c r="H90" i="17"/>
  <c r="I90" i="17"/>
  <c r="J90" i="17"/>
  <c r="K90" i="17"/>
  <c r="D91" i="17"/>
  <c r="E91" i="17"/>
  <c r="F91" i="17"/>
  <c r="G91" i="17"/>
  <c r="H91" i="17"/>
  <c r="I91" i="17"/>
  <c r="J91" i="17"/>
  <c r="K91" i="17"/>
  <c r="D92" i="17"/>
  <c r="E92" i="17"/>
  <c r="F92" i="17"/>
  <c r="G92" i="17"/>
  <c r="H92" i="17"/>
  <c r="I92" i="17"/>
  <c r="J92" i="17"/>
  <c r="K92" i="17"/>
  <c r="D93" i="17"/>
  <c r="E93" i="17"/>
  <c r="F93" i="17"/>
  <c r="G93" i="17"/>
  <c r="H93" i="17"/>
  <c r="I93" i="17"/>
  <c r="J93" i="17"/>
  <c r="K93" i="17"/>
  <c r="D94" i="17"/>
  <c r="E94" i="17"/>
  <c r="F94" i="17"/>
  <c r="G94" i="17"/>
  <c r="H94" i="17"/>
  <c r="I94" i="17"/>
  <c r="J94" i="17"/>
  <c r="K94" i="17"/>
  <c r="D95" i="17"/>
  <c r="E95" i="17"/>
  <c r="F95" i="17"/>
  <c r="G95" i="17"/>
  <c r="H95" i="17"/>
  <c r="I95" i="17"/>
  <c r="J95" i="17"/>
  <c r="K95" i="17"/>
  <c r="D96" i="17"/>
  <c r="E96" i="17"/>
  <c r="F96" i="17"/>
  <c r="G96" i="17"/>
  <c r="H96" i="17"/>
  <c r="I96" i="17"/>
  <c r="J96" i="17"/>
  <c r="K96" i="17"/>
  <c r="D97" i="17"/>
  <c r="E97" i="17"/>
  <c r="F97" i="17"/>
  <c r="G97" i="17"/>
  <c r="H97" i="17"/>
  <c r="I97" i="17"/>
  <c r="J97" i="17"/>
  <c r="K97" i="17"/>
  <c r="D98" i="17"/>
  <c r="E98" i="17"/>
  <c r="F98" i="17"/>
  <c r="G98" i="17"/>
  <c r="H98" i="17"/>
  <c r="I98" i="17"/>
  <c r="J98" i="17"/>
  <c r="K98" i="17"/>
  <c r="D99" i="17"/>
  <c r="E99" i="17"/>
  <c r="F99" i="17"/>
  <c r="G99" i="17"/>
  <c r="H99" i="17"/>
  <c r="I99" i="17"/>
  <c r="J99" i="17"/>
  <c r="K99" i="17"/>
  <c r="D100" i="17"/>
  <c r="E100" i="17"/>
  <c r="F100" i="17"/>
  <c r="G100" i="17"/>
  <c r="H100" i="17"/>
  <c r="I100" i="17"/>
  <c r="J100" i="17"/>
  <c r="K100" i="17"/>
  <c r="D101" i="17"/>
  <c r="E101" i="17"/>
  <c r="F101" i="17"/>
  <c r="G101" i="17"/>
  <c r="H101" i="17"/>
  <c r="I101" i="17"/>
  <c r="J101" i="17"/>
  <c r="K101" i="17"/>
  <c r="D102" i="17"/>
  <c r="E102" i="17"/>
  <c r="F102" i="17"/>
  <c r="G102" i="17"/>
  <c r="H102" i="17"/>
  <c r="I102" i="17"/>
  <c r="J102" i="17"/>
  <c r="K102" i="17"/>
  <c r="D103" i="17"/>
  <c r="E103" i="17"/>
  <c r="F103" i="17"/>
  <c r="G103" i="17"/>
  <c r="H103" i="17"/>
  <c r="I103" i="17"/>
  <c r="J103" i="17"/>
  <c r="K103" i="17"/>
  <c r="D104" i="17"/>
  <c r="E104" i="17"/>
  <c r="F104" i="17"/>
  <c r="G104" i="17"/>
  <c r="H104" i="17"/>
  <c r="I104" i="17"/>
  <c r="J104" i="17"/>
  <c r="K104" i="17"/>
  <c r="D105" i="17"/>
  <c r="E105" i="17"/>
  <c r="F105" i="17"/>
  <c r="G105" i="17"/>
  <c r="H105" i="17"/>
  <c r="I105" i="17"/>
  <c r="J105" i="17"/>
  <c r="K105" i="17"/>
  <c r="D106" i="17"/>
  <c r="E106" i="17"/>
  <c r="F106" i="17"/>
  <c r="G106" i="17"/>
  <c r="H106" i="17"/>
  <c r="I106" i="17"/>
  <c r="J106" i="17"/>
  <c r="K106" i="17"/>
  <c r="D107" i="17"/>
  <c r="E107" i="17"/>
  <c r="F107" i="17"/>
  <c r="G107" i="17"/>
  <c r="H107" i="17"/>
  <c r="I107" i="17"/>
  <c r="J107" i="17"/>
  <c r="K107" i="17"/>
  <c r="D108" i="17"/>
  <c r="E108" i="17"/>
  <c r="F108" i="17"/>
  <c r="G108" i="17"/>
  <c r="H108" i="17"/>
  <c r="I108" i="17"/>
  <c r="J108" i="17"/>
  <c r="K108" i="17"/>
  <c r="D109" i="17"/>
  <c r="E109" i="17"/>
  <c r="F109" i="17"/>
  <c r="G109" i="17"/>
  <c r="H109" i="17"/>
  <c r="I109" i="17"/>
  <c r="J109" i="17"/>
  <c r="K109" i="17"/>
  <c r="D110" i="17"/>
  <c r="E110" i="17"/>
  <c r="F110" i="17"/>
  <c r="G110" i="17"/>
  <c r="H110" i="17"/>
  <c r="I110" i="17"/>
  <c r="J110" i="17"/>
  <c r="K110" i="17"/>
  <c r="D111" i="17"/>
  <c r="E111" i="17"/>
  <c r="F111" i="17"/>
  <c r="G111" i="17"/>
  <c r="H111" i="17"/>
  <c r="I111" i="17"/>
  <c r="J111" i="17"/>
  <c r="K111" i="17"/>
  <c r="D112" i="17"/>
  <c r="E112" i="17"/>
  <c r="F112" i="17"/>
  <c r="G112" i="17"/>
  <c r="H112" i="17"/>
  <c r="I112" i="17"/>
  <c r="J112" i="17"/>
  <c r="K112" i="17"/>
  <c r="D113" i="17"/>
  <c r="E113" i="17"/>
  <c r="F113" i="17"/>
  <c r="G113" i="17"/>
  <c r="H113" i="17"/>
  <c r="I113" i="17"/>
  <c r="J113" i="17"/>
  <c r="K113" i="17"/>
  <c r="D114" i="17"/>
  <c r="E114" i="17"/>
  <c r="F114" i="17"/>
  <c r="G114" i="17"/>
  <c r="H114" i="17"/>
  <c r="I114" i="17"/>
  <c r="J114" i="17"/>
  <c r="K114" i="17"/>
  <c r="D115" i="17"/>
  <c r="E115" i="17"/>
  <c r="F115" i="17"/>
  <c r="G115" i="17"/>
  <c r="H115" i="17"/>
  <c r="I115" i="17"/>
  <c r="J115" i="17"/>
  <c r="K115" i="17"/>
  <c r="D116" i="17"/>
  <c r="E116" i="17"/>
  <c r="F116" i="17"/>
  <c r="G116" i="17"/>
  <c r="H116" i="17"/>
  <c r="I116" i="17"/>
  <c r="J116" i="17"/>
  <c r="K116" i="17"/>
  <c r="D117" i="17"/>
  <c r="E117" i="17"/>
  <c r="F117" i="17"/>
  <c r="G117" i="17"/>
  <c r="H117" i="17"/>
  <c r="I117" i="17"/>
  <c r="J117" i="17"/>
  <c r="K117" i="17"/>
  <c r="D118" i="17"/>
  <c r="E118" i="17"/>
  <c r="F118" i="17"/>
  <c r="G118" i="17"/>
  <c r="H118" i="17"/>
  <c r="I118" i="17"/>
  <c r="J118" i="17"/>
  <c r="K118" i="17"/>
  <c r="D119" i="17"/>
  <c r="E119" i="17"/>
  <c r="F119" i="17"/>
  <c r="G119" i="17"/>
  <c r="H119" i="17"/>
  <c r="I119" i="17"/>
  <c r="J119" i="17"/>
  <c r="K119" i="17"/>
  <c r="D120" i="17"/>
  <c r="E120" i="17"/>
  <c r="F120" i="17"/>
  <c r="G120" i="17"/>
  <c r="H120" i="17"/>
  <c r="I120" i="17"/>
  <c r="J120" i="17"/>
  <c r="K120" i="17"/>
  <c r="D121" i="17"/>
  <c r="E121" i="17"/>
  <c r="F121" i="17"/>
  <c r="G121" i="17"/>
  <c r="H121" i="17"/>
  <c r="I121" i="17"/>
  <c r="J121" i="17"/>
  <c r="K121" i="17"/>
  <c r="D122" i="17"/>
  <c r="E122" i="17"/>
  <c r="F122" i="17"/>
  <c r="G122" i="17"/>
  <c r="H122" i="17"/>
  <c r="I122" i="17"/>
  <c r="J122" i="17"/>
  <c r="K122" i="17"/>
  <c r="D123" i="17"/>
  <c r="E123" i="17"/>
  <c r="N123" i="17" s="1"/>
  <c r="F123" i="17"/>
  <c r="G123" i="17"/>
  <c r="H123" i="17"/>
  <c r="I123" i="17"/>
  <c r="J123" i="17"/>
  <c r="K123" i="17"/>
  <c r="D124" i="17"/>
  <c r="E124" i="17"/>
  <c r="F124" i="17"/>
  <c r="G124" i="17"/>
  <c r="H124" i="17"/>
  <c r="I124" i="17"/>
  <c r="J124" i="17"/>
  <c r="K124" i="17"/>
  <c r="D125" i="17"/>
  <c r="E125" i="17"/>
  <c r="F125" i="17"/>
  <c r="G125" i="17"/>
  <c r="H125" i="17"/>
  <c r="I125" i="17"/>
  <c r="J125" i="17"/>
  <c r="K125" i="17"/>
  <c r="D126" i="17"/>
  <c r="E126" i="17"/>
  <c r="F126" i="17"/>
  <c r="G126" i="17"/>
  <c r="H126" i="17"/>
  <c r="I126" i="17"/>
  <c r="J126" i="17"/>
  <c r="K126" i="17"/>
  <c r="D127" i="17"/>
  <c r="E127" i="17"/>
  <c r="F127" i="17"/>
  <c r="G127" i="17"/>
  <c r="H127" i="17"/>
  <c r="I127" i="17"/>
  <c r="J127" i="17"/>
  <c r="K127" i="17"/>
  <c r="D128" i="17"/>
  <c r="E128" i="17"/>
  <c r="F128" i="17"/>
  <c r="G128" i="17"/>
  <c r="H128" i="17"/>
  <c r="I128" i="17"/>
  <c r="J128" i="17"/>
  <c r="K128" i="17"/>
  <c r="D129" i="17"/>
  <c r="E129" i="17"/>
  <c r="F129" i="17"/>
  <c r="G129" i="17"/>
  <c r="H129" i="17"/>
  <c r="I129" i="17"/>
  <c r="J129" i="17"/>
  <c r="K129" i="17"/>
  <c r="D130" i="17"/>
  <c r="E130" i="17"/>
  <c r="F130" i="17"/>
  <c r="G130" i="17"/>
  <c r="H130" i="17"/>
  <c r="I130" i="17"/>
  <c r="J130" i="17"/>
  <c r="K130" i="17"/>
  <c r="D131" i="17"/>
  <c r="E131" i="17"/>
  <c r="F131" i="17"/>
  <c r="G131" i="17"/>
  <c r="H131" i="17"/>
  <c r="I131" i="17"/>
  <c r="J131" i="17"/>
  <c r="K131" i="17"/>
  <c r="D132" i="17"/>
  <c r="E132" i="17"/>
  <c r="F132" i="17"/>
  <c r="G132" i="17"/>
  <c r="H132" i="17"/>
  <c r="I132" i="17"/>
  <c r="J132" i="17"/>
  <c r="K132" i="17"/>
  <c r="D133" i="17"/>
  <c r="E133" i="17"/>
  <c r="F133" i="17"/>
  <c r="G133" i="17"/>
  <c r="H133" i="17"/>
  <c r="I133" i="17"/>
  <c r="J133" i="17"/>
  <c r="K133" i="17"/>
  <c r="D134" i="17"/>
  <c r="E134" i="17"/>
  <c r="F134" i="17"/>
  <c r="G134" i="17"/>
  <c r="H134" i="17"/>
  <c r="I134" i="17"/>
  <c r="J134" i="17"/>
  <c r="K134" i="17"/>
  <c r="D135" i="17"/>
  <c r="E135" i="17"/>
  <c r="F135" i="17"/>
  <c r="G135" i="17"/>
  <c r="H135" i="17"/>
  <c r="I135" i="17"/>
  <c r="J135" i="17"/>
  <c r="K135" i="17"/>
  <c r="D136" i="17"/>
  <c r="E136" i="17"/>
  <c r="F136" i="17"/>
  <c r="G136" i="17"/>
  <c r="H136" i="17"/>
  <c r="I136" i="17"/>
  <c r="J136" i="17"/>
  <c r="K136" i="17"/>
  <c r="D137" i="17"/>
  <c r="E137" i="17"/>
  <c r="F137" i="17"/>
  <c r="G137" i="17"/>
  <c r="H137" i="17"/>
  <c r="I137" i="17"/>
  <c r="J137" i="17"/>
  <c r="K137" i="17"/>
  <c r="D138" i="17"/>
  <c r="E138" i="17"/>
  <c r="F138" i="17"/>
  <c r="G138" i="17"/>
  <c r="H138" i="17"/>
  <c r="I138" i="17"/>
  <c r="J138" i="17"/>
  <c r="K138" i="17"/>
  <c r="D139" i="17"/>
  <c r="E139" i="17"/>
  <c r="F139" i="17"/>
  <c r="G139" i="17"/>
  <c r="H139" i="17"/>
  <c r="I139" i="17"/>
  <c r="J139" i="17"/>
  <c r="K139" i="17"/>
  <c r="D140" i="17"/>
  <c r="E140" i="17"/>
  <c r="F140" i="17"/>
  <c r="G140" i="17"/>
  <c r="H140" i="17"/>
  <c r="I140" i="17"/>
  <c r="J140" i="17"/>
  <c r="K140" i="17"/>
  <c r="D141" i="17"/>
  <c r="E141" i="17"/>
  <c r="F141" i="17"/>
  <c r="G141" i="17"/>
  <c r="H141" i="17"/>
  <c r="I141" i="17"/>
  <c r="J141" i="17"/>
  <c r="K141" i="17"/>
  <c r="D142" i="17"/>
  <c r="E142" i="17"/>
  <c r="F142" i="17"/>
  <c r="G142" i="17"/>
  <c r="H142" i="17"/>
  <c r="I142" i="17"/>
  <c r="J142" i="17"/>
  <c r="K142" i="17"/>
  <c r="D143" i="17"/>
  <c r="E143" i="17"/>
  <c r="F143" i="17"/>
  <c r="G143" i="17"/>
  <c r="H143" i="17"/>
  <c r="I143" i="17"/>
  <c r="J143" i="17"/>
  <c r="K143" i="17"/>
  <c r="D144" i="17"/>
  <c r="E144" i="17"/>
  <c r="F144" i="17"/>
  <c r="G144" i="17"/>
  <c r="H144" i="17"/>
  <c r="I144" i="17"/>
  <c r="J144" i="17"/>
  <c r="K144" i="17"/>
  <c r="D145" i="17"/>
  <c r="E145" i="17"/>
  <c r="F145" i="17"/>
  <c r="G145" i="17"/>
  <c r="H145" i="17"/>
  <c r="I145" i="17"/>
  <c r="J145" i="17"/>
  <c r="K145" i="17"/>
  <c r="D146" i="17"/>
  <c r="E146" i="17"/>
  <c r="F146" i="17"/>
  <c r="G146" i="17"/>
  <c r="H146" i="17"/>
  <c r="I146" i="17"/>
  <c r="J146" i="17"/>
  <c r="K146" i="17"/>
  <c r="D147" i="17"/>
  <c r="E147" i="17"/>
  <c r="F147" i="17"/>
  <c r="G147" i="17"/>
  <c r="H147" i="17"/>
  <c r="I147" i="17"/>
  <c r="J147" i="17"/>
  <c r="K147" i="17"/>
  <c r="D148" i="17"/>
  <c r="E148" i="17"/>
  <c r="F148" i="17"/>
  <c r="G148" i="17"/>
  <c r="H148" i="17"/>
  <c r="I148" i="17"/>
  <c r="J148" i="17"/>
  <c r="K148" i="17"/>
  <c r="D149" i="17"/>
  <c r="E149" i="17"/>
  <c r="F149" i="17"/>
  <c r="G149" i="17"/>
  <c r="H149" i="17"/>
  <c r="I149" i="17"/>
  <c r="J149" i="17"/>
  <c r="K149" i="17"/>
  <c r="D150" i="17"/>
  <c r="E150" i="17"/>
  <c r="F150" i="17"/>
  <c r="G150" i="17"/>
  <c r="H150" i="17"/>
  <c r="I150" i="17"/>
  <c r="J150" i="17"/>
  <c r="K150" i="17"/>
  <c r="D151" i="17"/>
  <c r="E151" i="17"/>
  <c r="F151" i="17"/>
  <c r="G151" i="17"/>
  <c r="H151" i="17"/>
  <c r="I151" i="17"/>
  <c r="J151" i="17"/>
  <c r="K151" i="17"/>
  <c r="D152" i="17"/>
  <c r="E152" i="17"/>
  <c r="F152" i="17"/>
  <c r="G152" i="17"/>
  <c r="H152" i="17"/>
  <c r="I152" i="17"/>
  <c r="J152" i="17"/>
  <c r="K152" i="17"/>
  <c r="D153" i="17"/>
  <c r="E153" i="17"/>
  <c r="F153" i="17"/>
  <c r="G153" i="17"/>
  <c r="H153" i="17"/>
  <c r="I153" i="17"/>
  <c r="J153" i="17"/>
  <c r="K153" i="17"/>
  <c r="D154" i="17"/>
  <c r="E154" i="17"/>
  <c r="F154" i="17"/>
  <c r="G154" i="17"/>
  <c r="H154" i="17"/>
  <c r="I154" i="17"/>
  <c r="J154" i="17"/>
  <c r="K154" i="17"/>
  <c r="D155" i="17"/>
  <c r="E155" i="17"/>
  <c r="F155" i="17"/>
  <c r="G155" i="17"/>
  <c r="H155" i="17"/>
  <c r="I155" i="17"/>
  <c r="J155" i="17"/>
  <c r="K155" i="17"/>
  <c r="D156" i="17"/>
  <c r="E156" i="17"/>
  <c r="F156" i="17"/>
  <c r="G156" i="17"/>
  <c r="H156" i="17"/>
  <c r="I156" i="17"/>
  <c r="J156" i="17"/>
  <c r="K156" i="17"/>
  <c r="D157" i="17"/>
  <c r="E157" i="17"/>
  <c r="F157" i="17"/>
  <c r="G157" i="17"/>
  <c r="H157" i="17"/>
  <c r="I157" i="17"/>
  <c r="J157" i="17"/>
  <c r="K157" i="17"/>
  <c r="D158" i="17"/>
  <c r="E158" i="17"/>
  <c r="F158" i="17"/>
  <c r="G158" i="17"/>
  <c r="H158" i="17"/>
  <c r="I158" i="17"/>
  <c r="J158" i="17"/>
  <c r="K158" i="17"/>
  <c r="D159" i="17"/>
  <c r="E159" i="17"/>
  <c r="F159" i="17"/>
  <c r="G159" i="17"/>
  <c r="H159" i="17"/>
  <c r="I159" i="17"/>
  <c r="J159" i="17"/>
  <c r="K159" i="17"/>
  <c r="D160" i="17"/>
  <c r="E160" i="17"/>
  <c r="F160" i="17"/>
  <c r="G160" i="17"/>
  <c r="H160" i="17"/>
  <c r="I160" i="17"/>
  <c r="J160" i="17"/>
  <c r="K160" i="17"/>
  <c r="D161" i="17"/>
  <c r="E161" i="17"/>
  <c r="F161" i="17"/>
  <c r="G161" i="17"/>
  <c r="H161" i="17"/>
  <c r="I161" i="17"/>
  <c r="J161" i="17"/>
  <c r="K161" i="17"/>
  <c r="D162" i="17"/>
  <c r="E162" i="17"/>
  <c r="F162" i="17"/>
  <c r="G162" i="17"/>
  <c r="H162" i="17"/>
  <c r="I162" i="17"/>
  <c r="J162" i="17"/>
  <c r="K162" i="17"/>
  <c r="D163" i="17"/>
  <c r="E163" i="17"/>
  <c r="F163" i="17"/>
  <c r="G163" i="17"/>
  <c r="H163" i="17"/>
  <c r="I163" i="17"/>
  <c r="J163" i="17"/>
  <c r="K163" i="17"/>
  <c r="D164" i="17"/>
  <c r="E164" i="17"/>
  <c r="F164" i="17"/>
  <c r="G164" i="17"/>
  <c r="H164" i="17"/>
  <c r="I164" i="17"/>
  <c r="J164" i="17"/>
  <c r="K164" i="17"/>
  <c r="D165" i="17"/>
  <c r="E165" i="17"/>
  <c r="F165" i="17"/>
  <c r="G165" i="17"/>
  <c r="H165" i="17"/>
  <c r="I165" i="17"/>
  <c r="J165" i="17"/>
  <c r="K165" i="17"/>
  <c r="D166" i="17"/>
  <c r="E166" i="17"/>
  <c r="F166" i="17"/>
  <c r="G166" i="17"/>
  <c r="H166" i="17"/>
  <c r="I166" i="17"/>
  <c r="J166" i="17"/>
  <c r="K166" i="17"/>
  <c r="D167" i="17"/>
  <c r="E167" i="17"/>
  <c r="F167" i="17"/>
  <c r="G167" i="17"/>
  <c r="H167" i="17"/>
  <c r="I167" i="17"/>
  <c r="J167" i="17"/>
  <c r="K167" i="17"/>
  <c r="D168" i="17"/>
  <c r="E168" i="17"/>
  <c r="F168" i="17"/>
  <c r="G168" i="17"/>
  <c r="H168" i="17"/>
  <c r="I168" i="17"/>
  <c r="J168" i="17"/>
  <c r="K168" i="17"/>
  <c r="D169" i="17"/>
  <c r="E169" i="17"/>
  <c r="F169" i="17"/>
  <c r="G169" i="17"/>
  <c r="H169" i="17"/>
  <c r="I169" i="17"/>
  <c r="J169" i="17"/>
  <c r="K169" i="17"/>
  <c r="D170" i="17"/>
  <c r="E170" i="17"/>
  <c r="F170" i="17"/>
  <c r="G170" i="17"/>
  <c r="H170" i="17"/>
  <c r="I170" i="17"/>
  <c r="J170" i="17"/>
  <c r="K170" i="17"/>
  <c r="D171" i="17"/>
  <c r="E171" i="17"/>
  <c r="F171" i="17"/>
  <c r="G171" i="17"/>
  <c r="H171" i="17"/>
  <c r="I171" i="17"/>
  <c r="J171" i="17"/>
  <c r="K171" i="17"/>
  <c r="D172" i="17"/>
  <c r="E172" i="17"/>
  <c r="F172" i="17"/>
  <c r="G172" i="17"/>
  <c r="H172" i="17"/>
  <c r="I172" i="17"/>
  <c r="J172" i="17"/>
  <c r="K172" i="17"/>
  <c r="D173" i="17"/>
  <c r="E173" i="17"/>
  <c r="F173" i="17"/>
  <c r="G173" i="17"/>
  <c r="H173" i="17"/>
  <c r="I173" i="17"/>
  <c r="J173" i="17"/>
  <c r="K173" i="17"/>
  <c r="D174" i="17"/>
  <c r="E174" i="17"/>
  <c r="F174" i="17"/>
  <c r="G174" i="17"/>
  <c r="H174" i="17"/>
  <c r="I174" i="17"/>
  <c r="J174" i="17"/>
  <c r="K174" i="17"/>
  <c r="D175" i="17"/>
  <c r="E175" i="17"/>
  <c r="F175" i="17"/>
  <c r="G175" i="17"/>
  <c r="H175" i="17"/>
  <c r="I175" i="17"/>
  <c r="J175" i="17"/>
  <c r="K175" i="17"/>
  <c r="D176" i="17"/>
  <c r="E176" i="17"/>
  <c r="F176" i="17"/>
  <c r="G176" i="17"/>
  <c r="H176" i="17"/>
  <c r="I176" i="17"/>
  <c r="J176" i="17"/>
  <c r="K176" i="17"/>
  <c r="D177" i="17"/>
  <c r="E177" i="17"/>
  <c r="F177" i="17"/>
  <c r="G177" i="17"/>
  <c r="H177" i="17"/>
  <c r="I177" i="17"/>
  <c r="J177" i="17"/>
  <c r="K177" i="17"/>
  <c r="D178" i="17"/>
  <c r="E178" i="17"/>
  <c r="F178" i="17"/>
  <c r="G178" i="17"/>
  <c r="H178" i="17"/>
  <c r="I178" i="17"/>
  <c r="J178" i="17"/>
  <c r="K178" i="17"/>
  <c r="D179" i="17"/>
  <c r="E179" i="17"/>
  <c r="F179" i="17"/>
  <c r="G179" i="17"/>
  <c r="H179" i="17"/>
  <c r="I179" i="17"/>
  <c r="J179" i="17"/>
  <c r="K179" i="17"/>
  <c r="D180" i="17"/>
  <c r="E180" i="17"/>
  <c r="F180" i="17"/>
  <c r="G180" i="17"/>
  <c r="H180" i="17"/>
  <c r="I180" i="17"/>
  <c r="J180" i="17"/>
  <c r="K180" i="17"/>
  <c r="D181" i="17"/>
  <c r="E181" i="17"/>
  <c r="F181" i="17"/>
  <c r="G181" i="17"/>
  <c r="H181" i="17"/>
  <c r="I181" i="17"/>
  <c r="J181" i="17"/>
  <c r="K181" i="17"/>
  <c r="D182" i="17"/>
  <c r="E182" i="17"/>
  <c r="F182" i="17"/>
  <c r="G182" i="17"/>
  <c r="H182" i="17"/>
  <c r="I182" i="17"/>
  <c r="J182" i="17"/>
  <c r="K182" i="17"/>
  <c r="D183" i="17"/>
  <c r="E183" i="17"/>
  <c r="F183" i="17"/>
  <c r="G183" i="17"/>
  <c r="H183" i="17"/>
  <c r="I183" i="17"/>
  <c r="J183" i="17"/>
  <c r="K183" i="17"/>
  <c r="D184" i="17"/>
  <c r="E184" i="17"/>
  <c r="F184" i="17"/>
  <c r="G184" i="17"/>
  <c r="H184" i="17"/>
  <c r="I184" i="17"/>
  <c r="J184" i="17"/>
  <c r="K184" i="17"/>
  <c r="D185" i="17"/>
  <c r="E185" i="17"/>
  <c r="F185" i="17"/>
  <c r="G185" i="17"/>
  <c r="H185" i="17"/>
  <c r="I185" i="17"/>
  <c r="J185" i="17"/>
  <c r="K185" i="17"/>
  <c r="D186" i="17"/>
  <c r="E186" i="17"/>
  <c r="F186" i="17"/>
  <c r="G186" i="17"/>
  <c r="H186" i="17"/>
  <c r="I186" i="17"/>
  <c r="J186" i="17"/>
  <c r="K186" i="17"/>
  <c r="D187" i="17"/>
  <c r="E187" i="17"/>
  <c r="F187" i="17"/>
  <c r="G187" i="17"/>
  <c r="H187" i="17"/>
  <c r="I187" i="17"/>
  <c r="J187" i="17"/>
  <c r="K187" i="17"/>
  <c r="D188" i="17"/>
  <c r="E188" i="17"/>
  <c r="F188" i="17"/>
  <c r="G188" i="17"/>
  <c r="H188" i="17"/>
  <c r="I188" i="17"/>
  <c r="J188" i="17"/>
  <c r="K188" i="17"/>
  <c r="D189" i="17"/>
  <c r="E189" i="17"/>
  <c r="F189" i="17"/>
  <c r="G189" i="17"/>
  <c r="H189" i="17"/>
  <c r="I189" i="17"/>
  <c r="J189" i="17"/>
  <c r="K189" i="17"/>
  <c r="D190" i="17"/>
  <c r="E190" i="17"/>
  <c r="F190" i="17"/>
  <c r="G190" i="17"/>
  <c r="H190" i="17"/>
  <c r="I190" i="17"/>
  <c r="J190" i="17"/>
  <c r="K190" i="17"/>
  <c r="D191" i="17"/>
  <c r="E191" i="17"/>
  <c r="F191" i="17"/>
  <c r="G191" i="17"/>
  <c r="H191" i="17"/>
  <c r="I191" i="17"/>
  <c r="J191" i="17"/>
  <c r="K191" i="17"/>
  <c r="D192" i="17"/>
  <c r="E192" i="17"/>
  <c r="F192" i="17"/>
  <c r="G192" i="17"/>
  <c r="H192" i="17"/>
  <c r="I192" i="17"/>
  <c r="J192" i="17"/>
  <c r="K192" i="17"/>
  <c r="D193" i="17"/>
  <c r="E193" i="17"/>
  <c r="F193" i="17"/>
  <c r="G193" i="17"/>
  <c r="H193" i="17"/>
  <c r="I193" i="17"/>
  <c r="J193" i="17"/>
  <c r="K193" i="17"/>
  <c r="D194" i="17"/>
  <c r="E194" i="17"/>
  <c r="F194" i="17"/>
  <c r="G194" i="17"/>
  <c r="H194" i="17"/>
  <c r="I194" i="17"/>
  <c r="J194" i="17"/>
  <c r="K194" i="17"/>
  <c r="D195" i="17"/>
  <c r="E195" i="17"/>
  <c r="F195" i="17"/>
  <c r="G195" i="17"/>
  <c r="H195" i="17"/>
  <c r="I195" i="17"/>
  <c r="J195" i="17"/>
  <c r="K195" i="17"/>
  <c r="D196" i="17"/>
  <c r="E196" i="17"/>
  <c r="F196" i="17"/>
  <c r="G196" i="17"/>
  <c r="H196" i="17"/>
  <c r="I196" i="17"/>
  <c r="J196" i="17"/>
  <c r="K196" i="17"/>
  <c r="D197" i="17"/>
  <c r="E197" i="17"/>
  <c r="F197" i="17"/>
  <c r="G197" i="17"/>
  <c r="H197" i="17"/>
  <c r="I197" i="17"/>
  <c r="J197" i="17"/>
  <c r="K197" i="17"/>
  <c r="D198" i="17"/>
  <c r="E198" i="17"/>
  <c r="F198" i="17"/>
  <c r="G198" i="17"/>
  <c r="H198" i="17"/>
  <c r="I198" i="17"/>
  <c r="J198" i="17"/>
  <c r="K198" i="17"/>
  <c r="D199" i="17"/>
  <c r="E199" i="17"/>
  <c r="F199" i="17"/>
  <c r="G199" i="17"/>
  <c r="H199" i="17"/>
  <c r="I199" i="17"/>
  <c r="J199" i="17"/>
  <c r="K199" i="17"/>
  <c r="D200" i="17"/>
  <c r="E200" i="17"/>
  <c r="F200" i="17"/>
  <c r="G200" i="17"/>
  <c r="H200" i="17"/>
  <c r="I200" i="17"/>
  <c r="J200" i="17"/>
  <c r="K200" i="17"/>
  <c r="D201" i="17"/>
  <c r="E201" i="17"/>
  <c r="F201" i="17"/>
  <c r="G201" i="17"/>
  <c r="H201" i="17"/>
  <c r="I201" i="17"/>
  <c r="J201" i="17"/>
  <c r="K201" i="17"/>
  <c r="D202" i="17"/>
  <c r="E202" i="17"/>
  <c r="F202" i="17"/>
  <c r="G202" i="17"/>
  <c r="H202" i="17"/>
  <c r="I202" i="17"/>
  <c r="J202" i="17"/>
  <c r="K202" i="17"/>
  <c r="D203" i="17"/>
  <c r="E203" i="17"/>
  <c r="F203" i="17"/>
  <c r="G203" i="17"/>
  <c r="H203" i="17"/>
  <c r="I203" i="17"/>
  <c r="J203" i="17"/>
  <c r="K203" i="17"/>
  <c r="D204" i="17"/>
  <c r="E204" i="17"/>
  <c r="F204" i="17"/>
  <c r="G204" i="17"/>
  <c r="H204" i="17"/>
  <c r="I204" i="17"/>
  <c r="J204" i="17"/>
  <c r="K204" i="17"/>
  <c r="D205" i="17"/>
  <c r="E205" i="17"/>
  <c r="F205" i="17"/>
  <c r="G205" i="17"/>
  <c r="H205" i="17"/>
  <c r="I205" i="17"/>
  <c r="J205" i="17"/>
  <c r="K205" i="17"/>
  <c r="D206" i="17"/>
  <c r="E206" i="17"/>
  <c r="F206" i="17"/>
  <c r="G206" i="17"/>
  <c r="H206" i="17"/>
  <c r="I206" i="17"/>
  <c r="J206" i="17"/>
  <c r="K206" i="17"/>
  <c r="D207" i="17"/>
  <c r="E207" i="17"/>
  <c r="F207" i="17"/>
  <c r="G207" i="17"/>
  <c r="H207" i="17"/>
  <c r="I207" i="17"/>
  <c r="J207" i="17"/>
  <c r="K207" i="17"/>
  <c r="D208" i="17"/>
  <c r="E208" i="17"/>
  <c r="F208" i="17"/>
  <c r="G208" i="17"/>
  <c r="H208" i="17"/>
  <c r="I208" i="17"/>
  <c r="J208" i="17"/>
  <c r="K208" i="17"/>
  <c r="D209" i="17"/>
  <c r="E209" i="17"/>
  <c r="F209" i="17"/>
  <c r="G209" i="17"/>
  <c r="H209" i="17"/>
  <c r="I209" i="17"/>
  <c r="J209" i="17"/>
  <c r="K209" i="17"/>
  <c r="D210" i="17"/>
  <c r="E210" i="17"/>
  <c r="F210" i="17"/>
  <c r="G210" i="17"/>
  <c r="H210" i="17"/>
  <c r="I210" i="17"/>
  <c r="J210" i="17"/>
  <c r="K210" i="17"/>
  <c r="D211" i="17"/>
  <c r="E211" i="17"/>
  <c r="F211" i="17"/>
  <c r="G211" i="17"/>
  <c r="H211" i="17"/>
  <c r="I211" i="17"/>
  <c r="J211" i="17"/>
  <c r="K211" i="17"/>
  <c r="D212" i="17"/>
  <c r="E212" i="17"/>
  <c r="F212" i="17"/>
  <c r="G212" i="17"/>
  <c r="H212" i="17"/>
  <c r="I212" i="17"/>
  <c r="J212" i="17"/>
  <c r="K212" i="17"/>
  <c r="D213" i="17"/>
  <c r="E213" i="17"/>
  <c r="F213" i="17"/>
  <c r="G213" i="17"/>
  <c r="H213" i="17"/>
  <c r="I213" i="17"/>
  <c r="J213" i="17"/>
  <c r="K213" i="17"/>
  <c r="D214" i="17"/>
  <c r="E214" i="17"/>
  <c r="F214" i="17"/>
  <c r="G214" i="17"/>
  <c r="H214" i="17"/>
  <c r="I214" i="17"/>
  <c r="J214" i="17"/>
  <c r="K214" i="17"/>
  <c r="D215" i="17"/>
  <c r="E215" i="17"/>
  <c r="F215" i="17"/>
  <c r="G215" i="17"/>
  <c r="H215" i="17"/>
  <c r="I215" i="17"/>
  <c r="J215" i="17"/>
  <c r="K215" i="17"/>
  <c r="D216" i="17"/>
  <c r="E216" i="17"/>
  <c r="F216" i="17"/>
  <c r="G216" i="17"/>
  <c r="H216" i="17"/>
  <c r="I216" i="17"/>
  <c r="J216" i="17"/>
  <c r="K216" i="17"/>
  <c r="D217" i="17"/>
  <c r="E217" i="17"/>
  <c r="F217" i="17"/>
  <c r="G217" i="17"/>
  <c r="H217" i="17"/>
  <c r="I217" i="17"/>
  <c r="J217" i="17"/>
  <c r="K217" i="17"/>
  <c r="D218" i="17"/>
  <c r="E218" i="17"/>
  <c r="F218" i="17"/>
  <c r="G218" i="17"/>
  <c r="H218" i="17"/>
  <c r="I218" i="17"/>
  <c r="J218" i="17"/>
  <c r="K218" i="17"/>
  <c r="D219" i="17"/>
  <c r="E219" i="17"/>
  <c r="F219" i="17"/>
  <c r="G219" i="17"/>
  <c r="H219" i="17"/>
  <c r="I219" i="17"/>
  <c r="J219" i="17"/>
  <c r="K219" i="17"/>
  <c r="D220" i="17"/>
  <c r="E220" i="17"/>
  <c r="F220" i="17"/>
  <c r="G220" i="17"/>
  <c r="L220" i="17" s="1"/>
  <c r="H220" i="17"/>
  <c r="I220" i="17"/>
  <c r="J220" i="17"/>
  <c r="K220" i="17"/>
  <c r="D221" i="17"/>
  <c r="E221" i="17"/>
  <c r="F221" i="17"/>
  <c r="G221" i="17"/>
  <c r="L221" i="17" s="1"/>
  <c r="H221" i="17"/>
  <c r="I221" i="17"/>
  <c r="J221" i="17"/>
  <c r="K221" i="17"/>
  <c r="D222" i="17"/>
  <c r="E222" i="17"/>
  <c r="F222" i="17"/>
  <c r="G222" i="17"/>
  <c r="L222" i="17" s="1"/>
  <c r="H222" i="17"/>
  <c r="I222" i="17"/>
  <c r="J222" i="17"/>
  <c r="K222" i="17"/>
  <c r="D223" i="17"/>
  <c r="E223" i="17"/>
  <c r="F223" i="17"/>
  <c r="G223" i="17"/>
  <c r="L223" i="17" s="1"/>
  <c r="H223" i="17"/>
  <c r="I223" i="17"/>
  <c r="J223" i="17"/>
  <c r="K223" i="17"/>
  <c r="D224" i="17"/>
  <c r="E224" i="17"/>
  <c r="F224" i="17"/>
  <c r="G224" i="17"/>
  <c r="L224" i="17" s="1"/>
  <c r="H224" i="17"/>
  <c r="I224" i="17"/>
  <c r="J224" i="17"/>
  <c r="K224" i="17"/>
  <c r="D225" i="17"/>
  <c r="E225" i="17"/>
  <c r="F225" i="17"/>
  <c r="G225" i="17"/>
  <c r="L225" i="17" s="1"/>
  <c r="H225" i="17"/>
  <c r="I225" i="17"/>
  <c r="J225" i="17"/>
  <c r="K225" i="17"/>
  <c r="D226" i="17"/>
  <c r="E226" i="17"/>
  <c r="F226" i="17"/>
  <c r="G226" i="17"/>
  <c r="L226" i="17" s="1"/>
  <c r="H226" i="17"/>
  <c r="I226" i="17"/>
  <c r="J226" i="17"/>
  <c r="K226" i="17"/>
  <c r="D227" i="17"/>
  <c r="E227" i="17"/>
  <c r="F227" i="17"/>
  <c r="G227" i="17"/>
  <c r="L227" i="17" s="1"/>
  <c r="H227" i="17"/>
  <c r="I227" i="17"/>
  <c r="J227" i="17"/>
  <c r="K227" i="17"/>
  <c r="D228" i="17"/>
  <c r="E228" i="17"/>
  <c r="F228" i="17"/>
  <c r="G228" i="17"/>
  <c r="L228" i="17" s="1"/>
  <c r="H228" i="17"/>
  <c r="I228" i="17"/>
  <c r="J228" i="17"/>
  <c r="K228" i="17"/>
  <c r="D229" i="17"/>
  <c r="E229" i="17"/>
  <c r="F229" i="17"/>
  <c r="G229" i="17"/>
  <c r="H229" i="17"/>
  <c r="I229" i="17"/>
  <c r="J229" i="17"/>
  <c r="K229" i="17"/>
  <c r="D230" i="17"/>
  <c r="E230" i="17"/>
  <c r="F230" i="17"/>
  <c r="G230" i="17"/>
  <c r="H230" i="17"/>
  <c r="I230" i="17"/>
  <c r="J230" i="17"/>
  <c r="K230" i="17"/>
  <c r="D231" i="17"/>
  <c r="E231" i="17"/>
  <c r="F231" i="17"/>
  <c r="G231" i="17"/>
  <c r="L231" i="17" s="1"/>
  <c r="H231" i="17"/>
  <c r="I231" i="17"/>
  <c r="J231" i="17"/>
  <c r="K231" i="17"/>
  <c r="D232" i="17"/>
  <c r="E232" i="17"/>
  <c r="F232" i="17"/>
  <c r="G232" i="17"/>
  <c r="H232" i="17"/>
  <c r="I232" i="17"/>
  <c r="O232" i="17" s="1"/>
  <c r="J232" i="17"/>
  <c r="K232" i="17"/>
  <c r="D233" i="17"/>
  <c r="E233" i="17"/>
  <c r="F233" i="17"/>
  <c r="G233" i="17"/>
  <c r="L233" i="17" s="1"/>
  <c r="H233" i="17"/>
  <c r="I233" i="17"/>
  <c r="O233" i="17" s="1"/>
  <c r="J233" i="17"/>
  <c r="K233" i="17"/>
  <c r="D234" i="17"/>
  <c r="E234" i="17"/>
  <c r="F234" i="17"/>
  <c r="G234" i="17"/>
  <c r="H234" i="17"/>
  <c r="I234" i="17"/>
  <c r="M234" i="17" s="1"/>
  <c r="J234" i="17"/>
  <c r="K234" i="17"/>
  <c r="D235" i="17"/>
  <c r="E235" i="17"/>
  <c r="F235" i="17"/>
  <c r="G235" i="17"/>
  <c r="H235" i="17"/>
  <c r="I235" i="17"/>
  <c r="O235" i="17" s="1"/>
  <c r="J235" i="17"/>
  <c r="K235" i="17"/>
  <c r="D236" i="17"/>
  <c r="E236" i="17"/>
  <c r="F236" i="17"/>
  <c r="G236" i="17"/>
  <c r="H236" i="17"/>
  <c r="I236" i="17"/>
  <c r="O236" i="17" s="1"/>
  <c r="J236" i="17"/>
  <c r="K236" i="17"/>
  <c r="D237" i="17"/>
  <c r="E237" i="17"/>
  <c r="F237" i="17"/>
  <c r="G237" i="17"/>
  <c r="H237" i="17"/>
  <c r="I237" i="17"/>
  <c r="J237" i="17"/>
  <c r="K237" i="17"/>
  <c r="D238" i="17"/>
  <c r="E238" i="17"/>
  <c r="F238" i="17"/>
  <c r="G238" i="17"/>
  <c r="H238" i="17"/>
  <c r="I238" i="17"/>
  <c r="J238" i="17"/>
  <c r="K238" i="17"/>
  <c r="D239" i="17"/>
  <c r="E239" i="17"/>
  <c r="F239" i="17"/>
  <c r="G239" i="17"/>
  <c r="H239" i="17"/>
  <c r="I239" i="17"/>
  <c r="M239" i="17" s="1"/>
  <c r="J239" i="17"/>
  <c r="K239" i="17"/>
  <c r="O239" i="17"/>
  <c r="D240" i="17"/>
  <c r="E240" i="17"/>
  <c r="F240" i="17"/>
  <c r="G240" i="17"/>
  <c r="H240" i="17"/>
  <c r="I240" i="17"/>
  <c r="J240" i="17"/>
  <c r="K240" i="17"/>
  <c r="O240" i="17" s="1"/>
  <c r="D241" i="17"/>
  <c r="E241" i="17"/>
  <c r="F241" i="17"/>
  <c r="G241" i="17"/>
  <c r="H241" i="17"/>
  <c r="I241" i="17"/>
  <c r="J241" i="17"/>
  <c r="K241" i="17"/>
  <c r="O241" i="17" s="1"/>
  <c r="D242" i="17"/>
  <c r="E242" i="17"/>
  <c r="F242" i="17"/>
  <c r="L242" i="17" s="1"/>
  <c r="G242" i="17"/>
  <c r="H242" i="17"/>
  <c r="I242" i="17"/>
  <c r="J242" i="17"/>
  <c r="K242" i="17"/>
  <c r="O242" i="17" s="1"/>
  <c r="D243" i="17"/>
  <c r="E243" i="17"/>
  <c r="F243" i="17"/>
  <c r="L243" i="17" s="1"/>
  <c r="G243" i="17"/>
  <c r="H243" i="17"/>
  <c r="I243" i="17"/>
  <c r="J243" i="17"/>
  <c r="K243" i="17"/>
  <c r="D244" i="17"/>
  <c r="E244" i="17"/>
  <c r="F244" i="17"/>
  <c r="L244" i="17" s="1"/>
  <c r="G244" i="17"/>
  <c r="H244" i="17"/>
  <c r="M244" i="17" s="1"/>
  <c r="I244" i="17"/>
  <c r="J244" i="17"/>
  <c r="K244" i="17"/>
  <c r="O244" i="17" s="1"/>
  <c r="D245" i="17"/>
  <c r="E245" i="17"/>
  <c r="F245" i="17"/>
  <c r="G245" i="17"/>
  <c r="H245" i="17"/>
  <c r="I245" i="17"/>
  <c r="J245" i="17"/>
  <c r="K245" i="17"/>
  <c r="O245" i="17" s="1"/>
  <c r="D246" i="17"/>
  <c r="E246" i="17"/>
  <c r="F246" i="17"/>
  <c r="G246" i="17"/>
  <c r="H246" i="17"/>
  <c r="I246" i="17"/>
  <c r="J246" i="17"/>
  <c r="K246" i="17"/>
  <c r="E4" i="17"/>
  <c r="F4" i="17"/>
  <c r="G4" i="17"/>
  <c r="G247" i="17" s="1"/>
  <c r="H4" i="17"/>
  <c r="I4" i="17"/>
  <c r="J4" i="17"/>
  <c r="K4" i="17"/>
  <c r="D4" i="17"/>
  <c r="C30" i="17"/>
  <c r="C57" i="17"/>
  <c r="C84" i="17"/>
  <c r="C111" i="17" s="1"/>
  <c r="P111" i="17" s="1"/>
  <c r="F30" i="18"/>
  <c r="G30" i="18" s="1"/>
  <c r="C29" i="17"/>
  <c r="F29" i="18"/>
  <c r="G29" i="18"/>
  <c r="C28" i="17"/>
  <c r="F28" i="18"/>
  <c r="G28" i="18"/>
  <c r="C27" i="17"/>
  <c r="C54" i="17"/>
  <c r="C81" i="17" s="1"/>
  <c r="C108" i="17" s="1"/>
  <c r="F27" i="18"/>
  <c r="G27" i="18" s="1"/>
  <c r="C26" i="17" s="1"/>
  <c r="C53" i="17" s="1"/>
  <c r="C80" i="17" s="1"/>
  <c r="C107" i="17" s="1"/>
  <c r="F26" i="18"/>
  <c r="G26" i="18" s="1"/>
  <c r="C25" i="17" s="1"/>
  <c r="C52" i="17" s="1"/>
  <c r="C79" i="17" s="1"/>
  <c r="C106" i="17" s="1"/>
  <c r="F25" i="18"/>
  <c r="G25" i="18"/>
  <c r="C24" i="17" s="1"/>
  <c r="C51" i="17"/>
  <c r="F24" i="18"/>
  <c r="G24" i="18" s="1"/>
  <c r="C23" i="17" s="1"/>
  <c r="C50" i="17" s="1"/>
  <c r="C77" i="17" s="1"/>
  <c r="C104" i="17" s="1"/>
  <c r="C131" i="17" s="1"/>
  <c r="C158" i="17"/>
  <c r="E23" i="18"/>
  <c r="D23" i="18"/>
  <c r="F22" i="18"/>
  <c r="G22" i="18" s="1"/>
  <c r="C21" i="17"/>
  <c r="C48" i="17" s="1"/>
  <c r="C75" i="17" s="1"/>
  <c r="C102" i="17" s="1"/>
  <c r="C129" i="17"/>
  <c r="F21" i="18"/>
  <c r="G21" i="18"/>
  <c r="C20" i="17" s="1"/>
  <c r="F20" i="18"/>
  <c r="G20" i="18"/>
  <c r="C19" i="17"/>
  <c r="C46" i="17"/>
  <c r="C73" i="17" s="1"/>
  <c r="C100" i="17" s="1"/>
  <c r="Q100" i="17" s="1"/>
  <c r="F19" i="18"/>
  <c r="G19" i="18"/>
  <c r="C18" i="17" s="1"/>
  <c r="C45" i="17" s="1"/>
  <c r="C72" i="17" s="1"/>
  <c r="C99" i="17" s="1"/>
  <c r="Q99" i="17" s="1"/>
  <c r="F18" i="18"/>
  <c r="G18" i="18"/>
  <c r="C17" i="17" s="1"/>
  <c r="C44" i="17"/>
  <c r="C71" i="17" s="1"/>
  <c r="C98" i="17"/>
  <c r="F17" i="18"/>
  <c r="G17" i="18" s="1"/>
  <c r="C16" i="17" s="1"/>
  <c r="E16" i="18"/>
  <c r="D16" i="18"/>
  <c r="F16" i="18"/>
  <c r="G16" i="18" s="1"/>
  <c r="C15" i="17" s="1"/>
  <c r="C42" i="17" s="1"/>
  <c r="F15" i="18"/>
  <c r="G15" i="18" s="1"/>
  <c r="C14" i="17" s="1"/>
  <c r="C41" i="17" s="1"/>
  <c r="C68" i="17"/>
  <c r="C95" i="17" s="1"/>
  <c r="C122" i="17" s="1"/>
  <c r="F14" i="18"/>
  <c r="G14" i="18"/>
  <c r="C13" i="17"/>
  <c r="P13" i="17" s="1"/>
  <c r="C40" i="17"/>
  <c r="F13" i="18"/>
  <c r="G13" i="18"/>
  <c r="C12" i="17"/>
  <c r="F12" i="18"/>
  <c r="G12" i="18" s="1"/>
  <c r="C11" i="17"/>
  <c r="C38" i="17" s="1"/>
  <c r="C65" i="17"/>
  <c r="C92" i="17" s="1"/>
  <c r="C119" i="17" s="1"/>
  <c r="C146" i="17" s="1"/>
  <c r="F11" i="18"/>
  <c r="G11" i="18"/>
  <c r="C10" i="17" s="1"/>
  <c r="F10" i="18"/>
  <c r="G10" i="18"/>
  <c r="C9" i="17" s="1"/>
  <c r="C36" i="17" s="1"/>
  <c r="C63" i="17" s="1"/>
  <c r="Q63" i="17" s="1"/>
  <c r="F9" i="18"/>
  <c r="G9" i="18"/>
  <c r="C8" i="17"/>
  <c r="C35" i="17" s="1"/>
  <c r="C62" i="17"/>
  <c r="C89" i="17" s="1"/>
  <c r="C116" i="17" s="1"/>
  <c r="C143" i="17" s="1"/>
  <c r="F8" i="18"/>
  <c r="G8" i="18" s="1"/>
  <c r="C7" i="17" s="1"/>
  <c r="F7" i="18"/>
  <c r="G7" i="18" s="1"/>
  <c r="C6" i="17" s="1"/>
  <c r="C33" i="17"/>
  <c r="F6" i="18"/>
  <c r="G6" i="18" s="1"/>
  <c r="C5" i="17" s="1"/>
  <c r="C32" i="17" s="1"/>
  <c r="C59" i="17" s="1"/>
  <c r="C86" i="17" s="1"/>
  <c r="C113" i="17" s="1"/>
  <c r="F5" i="18"/>
  <c r="G5" i="18" s="1"/>
  <c r="C4" i="17"/>
  <c r="C31" i="17" s="1"/>
  <c r="C58" i="17" s="1"/>
  <c r="C85" i="17" s="1"/>
  <c r="O207" i="17"/>
  <c r="O199" i="17"/>
  <c r="O197" i="17"/>
  <c r="M180" i="17"/>
  <c r="M168" i="17"/>
  <c r="O155" i="17"/>
  <c r="O153" i="17"/>
  <c r="M139" i="17"/>
  <c r="L138" i="17"/>
  <c r="O128" i="17"/>
  <c r="N125" i="17"/>
  <c r="O122" i="17"/>
  <c r="O118" i="17"/>
  <c r="O116" i="17"/>
  <c r="Q116" i="17" s="1"/>
  <c r="M116" i="17"/>
  <c r="N116" i="17"/>
  <c r="M111" i="17"/>
  <c r="M108" i="17"/>
  <c r="O106" i="17"/>
  <c r="M103" i="17"/>
  <c r="O103" i="17"/>
  <c r="L103" i="17"/>
  <c r="O100" i="17"/>
  <c r="N94" i="17"/>
  <c r="M89" i="17"/>
  <c r="O88" i="17"/>
  <c r="O85" i="17"/>
  <c r="O84" i="17"/>
  <c r="L82" i="17"/>
  <c r="O81" i="17"/>
  <c r="O79" i="17"/>
  <c r="O78" i="17"/>
  <c r="L78" i="17"/>
  <c r="O76" i="17"/>
  <c r="O75" i="17"/>
  <c r="N74" i="17"/>
  <c r="M73" i="17"/>
  <c r="N73" i="17"/>
  <c r="O72" i="17"/>
  <c r="O71" i="17"/>
  <c r="M71" i="17"/>
  <c r="N71" i="17"/>
  <c r="O70" i="17"/>
  <c r="M70" i="17"/>
  <c r="N70" i="17"/>
  <c r="O68" i="17"/>
  <c r="N67" i="17"/>
  <c r="O66" i="17"/>
  <c r="N66" i="17"/>
  <c r="O65" i="17"/>
  <c r="N64" i="17"/>
  <c r="O64" i="17"/>
  <c r="O63" i="17"/>
  <c r="M63" i="17"/>
  <c r="O61" i="17"/>
  <c r="N60" i="17"/>
  <c r="N59" i="17"/>
  <c r="L59" i="17"/>
  <c r="O58" i="17"/>
  <c r="M58" i="17"/>
  <c r="O57" i="17"/>
  <c r="N57" i="17"/>
  <c r="N56" i="17"/>
  <c r="O56" i="17"/>
  <c r="L56" i="17"/>
  <c r="O55" i="17"/>
  <c r="O53" i="17"/>
  <c r="M53" i="17"/>
  <c r="N53" i="17"/>
  <c r="O52" i="17"/>
  <c r="N52" i="17"/>
  <c r="O51" i="17"/>
  <c r="N51" i="17"/>
  <c r="O50" i="17"/>
  <c r="M50" i="17"/>
  <c r="N50" i="17"/>
  <c r="L50" i="17"/>
  <c r="P50" i="17" s="1"/>
  <c r="L49" i="17"/>
  <c r="O48" i="17"/>
  <c r="N48" i="17"/>
  <c r="O46" i="17"/>
  <c r="O45" i="17"/>
  <c r="M45" i="17"/>
  <c r="N45" i="17"/>
  <c r="M44" i="17"/>
  <c r="Q44" i="17" s="1"/>
  <c r="N44" i="17"/>
  <c r="P44" i="17" s="1"/>
  <c r="O43" i="17"/>
  <c r="L43" i="17"/>
  <c r="M42" i="17"/>
  <c r="N42" i="17"/>
  <c r="L42" i="17"/>
  <c r="O41" i="17"/>
  <c r="O40" i="17"/>
  <c r="M40" i="17"/>
  <c r="L40" i="17"/>
  <c r="O39" i="17"/>
  <c r="L39" i="17"/>
  <c r="N38" i="17"/>
  <c r="M37" i="17"/>
  <c r="L37" i="17"/>
  <c r="O36" i="17"/>
  <c r="L36" i="17"/>
  <c r="O35" i="17"/>
  <c r="N35" i="17"/>
  <c r="O34" i="17"/>
  <c r="M34" i="17"/>
  <c r="O33" i="17"/>
  <c r="M33" i="17"/>
  <c r="N33" i="17"/>
  <c r="O32" i="17"/>
  <c r="N32" i="17"/>
  <c r="O31" i="17"/>
  <c r="M31" i="17"/>
  <c r="M23" i="17"/>
  <c r="N23" i="17"/>
  <c r="N22" i="17"/>
  <c r="O20" i="17"/>
  <c r="N17" i="17"/>
  <c r="O15" i="17"/>
  <c r="N14" i="17"/>
  <c r="O13" i="17"/>
  <c r="N12" i="17"/>
  <c r="M11" i="17"/>
  <c r="N8" i="17"/>
  <c r="N7" i="17"/>
  <c r="N5" i="17"/>
  <c r="AG27" i="14"/>
  <c r="AC27" i="14"/>
  <c r="Y27" i="14"/>
  <c r="M6" i="5"/>
  <c r="M7" i="5"/>
  <c r="M8" i="5"/>
  <c r="M9" i="5"/>
  <c r="M10" i="5"/>
  <c r="M11" i="5"/>
  <c r="L7" i="5"/>
  <c r="L8" i="5"/>
  <c r="L9" i="5"/>
  <c r="L10" i="5"/>
  <c r="L11" i="5"/>
  <c r="L6" i="5"/>
  <c r="J6" i="5"/>
  <c r="J7" i="5"/>
  <c r="J8" i="5"/>
  <c r="J9" i="5"/>
  <c r="J10" i="5"/>
  <c r="J11" i="5"/>
  <c r="I6" i="5"/>
  <c r="I7" i="5"/>
  <c r="I8" i="5"/>
  <c r="I12" i="5" s="1"/>
  <c r="I9" i="5"/>
  <c r="I10" i="5"/>
  <c r="I11" i="5"/>
  <c r="N32" i="5"/>
  <c r="D32" i="5" s="1"/>
  <c r="E32" i="5" s="1"/>
  <c r="F32" i="5" s="1"/>
  <c r="N24" i="5"/>
  <c r="D24" i="5"/>
  <c r="E24" i="5" s="1"/>
  <c r="I33" i="5"/>
  <c r="J33" i="5"/>
  <c r="L33" i="5"/>
  <c r="M33" i="5"/>
  <c r="C33" i="5"/>
  <c r="N235" i="17"/>
  <c r="O227" i="17"/>
  <c r="O226" i="17"/>
  <c r="O222" i="17"/>
  <c r="O219" i="17"/>
  <c r="M217" i="17"/>
  <c r="O215" i="17"/>
  <c r="M213" i="17"/>
  <c r="O212" i="17"/>
  <c r="O211" i="17"/>
  <c r="N168" i="17"/>
  <c r="N156" i="17"/>
  <c r="N146" i="17"/>
  <c r="N131" i="17"/>
  <c r="P131" i="17" s="1"/>
  <c r="N112" i="17"/>
  <c r="N111" i="17"/>
  <c r="N104" i="17"/>
  <c r="N43" i="17"/>
  <c r="N41" i="17"/>
  <c r="N40" i="17"/>
  <c r="N39" i="17"/>
  <c r="O210" i="17"/>
  <c r="O203" i="17"/>
  <c r="O200" i="17"/>
  <c r="O198" i="17"/>
  <c r="M197" i="17"/>
  <c r="O196" i="17"/>
  <c r="O195" i="17"/>
  <c r="O191" i="17"/>
  <c r="M190" i="17"/>
  <c r="O187" i="17"/>
  <c r="O186" i="17"/>
  <c r="O185" i="17"/>
  <c r="O184" i="17"/>
  <c r="O180" i="17"/>
  <c r="O179" i="17"/>
  <c r="O176" i="17"/>
  <c r="O174" i="17"/>
  <c r="M173" i="17"/>
  <c r="O172" i="17"/>
  <c r="O171" i="17"/>
  <c r="O170" i="17"/>
  <c r="O169" i="17"/>
  <c r="O168" i="17"/>
  <c r="O164" i="17"/>
  <c r="O162" i="17"/>
  <c r="O161" i="17"/>
  <c r="O160" i="17"/>
  <c r="O159" i="17"/>
  <c r="O157" i="17"/>
  <c r="O156" i="17"/>
  <c r="O154" i="17"/>
  <c r="M153" i="17"/>
  <c r="O151" i="17"/>
  <c r="O150" i="17"/>
  <c r="O149" i="17"/>
  <c r="O148" i="17"/>
  <c r="O147" i="17"/>
  <c r="O144" i="17"/>
  <c r="O142" i="17"/>
  <c r="O141" i="17"/>
  <c r="O140" i="17"/>
  <c r="O139" i="17"/>
  <c r="O137" i="17"/>
  <c r="O136" i="17"/>
  <c r="O135" i="17"/>
  <c r="O133" i="17"/>
  <c r="M132" i="17"/>
  <c r="O131" i="17"/>
  <c r="O130" i="17"/>
  <c r="O129" i="17"/>
  <c r="O127" i="17"/>
  <c r="M126" i="17"/>
  <c r="O125" i="17"/>
  <c r="M124" i="17"/>
  <c r="O123" i="17"/>
  <c r="O120" i="17"/>
  <c r="O115" i="17"/>
  <c r="O114" i="17"/>
  <c r="O112" i="17"/>
  <c r="O111" i="17"/>
  <c r="O110" i="17"/>
  <c r="O109" i="17"/>
  <c r="O108" i="17"/>
  <c r="O107" i="17"/>
  <c r="O105" i="17"/>
  <c r="O104" i="17"/>
  <c r="O102" i="17"/>
  <c r="O96" i="17"/>
  <c r="O94" i="17"/>
  <c r="O92" i="17"/>
  <c r="O91" i="17"/>
  <c r="O90" i="17"/>
  <c r="O89" i="17"/>
  <c r="Q89" i="17" s="1"/>
  <c r="O87" i="17"/>
  <c r="O86" i="17"/>
  <c r="O83" i="17"/>
  <c r="O82" i="17"/>
  <c r="O69" i="17"/>
  <c r="O67" i="17"/>
  <c r="O62" i="17"/>
  <c r="O54" i="17"/>
  <c r="Q54" i="17" s="1"/>
  <c r="O49" i="17"/>
  <c r="O44" i="17"/>
  <c r="O42" i="17"/>
  <c r="O38" i="17"/>
  <c r="L142" i="17"/>
  <c r="N129" i="17"/>
  <c r="N108" i="17"/>
  <c r="N107" i="17"/>
  <c r="N106" i="17"/>
  <c r="N103" i="17"/>
  <c r="N100" i="17"/>
  <c r="N98" i="17"/>
  <c r="P98" i="17" s="1"/>
  <c r="N97" i="17"/>
  <c r="N95" i="17"/>
  <c r="L94" i="17"/>
  <c r="N92" i="17"/>
  <c r="N91" i="17"/>
  <c r="L90" i="17"/>
  <c r="N89" i="17"/>
  <c r="N88" i="17"/>
  <c r="N86" i="17"/>
  <c r="N84" i="17"/>
  <c r="N83" i="17"/>
  <c r="N81" i="17"/>
  <c r="P81" i="17" s="1"/>
  <c r="N80" i="17"/>
  <c r="N78" i="17"/>
  <c r="L76" i="17"/>
  <c r="N75" i="17"/>
  <c r="L74" i="17"/>
  <c r="L73" i="17"/>
  <c r="N72" i="17"/>
  <c r="L68" i="17"/>
  <c r="P68" i="17" s="1"/>
  <c r="L67" i="17"/>
  <c r="L65" i="17"/>
  <c r="L64" i="17"/>
  <c r="N63" i="17"/>
  <c r="N62" i="17"/>
  <c r="N61" i="17"/>
  <c r="L60" i="17"/>
  <c r="N55" i="17"/>
  <c r="N54" i="17"/>
  <c r="L52" i="17"/>
  <c r="L51" i="17"/>
  <c r="N49" i="17"/>
  <c r="L48" i="17"/>
  <c r="N47" i="17"/>
  <c r="L44" i="17"/>
  <c r="L38" i="17"/>
  <c r="P38" i="17" s="1"/>
  <c r="L35" i="17"/>
  <c r="P35" i="17" s="1"/>
  <c r="N31" i="17"/>
  <c r="N30" i="17"/>
  <c r="N29" i="17"/>
  <c r="N28" i="17"/>
  <c r="N27" i="17"/>
  <c r="N26" i="17"/>
  <c r="N25" i="17"/>
  <c r="N24" i="17"/>
  <c r="N21" i="17"/>
  <c r="N20" i="17"/>
  <c r="N19" i="17"/>
  <c r="N18" i="17"/>
  <c r="N16" i="17"/>
  <c r="N15" i="17"/>
  <c r="N13" i="17"/>
  <c r="N11" i="17"/>
  <c r="N10" i="17"/>
  <c r="N9" i="17"/>
  <c r="L7" i="17"/>
  <c r="N6" i="17"/>
  <c r="N25" i="5"/>
  <c r="D25" i="5" s="1"/>
  <c r="E25" i="5" s="1"/>
  <c r="F25" i="5" s="1"/>
  <c r="N238" i="17"/>
  <c r="L168" i="17"/>
  <c r="N164" i="17"/>
  <c r="L156" i="17"/>
  <c r="M222" i="17"/>
  <c r="M188" i="17"/>
  <c r="M131" i="17"/>
  <c r="M121" i="17"/>
  <c r="M114" i="17"/>
  <c r="M104" i="17"/>
  <c r="Q104" i="17" s="1"/>
  <c r="M100" i="17"/>
  <c r="M96" i="17"/>
  <c r="M92" i="17"/>
  <c r="M91" i="17"/>
  <c r="M79" i="17"/>
  <c r="M76" i="17"/>
  <c r="M68" i="17"/>
  <c r="M66" i="17"/>
  <c r="M65" i="17"/>
  <c r="Q65" i="17" s="1"/>
  <c r="M61" i="17"/>
  <c r="M49" i="17"/>
  <c r="M43" i="17"/>
  <c r="M41" i="17"/>
  <c r="M39" i="17"/>
  <c r="E28" i="5"/>
  <c r="F28" i="5"/>
  <c r="N69" i="17"/>
  <c r="L69" i="17"/>
  <c r="N58" i="17"/>
  <c r="L58" i="17"/>
  <c r="N46" i="17"/>
  <c r="L46" i="17"/>
  <c r="N34" i="17"/>
  <c r="L34" i="17"/>
  <c r="L95" i="17"/>
  <c r="N234" i="17"/>
  <c r="N227" i="17"/>
  <c r="N220" i="17"/>
  <c r="N213" i="17"/>
  <c r="N206" i="17"/>
  <c r="N199" i="17"/>
  <c r="N193" i="17"/>
  <c r="N190" i="17"/>
  <c r="N188" i="17"/>
  <c r="N186" i="17"/>
  <c r="N184" i="17"/>
  <c r="N182" i="17"/>
  <c r="N180" i="17"/>
  <c r="N178" i="17"/>
  <c r="N176" i="17"/>
  <c r="N174" i="17"/>
  <c r="N172" i="17"/>
  <c r="L172" i="17"/>
  <c r="N170" i="17"/>
  <c r="N166" i="17"/>
  <c r="N162" i="17"/>
  <c r="N160" i="17"/>
  <c r="L158" i="17"/>
  <c r="N154" i="17"/>
  <c r="N153" i="17"/>
  <c r="L153" i="17"/>
  <c r="N152" i="17"/>
  <c r="N151" i="17"/>
  <c r="L150" i="17"/>
  <c r="AD23" i="14" s="1"/>
  <c r="N150" i="17"/>
  <c r="N149" i="17"/>
  <c r="N148" i="17"/>
  <c r="N147" i="17"/>
  <c r="L147" i="17"/>
  <c r="N145" i="17"/>
  <c r="N144" i="17"/>
  <c r="L143" i="17"/>
  <c r="N142" i="17"/>
  <c r="N141" i="17"/>
  <c r="N140" i="17"/>
  <c r="N139" i="17"/>
  <c r="N138" i="17"/>
  <c r="N137" i="17"/>
  <c r="N136" i="17"/>
  <c r="L135" i="17"/>
  <c r="N134" i="17"/>
  <c r="L134" i="17"/>
  <c r="L133" i="17"/>
  <c r="N132" i="17"/>
  <c r="N130" i="17"/>
  <c r="N128" i="17"/>
  <c r="L128" i="17"/>
  <c r="N127" i="17"/>
  <c r="L124" i="17"/>
  <c r="N122" i="17"/>
  <c r="N121" i="17"/>
  <c r="N120" i="17"/>
  <c r="N119" i="17"/>
  <c r="N118" i="17"/>
  <c r="N117" i="17"/>
  <c r="L115" i="17"/>
  <c r="N114" i="17"/>
  <c r="L114" i="17"/>
  <c r="L113" i="17"/>
  <c r="N110" i="17"/>
  <c r="L110" i="17"/>
  <c r="N109" i="17"/>
  <c r="L108" i="17"/>
  <c r="L106" i="17"/>
  <c r="N102" i="17"/>
  <c r="N101" i="17"/>
  <c r="N96" i="17"/>
  <c r="L92" i="17"/>
  <c r="L88" i="17"/>
  <c r="N87" i="17"/>
  <c r="L83" i="17"/>
  <c r="N82" i="17"/>
  <c r="N79" i="17"/>
  <c r="N237" i="17"/>
  <c r="N230" i="17"/>
  <c r="N222" i="17"/>
  <c r="N215" i="17"/>
  <c r="N208" i="17"/>
  <c r="N201" i="17"/>
  <c r="N194" i="17"/>
  <c r="N191" i="17"/>
  <c r="N189" i="17"/>
  <c r="N187" i="17"/>
  <c r="N185" i="17"/>
  <c r="L183" i="17"/>
  <c r="L181" i="17"/>
  <c r="N179" i="17"/>
  <c r="N177" i="17"/>
  <c r="N175" i="17"/>
  <c r="N173" i="17"/>
  <c r="N171" i="17"/>
  <c r="N169" i="17"/>
  <c r="N167" i="17"/>
  <c r="L165" i="17"/>
  <c r="N163" i="17"/>
  <c r="N161" i="17"/>
  <c r="N159" i="17"/>
  <c r="N157" i="17"/>
  <c r="N155" i="17"/>
  <c r="L216" i="17"/>
  <c r="L215" i="17"/>
  <c r="L207" i="17"/>
  <c r="N232" i="17"/>
  <c r="N223" i="17"/>
  <c r="N217" i="17"/>
  <c r="N209" i="17"/>
  <c r="N202" i="17"/>
  <c r="N196" i="17"/>
  <c r="M119" i="17"/>
  <c r="M113" i="17"/>
  <c r="N239" i="17"/>
  <c r="N231" i="17"/>
  <c r="N225" i="17"/>
  <c r="N218" i="17"/>
  <c r="N211" i="17"/>
  <c r="N204" i="17"/>
  <c r="N197" i="17"/>
  <c r="M227" i="17"/>
  <c r="M215" i="17"/>
  <c r="M207" i="17"/>
  <c r="M187" i="17"/>
  <c r="M155" i="17"/>
  <c r="N233" i="17"/>
  <c r="N226" i="17"/>
  <c r="N219" i="17"/>
  <c r="N212" i="17"/>
  <c r="N205" i="17"/>
  <c r="N198" i="17"/>
  <c r="M192" i="17"/>
  <c r="M184" i="17"/>
  <c r="M145" i="17"/>
  <c r="M137" i="17"/>
  <c r="M125" i="17"/>
  <c r="L62" i="17"/>
  <c r="P62" i="17" s="1"/>
  <c r="N65" i="17"/>
  <c r="N68" i="17"/>
  <c r="N113" i="17"/>
  <c r="L123" i="17"/>
  <c r="L164" i="17"/>
  <c r="O217" i="17"/>
  <c r="M232" i="17"/>
  <c r="O213" i="17"/>
  <c r="M196" i="17"/>
  <c r="O192" i="17"/>
  <c r="M176" i="17"/>
  <c r="O163" i="17"/>
  <c r="O145" i="17"/>
  <c r="M142" i="17"/>
  <c r="N228" i="17"/>
  <c r="N221" i="17"/>
  <c r="N214" i="17"/>
  <c r="N207" i="17"/>
  <c r="N200" i="17"/>
  <c r="N192" i="17"/>
  <c r="L98" i="17"/>
  <c r="L131" i="17"/>
  <c r="L146" i="17"/>
  <c r="M210" i="17"/>
  <c r="M206" i="17"/>
  <c r="M198" i="17"/>
  <c r="M174" i="17"/>
  <c r="M162" i="17"/>
  <c r="M154" i="17"/>
  <c r="N76" i="17"/>
  <c r="L81" i="17"/>
  <c r="L86" i="17"/>
  <c r="O113" i="17"/>
  <c r="N135" i="17"/>
  <c r="L149" i="17"/>
  <c r="N243" i="17"/>
  <c r="N236" i="17"/>
  <c r="N229" i="17"/>
  <c r="N224" i="17"/>
  <c r="N216" i="17"/>
  <c r="N210" i="17"/>
  <c r="N203" i="17"/>
  <c r="N195" i="17"/>
  <c r="N158" i="17"/>
  <c r="P158" i="17" s="1"/>
  <c r="M224" i="17"/>
  <c r="M212" i="17"/>
  <c r="M177" i="17"/>
  <c r="M157" i="17"/>
  <c r="M148" i="17"/>
  <c r="M140" i="17"/>
  <c r="L41" i="17"/>
  <c r="L54" i="17"/>
  <c r="P54" i="17" s="1"/>
  <c r="N115" i="17"/>
  <c r="O124" i="17"/>
  <c r="L105" i="17"/>
  <c r="N99" i="17"/>
  <c r="N93" i="17"/>
  <c r="N90" i="17"/>
  <c r="N85" i="17"/>
  <c r="L80" i="17"/>
  <c r="N77" i="17"/>
  <c r="L72" i="17"/>
  <c r="L199" i="17"/>
  <c r="L196" i="17"/>
  <c r="L191" i="17"/>
  <c r="L187" i="17"/>
  <c r="L180" i="17"/>
  <c r="L24" i="17"/>
  <c r="P24" i="17" s="1"/>
  <c r="L5" i="17"/>
  <c r="M101" i="17"/>
  <c r="M85" i="17"/>
  <c r="M84" i="17"/>
  <c r="M81" i="17"/>
  <c r="M78" i="17"/>
  <c r="M75" i="17"/>
  <c r="M74" i="17"/>
  <c r="M57" i="17"/>
  <c r="M47" i="17"/>
  <c r="O229" i="17"/>
  <c r="O28" i="17"/>
  <c r="O25" i="17"/>
  <c r="M25" i="17"/>
  <c r="M17" i="17"/>
  <c r="Q17" i="17" s="1"/>
  <c r="M16" i="17"/>
  <c r="M15" i="17"/>
  <c r="O12" i="17"/>
  <c r="O11" i="17"/>
  <c r="Q11" i="17" s="1"/>
  <c r="M10" i="17"/>
  <c r="M8" i="17"/>
  <c r="O224" i="17"/>
  <c r="N105" i="17"/>
  <c r="L9" i="17"/>
  <c r="L29" i="17"/>
  <c r="L27" i="17"/>
  <c r="L25" i="17"/>
  <c r="L22" i="17"/>
  <c r="L14" i="17"/>
  <c r="L12" i="17"/>
  <c r="L8" i="17"/>
  <c r="L6" i="17"/>
  <c r="O17" i="17"/>
  <c r="O29" i="17"/>
  <c r="O27" i="17"/>
  <c r="O26" i="17"/>
  <c r="O23" i="17"/>
  <c r="O19" i="17"/>
  <c r="M18" i="17"/>
  <c r="O16" i="17"/>
  <c r="O10" i="17"/>
  <c r="M9" i="17"/>
  <c r="O9" i="17"/>
  <c r="Q9" i="17" s="1"/>
  <c r="M7" i="17"/>
  <c r="L30" i="17"/>
  <c r="L28" i="17"/>
  <c r="L21" i="17"/>
  <c r="L17" i="17"/>
  <c r="L15" i="17"/>
  <c r="P15" i="17" s="1"/>
  <c r="L13" i="17"/>
  <c r="M28" i="17"/>
  <c r="M26" i="17"/>
  <c r="N29" i="5"/>
  <c r="D29" i="5"/>
  <c r="E29" i="5" s="1"/>
  <c r="F29" i="5" s="1"/>
  <c r="O7" i="17"/>
  <c r="O18" i="17"/>
  <c r="M95" i="17"/>
  <c r="O95" i="17"/>
  <c r="L189" i="17"/>
  <c r="L200" i="17"/>
  <c r="L204" i="17"/>
  <c r="M159" i="17"/>
  <c r="M120" i="17"/>
  <c r="M110" i="17"/>
  <c r="M102" i="17"/>
  <c r="Q102" i="17" s="1"/>
  <c r="M82" i="17"/>
  <c r="M150" i="17"/>
  <c r="M156" i="17"/>
  <c r="N181" i="17"/>
  <c r="L205" i="17"/>
  <c r="M147" i="17"/>
  <c r="M129" i="17"/>
  <c r="M200" i="17"/>
  <c r="O214" i="17"/>
  <c r="O194" i="17"/>
  <c r="M94" i="17"/>
  <c r="M112" i="17"/>
  <c r="M115" i="17"/>
  <c r="L120" i="17"/>
  <c r="M123" i="17"/>
  <c r="O126" i="17"/>
  <c r="O132" i="17"/>
  <c r="L137" i="17"/>
  <c r="N143" i="17"/>
  <c r="L151" i="17"/>
  <c r="N165" i="17"/>
  <c r="N183" i="17"/>
  <c r="M243" i="17"/>
  <c r="M236" i="17"/>
  <c r="M226" i="17"/>
  <c r="M216" i="17"/>
  <c r="M214" i="17"/>
  <c r="M208" i="17"/>
  <c r="M201" i="17"/>
  <c r="M199" i="17"/>
  <c r="M194" i="17"/>
  <c r="M191" i="17"/>
  <c r="M185" i="17"/>
  <c r="M182" i="17"/>
  <c r="M165" i="17"/>
  <c r="M151" i="17"/>
  <c r="M130" i="17"/>
  <c r="M128" i="17"/>
  <c r="O228" i="17"/>
  <c r="O216" i="17"/>
  <c r="O208" i="17"/>
  <c r="O201" i="17"/>
  <c r="M87" i="17"/>
  <c r="N124" i="17"/>
  <c r="L127" i="17"/>
  <c r="L130" i="17"/>
  <c r="M225" i="17"/>
  <c r="O223" i="17"/>
  <c r="N133" i="17"/>
  <c r="L141" i="17"/>
  <c r="L175" i="17"/>
  <c r="O225" i="17"/>
  <c r="N126" i="17"/>
  <c r="L126" i="17"/>
  <c r="L232" i="17"/>
  <c r="L212" i="17"/>
  <c r="L197" i="17"/>
  <c r="L188" i="17"/>
  <c r="L176" i="17"/>
  <c r="L169" i="17"/>
  <c r="L166" i="17"/>
  <c r="L157" i="17"/>
  <c r="L155" i="17"/>
  <c r="Q23" i="17"/>
  <c r="O47" i="17"/>
  <c r="M54" i="17"/>
  <c r="M62" i="17"/>
  <c r="Q62" i="17" s="1"/>
  <c r="M69" i="17"/>
  <c r="L99" i="17"/>
  <c r="P48" i="17"/>
  <c r="P41" i="17"/>
  <c r="O8" i="17"/>
  <c r="L10" i="17"/>
  <c r="O22" i="17"/>
  <c r="M22" i="17"/>
  <c r="M51" i="17"/>
  <c r="Q51" i="17"/>
  <c r="O6" i="17"/>
  <c r="M13" i="17"/>
  <c r="Q13" i="17"/>
  <c r="L19" i="17"/>
  <c r="M20" i="17"/>
  <c r="M29" i="17"/>
  <c r="L31" i="17"/>
  <c r="O37" i="17"/>
  <c r="L70" i="17"/>
  <c r="O73" i="17"/>
  <c r="L102" i="17"/>
  <c r="M46" i="17"/>
  <c r="L57" i="17"/>
  <c r="M59" i="17"/>
  <c r="O59" i="17"/>
  <c r="Q59" i="17" s="1"/>
  <c r="O97" i="17"/>
  <c r="M97" i="17"/>
  <c r="M77" i="17"/>
  <c r="Q95" i="17"/>
  <c r="O99" i="17"/>
  <c r="M99" i="17"/>
  <c r="M5" i="17"/>
  <c r="L11" i="17"/>
  <c r="M21" i="17"/>
  <c r="L26" i="17"/>
  <c r="M27" i="17"/>
  <c r="O30" i="17"/>
  <c r="M30" i="17"/>
  <c r="L32" i="17"/>
  <c r="M35" i="17"/>
  <c r="M55" i="17"/>
  <c r="O77" i="17"/>
  <c r="Q77" i="17" s="1"/>
  <c r="L96" i="17"/>
  <c r="O5" i="17"/>
  <c r="M6" i="17"/>
  <c r="M12" i="17"/>
  <c r="O14" i="17"/>
  <c r="Q14" i="17" s="1"/>
  <c r="M14" i="17"/>
  <c r="L18" i="17"/>
  <c r="P18" i="17"/>
  <c r="M19" i="17"/>
  <c r="L20" i="17"/>
  <c r="O21" i="17"/>
  <c r="L23" i="17"/>
  <c r="P23" i="17" s="1"/>
  <c r="L33" i="17"/>
  <c r="L45" i="17"/>
  <c r="O60" i="17"/>
  <c r="M60" i="17"/>
  <c r="AH20" i="14" s="1"/>
  <c r="L66" i="17"/>
  <c r="L75" i="17"/>
  <c r="L84" i="17"/>
  <c r="P84" i="17" s="1"/>
  <c r="L91" i="17"/>
  <c r="O93" i="17"/>
  <c r="L16" i="17"/>
  <c r="P16" i="17"/>
  <c r="O24" i="17"/>
  <c r="Q24" i="17" s="1"/>
  <c r="M24" i="17"/>
  <c r="M36" i="17"/>
  <c r="L53" i="17"/>
  <c r="L61" i="17"/>
  <c r="L100" i="17"/>
  <c r="M56" i="17"/>
  <c r="M67" i="17"/>
  <c r="L71" i="17"/>
  <c r="P71" i="17"/>
  <c r="M80" i="17"/>
  <c r="O101" i="17"/>
  <c r="L104" i="17"/>
  <c r="M105" i="17"/>
  <c r="L107" i="17"/>
  <c r="M107" i="17"/>
  <c r="L118" i="17"/>
  <c r="M118" i="17"/>
  <c r="L125" i="17"/>
  <c r="M127" i="17"/>
  <c r="L129" i="17"/>
  <c r="L145" i="17"/>
  <c r="M64" i="17"/>
  <c r="O80" i="17"/>
  <c r="L87" i="17"/>
  <c r="M88" i="17"/>
  <c r="M106" i="17"/>
  <c r="L122" i="17"/>
  <c r="M122" i="17"/>
  <c r="O167" i="17"/>
  <c r="M167" i="17"/>
  <c r="M32" i="17"/>
  <c r="M72" i="17"/>
  <c r="Q72" i="17"/>
  <c r="L89" i="17"/>
  <c r="M90" i="17"/>
  <c r="O117" i="17"/>
  <c r="L119" i="17"/>
  <c r="L139" i="17"/>
  <c r="O158" i="17"/>
  <c r="M158" i="17"/>
  <c r="O134" i="17"/>
  <c r="M134" i="17"/>
  <c r="O183" i="17"/>
  <c r="M183" i="17"/>
  <c r="M38" i="17"/>
  <c r="M52" i="17"/>
  <c r="L77" i="17"/>
  <c r="M83" i="17"/>
  <c r="L93" i="17"/>
  <c r="M93" i="17"/>
  <c r="L111" i="17"/>
  <c r="O143" i="17"/>
  <c r="Q143" i="17" s="1"/>
  <c r="M143" i="17"/>
  <c r="L47" i="17"/>
  <c r="L117" i="17"/>
  <c r="L159" i="17"/>
  <c r="L85" i="17"/>
  <c r="L97" i="17"/>
  <c r="M98" i="17"/>
  <c r="L101" i="17"/>
  <c r="L109" i="17"/>
  <c r="M109" i="17"/>
  <c r="O146" i="17"/>
  <c r="M146" i="17"/>
  <c r="Q146" i="17" s="1"/>
  <c r="O152" i="17"/>
  <c r="M152" i="17"/>
  <c r="O178" i="17"/>
  <c r="M178" i="17"/>
  <c r="E247" i="17"/>
  <c r="L55" i="17"/>
  <c r="M48" i="17"/>
  <c r="Q48" i="17" s="1"/>
  <c r="L63" i="17"/>
  <c r="O74" i="17"/>
  <c r="L79" i="17"/>
  <c r="M86" i="17"/>
  <c r="O98" i="17"/>
  <c r="L112" i="17"/>
  <c r="L121" i="17"/>
  <c r="O121" i="17"/>
  <c r="O138" i="17"/>
  <c r="L148" i="17"/>
  <c r="M172" i="17"/>
  <c r="O175" i="17"/>
  <c r="M175" i="17"/>
  <c r="O189" i="17"/>
  <c r="M189" i="17"/>
  <c r="M202" i="17"/>
  <c r="O202" i="17"/>
  <c r="M117" i="17"/>
  <c r="L132" i="17"/>
  <c r="L136" i="17"/>
  <c r="M136" i="17"/>
  <c r="M149" i="17"/>
  <c r="M160" i="17"/>
  <c r="M164" i="17"/>
  <c r="L182" i="17"/>
  <c r="L208" i="17"/>
  <c r="O209" i="17"/>
  <c r="M209" i="17"/>
  <c r="M133" i="17"/>
  <c r="L144" i="17"/>
  <c r="M144" i="17"/>
  <c r="L167" i="17"/>
  <c r="M169" i="17"/>
  <c r="L177" i="17"/>
  <c r="O177" i="17"/>
  <c r="L184" i="17"/>
  <c r="O205" i="17"/>
  <c r="M205" i="17"/>
  <c r="M218" i="17"/>
  <c r="O218" i="17"/>
  <c r="M135" i="17"/>
  <c r="M138" i="17"/>
  <c r="L152" i="17"/>
  <c r="L160" i="17"/>
  <c r="L173" i="17"/>
  <c r="O119" i="17"/>
  <c r="L140" i="17"/>
  <c r="L174" i="17"/>
  <c r="O181" i="17"/>
  <c r="M181" i="17"/>
  <c r="L192" i="17"/>
  <c r="O193" i="17"/>
  <c r="M193" i="17"/>
  <c r="O221" i="17"/>
  <c r="M221" i="17"/>
  <c r="L116" i="17"/>
  <c r="M141" i="17"/>
  <c r="L161" i="17"/>
  <c r="M161" i="17"/>
  <c r="L213" i="17"/>
  <c r="M163" i="17"/>
  <c r="O166" i="17"/>
  <c r="L170" i="17"/>
  <c r="M170" i="17"/>
  <c r="L179" i="17"/>
  <c r="L186" i="17"/>
  <c r="L190" i="17"/>
  <c r="L206" i="17"/>
  <c r="M228" i="17"/>
  <c r="M171" i="17"/>
  <c r="L178" i="17"/>
  <c r="L193" i="17"/>
  <c r="L195" i="17"/>
  <c r="L202" i="17"/>
  <c r="AD25" i="14" s="1"/>
  <c r="M203" i="17"/>
  <c r="L209" i="17"/>
  <c r="L211" i="17"/>
  <c r="L218" i="17"/>
  <c r="M219" i="17"/>
  <c r="M229" i="17"/>
  <c r="O165" i="17"/>
  <c r="O182" i="17"/>
  <c r="L185" i="17"/>
  <c r="L154" i="17"/>
  <c r="L163" i="17"/>
  <c r="M166" i="17"/>
  <c r="M179" i="17"/>
  <c r="M186" i="17"/>
  <c r="L198" i="17"/>
  <c r="L214" i="17"/>
  <c r="O173" i="17"/>
  <c r="O190" i="17"/>
  <c r="M204" i="17"/>
  <c r="O206" i="17"/>
  <c r="M220" i="17"/>
  <c r="M223" i="17"/>
  <c r="O230" i="17"/>
  <c r="M231" i="17"/>
  <c r="L162" i="17"/>
  <c r="L171" i="17"/>
  <c r="O188" i="17"/>
  <c r="L194" i="17"/>
  <c r="M195" i="17"/>
  <c r="L201" i="17"/>
  <c r="L203" i="17"/>
  <c r="O204" i="17"/>
  <c r="L210" i="17"/>
  <c r="M211" i="17"/>
  <c r="L217" i="17"/>
  <c r="L219" i="17"/>
  <c r="O220" i="17"/>
  <c r="M230" i="17"/>
  <c r="O231" i="17"/>
  <c r="N31" i="5"/>
  <c r="D31" i="5" s="1"/>
  <c r="E31" i="5" s="1"/>
  <c r="F31" i="5" s="1"/>
  <c r="N30" i="5"/>
  <c r="D30" i="5"/>
  <c r="E30" i="5" s="1"/>
  <c r="F30" i="5"/>
  <c r="K33" i="5"/>
  <c r="H33" i="5"/>
  <c r="AI46" i="5"/>
  <c r="AJ46" i="5"/>
  <c r="AI47" i="5"/>
  <c r="AJ47" i="5"/>
  <c r="AI48" i="5"/>
  <c r="AJ48" i="5"/>
  <c r="AK48" i="5" s="1"/>
  <c r="AL48" i="5" s="1"/>
  <c r="AI49" i="5"/>
  <c r="AJ49" i="5"/>
  <c r="AI50" i="5"/>
  <c r="AJ50" i="5"/>
  <c r="AJ45" i="5"/>
  <c r="AK45" i="5" s="1"/>
  <c r="AL45" i="5" s="1"/>
  <c r="AI45" i="5"/>
  <c r="AA16" i="5"/>
  <c r="AA17" i="5"/>
  <c r="AA18" i="5"/>
  <c r="AA19" i="5"/>
  <c r="AA20" i="5"/>
  <c r="AA15" i="5"/>
  <c r="Z16" i="5"/>
  <c r="Z17" i="5"/>
  <c r="Z18" i="5"/>
  <c r="Z20" i="5"/>
  <c r="Z15" i="5"/>
  <c r="Z36" i="5"/>
  <c r="P19" i="17"/>
  <c r="P102" i="17"/>
  <c r="AD24" i="14"/>
  <c r="AE24" i="14" s="1"/>
  <c r="AF24" i="14" s="1"/>
  <c r="Q19" i="17"/>
  <c r="Q27" i="17"/>
  <c r="AB25" i="5"/>
  <c r="X33" i="5"/>
  <c r="Q30" i="17"/>
  <c r="Q6" i="17"/>
  <c r="Q21" i="17"/>
  <c r="L21" i="5"/>
  <c r="M21" i="5"/>
  <c r="I21" i="5"/>
  <c r="J21" i="5"/>
  <c r="K11" i="5"/>
  <c r="N41" i="5"/>
  <c r="D41" i="5" s="1"/>
  <c r="E41" i="5" s="1"/>
  <c r="F41" i="5" s="1"/>
  <c r="I42" i="5"/>
  <c r="J42" i="5"/>
  <c r="L42" i="5"/>
  <c r="M42" i="5"/>
  <c r="L51" i="5"/>
  <c r="M51" i="5"/>
  <c r="I51" i="5"/>
  <c r="J51" i="5"/>
  <c r="N49" i="5"/>
  <c r="D49" i="5" s="1"/>
  <c r="E49" i="5" s="1"/>
  <c r="F49" i="5" s="1"/>
  <c r="N37" i="5"/>
  <c r="N40" i="5"/>
  <c r="D40" i="5" s="1"/>
  <c r="E40" i="5" s="1"/>
  <c r="F40" i="5" s="1"/>
  <c r="K6" i="5"/>
  <c r="N39" i="5"/>
  <c r="D39" i="5" s="1"/>
  <c r="E39" i="5" s="1"/>
  <c r="N38" i="5"/>
  <c r="N15" i="5"/>
  <c r="K10" i="5"/>
  <c r="N10" i="5" s="1"/>
  <c r="N45" i="5"/>
  <c r="K8" i="5"/>
  <c r="H6" i="5"/>
  <c r="K7" i="5"/>
  <c r="N48" i="5"/>
  <c r="D48" i="5" s="1"/>
  <c r="E48" i="5" s="1"/>
  <c r="F48" i="5" s="1"/>
  <c r="N47" i="5"/>
  <c r="N46" i="5"/>
  <c r="D46" i="5" s="1"/>
  <c r="K9" i="5"/>
  <c r="H9" i="5"/>
  <c r="H8" i="5"/>
  <c r="N50" i="5"/>
  <c r="D50" i="5" s="1"/>
  <c r="E50" i="5" s="1"/>
  <c r="F50" i="5" s="1"/>
  <c r="H7" i="5"/>
  <c r="N20" i="5"/>
  <c r="H11" i="5"/>
  <c r="N11" i="5" s="1"/>
  <c r="N19" i="5"/>
  <c r="H10" i="5"/>
  <c r="N18" i="5"/>
  <c r="D18" i="5" s="1"/>
  <c r="E18" i="5" s="1"/>
  <c r="F18" i="5" s="1"/>
  <c r="N17" i="5"/>
  <c r="N16" i="5"/>
  <c r="D16" i="5" s="1"/>
  <c r="N36" i="5"/>
  <c r="K42" i="5"/>
  <c r="H42" i="5"/>
  <c r="Z37" i="5"/>
  <c r="AA37" i="5"/>
  <c r="Z38" i="5"/>
  <c r="AA38" i="5"/>
  <c r="AA8" i="5"/>
  <c r="Z39" i="5"/>
  <c r="AA39" i="5"/>
  <c r="Z40" i="5"/>
  <c r="Z10" i="5"/>
  <c r="AA40" i="5"/>
  <c r="Z41" i="5"/>
  <c r="Z11" i="5" s="1"/>
  <c r="AA41" i="5"/>
  <c r="AA11" i="5" s="1"/>
  <c r="AA36" i="5"/>
  <c r="AC51" i="11"/>
  <c r="Y51" i="11"/>
  <c r="Y52" i="11" s="1"/>
  <c r="W51" i="11"/>
  <c r="T51" i="11"/>
  <c r="S51" i="11"/>
  <c r="U51" i="11" s="1"/>
  <c r="P51" i="11"/>
  <c r="O51" i="11"/>
  <c r="Q51" i="11" s="1"/>
  <c r="L51" i="11"/>
  <c r="L52" i="11" s="1"/>
  <c r="K51" i="11"/>
  <c r="M51" i="11" s="1"/>
  <c r="H51" i="11"/>
  <c r="I51" i="11" s="1"/>
  <c r="G51" i="11"/>
  <c r="D51" i="11"/>
  <c r="D52" i="11" s="1"/>
  <c r="C51" i="11"/>
  <c r="AB50" i="11"/>
  <c r="X50" i="11" s="1"/>
  <c r="AD50" i="11"/>
  <c r="U50" i="11"/>
  <c r="Q50" i="11"/>
  <c r="M50" i="11"/>
  <c r="I50" i="11"/>
  <c r="E50" i="11"/>
  <c r="AB49" i="11"/>
  <c r="Z49" i="11"/>
  <c r="U49" i="11"/>
  <c r="Q49" i="11"/>
  <c r="M49" i="11"/>
  <c r="I49" i="11"/>
  <c r="E49" i="11"/>
  <c r="AB48" i="11"/>
  <c r="X48" i="11" s="1"/>
  <c r="U48" i="11"/>
  <c r="Q48" i="11"/>
  <c r="M48" i="11"/>
  <c r="I48" i="11"/>
  <c r="E48" i="11"/>
  <c r="AB47" i="11"/>
  <c r="AD47" i="11"/>
  <c r="AA47" i="11"/>
  <c r="U47" i="11"/>
  <c r="Q47" i="11"/>
  <c r="M47" i="11"/>
  <c r="I47" i="11"/>
  <c r="E47" i="11"/>
  <c r="AB46" i="11"/>
  <c r="Z46" i="11" s="1"/>
  <c r="AD46" i="11"/>
  <c r="U46" i="11"/>
  <c r="Q46" i="11"/>
  <c r="M46" i="11"/>
  <c r="I46" i="11"/>
  <c r="E46" i="11"/>
  <c r="AB45" i="11"/>
  <c r="U45" i="11"/>
  <c r="Q45" i="11"/>
  <c r="M45" i="11"/>
  <c r="I45" i="11"/>
  <c r="E45" i="11"/>
  <c r="AB44" i="11"/>
  <c r="X44" i="11" s="1"/>
  <c r="AD44" i="11"/>
  <c r="U44" i="11"/>
  <c r="Q44" i="11"/>
  <c r="M44" i="11"/>
  <c r="I44" i="11"/>
  <c r="E44" i="11"/>
  <c r="AB43" i="11"/>
  <c r="U43" i="11"/>
  <c r="Q43" i="11"/>
  <c r="M43" i="11"/>
  <c r="I43" i="11"/>
  <c r="E43" i="11"/>
  <c r="AB42" i="11"/>
  <c r="AD42" i="11"/>
  <c r="Z42" i="11"/>
  <c r="U42" i="11"/>
  <c r="Q42" i="11"/>
  <c r="M42" i="11"/>
  <c r="I42" i="11"/>
  <c r="E42" i="11"/>
  <c r="AC41" i="11"/>
  <c r="AC52" i="11"/>
  <c r="Y41" i="11"/>
  <c r="W41" i="11"/>
  <c r="T41" i="11"/>
  <c r="S41" i="11"/>
  <c r="U41" i="11" s="1"/>
  <c r="P41" i="11"/>
  <c r="O41" i="11"/>
  <c r="L41" i="11"/>
  <c r="K41" i="11"/>
  <c r="H41" i="11"/>
  <c r="G41" i="11"/>
  <c r="G52" i="11" s="1"/>
  <c r="D41" i="11"/>
  <c r="C41" i="11"/>
  <c r="C52" i="11" s="1"/>
  <c r="AB40" i="11"/>
  <c r="X40" i="11" s="1"/>
  <c r="U40" i="11"/>
  <c r="Q40" i="11"/>
  <c r="M40" i="11"/>
  <c r="I40" i="11"/>
  <c r="E40" i="11"/>
  <c r="AB39" i="11"/>
  <c r="X39" i="11" s="1"/>
  <c r="AD39" i="11"/>
  <c r="U39" i="11"/>
  <c r="Q39" i="11"/>
  <c r="M39" i="11"/>
  <c r="I39" i="11"/>
  <c r="E39" i="11"/>
  <c r="AB38" i="11"/>
  <c r="Z38" i="11" s="1"/>
  <c r="AD38" i="11"/>
  <c r="U38" i="11"/>
  <c r="Q38" i="11"/>
  <c r="M38" i="11"/>
  <c r="I38" i="11"/>
  <c r="E38" i="11"/>
  <c r="AB37" i="11"/>
  <c r="Z37" i="11" s="1"/>
  <c r="U37" i="11"/>
  <c r="Q37" i="11"/>
  <c r="M37" i="11"/>
  <c r="I37" i="11"/>
  <c r="E37" i="11"/>
  <c r="AB36" i="11"/>
  <c r="U36" i="11"/>
  <c r="Q36" i="11"/>
  <c r="M36" i="11"/>
  <c r="I36" i="11"/>
  <c r="E36" i="11"/>
  <c r="AB35" i="11"/>
  <c r="Z35" i="11"/>
  <c r="U35" i="11"/>
  <c r="Q35" i="11"/>
  <c r="M35" i="11"/>
  <c r="I35" i="11"/>
  <c r="E35" i="11"/>
  <c r="AB34" i="11"/>
  <c r="U34" i="11"/>
  <c r="Q34" i="11"/>
  <c r="M34" i="11"/>
  <c r="I34" i="11"/>
  <c r="E34" i="11"/>
  <c r="AB33" i="11"/>
  <c r="Z33" i="11" s="1"/>
  <c r="X33" i="11"/>
  <c r="U33" i="11"/>
  <c r="Q33" i="11"/>
  <c r="M33" i="11"/>
  <c r="I33" i="11"/>
  <c r="E33" i="11"/>
  <c r="AB32" i="11"/>
  <c r="X32" i="11" s="1"/>
  <c r="U32" i="11"/>
  <c r="Q32" i="11"/>
  <c r="M32" i="11"/>
  <c r="I32" i="11"/>
  <c r="E32" i="11"/>
  <c r="AB31" i="11"/>
  <c r="U31" i="11"/>
  <c r="Q31" i="11"/>
  <c r="M31" i="11"/>
  <c r="I31" i="11"/>
  <c r="E31" i="11"/>
  <c r="AB30" i="11"/>
  <c r="Z30" i="11" s="1"/>
  <c r="AD30" i="11"/>
  <c r="U30" i="11"/>
  <c r="Q30" i="11"/>
  <c r="M30" i="11"/>
  <c r="I30" i="11"/>
  <c r="E30" i="11"/>
  <c r="AB29" i="11"/>
  <c r="U29" i="11"/>
  <c r="Q29" i="11"/>
  <c r="M29" i="11"/>
  <c r="I29" i="11"/>
  <c r="E29" i="11"/>
  <c r="AB28" i="11"/>
  <c r="AD28" i="11"/>
  <c r="U28" i="11"/>
  <c r="Q28" i="11"/>
  <c r="M28" i="11"/>
  <c r="I28" i="11"/>
  <c r="E28" i="11"/>
  <c r="AB27" i="11"/>
  <c r="Z27" i="11"/>
  <c r="U27" i="11"/>
  <c r="Q27" i="11"/>
  <c r="M27" i="11"/>
  <c r="I27" i="11"/>
  <c r="E27" i="11"/>
  <c r="AB26" i="11"/>
  <c r="Z26" i="11" s="1"/>
  <c r="U26" i="11"/>
  <c r="Q26" i="11"/>
  <c r="M26" i="11"/>
  <c r="I26" i="11"/>
  <c r="E26" i="11"/>
  <c r="AB25" i="11"/>
  <c r="Z25" i="11" s="1"/>
  <c r="U25" i="11"/>
  <c r="Q25" i="11"/>
  <c r="M25" i="11"/>
  <c r="I25" i="11"/>
  <c r="E25" i="11"/>
  <c r="AB24" i="11"/>
  <c r="X24" i="11"/>
  <c r="U24" i="11"/>
  <c r="Q24" i="11"/>
  <c r="M24" i="11"/>
  <c r="I24" i="11"/>
  <c r="E24" i="11"/>
  <c r="AB23" i="11"/>
  <c r="AD23" i="11"/>
  <c r="U23" i="11"/>
  <c r="Q23" i="11"/>
  <c r="M23" i="11"/>
  <c r="I23" i="11"/>
  <c r="E23" i="11"/>
  <c r="AB22" i="11"/>
  <c r="AD22" i="11"/>
  <c r="Z22" i="11"/>
  <c r="U22" i="11"/>
  <c r="Q22" i="11"/>
  <c r="M22" i="11"/>
  <c r="I22" i="11"/>
  <c r="E22" i="11"/>
  <c r="AB21" i="11"/>
  <c r="Z21" i="11" s="1"/>
  <c r="AD21" i="11"/>
  <c r="X21" i="11"/>
  <c r="U21" i="11"/>
  <c r="Q21" i="11"/>
  <c r="M21" i="11"/>
  <c r="I21" i="11"/>
  <c r="E21" i="11"/>
  <c r="AB20" i="11"/>
  <c r="AD20" i="11"/>
  <c r="U20" i="11"/>
  <c r="Q20" i="11"/>
  <c r="M20" i="11"/>
  <c r="I20" i="11"/>
  <c r="E20" i="11"/>
  <c r="AB19" i="11"/>
  <c r="U19" i="11"/>
  <c r="Q19" i="11"/>
  <c r="M19" i="11"/>
  <c r="I19" i="11"/>
  <c r="E19" i="11"/>
  <c r="AB18" i="11"/>
  <c r="Z18" i="11"/>
  <c r="U18" i="11"/>
  <c r="Q18" i="11"/>
  <c r="M18" i="11"/>
  <c r="I18" i="11"/>
  <c r="E18" i="11"/>
  <c r="AB17" i="11"/>
  <c r="AD17" i="11"/>
  <c r="Z17" i="11"/>
  <c r="X17" i="11"/>
  <c r="U17" i="11"/>
  <c r="Q17" i="11"/>
  <c r="M17" i="11"/>
  <c r="I17" i="11"/>
  <c r="E17" i="11"/>
  <c r="AB16" i="11"/>
  <c r="X16" i="11"/>
  <c r="U16" i="11"/>
  <c r="Q16" i="11"/>
  <c r="M16" i="11"/>
  <c r="I16" i="11"/>
  <c r="E16" i="11"/>
  <c r="AB15" i="11"/>
  <c r="AD15" i="11"/>
  <c r="U15" i="11"/>
  <c r="Q15" i="11"/>
  <c r="M15" i="11"/>
  <c r="I15" i="11"/>
  <c r="E15" i="11"/>
  <c r="AB14" i="11"/>
  <c r="U14" i="11"/>
  <c r="Q14" i="11"/>
  <c r="M14" i="11"/>
  <c r="I14" i="11"/>
  <c r="E14" i="11"/>
  <c r="AB13" i="11"/>
  <c r="AD13" i="11" s="1"/>
  <c r="Z13" i="11"/>
  <c r="U13" i="11"/>
  <c r="Q13" i="11"/>
  <c r="M13" i="11"/>
  <c r="I13" i="11"/>
  <c r="E13" i="11"/>
  <c r="AB12" i="11"/>
  <c r="U12" i="11"/>
  <c r="Q12" i="11"/>
  <c r="M12" i="11"/>
  <c r="I12" i="11"/>
  <c r="E12" i="11"/>
  <c r="AB11" i="11"/>
  <c r="Z11" i="11"/>
  <c r="U11" i="11"/>
  <c r="Q11" i="11"/>
  <c r="M11" i="11"/>
  <c r="I11" i="11"/>
  <c r="E11" i="11"/>
  <c r="AB10" i="11"/>
  <c r="Z10" i="11"/>
  <c r="U10" i="11"/>
  <c r="Q10" i="11"/>
  <c r="M10" i="11"/>
  <c r="I10" i="11"/>
  <c r="E10" i="11"/>
  <c r="AB9" i="11"/>
  <c r="AD9" i="11" s="1"/>
  <c r="U9" i="11"/>
  <c r="Q9" i="11"/>
  <c r="M9" i="11"/>
  <c r="I9" i="11"/>
  <c r="E9" i="11"/>
  <c r="AB8" i="11"/>
  <c r="U8" i="11"/>
  <c r="Q8" i="11"/>
  <c r="M8" i="11"/>
  <c r="I8" i="11"/>
  <c r="E8" i="11"/>
  <c r="AB7" i="11"/>
  <c r="AD7" i="11"/>
  <c r="U7" i="11"/>
  <c r="Q7" i="11"/>
  <c r="M7" i="11"/>
  <c r="I7" i="11"/>
  <c r="E7" i="11"/>
  <c r="AB6" i="11"/>
  <c r="AD6" i="11" s="1"/>
  <c r="Z6" i="11"/>
  <c r="U6" i="11"/>
  <c r="Q6" i="11"/>
  <c r="M6" i="11"/>
  <c r="I6" i="11"/>
  <c r="E6" i="11"/>
  <c r="AB5" i="11"/>
  <c r="U5" i="11"/>
  <c r="Q5" i="11"/>
  <c r="M5" i="11"/>
  <c r="I5" i="11"/>
  <c r="E5" i="11"/>
  <c r="X5" i="11"/>
  <c r="Z29" i="11"/>
  <c r="Z16" i="11"/>
  <c r="AD35" i="11"/>
  <c r="X7" i="11"/>
  <c r="X46" i="11"/>
  <c r="X23" i="11"/>
  <c r="I41" i="11"/>
  <c r="X42" i="11"/>
  <c r="Z43" i="11"/>
  <c r="X9" i="11"/>
  <c r="Z9" i="11"/>
  <c r="Z40" i="11"/>
  <c r="H52" i="11"/>
  <c r="AD49" i="11"/>
  <c r="AD19" i="11"/>
  <c r="X13" i="11"/>
  <c r="X15" i="11"/>
  <c r="AD27" i="11"/>
  <c r="AD11" i="11"/>
  <c r="T52" i="11"/>
  <c r="W52" i="11"/>
  <c r="X6" i="11"/>
  <c r="Z7" i="11"/>
  <c r="AD10" i="11"/>
  <c r="Z15" i="11"/>
  <c r="AD18" i="11"/>
  <c r="X22" i="11"/>
  <c r="Z23" i="11"/>
  <c r="AD26" i="11"/>
  <c r="X30" i="11"/>
  <c r="X38" i="11"/>
  <c r="Z39" i="11"/>
  <c r="AD16" i="11"/>
  <c r="X20" i="11"/>
  <c r="X28" i="11"/>
  <c r="AD32" i="11"/>
  <c r="X11" i="11"/>
  <c r="Z20" i="11"/>
  <c r="X27" i="11"/>
  <c r="Z28" i="11"/>
  <c r="X35" i="11"/>
  <c r="X49" i="11"/>
  <c r="Z50" i="11"/>
  <c r="X12" i="11"/>
  <c r="X10" i="11"/>
  <c r="X18" i="11"/>
  <c r="X26" i="11"/>
  <c r="AI21" i="5"/>
  <c r="T14" i="14"/>
  <c r="S14" i="14"/>
  <c r="AI37" i="5"/>
  <c r="AI38" i="5"/>
  <c r="AI39" i="5"/>
  <c r="AI40" i="5"/>
  <c r="AI41" i="5"/>
  <c r="AI36" i="5"/>
  <c r="AJ4" i="5"/>
  <c r="AI4" i="5"/>
  <c r="D15" i="5"/>
  <c r="E15" i="5" s="1"/>
  <c r="AC4" i="5"/>
  <c r="AB4" i="5"/>
  <c r="K51" i="5"/>
  <c r="H51" i="5"/>
  <c r="D47" i="5"/>
  <c r="D45" i="5"/>
  <c r="E45" i="5" s="1"/>
  <c r="D37" i="5"/>
  <c r="E37" i="5" s="1"/>
  <c r="F37" i="5" s="1"/>
  <c r="D38" i="5"/>
  <c r="E38" i="5" s="1"/>
  <c r="F38" i="5" s="1"/>
  <c r="F39" i="5"/>
  <c r="D17" i="5"/>
  <c r="E17" i="5" s="1"/>
  <c r="F17" i="5" s="1"/>
  <c r="N4" i="5"/>
  <c r="K4" i="5"/>
  <c r="H4" i="5"/>
  <c r="D77" i="5"/>
  <c r="E77" i="5"/>
  <c r="F77" i="5"/>
  <c r="D76" i="5"/>
  <c r="E76" i="5" s="1"/>
  <c r="F76" i="5" s="1"/>
  <c r="D75" i="5"/>
  <c r="E75" i="5" s="1"/>
  <c r="F75" i="5" s="1"/>
  <c r="D74" i="5"/>
  <c r="E74" i="5" s="1"/>
  <c r="F74" i="5"/>
  <c r="D73" i="5"/>
  <c r="E73" i="5" s="1"/>
  <c r="D72" i="5"/>
  <c r="E72" i="5"/>
  <c r="F72" i="5" s="1"/>
  <c r="D68" i="5"/>
  <c r="E68" i="5" s="1"/>
  <c r="F68" i="5" s="1"/>
  <c r="D67" i="5"/>
  <c r="E67" i="5"/>
  <c r="F67" i="5" s="1"/>
  <c r="D66" i="5"/>
  <c r="E66" i="5"/>
  <c r="F66" i="5" s="1"/>
  <c r="D65" i="5"/>
  <c r="E65" i="5"/>
  <c r="F65" i="5" s="1"/>
  <c r="D64" i="5"/>
  <c r="E64" i="5" s="1"/>
  <c r="F64" i="5" s="1"/>
  <c r="D63" i="5"/>
  <c r="E63" i="5" s="1"/>
  <c r="E69" i="5" s="1"/>
  <c r="D55" i="5"/>
  <c r="D56" i="5"/>
  <c r="E56" i="5" s="1"/>
  <c r="F56" i="5" s="1"/>
  <c r="D57" i="5"/>
  <c r="E57" i="5"/>
  <c r="F57" i="5"/>
  <c r="D58" i="5"/>
  <c r="E58" i="5"/>
  <c r="F58" i="5" s="1"/>
  <c r="D59" i="5"/>
  <c r="E59" i="5" s="1"/>
  <c r="F59" i="5" s="1"/>
  <c r="D54" i="5"/>
  <c r="E54" i="5"/>
  <c r="F54" i="5"/>
  <c r="C8" i="5"/>
  <c r="C4" i="5"/>
  <c r="E47" i="5"/>
  <c r="F47" i="5"/>
  <c r="N7" i="5"/>
  <c r="K21" i="5"/>
  <c r="H21" i="5"/>
  <c r="N8" i="5"/>
  <c r="C21" i="5"/>
  <c r="D20" i="5"/>
  <c r="E20" i="5" s="1"/>
  <c r="F20" i="5" s="1"/>
  <c r="C46" i="1"/>
  <c r="C47" i="1"/>
  <c r="C48" i="1"/>
  <c r="C33" i="1"/>
  <c r="C5" i="1"/>
  <c r="C5" i="13"/>
  <c r="D5" i="13" s="1"/>
  <c r="C6" i="13"/>
  <c r="C10" i="13" s="1"/>
  <c r="D6" i="13"/>
  <c r="C7" i="13"/>
  <c r="D7" i="13"/>
  <c r="C8" i="13"/>
  <c r="D8" i="13"/>
  <c r="C9" i="13"/>
  <c r="D9" i="13" s="1"/>
  <c r="C4" i="13"/>
  <c r="AC14" i="14"/>
  <c r="P13" i="14"/>
  <c r="Q13" i="14"/>
  <c r="P6" i="14"/>
  <c r="Q6" i="14"/>
  <c r="P5" i="14"/>
  <c r="Q5" i="14" s="1"/>
  <c r="K5" i="14"/>
  <c r="F13" i="14"/>
  <c r="G13" i="14" s="1"/>
  <c r="F6" i="14"/>
  <c r="G6" i="14"/>
  <c r="F5" i="14"/>
  <c r="O4" i="14"/>
  <c r="N4" i="14"/>
  <c r="M4" i="14"/>
  <c r="I4" i="14"/>
  <c r="H4" i="14"/>
  <c r="D4" i="13"/>
  <c r="D10" i="13"/>
  <c r="C80" i="1"/>
  <c r="C79" i="1"/>
  <c r="C78" i="1"/>
  <c r="C77" i="1"/>
  <c r="C76" i="1"/>
  <c r="C75" i="1"/>
  <c r="C74" i="1"/>
  <c r="C73" i="1"/>
  <c r="C72" i="1"/>
  <c r="C71" i="1"/>
  <c r="C70" i="1"/>
  <c r="C69" i="1"/>
  <c r="C67" i="1"/>
  <c r="C66" i="1"/>
  <c r="C65" i="1"/>
  <c r="C64" i="1"/>
  <c r="C63" i="1"/>
  <c r="C62" i="1"/>
  <c r="C61" i="1"/>
  <c r="C60" i="1"/>
  <c r="C59" i="1"/>
  <c r="C58" i="1"/>
  <c r="C57" i="1"/>
  <c r="C56" i="1"/>
  <c r="C112" i="7"/>
  <c r="D112" i="7"/>
  <c r="E112" i="7"/>
  <c r="F112" i="7"/>
  <c r="G112" i="7"/>
  <c r="H112" i="7"/>
  <c r="I112" i="7"/>
  <c r="J112" i="7"/>
  <c r="C113" i="7"/>
  <c r="D113" i="7"/>
  <c r="E113" i="7"/>
  <c r="F113" i="7"/>
  <c r="G113" i="7"/>
  <c r="H113" i="7"/>
  <c r="I113" i="7"/>
  <c r="J113" i="7"/>
  <c r="C114" i="7"/>
  <c r="D114" i="7"/>
  <c r="E114" i="7"/>
  <c r="F114" i="7"/>
  <c r="G114" i="7"/>
  <c r="H114" i="7"/>
  <c r="I114" i="7"/>
  <c r="J114" i="7"/>
  <c r="C115" i="7"/>
  <c r="D115" i="7"/>
  <c r="M115" i="7" s="1"/>
  <c r="E115" i="7"/>
  <c r="F115" i="7"/>
  <c r="G115" i="7"/>
  <c r="H115" i="7"/>
  <c r="I115" i="7"/>
  <c r="J115" i="7"/>
  <c r="C116" i="7"/>
  <c r="D116" i="7"/>
  <c r="E116" i="7"/>
  <c r="F116" i="7"/>
  <c r="G116" i="7"/>
  <c r="H116" i="7"/>
  <c r="I116" i="7"/>
  <c r="J116" i="7"/>
  <c r="C117" i="7"/>
  <c r="D117" i="7"/>
  <c r="E117" i="7"/>
  <c r="F117" i="7"/>
  <c r="G117" i="7"/>
  <c r="H117" i="7"/>
  <c r="I117" i="7"/>
  <c r="J117" i="7"/>
  <c r="C118" i="7"/>
  <c r="D118" i="7"/>
  <c r="E118" i="7"/>
  <c r="F118" i="7"/>
  <c r="G118" i="7"/>
  <c r="H118" i="7"/>
  <c r="I118" i="7"/>
  <c r="J118" i="7"/>
  <c r="C119" i="7"/>
  <c r="D119" i="7"/>
  <c r="E119" i="7"/>
  <c r="F119" i="7"/>
  <c r="G119" i="7"/>
  <c r="H119" i="7"/>
  <c r="I119" i="7"/>
  <c r="J119" i="7"/>
  <c r="C120" i="7"/>
  <c r="D120" i="7"/>
  <c r="E120" i="7"/>
  <c r="F120" i="7"/>
  <c r="G120" i="7"/>
  <c r="H120" i="7"/>
  <c r="I120" i="7"/>
  <c r="J120" i="7"/>
  <c r="C121" i="7"/>
  <c r="D121" i="7"/>
  <c r="E121" i="7"/>
  <c r="F121" i="7"/>
  <c r="G121" i="7"/>
  <c r="H121" i="7"/>
  <c r="I121" i="7"/>
  <c r="J121" i="7"/>
  <c r="C122" i="7"/>
  <c r="D122" i="7"/>
  <c r="E122" i="7"/>
  <c r="F122" i="7"/>
  <c r="G122" i="7"/>
  <c r="H122" i="7"/>
  <c r="I122" i="7"/>
  <c r="J122" i="7"/>
  <c r="C123" i="7"/>
  <c r="D123" i="7"/>
  <c r="E123" i="7"/>
  <c r="F123" i="7"/>
  <c r="G123" i="7"/>
  <c r="H123" i="7"/>
  <c r="I123" i="7"/>
  <c r="J123" i="7"/>
  <c r="C124" i="7"/>
  <c r="D124" i="7"/>
  <c r="E124" i="7"/>
  <c r="F124" i="7"/>
  <c r="G124" i="7"/>
  <c r="H124" i="7"/>
  <c r="I124" i="7"/>
  <c r="J124" i="7"/>
  <c r="C125" i="7"/>
  <c r="D125" i="7"/>
  <c r="E125" i="7"/>
  <c r="F125" i="7"/>
  <c r="G125" i="7"/>
  <c r="H125" i="7"/>
  <c r="I125" i="7"/>
  <c r="J125" i="7"/>
  <c r="C126" i="7"/>
  <c r="D126" i="7"/>
  <c r="E126" i="7"/>
  <c r="F126" i="7"/>
  <c r="G126" i="7"/>
  <c r="H126" i="7"/>
  <c r="I126" i="7"/>
  <c r="J126" i="7"/>
  <c r="C127" i="7"/>
  <c r="D127" i="7"/>
  <c r="E127" i="7"/>
  <c r="F127" i="7"/>
  <c r="G127" i="7"/>
  <c r="H127" i="7"/>
  <c r="I127" i="7"/>
  <c r="J127" i="7"/>
  <c r="C128" i="7"/>
  <c r="D128" i="7"/>
  <c r="E128" i="7"/>
  <c r="F128" i="7"/>
  <c r="G128" i="7"/>
  <c r="H128" i="7"/>
  <c r="I128" i="7"/>
  <c r="J128" i="7"/>
  <c r="C129" i="7"/>
  <c r="D129" i="7"/>
  <c r="E129" i="7"/>
  <c r="F129" i="7"/>
  <c r="G129" i="7"/>
  <c r="H129" i="7"/>
  <c r="I129" i="7"/>
  <c r="J129" i="7"/>
  <c r="C130" i="7"/>
  <c r="D130" i="7"/>
  <c r="E130" i="7"/>
  <c r="F130" i="7"/>
  <c r="G130" i="7"/>
  <c r="H130" i="7"/>
  <c r="I130" i="7"/>
  <c r="J130" i="7"/>
  <c r="C131" i="7"/>
  <c r="D131" i="7"/>
  <c r="E131" i="7"/>
  <c r="F131" i="7"/>
  <c r="G131" i="7"/>
  <c r="H131" i="7"/>
  <c r="I131" i="7"/>
  <c r="J131" i="7"/>
  <c r="C132" i="7"/>
  <c r="D132" i="7"/>
  <c r="E132" i="7"/>
  <c r="F132" i="7"/>
  <c r="G132" i="7"/>
  <c r="H132" i="7"/>
  <c r="I132" i="7"/>
  <c r="J132" i="7"/>
  <c r="C133" i="7"/>
  <c r="D133" i="7"/>
  <c r="E133" i="7"/>
  <c r="F133" i="7"/>
  <c r="G133" i="7"/>
  <c r="H133" i="7"/>
  <c r="I133" i="7"/>
  <c r="J133" i="7"/>
  <c r="C134" i="7"/>
  <c r="D134" i="7"/>
  <c r="E134" i="7"/>
  <c r="F134" i="7"/>
  <c r="G134" i="7"/>
  <c r="H134" i="7"/>
  <c r="I134" i="7"/>
  <c r="J134" i="7"/>
  <c r="C135" i="7"/>
  <c r="D135" i="7"/>
  <c r="E135" i="7"/>
  <c r="F135" i="7"/>
  <c r="G135" i="7"/>
  <c r="H135" i="7"/>
  <c r="I135" i="7"/>
  <c r="J135" i="7"/>
  <c r="C136" i="7"/>
  <c r="D136" i="7"/>
  <c r="E136" i="7"/>
  <c r="F136" i="7"/>
  <c r="G136" i="7"/>
  <c r="H136" i="7"/>
  <c r="I136" i="7"/>
  <c r="J136" i="7"/>
  <c r="C137" i="7"/>
  <c r="D137" i="7"/>
  <c r="E137" i="7"/>
  <c r="F137" i="7"/>
  <c r="G137" i="7"/>
  <c r="H137" i="7"/>
  <c r="I137" i="7"/>
  <c r="J137" i="7"/>
  <c r="C138" i="7"/>
  <c r="D138" i="7"/>
  <c r="E138" i="7"/>
  <c r="F138" i="7"/>
  <c r="G138" i="7"/>
  <c r="H138" i="7"/>
  <c r="I138" i="7"/>
  <c r="J138" i="7"/>
  <c r="C85" i="7"/>
  <c r="D85" i="7"/>
  <c r="E85" i="7"/>
  <c r="F85" i="7"/>
  <c r="G85" i="7"/>
  <c r="H85" i="7"/>
  <c r="I85" i="7"/>
  <c r="J85" i="7"/>
  <c r="C86" i="7"/>
  <c r="D86" i="7"/>
  <c r="E86" i="7"/>
  <c r="F86" i="7"/>
  <c r="G86" i="7"/>
  <c r="H86" i="7"/>
  <c r="I86" i="7"/>
  <c r="J86" i="7"/>
  <c r="C87" i="7"/>
  <c r="D87" i="7"/>
  <c r="E87" i="7"/>
  <c r="F87" i="7"/>
  <c r="G87" i="7"/>
  <c r="H87" i="7"/>
  <c r="I87" i="7"/>
  <c r="J87" i="7"/>
  <c r="C88" i="7"/>
  <c r="D88" i="7"/>
  <c r="E88" i="7"/>
  <c r="F88" i="7"/>
  <c r="G88" i="7"/>
  <c r="H88" i="7"/>
  <c r="I88" i="7"/>
  <c r="J88" i="7"/>
  <c r="C89" i="7"/>
  <c r="D89" i="7"/>
  <c r="E89" i="7"/>
  <c r="F89" i="7"/>
  <c r="G89" i="7"/>
  <c r="H89" i="7"/>
  <c r="I89" i="7"/>
  <c r="J89" i="7"/>
  <c r="C90" i="7"/>
  <c r="D90" i="7"/>
  <c r="E90" i="7"/>
  <c r="F90" i="7"/>
  <c r="G90" i="7"/>
  <c r="H90" i="7"/>
  <c r="I90" i="7"/>
  <c r="J90" i="7"/>
  <c r="C91" i="7"/>
  <c r="D91" i="7"/>
  <c r="E91" i="7"/>
  <c r="F91" i="7"/>
  <c r="G91" i="7"/>
  <c r="H91" i="7"/>
  <c r="I91" i="7"/>
  <c r="J91" i="7"/>
  <c r="C92" i="7"/>
  <c r="D92" i="7"/>
  <c r="E92" i="7"/>
  <c r="F92" i="7"/>
  <c r="G92" i="7"/>
  <c r="H92" i="7"/>
  <c r="I92" i="7"/>
  <c r="J92" i="7"/>
  <c r="C93" i="7"/>
  <c r="D93" i="7"/>
  <c r="E93" i="7"/>
  <c r="F93" i="7"/>
  <c r="G93" i="7"/>
  <c r="H93" i="7"/>
  <c r="I93" i="7"/>
  <c r="J93" i="7"/>
  <c r="C94" i="7"/>
  <c r="D94" i="7"/>
  <c r="E94" i="7"/>
  <c r="F94" i="7"/>
  <c r="G94" i="7"/>
  <c r="H94" i="7"/>
  <c r="I94" i="7"/>
  <c r="J94" i="7"/>
  <c r="C95" i="7"/>
  <c r="D95" i="7"/>
  <c r="E95" i="7"/>
  <c r="F95" i="7"/>
  <c r="G95" i="7"/>
  <c r="H95" i="7"/>
  <c r="I95" i="7"/>
  <c r="J95" i="7"/>
  <c r="C96" i="7"/>
  <c r="D96" i="7"/>
  <c r="E96" i="7"/>
  <c r="F96" i="7"/>
  <c r="G96" i="7"/>
  <c r="H96" i="7"/>
  <c r="I96" i="7"/>
  <c r="J96" i="7"/>
  <c r="C97" i="7"/>
  <c r="D97" i="7"/>
  <c r="E97" i="7"/>
  <c r="F97" i="7"/>
  <c r="G97" i="7"/>
  <c r="H97" i="7"/>
  <c r="I97" i="7"/>
  <c r="J97" i="7"/>
  <c r="C98" i="7"/>
  <c r="D98" i="7"/>
  <c r="E98" i="7"/>
  <c r="F98" i="7"/>
  <c r="G98" i="7"/>
  <c r="H98" i="7"/>
  <c r="I98" i="7"/>
  <c r="J98" i="7"/>
  <c r="C99" i="7"/>
  <c r="D99" i="7"/>
  <c r="E99" i="7"/>
  <c r="F99" i="7"/>
  <c r="G99" i="7"/>
  <c r="H99" i="7"/>
  <c r="I99" i="7"/>
  <c r="J99" i="7"/>
  <c r="C100" i="7"/>
  <c r="D100" i="7"/>
  <c r="E100" i="7"/>
  <c r="F100" i="7"/>
  <c r="G100" i="7"/>
  <c r="H100" i="7"/>
  <c r="I100" i="7"/>
  <c r="J100" i="7"/>
  <c r="C101" i="7"/>
  <c r="D101" i="7"/>
  <c r="E101" i="7"/>
  <c r="F101" i="7"/>
  <c r="G101" i="7"/>
  <c r="H101" i="7"/>
  <c r="I101" i="7"/>
  <c r="J101" i="7"/>
  <c r="C102" i="7"/>
  <c r="D102" i="7"/>
  <c r="E102" i="7"/>
  <c r="F102" i="7"/>
  <c r="G102" i="7"/>
  <c r="H102" i="7"/>
  <c r="I102" i="7"/>
  <c r="J102" i="7"/>
  <c r="C103" i="7"/>
  <c r="D103" i="7"/>
  <c r="E103" i="7"/>
  <c r="F103" i="7"/>
  <c r="G103" i="7"/>
  <c r="H103" i="7"/>
  <c r="I103" i="7"/>
  <c r="J103" i="7"/>
  <c r="C104" i="7"/>
  <c r="D104" i="7"/>
  <c r="E104" i="7"/>
  <c r="F104" i="7"/>
  <c r="G104" i="7"/>
  <c r="H104" i="7"/>
  <c r="I104" i="7"/>
  <c r="J104" i="7"/>
  <c r="C105" i="7"/>
  <c r="D105" i="7"/>
  <c r="E105" i="7"/>
  <c r="F105" i="7"/>
  <c r="G105" i="7"/>
  <c r="H105" i="7"/>
  <c r="I105" i="7"/>
  <c r="J105" i="7"/>
  <c r="N105" i="7" s="1"/>
  <c r="P105" i="7" s="1"/>
  <c r="C106" i="7"/>
  <c r="D106" i="7"/>
  <c r="E106" i="7"/>
  <c r="F106" i="7"/>
  <c r="G106" i="7"/>
  <c r="H106" i="7"/>
  <c r="I106" i="7"/>
  <c r="J106" i="7"/>
  <c r="C107" i="7"/>
  <c r="D107" i="7"/>
  <c r="E107" i="7"/>
  <c r="F107" i="7"/>
  <c r="G107" i="7"/>
  <c r="H107" i="7"/>
  <c r="I107" i="7"/>
  <c r="J107" i="7"/>
  <c r="C108" i="7"/>
  <c r="D108" i="7"/>
  <c r="E108" i="7"/>
  <c r="F108" i="7"/>
  <c r="G108" i="7"/>
  <c r="H108" i="7"/>
  <c r="I108" i="7"/>
  <c r="J108" i="7"/>
  <c r="C109" i="7"/>
  <c r="D109" i="7"/>
  <c r="E109" i="7"/>
  <c r="F109" i="7"/>
  <c r="G109" i="7"/>
  <c r="H109" i="7"/>
  <c r="I109" i="7"/>
  <c r="J109" i="7"/>
  <c r="C110" i="7"/>
  <c r="D110" i="7"/>
  <c r="E110" i="7"/>
  <c r="F110" i="7"/>
  <c r="G110" i="7"/>
  <c r="H110" i="7"/>
  <c r="I110" i="7"/>
  <c r="L110" i="7" s="1"/>
  <c r="P110" i="7" s="1"/>
  <c r="J110" i="7"/>
  <c r="C111" i="7"/>
  <c r="D111" i="7"/>
  <c r="E111" i="7"/>
  <c r="F111" i="7"/>
  <c r="G111" i="7"/>
  <c r="H111" i="7"/>
  <c r="I111" i="7"/>
  <c r="L111" i="7" s="1"/>
  <c r="P111" i="7" s="1"/>
  <c r="J111" i="7"/>
  <c r="C58" i="7"/>
  <c r="D58" i="7"/>
  <c r="E58" i="7"/>
  <c r="F58" i="7"/>
  <c r="G58" i="7"/>
  <c r="H58" i="7"/>
  <c r="I58" i="7"/>
  <c r="L58" i="7" s="1"/>
  <c r="J58" i="7"/>
  <c r="C59" i="7"/>
  <c r="D59" i="7"/>
  <c r="E59" i="7"/>
  <c r="F59" i="7"/>
  <c r="G59" i="7"/>
  <c r="H59" i="7"/>
  <c r="I59" i="7"/>
  <c r="J59" i="7"/>
  <c r="C60" i="7"/>
  <c r="D60" i="7"/>
  <c r="E60" i="7"/>
  <c r="F60" i="7"/>
  <c r="G60" i="7"/>
  <c r="H60" i="7"/>
  <c r="I60" i="7"/>
  <c r="J60" i="7"/>
  <c r="N60" i="7"/>
  <c r="C61" i="7"/>
  <c r="D61" i="7"/>
  <c r="E61" i="7"/>
  <c r="F61" i="7"/>
  <c r="G61" i="7"/>
  <c r="H61" i="7"/>
  <c r="L61" i="7" s="1"/>
  <c r="I61" i="7"/>
  <c r="J61" i="7"/>
  <c r="C62" i="7"/>
  <c r="D62" i="7"/>
  <c r="E62" i="7"/>
  <c r="F62" i="7"/>
  <c r="G62" i="7"/>
  <c r="H62" i="7"/>
  <c r="I62" i="7"/>
  <c r="J62" i="7"/>
  <c r="C63" i="7"/>
  <c r="D63" i="7"/>
  <c r="E63" i="7"/>
  <c r="F63" i="7"/>
  <c r="G63" i="7"/>
  <c r="L63" i="7" s="1"/>
  <c r="P63" i="7" s="1"/>
  <c r="H63" i="7"/>
  <c r="I63" i="7"/>
  <c r="J63" i="7"/>
  <c r="C64" i="7"/>
  <c r="D64" i="7"/>
  <c r="E64" i="7"/>
  <c r="F64" i="7"/>
  <c r="G64" i="7"/>
  <c r="H64" i="7"/>
  <c r="I64" i="7"/>
  <c r="J64" i="7"/>
  <c r="C65" i="7"/>
  <c r="D65" i="7"/>
  <c r="E65" i="7"/>
  <c r="F65" i="7"/>
  <c r="G65" i="7"/>
  <c r="H65" i="7"/>
  <c r="I65" i="7"/>
  <c r="J65" i="7"/>
  <c r="C66" i="7"/>
  <c r="D66" i="7"/>
  <c r="E66" i="7"/>
  <c r="F66" i="7"/>
  <c r="G66" i="7"/>
  <c r="H66" i="7"/>
  <c r="I66" i="7"/>
  <c r="J66" i="7"/>
  <c r="C67" i="7"/>
  <c r="D67" i="7"/>
  <c r="K67" i="7" s="1"/>
  <c r="O67" i="7" s="1"/>
  <c r="E67" i="7"/>
  <c r="F67" i="7"/>
  <c r="G67" i="7"/>
  <c r="H67" i="7"/>
  <c r="I67" i="7"/>
  <c r="J67" i="7"/>
  <c r="C68" i="7"/>
  <c r="D68" i="7"/>
  <c r="K68" i="7" s="1"/>
  <c r="E68" i="7"/>
  <c r="F68" i="7"/>
  <c r="G68" i="7"/>
  <c r="L68" i="7" s="1"/>
  <c r="P68" i="7" s="1"/>
  <c r="H68" i="7"/>
  <c r="I68" i="7"/>
  <c r="J68" i="7"/>
  <c r="C69" i="7"/>
  <c r="D69" i="7"/>
  <c r="E69" i="7"/>
  <c r="F69" i="7"/>
  <c r="G69" i="7"/>
  <c r="L69" i="7" s="1"/>
  <c r="P69" i="7" s="1"/>
  <c r="H69" i="7"/>
  <c r="I69" i="7"/>
  <c r="J69" i="7"/>
  <c r="N69" i="7"/>
  <c r="C70" i="7"/>
  <c r="K70" i="7" s="1"/>
  <c r="D70" i="7"/>
  <c r="E70" i="7"/>
  <c r="F70" i="7"/>
  <c r="G70" i="7"/>
  <c r="H70" i="7"/>
  <c r="I70" i="7"/>
  <c r="J70" i="7"/>
  <c r="C71" i="7"/>
  <c r="D71" i="7"/>
  <c r="E71" i="7"/>
  <c r="F71" i="7"/>
  <c r="K71" i="7" s="1"/>
  <c r="O71" i="7" s="1"/>
  <c r="G71" i="7"/>
  <c r="H71" i="7"/>
  <c r="I71" i="7"/>
  <c r="J71" i="7"/>
  <c r="C72" i="7"/>
  <c r="K72" i="7" s="1"/>
  <c r="O72" i="7" s="1"/>
  <c r="D72" i="7"/>
  <c r="E72" i="7"/>
  <c r="F72" i="7"/>
  <c r="G72" i="7"/>
  <c r="H72" i="7"/>
  <c r="I72" i="7"/>
  <c r="J72" i="7"/>
  <c r="C73" i="7"/>
  <c r="D73" i="7"/>
  <c r="E73" i="7"/>
  <c r="F73" i="7"/>
  <c r="G73" i="7"/>
  <c r="H73" i="7"/>
  <c r="L73" i="7" s="1"/>
  <c r="P73" i="7" s="1"/>
  <c r="I73" i="7"/>
  <c r="J73" i="7"/>
  <c r="C74" i="7"/>
  <c r="D74" i="7"/>
  <c r="E74" i="7"/>
  <c r="F74" i="7"/>
  <c r="K74" i="7" s="1"/>
  <c r="O74" i="7" s="1"/>
  <c r="G74" i="7"/>
  <c r="H74" i="7"/>
  <c r="N74" i="7" s="1"/>
  <c r="I74" i="7"/>
  <c r="J74" i="7"/>
  <c r="C75" i="7"/>
  <c r="K75" i="7" s="1"/>
  <c r="O75" i="7" s="1"/>
  <c r="D75" i="7"/>
  <c r="E75" i="7"/>
  <c r="F75" i="7"/>
  <c r="G75" i="7"/>
  <c r="H75" i="7"/>
  <c r="I75" i="7"/>
  <c r="J75" i="7"/>
  <c r="C76" i="7"/>
  <c r="K76" i="7" s="1"/>
  <c r="O76" i="7" s="1"/>
  <c r="D76" i="7"/>
  <c r="E76" i="7"/>
  <c r="F76" i="7"/>
  <c r="G76" i="7"/>
  <c r="H76" i="7"/>
  <c r="N76" i="7" s="1"/>
  <c r="I76" i="7"/>
  <c r="J76" i="7"/>
  <c r="C77" i="7"/>
  <c r="K77" i="7" s="1"/>
  <c r="O77" i="7" s="1"/>
  <c r="D77" i="7"/>
  <c r="E77" i="7"/>
  <c r="F77" i="7"/>
  <c r="G77" i="7"/>
  <c r="H77" i="7"/>
  <c r="N77" i="7" s="1"/>
  <c r="I77" i="7"/>
  <c r="J77" i="7"/>
  <c r="C78" i="7"/>
  <c r="K78" i="7" s="1"/>
  <c r="O78" i="7" s="1"/>
  <c r="D78" i="7"/>
  <c r="E78" i="7"/>
  <c r="F78" i="7"/>
  <c r="G78" i="7"/>
  <c r="H78" i="7"/>
  <c r="I78" i="7"/>
  <c r="J78" i="7"/>
  <c r="C79" i="7"/>
  <c r="K79" i="7" s="1"/>
  <c r="D79" i="7"/>
  <c r="M79" i="7" s="1"/>
  <c r="O79" i="7" s="1"/>
  <c r="E79" i="7"/>
  <c r="F79" i="7"/>
  <c r="G79" i="7"/>
  <c r="H79" i="7"/>
  <c r="L79" i="7" s="1"/>
  <c r="P79" i="7" s="1"/>
  <c r="I79" i="7"/>
  <c r="J79" i="7"/>
  <c r="C80" i="7"/>
  <c r="K80" i="7" s="1"/>
  <c r="O80" i="7" s="1"/>
  <c r="D80" i="7"/>
  <c r="E80" i="7"/>
  <c r="F80" i="7"/>
  <c r="G80" i="7"/>
  <c r="H80" i="7"/>
  <c r="I80" i="7"/>
  <c r="J80" i="7"/>
  <c r="C81" i="7"/>
  <c r="K81" i="7" s="1"/>
  <c r="O81" i="7" s="1"/>
  <c r="D81" i="7"/>
  <c r="E81" i="7"/>
  <c r="F81" i="7"/>
  <c r="G81" i="7"/>
  <c r="H81" i="7"/>
  <c r="L81" i="7" s="1"/>
  <c r="I81" i="7"/>
  <c r="J81" i="7"/>
  <c r="C82" i="7"/>
  <c r="K82" i="7" s="1"/>
  <c r="O82" i="7" s="1"/>
  <c r="D82" i="7"/>
  <c r="E82" i="7"/>
  <c r="F82" i="7"/>
  <c r="G82" i="7"/>
  <c r="H82" i="7"/>
  <c r="L82" i="7" s="1"/>
  <c r="I82" i="7"/>
  <c r="J82" i="7"/>
  <c r="C83" i="7"/>
  <c r="K83" i="7" s="1"/>
  <c r="O83" i="7" s="1"/>
  <c r="D83" i="7"/>
  <c r="E83" i="7"/>
  <c r="F83" i="7"/>
  <c r="G83" i="7"/>
  <c r="H83" i="7"/>
  <c r="N83" i="7" s="1"/>
  <c r="I83" i="7"/>
  <c r="J83" i="7"/>
  <c r="C84" i="7"/>
  <c r="K84" i="7" s="1"/>
  <c r="O84" i="7" s="1"/>
  <c r="D84" i="7"/>
  <c r="E84" i="7"/>
  <c r="F84" i="7"/>
  <c r="G84" i="7"/>
  <c r="L84" i="7" s="1"/>
  <c r="H84" i="7"/>
  <c r="N84" i="7" s="1"/>
  <c r="I84" i="7"/>
  <c r="J84" i="7"/>
  <c r="L103" i="7"/>
  <c r="P103" i="7" s="1"/>
  <c r="M58" i="7"/>
  <c r="M137" i="7"/>
  <c r="M83" i="7"/>
  <c r="N102" i="7"/>
  <c r="N99" i="7"/>
  <c r="P99" i="7" s="1"/>
  <c r="N94" i="7"/>
  <c r="N92" i="7"/>
  <c r="N136" i="7"/>
  <c r="P136" i="7" s="1"/>
  <c r="N135" i="7"/>
  <c r="L121" i="7"/>
  <c r="N120" i="7"/>
  <c r="N119" i="7"/>
  <c r="L118" i="7"/>
  <c r="P118" i="7" s="1"/>
  <c r="L102" i="7"/>
  <c r="L101" i="7"/>
  <c r="P101" i="7" s="1"/>
  <c r="L137" i="7"/>
  <c r="P137" i="7" s="1"/>
  <c r="L136" i="7"/>
  <c r="L135" i="7"/>
  <c r="L126" i="7"/>
  <c r="P126" i="7" s="1"/>
  <c r="M81" i="7"/>
  <c r="M77" i="7"/>
  <c r="M71" i="7"/>
  <c r="M133" i="7"/>
  <c r="N72" i="7"/>
  <c r="M67" i="7"/>
  <c r="N114" i="7"/>
  <c r="N113" i="7"/>
  <c r="L72" i="7"/>
  <c r="M102" i="7"/>
  <c r="M100" i="7"/>
  <c r="M94" i="7"/>
  <c r="M92" i="7"/>
  <c r="K127" i="7"/>
  <c r="K100" i="7"/>
  <c r="L64" i="7"/>
  <c r="P64" i="7" s="1"/>
  <c r="N63" i="7"/>
  <c r="L86" i="7"/>
  <c r="L138" i="7"/>
  <c r="P138" i="7" s="1"/>
  <c r="K137" i="7"/>
  <c r="O137" i="7" s="1"/>
  <c r="M125" i="7"/>
  <c r="O125" i="7" s="1"/>
  <c r="M121" i="7"/>
  <c r="K121" i="7"/>
  <c r="O121" i="7"/>
  <c r="M114" i="7"/>
  <c r="K126" i="7"/>
  <c r="K69" i="7"/>
  <c r="L80" i="7"/>
  <c r="P80" i="7" s="1"/>
  <c r="M75" i="7"/>
  <c r="M72" i="7"/>
  <c r="L90" i="7"/>
  <c r="N126" i="7"/>
  <c r="M84" i="7"/>
  <c r="N75" i="7"/>
  <c r="N73" i="7"/>
  <c r="M73" i="7"/>
  <c r="N65" i="7"/>
  <c r="K63" i="7"/>
  <c r="N58" i="7"/>
  <c r="N110" i="7"/>
  <c r="M110" i="7"/>
  <c r="N109" i="7"/>
  <c r="L98" i="7"/>
  <c r="K97" i="7"/>
  <c r="L91" i="7"/>
  <c r="L89" i="7"/>
  <c r="N86" i="7"/>
  <c r="M86" i="7"/>
  <c r="N85" i="7"/>
  <c r="M85" i="7"/>
  <c r="L134" i="7"/>
  <c r="M134" i="7"/>
  <c r="M131" i="7"/>
  <c r="N129" i="7"/>
  <c r="L125" i="7"/>
  <c r="N124" i="7"/>
  <c r="K124" i="7"/>
  <c r="O124" i="7" s="1"/>
  <c r="N123" i="7"/>
  <c r="M118" i="7"/>
  <c r="L76" i="7"/>
  <c r="L75" i="7"/>
  <c r="P75" i="7"/>
  <c r="L74" i="7"/>
  <c r="P74" i="7" s="1"/>
  <c r="K66" i="7"/>
  <c r="O66" i="7" s="1"/>
  <c r="K99" i="7"/>
  <c r="L87" i="7"/>
  <c r="M69" i="7"/>
  <c r="O69" i="7" s="1"/>
  <c r="M65" i="7"/>
  <c r="O65" i="7" s="1"/>
  <c r="L130" i="7"/>
  <c r="L129" i="7"/>
  <c r="L122" i="7"/>
  <c r="L120" i="7"/>
  <c r="L119" i="7"/>
  <c r="N115" i="7"/>
  <c r="L114" i="7"/>
  <c r="M63" i="7"/>
  <c r="O63" i="7" s="1"/>
  <c r="N62" i="7"/>
  <c r="M62" i="7"/>
  <c r="M59" i="7"/>
  <c r="L108" i="7"/>
  <c r="P108" i="7" s="1"/>
  <c r="K105" i="7"/>
  <c r="O105" i="7" s="1"/>
  <c r="N97" i="7"/>
  <c r="L95" i="7"/>
  <c r="L94" i="7"/>
  <c r="P94" i="7" s="1"/>
  <c r="L93" i="7"/>
  <c r="N90" i="7"/>
  <c r="M90" i="7"/>
  <c r="N89" i="7"/>
  <c r="N88" i="7"/>
  <c r="M88" i="7"/>
  <c r="N134" i="7"/>
  <c r="N133" i="7"/>
  <c r="P133" i="7" s="1"/>
  <c r="N130" i="7"/>
  <c r="M122" i="7"/>
  <c r="N118" i="7"/>
  <c r="N117" i="7"/>
  <c r="P117" i="7" s="1"/>
  <c r="L115" i="7"/>
  <c r="P114" i="7"/>
  <c r="N79" i="7"/>
  <c r="N78" i="7"/>
  <c r="M76" i="7"/>
  <c r="K73" i="7"/>
  <c r="N67" i="7"/>
  <c r="N66" i="7"/>
  <c r="N64" i="7"/>
  <c r="L62" i="7"/>
  <c r="K61" i="7"/>
  <c r="M60" i="7"/>
  <c r="L109" i="7"/>
  <c r="N108" i="7"/>
  <c r="M108" i="7"/>
  <c r="K107" i="7"/>
  <c r="O107" i="7" s="1"/>
  <c r="N106" i="7"/>
  <c r="M106" i="7"/>
  <c r="L104" i="7"/>
  <c r="M104" i="7"/>
  <c r="N101" i="7"/>
  <c r="N98" i="7"/>
  <c r="M98" i="7"/>
  <c r="L96" i="7"/>
  <c r="M96" i="7"/>
  <c r="N93" i="7"/>
  <c r="L92" i="7"/>
  <c r="P92" i="7"/>
  <c r="K92" i="7"/>
  <c r="O92" i="7" s="1"/>
  <c r="L88" i="7"/>
  <c r="K88" i="7"/>
  <c r="L85" i="7"/>
  <c r="P85" i="7" s="1"/>
  <c r="M138" i="7"/>
  <c r="N137" i="7"/>
  <c r="K130" i="7"/>
  <c r="M129" i="7"/>
  <c r="N128" i="7"/>
  <c r="P128" i="7" s="1"/>
  <c r="K128" i="7"/>
  <c r="N127" i="7"/>
  <c r="K125" i="7"/>
  <c r="L124" i="7"/>
  <c r="P124" i="7" s="1"/>
  <c r="L123" i="7"/>
  <c r="N121" i="7"/>
  <c r="P121" i="7" s="1"/>
  <c r="K114" i="7"/>
  <c r="N80" i="7"/>
  <c r="L78" i="7"/>
  <c r="P78" i="7" s="1"/>
  <c r="N71" i="7"/>
  <c r="N70" i="7"/>
  <c r="N68" i="7"/>
  <c r="L67" i="7"/>
  <c r="L66" i="7"/>
  <c r="M64" i="7"/>
  <c r="K60" i="7"/>
  <c r="N59" i="7"/>
  <c r="K58" i="7"/>
  <c r="O58" i="7"/>
  <c r="K108" i="7"/>
  <c r="O108" i="7" s="1"/>
  <c r="L105" i="7"/>
  <c r="K104" i="7"/>
  <c r="K103" i="7"/>
  <c r="K101" i="7"/>
  <c r="L99" i="7"/>
  <c r="L97" i="7"/>
  <c r="K96" i="7"/>
  <c r="O96" i="7" s="1"/>
  <c r="K95" i="7"/>
  <c r="K93" i="7"/>
  <c r="N91" i="7"/>
  <c r="K91" i="7"/>
  <c r="K89" i="7"/>
  <c r="N87" i="7"/>
  <c r="P87" i="7" s="1"/>
  <c r="K87" i="7"/>
  <c r="N138" i="7"/>
  <c r="M135" i="7"/>
  <c r="K134" i="7"/>
  <c r="O134" i="7"/>
  <c r="N132" i="7"/>
  <c r="K132" i="7"/>
  <c r="N131" i="7"/>
  <c r="L131" i="7"/>
  <c r="P131" i="7" s="1"/>
  <c r="K129" i="7"/>
  <c r="L128" i="7"/>
  <c r="L127" i="7"/>
  <c r="P127" i="7" s="1"/>
  <c r="M126" i="7"/>
  <c r="N125" i="7"/>
  <c r="N122" i="7"/>
  <c r="M119" i="7"/>
  <c r="K118" i="7"/>
  <c r="M117" i="7"/>
  <c r="N116" i="7"/>
  <c r="K116" i="7"/>
  <c r="M113" i="7"/>
  <c r="N112" i="7"/>
  <c r="K112" i="7"/>
  <c r="L83" i="7"/>
  <c r="P83" i="7" s="1"/>
  <c r="M80" i="7"/>
  <c r="L71" i="7"/>
  <c r="L70" i="7"/>
  <c r="M68" i="7"/>
  <c r="L65" i="7"/>
  <c r="P65" i="7" s="1"/>
  <c r="K65" i="7"/>
  <c r="K64" i="7"/>
  <c r="K62" i="7"/>
  <c r="L60" i="7"/>
  <c r="P60" i="7" s="1"/>
  <c r="L59" i="7"/>
  <c r="K59" i="7"/>
  <c r="O59" i="7"/>
  <c r="K111" i="7"/>
  <c r="K109" i="7"/>
  <c r="L107" i="7"/>
  <c r="N103" i="7"/>
  <c r="L100" i="7"/>
  <c r="N95" i="7"/>
  <c r="P95" i="7"/>
  <c r="K85" i="7"/>
  <c r="K138" i="7"/>
  <c r="O138" i="7" s="1"/>
  <c r="K136" i="7"/>
  <c r="L133" i="7"/>
  <c r="K133" i="7"/>
  <c r="O133" i="7"/>
  <c r="L132" i="7"/>
  <c r="M130" i="7"/>
  <c r="K123" i="7"/>
  <c r="K122" i="7"/>
  <c r="K120" i="7"/>
  <c r="K119" i="7"/>
  <c r="L117" i="7"/>
  <c r="K117" i="7"/>
  <c r="L116" i="7"/>
  <c r="K115" i="7"/>
  <c r="O115" i="7"/>
  <c r="L113" i="7"/>
  <c r="K113" i="7"/>
  <c r="L112" i="7"/>
  <c r="P135" i="7"/>
  <c r="P120" i="7"/>
  <c r="M127" i="7"/>
  <c r="O127" i="7"/>
  <c r="M123" i="7"/>
  <c r="O123" i="7"/>
  <c r="M136" i="7"/>
  <c r="K135" i="7"/>
  <c r="M132" i="7"/>
  <c r="K131" i="7"/>
  <c r="M128" i="7"/>
  <c r="M124" i="7"/>
  <c r="M120" i="7"/>
  <c r="M116" i="7"/>
  <c r="O116" i="7" s="1"/>
  <c r="M112" i="7"/>
  <c r="P86" i="7"/>
  <c r="L106" i="7"/>
  <c r="P106" i="7" s="1"/>
  <c r="M111" i="7"/>
  <c r="K110" i="7"/>
  <c r="O110" i="7" s="1"/>
  <c r="M107" i="7"/>
  <c r="K106" i="7"/>
  <c r="M103" i="7"/>
  <c r="K102" i="7"/>
  <c r="M99" i="7"/>
  <c r="K98" i="7"/>
  <c r="M95" i="7"/>
  <c r="K94" i="7"/>
  <c r="O94" i="7" s="1"/>
  <c r="M91" i="7"/>
  <c r="K90" i="7"/>
  <c r="O90" i="7" s="1"/>
  <c r="M87" i="7"/>
  <c r="O87" i="7"/>
  <c r="K86" i="7"/>
  <c r="O86" i="7"/>
  <c r="N111" i="7"/>
  <c r="N107" i="7"/>
  <c r="N104" i="7"/>
  <c r="N100" i="7"/>
  <c r="N96" i="7"/>
  <c r="P96" i="7"/>
  <c r="M109" i="7"/>
  <c r="O109" i="7"/>
  <c r="M105" i="7"/>
  <c r="M101" i="7"/>
  <c r="M97" i="7"/>
  <c r="O97" i="7" s="1"/>
  <c r="M93" i="7"/>
  <c r="O93" i="7" s="1"/>
  <c r="M89" i="7"/>
  <c r="P72" i="7"/>
  <c r="M74" i="7"/>
  <c r="M61" i="7"/>
  <c r="M82" i="7"/>
  <c r="M70" i="7"/>
  <c r="M78" i="7"/>
  <c r="M66" i="7"/>
  <c r="C220" i="7"/>
  <c r="D220" i="7"/>
  <c r="E220" i="7"/>
  <c r="F220" i="7"/>
  <c r="G220" i="7"/>
  <c r="H220" i="7"/>
  <c r="I220" i="7"/>
  <c r="J220" i="7"/>
  <c r="C221" i="7"/>
  <c r="D221" i="7"/>
  <c r="E221" i="7"/>
  <c r="F221" i="7"/>
  <c r="G221" i="7"/>
  <c r="H221" i="7"/>
  <c r="I221" i="7"/>
  <c r="J221" i="7"/>
  <c r="C222" i="7"/>
  <c r="D222" i="7"/>
  <c r="E222" i="7"/>
  <c r="F222" i="7"/>
  <c r="G222" i="7"/>
  <c r="H222" i="7"/>
  <c r="I222" i="7"/>
  <c r="J222" i="7"/>
  <c r="C223" i="7"/>
  <c r="D223" i="7"/>
  <c r="E223" i="7"/>
  <c r="F223" i="7"/>
  <c r="G223" i="7"/>
  <c r="H223" i="7"/>
  <c r="I223" i="7"/>
  <c r="J223" i="7"/>
  <c r="C224" i="7"/>
  <c r="D224" i="7"/>
  <c r="E224" i="7"/>
  <c r="F224" i="7"/>
  <c r="G224" i="7"/>
  <c r="H224" i="7"/>
  <c r="I224" i="7"/>
  <c r="J224" i="7"/>
  <c r="C225" i="7"/>
  <c r="D225" i="7"/>
  <c r="E225" i="7"/>
  <c r="F225" i="7"/>
  <c r="G225" i="7"/>
  <c r="H225" i="7"/>
  <c r="I225" i="7"/>
  <c r="J225" i="7"/>
  <c r="C226" i="7"/>
  <c r="D226" i="7"/>
  <c r="E226" i="7"/>
  <c r="F226" i="7"/>
  <c r="G226" i="7"/>
  <c r="H226" i="7"/>
  <c r="I226" i="7"/>
  <c r="J226" i="7"/>
  <c r="C227" i="7"/>
  <c r="D227" i="7"/>
  <c r="E227" i="7"/>
  <c r="F227" i="7"/>
  <c r="G227" i="7"/>
  <c r="H227" i="7"/>
  <c r="I227" i="7"/>
  <c r="J227" i="7"/>
  <c r="C228" i="7"/>
  <c r="D228" i="7"/>
  <c r="E228" i="7"/>
  <c r="F228" i="7"/>
  <c r="G228" i="7"/>
  <c r="H228" i="7"/>
  <c r="I228" i="7"/>
  <c r="J228" i="7"/>
  <c r="C229" i="7"/>
  <c r="D229" i="7"/>
  <c r="E229" i="7"/>
  <c r="F229" i="7"/>
  <c r="G229" i="7"/>
  <c r="H229" i="7"/>
  <c r="I229" i="7"/>
  <c r="J229" i="7"/>
  <c r="C230" i="7"/>
  <c r="D230" i="7"/>
  <c r="E230" i="7"/>
  <c r="F230" i="7"/>
  <c r="G230" i="7"/>
  <c r="H230" i="7"/>
  <c r="I230" i="7"/>
  <c r="J230" i="7"/>
  <c r="C231" i="7"/>
  <c r="D231" i="7"/>
  <c r="E231" i="7"/>
  <c r="F231" i="7"/>
  <c r="G231" i="7"/>
  <c r="H231" i="7"/>
  <c r="I231" i="7"/>
  <c r="J231" i="7"/>
  <c r="C232" i="7"/>
  <c r="D232" i="7"/>
  <c r="E232" i="7"/>
  <c r="F232" i="7"/>
  <c r="G232" i="7"/>
  <c r="H232" i="7"/>
  <c r="I232" i="7"/>
  <c r="J232" i="7"/>
  <c r="C233" i="7"/>
  <c r="D233" i="7"/>
  <c r="E233" i="7"/>
  <c r="F233" i="7"/>
  <c r="G233" i="7"/>
  <c r="H233" i="7"/>
  <c r="I233" i="7"/>
  <c r="J233" i="7"/>
  <c r="C234" i="7"/>
  <c r="D234" i="7"/>
  <c r="E234" i="7"/>
  <c r="F234" i="7"/>
  <c r="G234" i="7"/>
  <c r="H234" i="7"/>
  <c r="I234" i="7"/>
  <c r="J234" i="7"/>
  <c r="C235" i="7"/>
  <c r="D235" i="7"/>
  <c r="E235" i="7"/>
  <c r="F235" i="7"/>
  <c r="G235" i="7"/>
  <c r="H235" i="7"/>
  <c r="I235" i="7"/>
  <c r="J235" i="7"/>
  <c r="C236" i="7"/>
  <c r="D236" i="7"/>
  <c r="E236" i="7"/>
  <c r="F236" i="7"/>
  <c r="G236" i="7"/>
  <c r="H236" i="7"/>
  <c r="I236" i="7"/>
  <c r="J236" i="7"/>
  <c r="C237" i="7"/>
  <c r="D237" i="7"/>
  <c r="E237" i="7"/>
  <c r="F237" i="7"/>
  <c r="G237" i="7"/>
  <c r="H237" i="7"/>
  <c r="I237" i="7"/>
  <c r="J237" i="7"/>
  <c r="C238" i="7"/>
  <c r="D238" i="7"/>
  <c r="E238" i="7"/>
  <c r="F238" i="7"/>
  <c r="G238" i="7"/>
  <c r="H238" i="7"/>
  <c r="I238" i="7"/>
  <c r="J238" i="7"/>
  <c r="C239" i="7"/>
  <c r="D239" i="7"/>
  <c r="E239" i="7"/>
  <c r="F239" i="7"/>
  <c r="G239" i="7"/>
  <c r="H239" i="7"/>
  <c r="I239" i="7"/>
  <c r="J239" i="7"/>
  <c r="C240" i="7"/>
  <c r="D240" i="7"/>
  <c r="E240" i="7"/>
  <c r="F240" i="7"/>
  <c r="G240" i="7"/>
  <c r="H240" i="7"/>
  <c r="I240" i="7"/>
  <c r="J240" i="7"/>
  <c r="C241" i="7"/>
  <c r="D241" i="7"/>
  <c r="E241" i="7"/>
  <c r="F241" i="7"/>
  <c r="G241" i="7"/>
  <c r="H241" i="7"/>
  <c r="I241" i="7"/>
  <c r="J241" i="7"/>
  <c r="C242" i="7"/>
  <c r="D242" i="7"/>
  <c r="E242" i="7"/>
  <c r="F242" i="7"/>
  <c r="G242" i="7"/>
  <c r="H242" i="7"/>
  <c r="I242" i="7"/>
  <c r="J242" i="7"/>
  <c r="C243" i="7"/>
  <c r="D243" i="7"/>
  <c r="E243" i="7"/>
  <c r="F243" i="7"/>
  <c r="G243" i="7"/>
  <c r="H243" i="7"/>
  <c r="I243" i="7"/>
  <c r="J243" i="7"/>
  <c r="C244" i="7"/>
  <c r="D244" i="7"/>
  <c r="E244" i="7"/>
  <c r="F244" i="7"/>
  <c r="G244" i="7"/>
  <c r="H244" i="7"/>
  <c r="I244" i="7"/>
  <c r="J244" i="7"/>
  <c r="C245" i="7"/>
  <c r="D245" i="7"/>
  <c r="E245" i="7"/>
  <c r="F245" i="7"/>
  <c r="G245" i="7"/>
  <c r="H245" i="7"/>
  <c r="I245" i="7"/>
  <c r="J245" i="7"/>
  <c r="C246" i="7"/>
  <c r="D246" i="7"/>
  <c r="E246" i="7"/>
  <c r="F246" i="7"/>
  <c r="G246" i="7"/>
  <c r="H246" i="7"/>
  <c r="I246" i="7"/>
  <c r="J246" i="7"/>
  <c r="C193" i="7"/>
  <c r="D193" i="7"/>
  <c r="E193" i="7"/>
  <c r="F193" i="7"/>
  <c r="G193" i="7"/>
  <c r="H193" i="7"/>
  <c r="I193" i="7"/>
  <c r="J193" i="7"/>
  <c r="C194" i="7"/>
  <c r="D194" i="7"/>
  <c r="E194" i="7"/>
  <c r="F194" i="7"/>
  <c r="G194" i="7"/>
  <c r="H194" i="7"/>
  <c r="I194" i="7"/>
  <c r="J194" i="7"/>
  <c r="C195" i="7"/>
  <c r="D195" i="7"/>
  <c r="E195" i="7"/>
  <c r="F195" i="7"/>
  <c r="G195" i="7"/>
  <c r="H195" i="7"/>
  <c r="I195" i="7"/>
  <c r="J195" i="7"/>
  <c r="C196" i="7"/>
  <c r="D196" i="7"/>
  <c r="E196" i="7"/>
  <c r="F196" i="7"/>
  <c r="G196" i="7"/>
  <c r="H196" i="7"/>
  <c r="I196" i="7"/>
  <c r="J196" i="7"/>
  <c r="C197" i="7"/>
  <c r="D197" i="7"/>
  <c r="E197" i="7"/>
  <c r="F197" i="7"/>
  <c r="G197" i="7"/>
  <c r="L197" i="7" s="1"/>
  <c r="P197" i="7" s="1"/>
  <c r="H197" i="7"/>
  <c r="I197" i="7"/>
  <c r="J197" i="7"/>
  <c r="C198" i="7"/>
  <c r="D198" i="7"/>
  <c r="E198" i="7"/>
  <c r="F198" i="7"/>
  <c r="G198" i="7"/>
  <c r="L198" i="7" s="1"/>
  <c r="P198" i="7" s="1"/>
  <c r="H198" i="7"/>
  <c r="I198" i="7"/>
  <c r="J198" i="7"/>
  <c r="C199" i="7"/>
  <c r="D199" i="7"/>
  <c r="E199" i="7"/>
  <c r="F199" i="7"/>
  <c r="G199" i="7"/>
  <c r="H199" i="7"/>
  <c r="I199" i="7"/>
  <c r="J199" i="7"/>
  <c r="C200" i="7"/>
  <c r="D200" i="7"/>
  <c r="E200" i="7"/>
  <c r="F200" i="7"/>
  <c r="G200" i="7"/>
  <c r="H200" i="7"/>
  <c r="I200" i="7"/>
  <c r="J200" i="7"/>
  <c r="C201" i="7"/>
  <c r="D201" i="7"/>
  <c r="E201" i="7"/>
  <c r="F201" i="7"/>
  <c r="G201" i="7"/>
  <c r="L201" i="7" s="1"/>
  <c r="P201" i="7" s="1"/>
  <c r="H201" i="7"/>
  <c r="I201" i="7"/>
  <c r="J201" i="7"/>
  <c r="C202" i="7"/>
  <c r="D202" i="7"/>
  <c r="E202" i="7"/>
  <c r="F202" i="7"/>
  <c r="G202" i="7"/>
  <c r="H202" i="7"/>
  <c r="I202" i="7"/>
  <c r="J202" i="7"/>
  <c r="C203" i="7"/>
  <c r="D203" i="7"/>
  <c r="E203" i="7"/>
  <c r="F203" i="7"/>
  <c r="G203" i="7"/>
  <c r="L203" i="7" s="1"/>
  <c r="P203" i="7" s="1"/>
  <c r="H203" i="7"/>
  <c r="I203" i="7"/>
  <c r="J203" i="7"/>
  <c r="C204" i="7"/>
  <c r="D204" i="7"/>
  <c r="M204" i="7" s="1"/>
  <c r="E204" i="7"/>
  <c r="F204" i="7"/>
  <c r="G204" i="7"/>
  <c r="L204" i="7" s="1"/>
  <c r="P204" i="7" s="1"/>
  <c r="H204" i="7"/>
  <c r="I204" i="7"/>
  <c r="J204" i="7"/>
  <c r="C205" i="7"/>
  <c r="D205" i="7"/>
  <c r="K205" i="7" s="1"/>
  <c r="E205" i="7"/>
  <c r="F205" i="7"/>
  <c r="G205" i="7"/>
  <c r="L205" i="7" s="1"/>
  <c r="P205" i="7" s="1"/>
  <c r="H205" i="7"/>
  <c r="I205" i="7"/>
  <c r="J205" i="7"/>
  <c r="C206" i="7"/>
  <c r="D206" i="7"/>
  <c r="K206" i="7" s="1"/>
  <c r="O206" i="7" s="1"/>
  <c r="E206" i="7"/>
  <c r="F206" i="7"/>
  <c r="G206" i="7"/>
  <c r="H206" i="7"/>
  <c r="I206" i="7"/>
  <c r="J206" i="7"/>
  <c r="C207" i="7"/>
  <c r="D207" i="7"/>
  <c r="E207" i="7"/>
  <c r="F207" i="7"/>
  <c r="G207" i="7"/>
  <c r="L207" i="7" s="1"/>
  <c r="P207" i="7" s="1"/>
  <c r="H207" i="7"/>
  <c r="I207" i="7"/>
  <c r="J207" i="7"/>
  <c r="C208" i="7"/>
  <c r="K208" i="7" s="1"/>
  <c r="D208" i="7"/>
  <c r="M208" i="7" s="1"/>
  <c r="O208" i="7" s="1"/>
  <c r="E208" i="7"/>
  <c r="F208" i="7"/>
  <c r="G208" i="7"/>
  <c r="L208" i="7" s="1"/>
  <c r="P208" i="7" s="1"/>
  <c r="H208" i="7"/>
  <c r="I208" i="7"/>
  <c r="J208" i="7"/>
  <c r="C209" i="7"/>
  <c r="D209" i="7"/>
  <c r="M209" i="7" s="1"/>
  <c r="E209" i="7"/>
  <c r="F209" i="7"/>
  <c r="G209" i="7"/>
  <c r="L209" i="7" s="1"/>
  <c r="P209" i="7" s="1"/>
  <c r="H209" i="7"/>
  <c r="I209" i="7"/>
  <c r="J209" i="7"/>
  <c r="C210" i="7"/>
  <c r="D210" i="7"/>
  <c r="M210" i="7" s="1"/>
  <c r="E210" i="7"/>
  <c r="F210" i="7"/>
  <c r="G210" i="7"/>
  <c r="L210" i="7" s="1"/>
  <c r="H210" i="7"/>
  <c r="I210" i="7"/>
  <c r="J210" i="7"/>
  <c r="C211" i="7"/>
  <c r="D211" i="7"/>
  <c r="E211" i="7"/>
  <c r="F211" i="7"/>
  <c r="G211" i="7"/>
  <c r="L211" i="7" s="1"/>
  <c r="P211" i="7" s="1"/>
  <c r="H211" i="7"/>
  <c r="I211" i="7"/>
  <c r="J211" i="7"/>
  <c r="C212" i="7"/>
  <c r="D212" i="7"/>
  <c r="E212" i="7"/>
  <c r="F212" i="7"/>
  <c r="G212" i="7"/>
  <c r="L212" i="7" s="1"/>
  <c r="P212" i="7" s="1"/>
  <c r="H212" i="7"/>
  <c r="I212" i="7"/>
  <c r="J212" i="7"/>
  <c r="C213" i="7"/>
  <c r="D213" i="7"/>
  <c r="M213" i="7" s="1"/>
  <c r="E213" i="7"/>
  <c r="F213" i="7"/>
  <c r="G213" i="7"/>
  <c r="L213" i="7" s="1"/>
  <c r="P213" i="7" s="1"/>
  <c r="H213" i="7"/>
  <c r="I213" i="7"/>
  <c r="J213" i="7"/>
  <c r="C214" i="7"/>
  <c r="D214" i="7"/>
  <c r="E214" i="7"/>
  <c r="F214" i="7"/>
  <c r="G214" i="7"/>
  <c r="L214" i="7" s="1"/>
  <c r="P214" i="7" s="1"/>
  <c r="H214" i="7"/>
  <c r="I214" i="7"/>
  <c r="J214" i="7"/>
  <c r="C215" i="7"/>
  <c r="D215" i="7"/>
  <c r="K215" i="7" s="1"/>
  <c r="E215" i="7"/>
  <c r="F215" i="7"/>
  <c r="G215" i="7"/>
  <c r="L215" i="7" s="1"/>
  <c r="P215" i="7" s="1"/>
  <c r="H215" i="7"/>
  <c r="I215" i="7"/>
  <c r="J215" i="7"/>
  <c r="C216" i="7"/>
  <c r="D216" i="7"/>
  <c r="M216" i="7" s="1"/>
  <c r="E216" i="7"/>
  <c r="F216" i="7"/>
  <c r="G216" i="7"/>
  <c r="L216" i="7" s="1"/>
  <c r="P216" i="7" s="1"/>
  <c r="H216" i="7"/>
  <c r="I216" i="7"/>
  <c r="J216" i="7"/>
  <c r="C217" i="7"/>
  <c r="D217" i="7"/>
  <c r="E217" i="7"/>
  <c r="F217" i="7"/>
  <c r="G217" i="7"/>
  <c r="L217" i="7" s="1"/>
  <c r="P217" i="7" s="1"/>
  <c r="H217" i="7"/>
  <c r="I217" i="7"/>
  <c r="J217" i="7"/>
  <c r="C218" i="7"/>
  <c r="D218" i="7"/>
  <c r="M218" i="7" s="1"/>
  <c r="E218" i="7"/>
  <c r="F218" i="7"/>
  <c r="G218" i="7"/>
  <c r="H218" i="7"/>
  <c r="I218" i="7"/>
  <c r="J218" i="7"/>
  <c r="C219" i="7"/>
  <c r="D219" i="7"/>
  <c r="M219" i="7" s="1"/>
  <c r="E219" i="7"/>
  <c r="F219" i="7"/>
  <c r="G219" i="7"/>
  <c r="H219" i="7"/>
  <c r="I219" i="7"/>
  <c r="J219" i="7"/>
  <c r="P132" i="7"/>
  <c r="P97" i="7"/>
  <c r="P102" i="7"/>
  <c r="O98" i="7"/>
  <c r="O122" i="7"/>
  <c r="P119" i="7"/>
  <c r="P90" i="7"/>
  <c r="P129" i="7"/>
  <c r="O113" i="7"/>
  <c r="P62" i="7"/>
  <c r="P89" i="7"/>
  <c r="P59" i="7"/>
  <c r="P71" i="7"/>
  <c r="O104" i="7"/>
  <c r="P112" i="7"/>
  <c r="O100" i="7"/>
  <c r="O132" i="7"/>
  <c r="O91" i="7"/>
  <c r="O130" i="7"/>
  <c r="O70" i="7"/>
  <c r="O102" i="7"/>
  <c r="O117" i="7"/>
  <c r="O64" i="7"/>
  <c r="O88" i="7"/>
  <c r="P98" i="7"/>
  <c r="P76" i="7"/>
  <c r="O128" i="7"/>
  <c r="O68" i="7"/>
  <c r="O118" i="7"/>
  <c r="O114" i="7"/>
  <c r="O73" i="7"/>
  <c r="O131" i="7"/>
  <c r="P70" i="7"/>
  <c r="P93" i="7"/>
  <c r="P113" i="7"/>
  <c r="P122" i="7"/>
  <c r="P91" i="7"/>
  <c r="P115" i="7"/>
  <c r="P58" i="7"/>
  <c r="P107" i="7"/>
  <c r="P125" i="7"/>
  <c r="O99" i="7"/>
  <c r="O112" i="7"/>
  <c r="P116" i="7"/>
  <c r="O62" i="7"/>
  <c r="O126" i="7"/>
  <c r="N215" i="7"/>
  <c r="N214" i="7"/>
  <c r="N195" i="7"/>
  <c r="N194" i="7"/>
  <c r="O106" i="7"/>
  <c r="O85" i="7"/>
  <c r="P123" i="7"/>
  <c r="P88" i="7"/>
  <c r="P109" i="7"/>
  <c r="P130" i="7"/>
  <c r="M229" i="7"/>
  <c r="L226" i="7"/>
  <c r="P67" i="7"/>
  <c r="O129" i="7"/>
  <c r="P66" i="7"/>
  <c r="P134" i="7"/>
  <c r="N246" i="7"/>
  <c r="N245" i="7"/>
  <c r="N244" i="7"/>
  <c r="N243" i="7"/>
  <c r="P243" i="7" s="1"/>
  <c r="N242" i="7"/>
  <c r="N238" i="7"/>
  <c r="L194" i="7"/>
  <c r="O120" i="7"/>
  <c r="O61" i="7"/>
  <c r="O101" i="7"/>
  <c r="P100" i="7"/>
  <c r="O135" i="7"/>
  <c r="M199" i="7"/>
  <c r="O89" i="7"/>
  <c r="P104" i="7"/>
  <c r="O95" i="7"/>
  <c r="O103" i="7"/>
  <c r="O111" i="7"/>
  <c r="O136" i="7"/>
  <c r="O119" i="7"/>
  <c r="O60" i="7"/>
  <c r="L221" i="7"/>
  <c r="L238" i="7"/>
  <c r="P238" i="7" s="1"/>
  <c r="L234" i="7"/>
  <c r="M194" i="7"/>
  <c r="L237" i="7"/>
  <c r="P237" i="7" s="1"/>
  <c r="L233" i="7"/>
  <c r="L229" i="7"/>
  <c r="P229" i="7" s="1"/>
  <c r="L202" i="7"/>
  <c r="P202" i="7" s="1"/>
  <c r="K194" i="7"/>
  <c r="M235" i="7"/>
  <c r="M234" i="7"/>
  <c r="M231" i="7"/>
  <c r="M230" i="7"/>
  <c r="M226" i="7"/>
  <c r="K241" i="7"/>
  <c r="N225" i="7"/>
  <c r="N224" i="7"/>
  <c r="N223" i="7"/>
  <c r="N222" i="7"/>
  <c r="K239" i="7"/>
  <c r="O239" i="7" s="1"/>
  <c r="N211" i="7"/>
  <c r="N207" i="7"/>
  <c r="N203" i="7"/>
  <c r="L241" i="7"/>
  <c r="K236" i="7"/>
  <c r="L225" i="7"/>
  <c r="L224" i="7"/>
  <c r="P224" i="7" s="1"/>
  <c r="L223" i="7"/>
  <c r="P223" i="7" s="1"/>
  <c r="L222" i="7"/>
  <c r="P222" i="7" s="1"/>
  <c r="K230" i="7"/>
  <c r="M211" i="7"/>
  <c r="M207" i="7"/>
  <c r="L246" i="7"/>
  <c r="P246" i="7"/>
  <c r="L245" i="7"/>
  <c r="L243" i="7"/>
  <c r="L242" i="7"/>
  <c r="P242" i="7" s="1"/>
  <c r="K229" i="7"/>
  <c r="O229" i="7" s="1"/>
  <c r="K227" i="7"/>
  <c r="O227" i="7" s="1"/>
  <c r="L230" i="7"/>
  <c r="N226" i="7"/>
  <c r="P226" i="7"/>
  <c r="M223" i="7"/>
  <c r="M246" i="7"/>
  <c r="M243" i="7"/>
  <c r="M239" i="7"/>
  <c r="N234" i="7"/>
  <c r="N233" i="7"/>
  <c r="P233" i="7" s="1"/>
  <c r="N232" i="7"/>
  <c r="N231" i="7"/>
  <c r="N230" i="7"/>
  <c r="K221" i="7"/>
  <c r="O221" i="7" s="1"/>
  <c r="L244" i="7"/>
  <c r="P244" i="7" s="1"/>
  <c r="K238" i="7"/>
  <c r="L232" i="7"/>
  <c r="N240" i="7"/>
  <c r="K237" i="7"/>
  <c r="L239" i="7"/>
  <c r="N229" i="7"/>
  <c r="K245" i="7"/>
  <c r="K243" i="7"/>
  <c r="M242" i="7"/>
  <c r="O242" i="7" s="1"/>
  <c r="K234" i="7"/>
  <c r="M233" i="7"/>
  <c r="L228" i="7"/>
  <c r="P228" i="7" s="1"/>
  <c r="L227" i="7"/>
  <c r="P227" i="7" s="1"/>
  <c r="K223" i="7"/>
  <c r="O223" i="7" s="1"/>
  <c r="M222" i="7"/>
  <c r="M237" i="7"/>
  <c r="L231" i="7"/>
  <c r="N239" i="7"/>
  <c r="K226" i="7"/>
  <c r="K246" i="7"/>
  <c r="O246" i="7" s="1"/>
  <c r="L240" i="7"/>
  <c r="K232" i="7"/>
  <c r="N228" i="7"/>
  <c r="K225" i="7"/>
  <c r="K240" i="7"/>
  <c r="O240" i="7" s="1"/>
  <c r="N237" i="7"/>
  <c r="N236" i="7"/>
  <c r="N235" i="7"/>
  <c r="P235" i="7" s="1"/>
  <c r="K233" i="7"/>
  <c r="K231" i="7"/>
  <c r="O231" i="7" s="1"/>
  <c r="K224" i="7"/>
  <c r="O224" i="7" s="1"/>
  <c r="K244" i="7"/>
  <c r="N241" i="7"/>
  <c r="K235" i="7"/>
  <c r="O235" i="7"/>
  <c r="M225" i="7"/>
  <c r="N221" i="7"/>
  <c r="P221" i="7" s="1"/>
  <c r="M245" i="7"/>
  <c r="O245" i="7"/>
  <c r="N227" i="7"/>
  <c r="K242" i="7"/>
  <c r="M241" i="7"/>
  <c r="L236" i="7"/>
  <c r="P236" i="7" s="1"/>
  <c r="L235" i="7"/>
  <c r="K228" i="7"/>
  <c r="M227" i="7"/>
  <c r="K222" i="7"/>
  <c r="O222" i="7" s="1"/>
  <c r="M221" i="7"/>
  <c r="M238" i="7"/>
  <c r="M220" i="7"/>
  <c r="O220" i="7" s="1"/>
  <c r="L220" i="7"/>
  <c r="P220" i="7" s="1"/>
  <c r="K220" i="7"/>
  <c r="N220" i="7"/>
  <c r="K213" i="7"/>
  <c r="O213" i="7" s="1"/>
  <c r="N201" i="7"/>
  <c r="N217" i="7"/>
  <c r="N216" i="7"/>
  <c r="M214" i="7"/>
  <c r="N199" i="7"/>
  <c r="N196" i="7"/>
  <c r="L218" i="7"/>
  <c r="P218" i="7" s="1"/>
  <c r="L195" i="7"/>
  <c r="P195" i="7" s="1"/>
  <c r="K212" i="7"/>
  <c r="N200" i="7"/>
  <c r="N197" i="7"/>
  <c r="L199" i="7"/>
  <c r="N219" i="7"/>
  <c r="L219" i="7"/>
  <c r="N210" i="7"/>
  <c r="N206" i="7"/>
  <c r="K203" i="7"/>
  <c r="M202" i="7"/>
  <c r="K201" i="7"/>
  <c r="K200" i="7"/>
  <c r="O200" i="7" s="1"/>
  <c r="M198" i="7"/>
  <c r="L206" i="7"/>
  <c r="P206" i="7" s="1"/>
  <c r="N218" i="7"/>
  <c r="M212" i="7"/>
  <c r="N209" i="7"/>
  <c r="N208" i="7"/>
  <c r="M203" i="7"/>
  <c r="K195" i="7"/>
  <c r="O195" i="7" s="1"/>
  <c r="M200" i="7"/>
  <c r="K193" i="7"/>
  <c r="N205" i="7"/>
  <c r="N204" i="7"/>
  <c r="K202" i="7"/>
  <c r="O202" i="7" s="1"/>
  <c r="L196" i="7"/>
  <c r="P196" i="7" s="1"/>
  <c r="K211" i="7"/>
  <c r="O211" i="7" s="1"/>
  <c r="K209" i="7"/>
  <c r="O209" i="7" s="1"/>
  <c r="N202" i="7"/>
  <c r="K199" i="7"/>
  <c r="O199" i="7" s="1"/>
  <c r="N213" i="7"/>
  <c r="K197" i="7"/>
  <c r="N193" i="7"/>
  <c r="N212" i="7"/>
  <c r="K210" i="7"/>
  <c r="O210" i="7" s="1"/>
  <c r="K198" i="7"/>
  <c r="O198" i="7"/>
  <c r="K196" i="7"/>
  <c r="L193" i="7"/>
  <c r="K207" i="7"/>
  <c r="M206" i="7"/>
  <c r="K204" i="7"/>
  <c r="O204" i="7" s="1"/>
  <c r="L200" i="7"/>
  <c r="N198" i="7"/>
  <c r="M196" i="7"/>
  <c r="O196" i="7" s="1"/>
  <c r="M195" i="7"/>
  <c r="M240" i="7"/>
  <c r="M244" i="7"/>
  <c r="M236" i="7"/>
  <c r="O236" i="7" s="1"/>
  <c r="M232" i="7"/>
  <c r="M228" i="7"/>
  <c r="M224" i="7"/>
  <c r="M217" i="7"/>
  <c r="M205" i="7"/>
  <c r="M201" i="7"/>
  <c r="O201" i="7" s="1"/>
  <c r="M197" i="7"/>
  <c r="M193" i="7"/>
  <c r="O226" i="7"/>
  <c r="P219" i="7"/>
  <c r="O194" i="7"/>
  <c r="P231" i="7"/>
  <c r="O205" i="7"/>
  <c r="O207" i="7"/>
  <c r="P200" i="7"/>
  <c r="O233" i="7"/>
  <c r="P240" i="7"/>
  <c r="P225" i="7"/>
  <c r="P241" i="7"/>
  <c r="P232" i="7"/>
  <c r="P199" i="7"/>
  <c r="O230" i="7"/>
  <c r="O237" i="7"/>
  <c r="O225" i="7"/>
  <c r="P239" i="7"/>
  <c r="O241" i="7"/>
  <c r="P230" i="7"/>
  <c r="O228" i="7"/>
  <c r="O238" i="7"/>
  <c r="O244" i="7"/>
  <c r="O203" i="7"/>
  <c r="P210" i="7"/>
  <c r="O197" i="7"/>
  <c r="P193" i="7"/>
  <c r="AA78" i="5"/>
  <c r="Z78" i="5"/>
  <c r="AA69" i="5"/>
  <c r="Z69" i="5"/>
  <c r="AA60" i="5"/>
  <c r="Z60" i="5"/>
  <c r="C10" i="5"/>
  <c r="C11" i="5"/>
  <c r="U6" i="14"/>
  <c r="U13" i="14"/>
  <c r="U5" i="14"/>
  <c r="AJ36" i="5" s="1"/>
  <c r="AK36" i="5" s="1"/>
  <c r="AL36" i="5" s="1"/>
  <c r="AJ38" i="5"/>
  <c r="V13" i="14"/>
  <c r="W13" i="14"/>
  <c r="AJ41" i="5"/>
  <c r="AJ40" i="5"/>
  <c r="AJ39" i="5"/>
  <c r="AK39" i="5" s="1"/>
  <c r="AL39" i="5" s="1"/>
  <c r="C5" i="7"/>
  <c r="D5" i="7"/>
  <c r="E5" i="7"/>
  <c r="F5" i="7"/>
  <c r="G5" i="7"/>
  <c r="H5" i="7"/>
  <c r="I5" i="7"/>
  <c r="J5" i="7"/>
  <c r="C6" i="7"/>
  <c r="D6" i="7"/>
  <c r="E6" i="7"/>
  <c r="F6" i="7"/>
  <c r="G6" i="7"/>
  <c r="H6" i="7"/>
  <c r="I6" i="7"/>
  <c r="J6" i="7"/>
  <c r="C7" i="7"/>
  <c r="D7" i="7"/>
  <c r="E7" i="7"/>
  <c r="F7" i="7"/>
  <c r="G7" i="7"/>
  <c r="H7" i="7"/>
  <c r="I7" i="7"/>
  <c r="J7" i="7"/>
  <c r="C8" i="7"/>
  <c r="D8" i="7"/>
  <c r="E8" i="7"/>
  <c r="F8" i="7"/>
  <c r="G8" i="7"/>
  <c r="H8" i="7"/>
  <c r="I8" i="7"/>
  <c r="J8" i="7"/>
  <c r="C9" i="7"/>
  <c r="D9" i="7"/>
  <c r="E9" i="7"/>
  <c r="F9" i="7"/>
  <c r="G9" i="7"/>
  <c r="H9" i="7"/>
  <c r="I9" i="7"/>
  <c r="J9" i="7"/>
  <c r="C10" i="7"/>
  <c r="D10" i="7"/>
  <c r="E10" i="7"/>
  <c r="F10" i="7"/>
  <c r="G10" i="7"/>
  <c r="H10" i="7"/>
  <c r="I10" i="7"/>
  <c r="J10" i="7"/>
  <c r="C11" i="7"/>
  <c r="D11" i="7"/>
  <c r="E11" i="7"/>
  <c r="F11" i="7"/>
  <c r="G11" i="7"/>
  <c r="H11" i="7"/>
  <c r="I11" i="7"/>
  <c r="J11" i="7"/>
  <c r="C12" i="7"/>
  <c r="D12" i="7"/>
  <c r="E12" i="7"/>
  <c r="F12" i="7"/>
  <c r="G12" i="7"/>
  <c r="H12" i="7"/>
  <c r="I12" i="7"/>
  <c r="J12" i="7"/>
  <c r="C13" i="7"/>
  <c r="D13" i="7"/>
  <c r="E13" i="7"/>
  <c r="F13" i="7"/>
  <c r="G13" i="7"/>
  <c r="H13" i="7"/>
  <c r="I13" i="7"/>
  <c r="J13" i="7"/>
  <c r="C14" i="7"/>
  <c r="D14" i="7"/>
  <c r="E14" i="7"/>
  <c r="F14" i="7"/>
  <c r="G14" i="7"/>
  <c r="H14" i="7"/>
  <c r="I14" i="7"/>
  <c r="J14" i="7"/>
  <c r="C15" i="7"/>
  <c r="D15" i="7"/>
  <c r="E15" i="7"/>
  <c r="F15" i="7"/>
  <c r="G15" i="7"/>
  <c r="H15" i="7"/>
  <c r="I15" i="7"/>
  <c r="J15" i="7"/>
  <c r="C16" i="7"/>
  <c r="D16" i="7"/>
  <c r="E16" i="7"/>
  <c r="F16" i="7"/>
  <c r="G16" i="7"/>
  <c r="H16" i="7"/>
  <c r="I16" i="7"/>
  <c r="J16" i="7"/>
  <c r="C17" i="7"/>
  <c r="D17" i="7"/>
  <c r="E17" i="7"/>
  <c r="F17" i="7"/>
  <c r="G17" i="7"/>
  <c r="H17" i="7"/>
  <c r="I17" i="7"/>
  <c r="J17" i="7"/>
  <c r="C18" i="7"/>
  <c r="D18" i="7"/>
  <c r="E18" i="7"/>
  <c r="F18" i="7"/>
  <c r="G18" i="7"/>
  <c r="H18" i="7"/>
  <c r="I18" i="7"/>
  <c r="J18" i="7"/>
  <c r="C19" i="7"/>
  <c r="D19" i="7"/>
  <c r="E19" i="7"/>
  <c r="F19" i="7"/>
  <c r="G19" i="7"/>
  <c r="H19" i="7"/>
  <c r="I19" i="7"/>
  <c r="J19" i="7"/>
  <c r="C20" i="7"/>
  <c r="D20" i="7"/>
  <c r="E20" i="7"/>
  <c r="F20" i="7"/>
  <c r="G20" i="7"/>
  <c r="H20" i="7"/>
  <c r="I20" i="7"/>
  <c r="J20" i="7"/>
  <c r="C21" i="7"/>
  <c r="D21" i="7"/>
  <c r="E21" i="7"/>
  <c r="F21" i="7"/>
  <c r="G21" i="7"/>
  <c r="H21" i="7"/>
  <c r="I21" i="7"/>
  <c r="J21" i="7"/>
  <c r="C22" i="7"/>
  <c r="D22" i="7"/>
  <c r="E22" i="7"/>
  <c r="F22" i="7"/>
  <c r="G22" i="7"/>
  <c r="H22" i="7"/>
  <c r="I22" i="7"/>
  <c r="J22" i="7"/>
  <c r="C23" i="7"/>
  <c r="D23" i="7"/>
  <c r="E23" i="7"/>
  <c r="F23" i="7"/>
  <c r="G23" i="7"/>
  <c r="H23" i="7"/>
  <c r="I23" i="7"/>
  <c r="J23" i="7"/>
  <c r="C24" i="7"/>
  <c r="D24" i="7"/>
  <c r="E24" i="7"/>
  <c r="F24" i="7"/>
  <c r="G24" i="7"/>
  <c r="H24" i="7"/>
  <c r="I24" i="7"/>
  <c r="J24" i="7"/>
  <c r="C25" i="7"/>
  <c r="D25" i="7"/>
  <c r="E25" i="7"/>
  <c r="F25" i="7"/>
  <c r="G25" i="7"/>
  <c r="H25" i="7"/>
  <c r="I25" i="7"/>
  <c r="J25" i="7"/>
  <c r="C26" i="7"/>
  <c r="D26" i="7"/>
  <c r="E26" i="7"/>
  <c r="F26" i="7"/>
  <c r="G26" i="7"/>
  <c r="H26" i="7"/>
  <c r="I26" i="7"/>
  <c r="J26" i="7"/>
  <c r="C27" i="7"/>
  <c r="D27" i="7"/>
  <c r="E27" i="7"/>
  <c r="F27" i="7"/>
  <c r="G27" i="7"/>
  <c r="H27" i="7"/>
  <c r="I27" i="7"/>
  <c r="J27" i="7"/>
  <c r="C28" i="7"/>
  <c r="D28" i="7"/>
  <c r="E28" i="7"/>
  <c r="F28" i="7"/>
  <c r="G28" i="7"/>
  <c r="H28" i="7"/>
  <c r="I28" i="7"/>
  <c r="J28" i="7"/>
  <c r="C29" i="7"/>
  <c r="D29" i="7"/>
  <c r="E29" i="7"/>
  <c r="F29" i="7"/>
  <c r="G29" i="7"/>
  <c r="H29" i="7"/>
  <c r="I29" i="7"/>
  <c r="J29" i="7"/>
  <c r="C30" i="7"/>
  <c r="D30" i="7"/>
  <c r="E30" i="7"/>
  <c r="F30" i="7"/>
  <c r="G30" i="7"/>
  <c r="H30" i="7"/>
  <c r="I30" i="7"/>
  <c r="J30" i="7"/>
  <c r="C31" i="7"/>
  <c r="D31" i="7"/>
  <c r="E31" i="7"/>
  <c r="F31" i="7"/>
  <c r="G31" i="7"/>
  <c r="H31" i="7"/>
  <c r="I31" i="7"/>
  <c r="J31" i="7"/>
  <c r="C32" i="7"/>
  <c r="D32" i="7"/>
  <c r="E32" i="7"/>
  <c r="F32" i="7"/>
  <c r="G32" i="7"/>
  <c r="H32" i="7"/>
  <c r="I32" i="7"/>
  <c r="J32" i="7"/>
  <c r="C33" i="7"/>
  <c r="D33" i="7"/>
  <c r="E33" i="7"/>
  <c r="F33" i="7"/>
  <c r="G33" i="7"/>
  <c r="H33" i="7"/>
  <c r="I33" i="7"/>
  <c r="J33" i="7"/>
  <c r="C34" i="7"/>
  <c r="D34" i="7"/>
  <c r="E34" i="7"/>
  <c r="F34" i="7"/>
  <c r="G34" i="7"/>
  <c r="H34" i="7"/>
  <c r="I34" i="7"/>
  <c r="J34" i="7"/>
  <c r="C35" i="7"/>
  <c r="D35" i="7"/>
  <c r="E35" i="7"/>
  <c r="F35" i="7"/>
  <c r="G35" i="7"/>
  <c r="H35" i="7"/>
  <c r="I35" i="7"/>
  <c r="J35" i="7"/>
  <c r="C36" i="7"/>
  <c r="D36" i="7"/>
  <c r="E36" i="7"/>
  <c r="F36" i="7"/>
  <c r="G36" i="7"/>
  <c r="H36" i="7"/>
  <c r="I36" i="7"/>
  <c r="J36" i="7"/>
  <c r="C37" i="7"/>
  <c r="D37" i="7"/>
  <c r="E37" i="7"/>
  <c r="F37" i="7"/>
  <c r="G37" i="7"/>
  <c r="H37" i="7"/>
  <c r="I37" i="7"/>
  <c r="J37" i="7"/>
  <c r="C38" i="7"/>
  <c r="D38" i="7"/>
  <c r="E38" i="7"/>
  <c r="F38" i="7"/>
  <c r="G38" i="7"/>
  <c r="H38" i="7"/>
  <c r="I38" i="7"/>
  <c r="J38" i="7"/>
  <c r="C39" i="7"/>
  <c r="D39" i="7"/>
  <c r="E39" i="7"/>
  <c r="F39" i="7"/>
  <c r="G39" i="7"/>
  <c r="H39" i="7"/>
  <c r="I39" i="7"/>
  <c r="J39" i="7"/>
  <c r="C40" i="7"/>
  <c r="D40" i="7"/>
  <c r="E40" i="7"/>
  <c r="F40" i="7"/>
  <c r="G40" i="7"/>
  <c r="H40" i="7"/>
  <c r="I40" i="7"/>
  <c r="J40" i="7"/>
  <c r="C41" i="7"/>
  <c r="D41" i="7"/>
  <c r="E41" i="7"/>
  <c r="F41" i="7"/>
  <c r="G41" i="7"/>
  <c r="H41" i="7"/>
  <c r="I41" i="7"/>
  <c r="J41" i="7"/>
  <c r="C42" i="7"/>
  <c r="D42" i="7"/>
  <c r="E42" i="7"/>
  <c r="F42" i="7"/>
  <c r="G42" i="7"/>
  <c r="H42" i="7"/>
  <c r="I42" i="7"/>
  <c r="J42" i="7"/>
  <c r="C43" i="7"/>
  <c r="D43" i="7"/>
  <c r="E43" i="7"/>
  <c r="F43" i="7"/>
  <c r="G43" i="7"/>
  <c r="H43" i="7"/>
  <c r="I43" i="7"/>
  <c r="J43" i="7"/>
  <c r="C44" i="7"/>
  <c r="D44" i="7"/>
  <c r="E44" i="7"/>
  <c r="F44" i="7"/>
  <c r="G44" i="7"/>
  <c r="H44" i="7"/>
  <c r="I44" i="7"/>
  <c r="J44" i="7"/>
  <c r="C45" i="7"/>
  <c r="D45" i="7"/>
  <c r="E45" i="7"/>
  <c r="F45" i="7"/>
  <c r="G45" i="7"/>
  <c r="H45" i="7"/>
  <c r="I45" i="7"/>
  <c r="J45" i="7"/>
  <c r="C46" i="7"/>
  <c r="D46" i="7"/>
  <c r="E46" i="7"/>
  <c r="F46" i="7"/>
  <c r="G46" i="7"/>
  <c r="H46" i="7"/>
  <c r="I46" i="7"/>
  <c r="J46" i="7"/>
  <c r="C47" i="7"/>
  <c r="D47" i="7"/>
  <c r="E47" i="7"/>
  <c r="F47" i="7"/>
  <c r="G47" i="7"/>
  <c r="H47" i="7"/>
  <c r="I47" i="7"/>
  <c r="J47" i="7"/>
  <c r="C48" i="7"/>
  <c r="D48" i="7"/>
  <c r="E48" i="7"/>
  <c r="F48" i="7"/>
  <c r="G48" i="7"/>
  <c r="H48" i="7"/>
  <c r="I48" i="7"/>
  <c r="J48" i="7"/>
  <c r="C49" i="7"/>
  <c r="D49" i="7"/>
  <c r="E49" i="7"/>
  <c r="F49" i="7"/>
  <c r="G49" i="7"/>
  <c r="H49" i="7"/>
  <c r="I49" i="7"/>
  <c r="J49" i="7"/>
  <c r="C50" i="7"/>
  <c r="D50" i="7"/>
  <c r="E50" i="7"/>
  <c r="F50" i="7"/>
  <c r="G50" i="7"/>
  <c r="H50" i="7"/>
  <c r="I50" i="7"/>
  <c r="J50" i="7"/>
  <c r="C51" i="7"/>
  <c r="D51" i="7"/>
  <c r="E51" i="7"/>
  <c r="F51" i="7"/>
  <c r="G51" i="7"/>
  <c r="H51" i="7"/>
  <c r="I51" i="7"/>
  <c r="J51" i="7"/>
  <c r="C52" i="7"/>
  <c r="D52" i="7"/>
  <c r="E52" i="7"/>
  <c r="F52" i="7"/>
  <c r="G52" i="7"/>
  <c r="H52" i="7"/>
  <c r="I52" i="7"/>
  <c r="J52" i="7"/>
  <c r="C53" i="7"/>
  <c r="D53" i="7"/>
  <c r="E53" i="7"/>
  <c r="F53" i="7"/>
  <c r="G53" i="7"/>
  <c r="H53" i="7"/>
  <c r="I53" i="7"/>
  <c r="J53" i="7"/>
  <c r="C54" i="7"/>
  <c r="D54" i="7"/>
  <c r="E54" i="7"/>
  <c r="F54" i="7"/>
  <c r="G54" i="7"/>
  <c r="H54" i="7"/>
  <c r="I54" i="7"/>
  <c r="J54" i="7"/>
  <c r="C55" i="7"/>
  <c r="D55" i="7"/>
  <c r="E55" i="7"/>
  <c r="F55" i="7"/>
  <c r="G55" i="7"/>
  <c r="H55" i="7"/>
  <c r="I55" i="7"/>
  <c r="J55" i="7"/>
  <c r="C56" i="7"/>
  <c r="D56" i="7"/>
  <c r="E56" i="7"/>
  <c r="F56" i="7"/>
  <c r="G56" i="7"/>
  <c r="H56" i="7"/>
  <c r="I56" i="7"/>
  <c r="J56" i="7"/>
  <c r="C57" i="7"/>
  <c r="D57" i="7"/>
  <c r="E57" i="7"/>
  <c r="F57" i="7"/>
  <c r="G57" i="7"/>
  <c r="H57" i="7"/>
  <c r="I57" i="7"/>
  <c r="J57" i="7"/>
  <c r="C139" i="7"/>
  <c r="D139" i="7"/>
  <c r="E139" i="7"/>
  <c r="F139" i="7"/>
  <c r="G139" i="7"/>
  <c r="H139" i="7"/>
  <c r="I139" i="7"/>
  <c r="J139" i="7"/>
  <c r="C140" i="7"/>
  <c r="D140" i="7"/>
  <c r="E140" i="7"/>
  <c r="F140" i="7"/>
  <c r="G140" i="7"/>
  <c r="H140" i="7"/>
  <c r="I140" i="7"/>
  <c r="J140" i="7"/>
  <c r="C141" i="7"/>
  <c r="D141" i="7"/>
  <c r="E141" i="7"/>
  <c r="F141" i="7"/>
  <c r="G141" i="7"/>
  <c r="H141" i="7"/>
  <c r="I141" i="7"/>
  <c r="J141" i="7"/>
  <c r="C142" i="7"/>
  <c r="D142" i="7"/>
  <c r="E142" i="7"/>
  <c r="F142" i="7"/>
  <c r="G142" i="7"/>
  <c r="H142" i="7"/>
  <c r="I142" i="7"/>
  <c r="J142" i="7"/>
  <c r="C143" i="7"/>
  <c r="D143" i="7"/>
  <c r="E143" i="7"/>
  <c r="F143" i="7"/>
  <c r="G143" i="7"/>
  <c r="H143" i="7"/>
  <c r="I143" i="7"/>
  <c r="J143" i="7"/>
  <c r="C144" i="7"/>
  <c r="D144" i="7"/>
  <c r="E144" i="7"/>
  <c r="F144" i="7"/>
  <c r="G144" i="7"/>
  <c r="H144" i="7"/>
  <c r="I144" i="7"/>
  <c r="J144" i="7"/>
  <c r="C145" i="7"/>
  <c r="D145" i="7"/>
  <c r="E145" i="7"/>
  <c r="F145" i="7"/>
  <c r="G145" i="7"/>
  <c r="H145" i="7"/>
  <c r="I145" i="7"/>
  <c r="J145" i="7"/>
  <c r="C146" i="7"/>
  <c r="D146" i="7"/>
  <c r="E146" i="7"/>
  <c r="F146" i="7"/>
  <c r="G146" i="7"/>
  <c r="H146" i="7"/>
  <c r="I146" i="7"/>
  <c r="J146" i="7"/>
  <c r="C147" i="7"/>
  <c r="D147" i="7"/>
  <c r="E147" i="7"/>
  <c r="F147" i="7"/>
  <c r="G147" i="7"/>
  <c r="H147" i="7"/>
  <c r="I147" i="7"/>
  <c r="J147" i="7"/>
  <c r="C148" i="7"/>
  <c r="D148" i="7"/>
  <c r="E148" i="7"/>
  <c r="F148" i="7"/>
  <c r="G148" i="7"/>
  <c r="H148" i="7"/>
  <c r="I148" i="7"/>
  <c r="J148" i="7"/>
  <c r="C149" i="7"/>
  <c r="D149" i="7"/>
  <c r="E149" i="7"/>
  <c r="F149" i="7"/>
  <c r="G149" i="7"/>
  <c r="H149" i="7"/>
  <c r="I149" i="7"/>
  <c r="J149" i="7"/>
  <c r="C150" i="7"/>
  <c r="D150" i="7"/>
  <c r="E150" i="7"/>
  <c r="F150" i="7"/>
  <c r="G150" i="7"/>
  <c r="H150" i="7"/>
  <c r="I150" i="7"/>
  <c r="J150" i="7"/>
  <c r="C151" i="7"/>
  <c r="D151" i="7"/>
  <c r="E151" i="7"/>
  <c r="F151" i="7"/>
  <c r="G151" i="7"/>
  <c r="H151" i="7"/>
  <c r="I151" i="7"/>
  <c r="J151" i="7"/>
  <c r="C152" i="7"/>
  <c r="D152" i="7"/>
  <c r="E152" i="7"/>
  <c r="F152" i="7"/>
  <c r="G152" i="7"/>
  <c r="H152" i="7"/>
  <c r="I152" i="7"/>
  <c r="J152" i="7"/>
  <c r="C153" i="7"/>
  <c r="D153" i="7"/>
  <c r="E153" i="7"/>
  <c r="F153" i="7"/>
  <c r="G153" i="7"/>
  <c r="H153" i="7"/>
  <c r="I153" i="7"/>
  <c r="J153" i="7"/>
  <c r="C154" i="7"/>
  <c r="D154" i="7"/>
  <c r="E154" i="7"/>
  <c r="F154" i="7"/>
  <c r="G154" i="7"/>
  <c r="H154" i="7"/>
  <c r="I154" i="7"/>
  <c r="J154" i="7"/>
  <c r="C155" i="7"/>
  <c r="D155" i="7"/>
  <c r="E155" i="7"/>
  <c r="F155" i="7"/>
  <c r="G155" i="7"/>
  <c r="H155" i="7"/>
  <c r="I155" i="7"/>
  <c r="J155" i="7"/>
  <c r="C156" i="7"/>
  <c r="D156" i="7"/>
  <c r="E156" i="7"/>
  <c r="F156" i="7"/>
  <c r="G156" i="7"/>
  <c r="H156" i="7"/>
  <c r="I156" i="7"/>
  <c r="J156" i="7"/>
  <c r="C157" i="7"/>
  <c r="D157" i="7"/>
  <c r="E157" i="7"/>
  <c r="F157" i="7"/>
  <c r="G157" i="7"/>
  <c r="H157" i="7"/>
  <c r="I157" i="7"/>
  <c r="J157" i="7"/>
  <c r="C158" i="7"/>
  <c r="D158" i="7"/>
  <c r="E158" i="7"/>
  <c r="F158" i="7"/>
  <c r="G158" i="7"/>
  <c r="H158" i="7"/>
  <c r="I158" i="7"/>
  <c r="J158" i="7"/>
  <c r="C159" i="7"/>
  <c r="D159" i="7"/>
  <c r="E159" i="7"/>
  <c r="F159" i="7"/>
  <c r="G159" i="7"/>
  <c r="H159" i="7"/>
  <c r="I159" i="7"/>
  <c r="J159" i="7"/>
  <c r="C160" i="7"/>
  <c r="D160" i="7"/>
  <c r="E160" i="7"/>
  <c r="F160" i="7"/>
  <c r="G160" i="7"/>
  <c r="H160" i="7"/>
  <c r="I160" i="7"/>
  <c r="J160" i="7"/>
  <c r="C161" i="7"/>
  <c r="D161" i="7"/>
  <c r="E161" i="7"/>
  <c r="F161" i="7"/>
  <c r="G161" i="7"/>
  <c r="H161" i="7"/>
  <c r="I161" i="7"/>
  <c r="J161" i="7"/>
  <c r="C162" i="7"/>
  <c r="D162" i="7"/>
  <c r="E162" i="7"/>
  <c r="F162" i="7"/>
  <c r="G162" i="7"/>
  <c r="H162" i="7"/>
  <c r="I162" i="7"/>
  <c r="J162" i="7"/>
  <c r="C163" i="7"/>
  <c r="D163" i="7"/>
  <c r="E163" i="7"/>
  <c r="F163" i="7"/>
  <c r="G163" i="7"/>
  <c r="H163" i="7"/>
  <c r="I163" i="7"/>
  <c r="J163" i="7"/>
  <c r="C164" i="7"/>
  <c r="D164" i="7"/>
  <c r="E164" i="7"/>
  <c r="F164" i="7"/>
  <c r="G164" i="7"/>
  <c r="H164" i="7"/>
  <c r="I164" i="7"/>
  <c r="J164" i="7"/>
  <c r="C165" i="7"/>
  <c r="D165" i="7"/>
  <c r="E165" i="7"/>
  <c r="F165" i="7"/>
  <c r="G165" i="7"/>
  <c r="H165" i="7"/>
  <c r="I165" i="7"/>
  <c r="J165" i="7"/>
  <c r="C166" i="7"/>
  <c r="D166" i="7"/>
  <c r="E166" i="7"/>
  <c r="F166" i="7"/>
  <c r="G166" i="7"/>
  <c r="H166" i="7"/>
  <c r="I166" i="7"/>
  <c r="J166" i="7"/>
  <c r="C167" i="7"/>
  <c r="D167" i="7"/>
  <c r="E167" i="7"/>
  <c r="F167" i="7"/>
  <c r="G167" i="7"/>
  <c r="H167" i="7"/>
  <c r="I167" i="7"/>
  <c r="J167" i="7"/>
  <c r="C168" i="7"/>
  <c r="D168" i="7"/>
  <c r="E168" i="7"/>
  <c r="F168" i="7"/>
  <c r="G168" i="7"/>
  <c r="H168" i="7"/>
  <c r="I168" i="7"/>
  <c r="J168" i="7"/>
  <c r="C169" i="7"/>
  <c r="D169" i="7"/>
  <c r="E169" i="7"/>
  <c r="F169" i="7"/>
  <c r="G169" i="7"/>
  <c r="H169" i="7"/>
  <c r="I169" i="7"/>
  <c r="J169" i="7"/>
  <c r="C170" i="7"/>
  <c r="D170" i="7"/>
  <c r="E170" i="7"/>
  <c r="F170" i="7"/>
  <c r="G170" i="7"/>
  <c r="H170" i="7"/>
  <c r="I170" i="7"/>
  <c r="J170" i="7"/>
  <c r="C171" i="7"/>
  <c r="D171" i="7"/>
  <c r="E171" i="7"/>
  <c r="F171" i="7"/>
  <c r="G171" i="7"/>
  <c r="H171" i="7"/>
  <c r="I171" i="7"/>
  <c r="J171" i="7"/>
  <c r="C172" i="7"/>
  <c r="D172" i="7"/>
  <c r="E172" i="7"/>
  <c r="F172" i="7"/>
  <c r="G172" i="7"/>
  <c r="H172" i="7"/>
  <c r="I172" i="7"/>
  <c r="J172" i="7"/>
  <c r="C173" i="7"/>
  <c r="D173" i="7"/>
  <c r="E173" i="7"/>
  <c r="F173" i="7"/>
  <c r="G173" i="7"/>
  <c r="H173" i="7"/>
  <c r="I173" i="7"/>
  <c r="J173" i="7"/>
  <c r="J247" i="7" s="1"/>
  <c r="C174" i="7"/>
  <c r="D174" i="7"/>
  <c r="E174" i="7"/>
  <c r="F174" i="7"/>
  <c r="G174" i="7"/>
  <c r="H174" i="7"/>
  <c r="I174" i="7"/>
  <c r="J174" i="7"/>
  <c r="C175" i="7"/>
  <c r="D175" i="7"/>
  <c r="E175" i="7"/>
  <c r="F175" i="7"/>
  <c r="G175" i="7"/>
  <c r="H175" i="7"/>
  <c r="I175" i="7"/>
  <c r="J175" i="7"/>
  <c r="N175" i="7" s="1"/>
  <c r="P175" i="7" s="1"/>
  <c r="C176" i="7"/>
  <c r="D176" i="7"/>
  <c r="E176" i="7"/>
  <c r="F176" i="7"/>
  <c r="G176" i="7"/>
  <c r="H176" i="7"/>
  <c r="I176" i="7"/>
  <c r="J176" i="7"/>
  <c r="C177" i="7"/>
  <c r="D177" i="7"/>
  <c r="E177" i="7"/>
  <c r="F177" i="7"/>
  <c r="G177" i="7"/>
  <c r="H177" i="7"/>
  <c r="I177" i="7"/>
  <c r="J177" i="7"/>
  <c r="C178" i="7"/>
  <c r="D178" i="7"/>
  <c r="E178" i="7"/>
  <c r="F178" i="7"/>
  <c r="G178" i="7"/>
  <c r="H178" i="7"/>
  <c r="I178" i="7"/>
  <c r="J178" i="7"/>
  <c r="L178" i="7" s="1"/>
  <c r="P178" i="7" s="1"/>
  <c r="C179" i="7"/>
  <c r="D179" i="7"/>
  <c r="E179" i="7"/>
  <c r="M179" i="7" s="1"/>
  <c r="O179" i="7" s="1"/>
  <c r="F179" i="7"/>
  <c r="G179" i="7"/>
  <c r="H179" i="7"/>
  <c r="I179" i="7"/>
  <c r="J179" i="7"/>
  <c r="N179" i="7" s="1"/>
  <c r="C180" i="7"/>
  <c r="D180" i="7"/>
  <c r="E180" i="7"/>
  <c r="M180" i="7" s="1"/>
  <c r="F180" i="7"/>
  <c r="G180" i="7"/>
  <c r="H180" i="7"/>
  <c r="I180" i="7"/>
  <c r="J180" i="7"/>
  <c r="C181" i="7"/>
  <c r="D181" i="7"/>
  <c r="E181" i="7"/>
  <c r="F181" i="7"/>
  <c r="G181" i="7"/>
  <c r="H181" i="7"/>
  <c r="I181" i="7"/>
  <c r="J181" i="7"/>
  <c r="C182" i="7"/>
  <c r="D182" i="7"/>
  <c r="E182" i="7"/>
  <c r="K182" i="7" s="1"/>
  <c r="O182" i="7" s="1"/>
  <c r="F182" i="7"/>
  <c r="G182" i="7"/>
  <c r="H182" i="7"/>
  <c r="I182" i="7"/>
  <c r="J182" i="7"/>
  <c r="L182" i="7" s="1"/>
  <c r="P182" i="7" s="1"/>
  <c r="C183" i="7"/>
  <c r="D183" i="7"/>
  <c r="E183" i="7"/>
  <c r="K183" i="7" s="1"/>
  <c r="F183" i="7"/>
  <c r="G183" i="7"/>
  <c r="H183" i="7"/>
  <c r="I183" i="7"/>
  <c r="J183" i="7"/>
  <c r="N183" i="7" s="1"/>
  <c r="P183" i="7" s="1"/>
  <c r="C184" i="7"/>
  <c r="D184" i="7"/>
  <c r="E184" i="7"/>
  <c r="M184" i="7" s="1"/>
  <c r="F184" i="7"/>
  <c r="G184" i="7"/>
  <c r="H184" i="7"/>
  <c r="I184" i="7"/>
  <c r="J184" i="7"/>
  <c r="L184" i="7" s="1"/>
  <c r="P184" i="7" s="1"/>
  <c r="C185" i="7"/>
  <c r="D185" i="7"/>
  <c r="E185" i="7"/>
  <c r="K185" i="7" s="1"/>
  <c r="O185" i="7" s="1"/>
  <c r="F185" i="7"/>
  <c r="G185" i="7"/>
  <c r="H185" i="7"/>
  <c r="I185" i="7"/>
  <c r="J185" i="7"/>
  <c r="N185" i="7" s="1"/>
  <c r="P185" i="7" s="1"/>
  <c r="C186" i="7"/>
  <c r="D186" i="7"/>
  <c r="E186" i="7"/>
  <c r="K186" i="7" s="1"/>
  <c r="F186" i="7"/>
  <c r="G186" i="7"/>
  <c r="H186" i="7"/>
  <c r="I186" i="7"/>
  <c r="J186" i="7"/>
  <c r="L186" i="7" s="1"/>
  <c r="P186" i="7" s="1"/>
  <c r="C187" i="7"/>
  <c r="D187" i="7"/>
  <c r="E187" i="7"/>
  <c r="K187" i="7" s="1"/>
  <c r="F187" i="7"/>
  <c r="G187" i="7"/>
  <c r="H187" i="7"/>
  <c r="I187" i="7"/>
  <c r="J187" i="7"/>
  <c r="N187" i="7" s="1"/>
  <c r="C188" i="7"/>
  <c r="D188" i="7"/>
  <c r="E188" i="7"/>
  <c r="M188" i="7" s="1"/>
  <c r="F188" i="7"/>
  <c r="G188" i="7"/>
  <c r="H188" i="7"/>
  <c r="I188" i="7"/>
  <c r="J188" i="7"/>
  <c r="L188" i="7" s="1"/>
  <c r="P188" i="7" s="1"/>
  <c r="C189" i="7"/>
  <c r="D189" i="7"/>
  <c r="E189" i="7"/>
  <c r="M189" i="7" s="1"/>
  <c r="F189" i="7"/>
  <c r="G189" i="7"/>
  <c r="H189" i="7"/>
  <c r="I189" i="7"/>
  <c r="J189" i="7"/>
  <c r="N189" i="7" s="1"/>
  <c r="C190" i="7"/>
  <c r="K190" i="7" s="1"/>
  <c r="O190" i="7" s="1"/>
  <c r="D190" i="7"/>
  <c r="E190" i="7"/>
  <c r="M190" i="7" s="1"/>
  <c r="F190" i="7"/>
  <c r="G190" i="7"/>
  <c r="H190" i="7"/>
  <c r="I190" i="7"/>
  <c r="J190" i="7"/>
  <c r="L190" i="7" s="1"/>
  <c r="P190" i="7" s="1"/>
  <c r="C191" i="7"/>
  <c r="K191" i="7" s="1"/>
  <c r="D191" i="7"/>
  <c r="M191" i="7" s="1"/>
  <c r="E191" i="7"/>
  <c r="F191" i="7"/>
  <c r="G191" i="7"/>
  <c r="H191" i="7"/>
  <c r="I191" i="7"/>
  <c r="J191" i="7"/>
  <c r="N191" i="7" s="1"/>
  <c r="C192" i="7"/>
  <c r="D192" i="7"/>
  <c r="M192" i="7" s="1"/>
  <c r="E192" i="7"/>
  <c r="K192" i="7" s="1"/>
  <c r="F192" i="7"/>
  <c r="G192" i="7"/>
  <c r="H192" i="7"/>
  <c r="I192" i="7"/>
  <c r="J192" i="7"/>
  <c r="L192" i="7" s="1"/>
  <c r="P192" i="7" s="1"/>
  <c r="E4" i="7"/>
  <c r="E247" i="7" s="1"/>
  <c r="F4" i="7"/>
  <c r="F247" i="7" s="1"/>
  <c r="G4" i="7"/>
  <c r="L4" i="7" s="1"/>
  <c r="H4" i="7"/>
  <c r="N4" i="7" s="1"/>
  <c r="I4" i="7"/>
  <c r="J4" i="7"/>
  <c r="D4" i="7"/>
  <c r="C4" i="7"/>
  <c r="C247" i="7" s="1"/>
  <c r="D247" i="7"/>
  <c r="I247" i="7"/>
  <c r="L10" i="10"/>
  <c r="N174" i="7"/>
  <c r="M174" i="7"/>
  <c r="L174" i="7"/>
  <c r="P174" i="7" s="1"/>
  <c r="K174" i="7"/>
  <c r="M173" i="7"/>
  <c r="K173" i="7"/>
  <c r="N172" i="7"/>
  <c r="P172" i="7" s="1"/>
  <c r="M172" i="7"/>
  <c r="O172" i="7" s="1"/>
  <c r="L172" i="7"/>
  <c r="K172" i="7"/>
  <c r="N171" i="7"/>
  <c r="M171" i="7"/>
  <c r="L171" i="7"/>
  <c r="K171" i="7"/>
  <c r="O171" i="7" s="1"/>
  <c r="N170" i="7"/>
  <c r="M170" i="7"/>
  <c r="O170" i="7" s="1"/>
  <c r="L170" i="7"/>
  <c r="P170" i="7" s="1"/>
  <c r="K170" i="7"/>
  <c r="N169" i="7"/>
  <c r="M169" i="7"/>
  <c r="L169" i="7"/>
  <c r="P169" i="7" s="1"/>
  <c r="K169" i="7"/>
  <c r="O169" i="7" s="1"/>
  <c r="N168" i="7"/>
  <c r="P168" i="7" s="1"/>
  <c r="M168" i="7"/>
  <c r="O168" i="7" s="1"/>
  <c r="L168" i="7"/>
  <c r="K168" i="7"/>
  <c r="N167" i="7"/>
  <c r="M167" i="7"/>
  <c r="L167" i="7"/>
  <c r="K167" i="7"/>
  <c r="O167" i="7" s="1"/>
  <c r="N166" i="7"/>
  <c r="P166" i="7" s="1"/>
  <c r="M166" i="7"/>
  <c r="L166" i="7"/>
  <c r="K166" i="7"/>
  <c r="O166" i="7"/>
  <c r="O173" i="7"/>
  <c r="O174" i="7"/>
  <c r="P167" i="7"/>
  <c r="P171" i="7"/>
  <c r="C78" i="5"/>
  <c r="C69" i="5"/>
  <c r="C60" i="5"/>
  <c r="C51" i="5"/>
  <c r="C42" i="5"/>
  <c r="K13" i="14"/>
  <c r="L13" i="14"/>
  <c r="AG14" i="14"/>
  <c r="Y13" i="14"/>
  <c r="N14" i="14"/>
  <c r="I14" i="14"/>
  <c r="D14" i="14"/>
  <c r="E14" i="14"/>
  <c r="H14" i="14"/>
  <c r="C14" i="14"/>
  <c r="E9" i="13"/>
  <c r="AB50" i="5"/>
  <c r="X50" i="5" s="1"/>
  <c r="E8" i="13"/>
  <c r="AB49" i="5"/>
  <c r="AC49" i="5" s="1"/>
  <c r="Y49" i="5" s="1"/>
  <c r="Y6" i="14"/>
  <c r="Y14" i="14" s="1"/>
  <c r="Y5" i="14"/>
  <c r="K6" i="14"/>
  <c r="L6" i="14" s="1"/>
  <c r="M14" i="14"/>
  <c r="O14" i="14"/>
  <c r="J14" i="14"/>
  <c r="P14" i="14"/>
  <c r="Q14" i="14" s="1"/>
  <c r="L5" i="14"/>
  <c r="A1" i="10"/>
  <c r="B8" i="13" s="1"/>
  <c r="A1" i="14"/>
  <c r="X14" i="5"/>
  <c r="AA4" i="5"/>
  <c r="Y4" i="5"/>
  <c r="Z4" i="5"/>
  <c r="X4" i="5"/>
  <c r="C7" i="5"/>
  <c r="C9" i="5"/>
  <c r="AB48" i="5"/>
  <c r="X48" i="5" s="1"/>
  <c r="AB46" i="5"/>
  <c r="X46" i="5" s="1"/>
  <c r="AB45" i="5"/>
  <c r="X45" i="5" s="1"/>
  <c r="E7" i="13"/>
  <c r="E6" i="13"/>
  <c r="AB47" i="5"/>
  <c r="E5" i="13"/>
  <c r="E4" i="13"/>
  <c r="E10" i="13" s="1"/>
  <c r="C11" i="10" s="1"/>
  <c r="X47" i="5"/>
  <c r="AC47" i="5"/>
  <c r="Y47" i="5" s="1"/>
  <c r="J9" i="10"/>
  <c r="K9" i="10" s="1"/>
  <c r="A1" i="6"/>
  <c r="A1" i="7"/>
  <c r="A1" i="1"/>
  <c r="AD7" i="14"/>
  <c r="AD8" i="14"/>
  <c r="AD9" i="14"/>
  <c r="AH13" i="14"/>
  <c r="AI13" i="14" s="1"/>
  <c r="AJ13" i="14" s="1"/>
  <c r="AD13" i="14"/>
  <c r="N192" i="7"/>
  <c r="N190" i="7"/>
  <c r="N188" i="7"/>
  <c r="N186" i="7"/>
  <c r="M185" i="7"/>
  <c r="N184" i="7"/>
  <c r="N182" i="7"/>
  <c r="M182" i="7"/>
  <c r="N181" i="7"/>
  <c r="M181" i="7"/>
  <c r="N180" i="7"/>
  <c r="N178" i="7"/>
  <c r="M178" i="7"/>
  <c r="O178" i="7" s="1"/>
  <c r="N177" i="7"/>
  <c r="M177" i="7"/>
  <c r="O177" i="7" s="1"/>
  <c r="N176" i="7"/>
  <c r="M176" i="7"/>
  <c r="M175" i="7"/>
  <c r="N165" i="7"/>
  <c r="M165" i="7"/>
  <c r="O165" i="7" s="1"/>
  <c r="N164" i="7"/>
  <c r="M164" i="7"/>
  <c r="O164" i="7" s="1"/>
  <c r="N163" i="7"/>
  <c r="M163" i="7"/>
  <c r="N162" i="7"/>
  <c r="M162" i="7"/>
  <c r="N161" i="7"/>
  <c r="M161" i="7"/>
  <c r="N160" i="7"/>
  <c r="M160" i="7"/>
  <c r="O160" i="7" s="1"/>
  <c r="N159" i="7"/>
  <c r="M159" i="7"/>
  <c r="N158" i="7"/>
  <c r="M158" i="7"/>
  <c r="N157" i="7"/>
  <c r="P157" i="7" s="1"/>
  <c r="M157" i="7"/>
  <c r="N156" i="7"/>
  <c r="M156" i="7"/>
  <c r="O156" i="7" s="1"/>
  <c r="N155" i="7"/>
  <c r="M155" i="7"/>
  <c r="N154" i="7"/>
  <c r="M154" i="7"/>
  <c r="N153" i="7"/>
  <c r="P153" i="7" s="1"/>
  <c r="M153" i="7"/>
  <c r="O153" i="7" s="1"/>
  <c r="N152" i="7"/>
  <c r="M152" i="7"/>
  <c r="N151" i="7"/>
  <c r="P151" i="7" s="1"/>
  <c r="M151" i="7"/>
  <c r="N150" i="7"/>
  <c r="M150" i="7"/>
  <c r="N149" i="7"/>
  <c r="M149" i="7"/>
  <c r="N148" i="7"/>
  <c r="M148" i="7"/>
  <c r="N147" i="7"/>
  <c r="M147" i="7"/>
  <c r="N146" i="7"/>
  <c r="M146" i="7"/>
  <c r="N145" i="7"/>
  <c r="P145" i="7" s="1"/>
  <c r="M145" i="7"/>
  <c r="N144" i="7"/>
  <c r="M144" i="7"/>
  <c r="N143" i="7"/>
  <c r="P143" i="7" s="1"/>
  <c r="M143" i="7"/>
  <c r="N142" i="7"/>
  <c r="M142" i="7"/>
  <c r="N141" i="7"/>
  <c r="P141" i="7" s="1"/>
  <c r="M141" i="7"/>
  <c r="N140" i="7"/>
  <c r="M140" i="7"/>
  <c r="O140" i="7" s="1"/>
  <c r="N139" i="7"/>
  <c r="M139" i="7"/>
  <c r="N57" i="7"/>
  <c r="M57" i="7"/>
  <c r="N56" i="7"/>
  <c r="M56" i="7"/>
  <c r="N55" i="7"/>
  <c r="M55" i="7"/>
  <c r="N54" i="7"/>
  <c r="M54" i="7"/>
  <c r="N53" i="7"/>
  <c r="M53" i="7"/>
  <c r="N52" i="7"/>
  <c r="M52" i="7"/>
  <c r="N51" i="7"/>
  <c r="M51" i="7"/>
  <c r="N50" i="7"/>
  <c r="M50" i="7"/>
  <c r="N49" i="7"/>
  <c r="M49" i="7"/>
  <c r="N48" i="7"/>
  <c r="M48" i="7"/>
  <c r="N47" i="7"/>
  <c r="M47" i="7"/>
  <c r="N46" i="7"/>
  <c r="M46" i="7"/>
  <c r="N45" i="7"/>
  <c r="M45" i="7"/>
  <c r="N44" i="7"/>
  <c r="M44" i="7"/>
  <c r="N43" i="7"/>
  <c r="M43" i="7"/>
  <c r="N42" i="7"/>
  <c r="M42" i="7"/>
  <c r="N41" i="7"/>
  <c r="M41" i="7"/>
  <c r="N40" i="7"/>
  <c r="M40" i="7"/>
  <c r="N39" i="7"/>
  <c r="M39" i="7"/>
  <c r="N38" i="7"/>
  <c r="M38" i="7"/>
  <c r="N37" i="7"/>
  <c r="M37" i="7"/>
  <c r="N36" i="7"/>
  <c r="M36" i="7"/>
  <c r="N35" i="7"/>
  <c r="M35" i="7"/>
  <c r="N34" i="7"/>
  <c r="M34" i="7"/>
  <c r="N33" i="7"/>
  <c r="M33" i="7"/>
  <c r="N32" i="7"/>
  <c r="M32" i="7"/>
  <c r="N31" i="7"/>
  <c r="M31" i="7"/>
  <c r="N30" i="7"/>
  <c r="M30" i="7"/>
  <c r="N29" i="7"/>
  <c r="M29" i="7"/>
  <c r="N28" i="7"/>
  <c r="M28" i="7"/>
  <c r="N27" i="7"/>
  <c r="M27" i="7"/>
  <c r="N26" i="7"/>
  <c r="M26" i="7"/>
  <c r="N25" i="7"/>
  <c r="M25" i="7"/>
  <c r="N24" i="7"/>
  <c r="M24" i="7"/>
  <c r="N23" i="7"/>
  <c r="M23" i="7"/>
  <c r="N22" i="7"/>
  <c r="M22" i="7"/>
  <c r="N21" i="7"/>
  <c r="M21" i="7"/>
  <c r="N20" i="7"/>
  <c r="M20" i="7"/>
  <c r="N19" i="7"/>
  <c r="M19" i="7"/>
  <c r="N18" i="7"/>
  <c r="M18" i="7"/>
  <c r="N17" i="7"/>
  <c r="M17" i="7"/>
  <c r="N16" i="7"/>
  <c r="M16" i="7"/>
  <c r="N15" i="7"/>
  <c r="M15" i="7"/>
  <c r="N14" i="7"/>
  <c r="M14" i="7"/>
  <c r="N13" i="7"/>
  <c r="M13" i="7"/>
  <c r="N12" i="7"/>
  <c r="M12" i="7"/>
  <c r="N11" i="7"/>
  <c r="M11" i="7"/>
  <c r="N10" i="7"/>
  <c r="M10" i="7"/>
  <c r="N9" i="7"/>
  <c r="M9" i="7"/>
  <c r="N8" i="7"/>
  <c r="M8" i="7"/>
  <c r="N7" i="7"/>
  <c r="M7" i="7"/>
  <c r="N6" i="7"/>
  <c r="M6" i="7"/>
  <c r="N5" i="7"/>
  <c r="M5" i="7"/>
  <c r="M4" i="7"/>
  <c r="L191" i="7"/>
  <c r="L189" i="7"/>
  <c r="P189" i="7" s="1"/>
  <c r="L187" i="7"/>
  <c r="L185" i="7"/>
  <c r="K184" i="7"/>
  <c r="O184" i="7" s="1"/>
  <c r="L183" i="7"/>
  <c r="L181" i="7"/>
  <c r="P181" i="7" s="1"/>
  <c r="K181" i="7"/>
  <c r="O181" i="7" s="1"/>
  <c r="L180" i="7"/>
  <c r="P180" i="7" s="1"/>
  <c r="K180" i="7"/>
  <c r="O180" i="7" s="1"/>
  <c r="L179" i="7"/>
  <c r="K179" i="7"/>
  <c r="K178" i="7"/>
  <c r="L177" i="7"/>
  <c r="P177" i="7" s="1"/>
  <c r="K177" i="7"/>
  <c r="L176" i="7"/>
  <c r="K176" i="7"/>
  <c r="L175" i="7"/>
  <c r="K175" i="7"/>
  <c r="L165" i="7"/>
  <c r="K165" i="7"/>
  <c r="L164" i="7"/>
  <c r="K164" i="7"/>
  <c r="L163" i="7"/>
  <c r="P163" i="7" s="1"/>
  <c r="K163" i="7"/>
  <c r="L162" i="7"/>
  <c r="K162" i="7"/>
  <c r="L161" i="7"/>
  <c r="K161" i="7"/>
  <c r="L160" i="7"/>
  <c r="P160" i="7" s="1"/>
  <c r="K160" i="7"/>
  <c r="L159" i="7"/>
  <c r="K159" i="7"/>
  <c r="O159" i="7" s="1"/>
  <c r="L158" i="7"/>
  <c r="K158" i="7"/>
  <c r="L157" i="7"/>
  <c r="K157" i="7"/>
  <c r="L156" i="7"/>
  <c r="P156" i="7" s="1"/>
  <c r="K156" i="7"/>
  <c r="L155" i="7"/>
  <c r="K155" i="7"/>
  <c r="O155" i="7" s="1"/>
  <c r="L154" i="7"/>
  <c r="P154" i="7" s="1"/>
  <c r="K154" i="7"/>
  <c r="L153" i="7"/>
  <c r="K153" i="7"/>
  <c r="L152" i="7"/>
  <c r="K152" i="7"/>
  <c r="O152" i="7" s="1"/>
  <c r="L151" i="7"/>
  <c r="K151" i="7"/>
  <c r="O151" i="7" s="1"/>
  <c r="L150" i="7"/>
  <c r="P150" i="7" s="1"/>
  <c r="K150" i="7"/>
  <c r="L149" i="7"/>
  <c r="K149" i="7"/>
  <c r="L148" i="7"/>
  <c r="P148" i="7" s="1"/>
  <c r="K148" i="7"/>
  <c r="O148" i="7" s="1"/>
  <c r="L147" i="7"/>
  <c r="P147" i="7" s="1"/>
  <c r="K147" i="7"/>
  <c r="O147" i="7" s="1"/>
  <c r="L146" i="7"/>
  <c r="P146" i="7" s="1"/>
  <c r="K146" i="7"/>
  <c r="L145" i="7"/>
  <c r="K145" i="7"/>
  <c r="L144" i="7"/>
  <c r="P144" i="7" s="1"/>
  <c r="K144" i="7"/>
  <c r="O144" i="7" s="1"/>
  <c r="L143" i="7"/>
  <c r="K143" i="7"/>
  <c r="O143" i="7" s="1"/>
  <c r="L142" i="7"/>
  <c r="P142" i="7" s="1"/>
  <c r="K142" i="7"/>
  <c r="O142" i="7" s="1"/>
  <c r="L141" i="7"/>
  <c r="K141" i="7"/>
  <c r="L140" i="7"/>
  <c r="P140" i="7" s="1"/>
  <c r="K140" i="7"/>
  <c r="L139" i="7"/>
  <c r="AH10" i="14"/>
  <c r="AI10" i="14" s="1"/>
  <c r="AJ10" i="14" s="1"/>
  <c r="K139" i="7"/>
  <c r="O139" i="7" s="1"/>
  <c r="L57" i="7"/>
  <c r="K57" i="7"/>
  <c r="O57" i="7" s="1"/>
  <c r="L56" i="7"/>
  <c r="P56" i="7" s="1"/>
  <c r="K56" i="7"/>
  <c r="L55" i="7"/>
  <c r="K55" i="7"/>
  <c r="L54" i="7"/>
  <c r="P54" i="7" s="1"/>
  <c r="K54" i="7"/>
  <c r="L53" i="7"/>
  <c r="K53" i="7"/>
  <c r="L52" i="7"/>
  <c r="P52" i="7" s="1"/>
  <c r="K52" i="7"/>
  <c r="L51" i="7"/>
  <c r="K51" i="7"/>
  <c r="O51" i="7" s="1"/>
  <c r="L50" i="7"/>
  <c r="P50" i="7" s="1"/>
  <c r="K50" i="7"/>
  <c r="L49" i="7"/>
  <c r="K49" i="7"/>
  <c r="L48" i="7"/>
  <c r="P48" i="7" s="1"/>
  <c r="K48" i="7"/>
  <c r="O48" i="7" s="1"/>
  <c r="L47" i="7"/>
  <c r="K47" i="7"/>
  <c r="O47" i="7" s="1"/>
  <c r="L46" i="7"/>
  <c r="K46" i="7"/>
  <c r="L45" i="7"/>
  <c r="K45" i="7"/>
  <c r="L44" i="7"/>
  <c r="K44" i="7"/>
  <c r="L43" i="7"/>
  <c r="P43" i="7" s="1"/>
  <c r="K43" i="7"/>
  <c r="O43" i="7" s="1"/>
  <c r="L42" i="7"/>
  <c r="P42" i="7" s="1"/>
  <c r="K42" i="7"/>
  <c r="O42" i="7" s="1"/>
  <c r="L41" i="7"/>
  <c r="K41" i="7"/>
  <c r="L40" i="7"/>
  <c r="K40" i="7"/>
  <c r="L39" i="7"/>
  <c r="K39" i="7"/>
  <c r="O39" i="7" s="1"/>
  <c r="L38" i="7"/>
  <c r="K38" i="7"/>
  <c r="L37" i="7"/>
  <c r="K37" i="7"/>
  <c r="L36" i="7"/>
  <c r="P36" i="7" s="1"/>
  <c r="K36" i="7"/>
  <c r="L35" i="7"/>
  <c r="P35" i="7" s="1"/>
  <c r="K35" i="7"/>
  <c r="O35" i="7" s="1"/>
  <c r="L34" i="7"/>
  <c r="P34" i="7" s="1"/>
  <c r="K34" i="7"/>
  <c r="O34" i="7" s="1"/>
  <c r="L33" i="7"/>
  <c r="K33" i="7"/>
  <c r="L32" i="7"/>
  <c r="P32" i="7" s="1"/>
  <c r="K32" i="7"/>
  <c r="O32" i="7" s="1"/>
  <c r="L31" i="7"/>
  <c r="P31" i="7" s="1"/>
  <c r="K31" i="7"/>
  <c r="O31" i="7" s="1"/>
  <c r="L30" i="7"/>
  <c r="K30" i="7"/>
  <c r="L29" i="7"/>
  <c r="K29" i="7"/>
  <c r="L28" i="7"/>
  <c r="P28" i="7" s="1"/>
  <c r="K28" i="7"/>
  <c r="O28" i="7" s="1"/>
  <c r="L27" i="7"/>
  <c r="P27" i="7" s="1"/>
  <c r="K27" i="7"/>
  <c r="O27" i="7" s="1"/>
  <c r="L26" i="7"/>
  <c r="P26" i="7" s="1"/>
  <c r="K26" i="7"/>
  <c r="L25" i="7"/>
  <c r="K25" i="7"/>
  <c r="O25" i="7" s="1"/>
  <c r="L24" i="7"/>
  <c r="P24" i="7" s="1"/>
  <c r="K24" i="7"/>
  <c r="L23" i="7"/>
  <c r="K23" i="7"/>
  <c r="L22" i="7"/>
  <c r="P22" i="7" s="1"/>
  <c r="K22" i="7"/>
  <c r="L21" i="7"/>
  <c r="K21" i="7"/>
  <c r="L20" i="7"/>
  <c r="K20" i="7"/>
  <c r="L19" i="7"/>
  <c r="K19" i="7"/>
  <c r="O19" i="7" s="1"/>
  <c r="L18" i="7"/>
  <c r="P18" i="7" s="1"/>
  <c r="K18" i="7"/>
  <c r="O18" i="7" s="1"/>
  <c r="L17" i="7"/>
  <c r="K17" i="7"/>
  <c r="L16" i="7"/>
  <c r="P16" i="7" s="1"/>
  <c r="K16" i="7"/>
  <c r="O16" i="7" s="1"/>
  <c r="L15" i="7"/>
  <c r="K15" i="7"/>
  <c r="O15" i="7" s="1"/>
  <c r="L14" i="7"/>
  <c r="P14" i="7" s="1"/>
  <c r="K14" i="7"/>
  <c r="L13" i="7"/>
  <c r="K13" i="7"/>
  <c r="L12" i="7"/>
  <c r="P12" i="7" s="1"/>
  <c r="K12" i="7"/>
  <c r="L11" i="7"/>
  <c r="P11" i="7" s="1"/>
  <c r="K11" i="7"/>
  <c r="O11" i="7" s="1"/>
  <c r="L10" i="7"/>
  <c r="P10" i="7" s="1"/>
  <c r="K10" i="7"/>
  <c r="O10" i="7" s="1"/>
  <c r="L9" i="7"/>
  <c r="K9" i="7"/>
  <c r="L8" i="7"/>
  <c r="P8" i="7" s="1"/>
  <c r="K8" i="7"/>
  <c r="O8" i="7" s="1"/>
  <c r="L7" i="7"/>
  <c r="K7" i="7"/>
  <c r="O7" i="7" s="1"/>
  <c r="L6" i="7"/>
  <c r="P6" i="7" s="1"/>
  <c r="K6" i="7"/>
  <c r="L5" i="7"/>
  <c r="K5" i="7"/>
  <c r="P40" i="7"/>
  <c r="P44" i="7"/>
  <c r="P149" i="7"/>
  <c r="P161" i="7"/>
  <c r="P165" i="7"/>
  <c r="O44" i="7"/>
  <c r="O149" i="7"/>
  <c r="O36" i="7"/>
  <c r="O52" i="7"/>
  <c r="O145" i="7"/>
  <c r="O141" i="7"/>
  <c r="O157" i="7"/>
  <c r="O40" i="7"/>
  <c r="O161" i="7"/>
  <c r="O56" i="7"/>
  <c r="O30" i="7"/>
  <c r="O6" i="7"/>
  <c r="O14" i="7"/>
  <c r="O26" i="7"/>
  <c r="O22" i="7"/>
  <c r="O46" i="7"/>
  <c r="O50" i="7"/>
  <c r="O38" i="7"/>
  <c r="O54" i="7"/>
  <c r="O163" i="7"/>
  <c r="O24" i="7"/>
  <c r="O12" i="7"/>
  <c r="O20" i="7"/>
  <c r="P20" i="7"/>
  <c r="O175" i="7"/>
  <c r="P46" i="7"/>
  <c r="P30" i="7"/>
  <c r="P38" i="7"/>
  <c r="P155" i="7"/>
  <c r="P159" i="7"/>
  <c r="P139" i="7"/>
  <c r="O23" i="7"/>
  <c r="O55" i="7"/>
  <c r="O176" i="7"/>
  <c r="P7" i="7"/>
  <c r="P15" i="7"/>
  <c r="P19" i="7"/>
  <c r="P23" i="7"/>
  <c r="P39" i="7"/>
  <c r="P47" i="7"/>
  <c r="P51" i="7"/>
  <c r="P55" i="7"/>
  <c r="P152" i="7"/>
  <c r="P164" i="7"/>
  <c r="P176" i="7"/>
  <c r="O5" i="7"/>
  <c r="O9" i="7"/>
  <c r="O13" i="7"/>
  <c r="O17" i="7"/>
  <c r="O21" i="7"/>
  <c r="O29" i="7"/>
  <c r="O33" i="7"/>
  <c r="O37" i="7"/>
  <c r="O41" i="7"/>
  <c r="O45" i="7"/>
  <c r="O49" i="7"/>
  <c r="O53" i="7"/>
  <c r="O146" i="7"/>
  <c r="O150" i="7"/>
  <c r="O154" i="7"/>
  <c r="O158" i="7"/>
  <c r="O162" i="7"/>
  <c r="P5" i="7"/>
  <c r="P9" i="7"/>
  <c r="P13" i="7"/>
  <c r="P17" i="7"/>
  <c r="P21" i="7"/>
  <c r="P25" i="7"/>
  <c r="P29" i="7"/>
  <c r="P33" i="7"/>
  <c r="P37" i="7"/>
  <c r="P41" i="7"/>
  <c r="P45" i="7"/>
  <c r="P49" i="7"/>
  <c r="P53" i="7"/>
  <c r="P57" i="7"/>
  <c r="P158" i="7"/>
  <c r="P162" i="7"/>
  <c r="B17" i="6"/>
  <c r="C52" i="1" s="1"/>
  <c r="C27" i="1"/>
  <c r="C11" i="1"/>
  <c r="C28" i="1"/>
  <c r="C45" i="1"/>
  <c r="C53" i="1"/>
  <c r="C54" i="1"/>
  <c r="C6" i="1"/>
  <c r="C14" i="1"/>
  <c r="C15" i="1"/>
  <c r="C8" i="1"/>
  <c r="C9" i="1"/>
  <c r="C17" i="1"/>
  <c r="Z42" i="5"/>
  <c r="G15" i="10"/>
  <c r="O191" i="7" l="1"/>
  <c r="P179" i="7"/>
  <c r="P187" i="7"/>
  <c r="P191" i="7"/>
  <c r="P4" i="7"/>
  <c r="O192" i="7"/>
  <c r="O186" i="7"/>
  <c r="O232" i="7"/>
  <c r="AE23" i="14"/>
  <c r="AF23" i="14" s="1"/>
  <c r="C32" i="1"/>
  <c r="C22" i="1"/>
  <c r="C25" i="1"/>
  <c r="C19" i="1"/>
  <c r="C29" i="1" s="1"/>
  <c r="H247" i="7"/>
  <c r="C4" i="1"/>
  <c r="C49" i="1"/>
  <c r="C38" i="1"/>
  <c r="C12" i="1"/>
  <c r="C51" i="1"/>
  <c r="K4" i="7"/>
  <c r="K189" i="7"/>
  <c r="O189" i="7" s="1"/>
  <c r="M186" i="7"/>
  <c r="L173" i="7"/>
  <c r="P245" i="7"/>
  <c r="C133" i="17"/>
  <c r="Q106" i="17"/>
  <c r="P106" i="17"/>
  <c r="V5" i="14"/>
  <c r="U14" i="14"/>
  <c r="Q107" i="17"/>
  <c r="C134" i="17"/>
  <c r="C161" i="17" s="1"/>
  <c r="K188" i="7"/>
  <c r="O188" i="7" s="1"/>
  <c r="AD6" i="14"/>
  <c r="AE6" i="14" s="1"/>
  <c r="G247" i="7"/>
  <c r="K216" i="7"/>
  <c r="O216" i="7" s="1"/>
  <c r="P234" i="7"/>
  <c r="K219" i="7"/>
  <c r="O219" i="7" s="1"/>
  <c r="K218" i="7"/>
  <c r="O218" i="7" s="1"/>
  <c r="K217" i="7"/>
  <c r="O217" i="7" s="1"/>
  <c r="K214" i="7"/>
  <c r="V9" i="11"/>
  <c r="K14" i="14"/>
  <c r="L14" i="14" s="1"/>
  <c r="C30" i="1"/>
  <c r="C7" i="1"/>
  <c r="C26" i="1"/>
  <c r="C20" i="1"/>
  <c r="M183" i="7"/>
  <c r="O183" i="7" s="1"/>
  <c r="M187" i="7"/>
  <c r="O187" i="7" s="1"/>
  <c r="AH8" i="14"/>
  <c r="X49" i="5"/>
  <c r="N173" i="7"/>
  <c r="C43" i="1"/>
  <c r="C39" i="1"/>
  <c r="C13" i="1"/>
  <c r="C36" i="1"/>
  <c r="AH9" i="14"/>
  <c r="AD47" i="5"/>
  <c r="AF47" i="5" s="1"/>
  <c r="AG47" i="5" s="1"/>
  <c r="AC50" i="5"/>
  <c r="Y50" i="5" s="1"/>
  <c r="V6" i="14"/>
  <c r="W6" i="14" s="1"/>
  <c r="AJ37" i="5"/>
  <c r="O212" i="7"/>
  <c r="O234" i="7"/>
  <c r="P194" i="7"/>
  <c r="P81" i="7"/>
  <c r="C50" i="1"/>
  <c r="C10" i="1"/>
  <c r="C21" i="1"/>
  <c r="AH5" i="14"/>
  <c r="AI5" i="14" s="1"/>
  <c r="AJ5" i="14" s="1"/>
  <c r="AD10" i="14"/>
  <c r="AH12" i="14"/>
  <c r="AI12" i="14" s="1"/>
  <c r="AJ12" i="14" s="1"/>
  <c r="M215" i="7"/>
  <c r="O215" i="7" s="1"/>
  <c r="O193" i="7"/>
  <c r="P84" i="7"/>
  <c r="C47" i="17"/>
  <c r="Q20" i="17"/>
  <c r="O243" i="7"/>
  <c r="V12" i="11"/>
  <c r="AE25" i="14"/>
  <c r="AF25" i="14" s="1"/>
  <c r="N82" i="7"/>
  <c r="P82" i="7" s="1"/>
  <c r="D78" i="5"/>
  <c r="J9" i="11"/>
  <c r="Z12" i="11"/>
  <c r="AD12" i="11"/>
  <c r="N31" i="11"/>
  <c r="V37" i="11"/>
  <c r="V50" i="11"/>
  <c r="P79" i="17"/>
  <c r="P53" i="17"/>
  <c r="P5" i="17"/>
  <c r="Q85" i="17"/>
  <c r="AH21" i="14"/>
  <c r="P99" i="17"/>
  <c r="P86" i="17"/>
  <c r="AD21" i="14"/>
  <c r="P173" i="17"/>
  <c r="P113" i="17"/>
  <c r="P133" i="17"/>
  <c r="P40" i="17"/>
  <c r="C67" i="17"/>
  <c r="C69" i="17"/>
  <c r="P42" i="17"/>
  <c r="C135" i="17"/>
  <c r="C162" i="17" s="1"/>
  <c r="C189" i="17" s="1"/>
  <c r="C216" i="17" s="1"/>
  <c r="C243" i="17" s="1"/>
  <c r="P243" i="17" s="1"/>
  <c r="Q108" i="17"/>
  <c r="K247" i="17"/>
  <c r="J247" i="17"/>
  <c r="N81" i="7"/>
  <c r="N61" i="7"/>
  <c r="N247" i="7" s="1"/>
  <c r="S52" i="11"/>
  <c r="U52" i="11" s="1"/>
  <c r="V27" i="11" s="1"/>
  <c r="V5" i="11"/>
  <c r="N9" i="11"/>
  <c r="V10" i="11"/>
  <c r="J24" i="11"/>
  <c r="V26" i="11"/>
  <c r="I52" i="11"/>
  <c r="N48" i="11"/>
  <c r="V49" i="11"/>
  <c r="Q5" i="17"/>
  <c r="Q216" i="17"/>
  <c r="P17" i="17"/>
  <c r="Q15" i="17"/>
  <c r="N244" i="17"/>
  <c r="C60" i="17"/>
  <c r="Q33" i="17"/>
  <c r="C173" i="17"/>
  <c r="P146" i="17"/>
  <c r="C56" i="17"/>
  <c r="Q29" i="17"/>
  <c r="E41" i="11"/>
  <c r="AD5" i="11"/>
  <c r="AB41" i="11"/>
  <c r="Z5" i="11"/>
  <c r="J8" i="11"/>
  <c r="V15" i="11"/>
  <c r="J22" i="11"/>
  <c r="J23" i="11"/>
  <c r="N24" i="11"/>
  <c r="J34" i="11"/>
  <c r="V36" i="11"/>
  <c r="AD37" i="11"/>
  <c r="X37" i="11"/>
  <c r="J40" i="11"/>
  <c r="X43" i="11"/>
  <c r="AD43" i="11"/>
  <c r="P63" i="17"/>
  <c r="P46" i="17"/>
  <c r="P26" i="17"/>
  <c r="P9" i="17"/>
  <c r="O4" i="17"/>
  <c r="I247" i="17"/>
  <c r="M246" i="17"/>
  <c r="M245" i="17"/>
  <c r="M242" i="17"/>
  <c r="M241" i="17"/>
  <c r="M240" i="17"/>
  <c r="O238" i="17"/>
  <c r="M238" i="17"/>
  <c r="O237" i="17"/>
  <c r="M237" i="17"/>
  <c r="L77" i="7"/>
  <c r="P77" i="7" s="1"/>
  <c r="F14" i="14"/>
  <c r="G14" i="14" s="1"/>
  <c r="G5" i="14"/>
  <c r="E55" i="5"/>
  <c r="D60" i="5"/>
  <c r="AB51" i="11"/>
  <c r="J28" i="11"/>
  <c r="V30" i="11"/>
  <c r="AD31" i="11"/>
  <c r="X31" i="11"/>
  <c r="Z31" i="11"/>
  <c r="Z36" i="11"/>
  <c r="X36" i="11"/>
  <c r="AD36" i="11"/>
  <c r="M41" i="11"/>
  <c r="K52" i="11"/>
  <c r="M52" i="11" s="1"/>
  <c r="V51" i="11"/>
  <c r="P185" i="17"/>
  <c r="Q32" i="17"/>
  <c r="Q80" i="17"/>
  <c r="N242" i="17"/>
  <c r="Q68" i="17"/>
  <c r="C90" i="17"/>
  <c r="C126" i="17"/>
  <c r="C153" i="17" s="1"/>
  <c r="F23" i="18"/>
  <c r="G23" i="18" s="1"/>
  <c r="C22" i="17" s="1"/>
  <c r="E31" i="18"/>
  <c r="C138" i="17"/>
  <c r="C165" i="17" s="1"/>
  <c r="F69" i="5"/>
  <c r="N28" i="11"/>
  <c r="J38" i="11"/>
  <c r="N39" i="11"/>
  <c r="Z48" i="11"/>
  <c r="AD48" i="11"/>
  <c r="AH25" i="14"/>
  <c r="AI25" i="14" s="1"/>
  <c r="AJ25" i="14" s="1"/>
  <c r="P80" i="17"/>
  <c r="Q162" i="17"/>
  <c r="P162" i="17"/>
  <c r="P85" i="17"/>
  <c r="C112" i="17"/>
  <c r="C34" i="17"/>
  <c r="C61" i="17" s="1"/>
  <c r="Q7" i="17"/>
  <c r="C39" i="17"/>
  <c r="Q12" i="17"/>
  <c r="C185" i="17"/>
  <c r="Q158" i="17"/>
  <c r="L245" i="17"/>
  <c r="N245" i="17"/>
  <c r="L241" i="17"/>
  <c r="N241" i="17"/>
  <c r="N240" i="17"/>
  <c r="L240" i="17"/>
  <c r="F247" i="17"/>
  <c r="P224" i="17"/>
  <c r="Z14" i="11"/>
  <c r="AD14" i="11"/>
  <c r="X14" i="11"/>
  <c r="F16" i="11"/>
  <c r="J17" i="11"/>
  <c r="F18" i="11"/>
  <c r="J19" i="11"/>
  <c r="V21" i="11"/>
  <c r="V23" i="11"/>
  <c r="N44" i="11"/>
  <c r="J50" i="11"/>
  <c r="H12" i="5"/>
  <c r="N6" i="5"/>
  <c r="P107" i="17"/>
  <c r="P32" i="17"/>
  <c r="Q46" i="17"/>
  <c r="Q25" i="17"/>
  <c r="P216" i="17"/>
  <c r="P36" i="17"/>
  <c r="Q40" i="17"/>
  <c r="P73" i="17"/>
  <c r="Q81" i="17"/>
  <c r="Q122" i="17"/>
  <c r="C149" i="17"/>
  <c r="C55" i="17"/>
  <c r="C82" i="17" s="1"/>
  <c r="C109" i="17" s="1"/>
  <c r="P28" i="17"/>
  <c r="Q28" i="17"/>
  <c r="AD25" i="11"/>
  <c r="J5" i="11"/>
  <c r="Z8" i="11"/>
  <c r="AD8" i="11"/>
  <c r="X8" i="11"/>
  <c r="J16" i="11"/>
  <c r="N17" i="11"/>
  <c r="J18" i="11"/>
  <c r="N19" i="11"/>
  <c r="V20" i="11"/>
  <c r="AD24" i="11"/>
  <c r="Z24" i="11"/>
  <c r="X29" i="11"/>
  <c r="AD29" i="11"/>
  <c r="N32" i="11"/>
  <c r="V33" i="11"/>
  <c r="Z34" i="11"/>
  <c r="AD34" i="11"/>
  <c r="X34" i="11"/>
  <c r="F36" i="11"/>
  <c r="P52" i="11"/>
  <c r="AB52" i="11" s="1"/>
  <c r="Q41" i="11"/>
  <c r="P109" i="17"/>
  <c r="M4" i="17"/>
  <c r="Q26" i="17"/>
  <c r="P138" i="17"/>
  <c r="Q43" i="17"/>
  <c r="C170" i="17"/>
  <c r="C197" i="17" s="1"/>
  <c r="C224" i="17" s="1"/>
  <c r="P143" i="17"/>
  <c r="F63" i="5"/>
  <c r="X25" i="11"/>
  <c r="V6" i="11"/>
  <c r="N10" i="11"/>
  <c r="J31" i="11"/>
  <c r="V38" i="11"/>
  <c r="E52" i="11"/>
  <c r="F7" i="11" s="1"/>
  <c r="Z45" i="11"/>
  <c r="X45" i="11"/>
  <c r="AD45" i="11"/>
  <c r="AH24" i="14"/>
  <c r="AI24" i="14" s="1"/>
  <c r="AJ24" i="14" s="1"/>
  <c r="P25" i="17"/>
  <c r="P58" i="17"/>
  <c r="C140" i="17"/>
  <c r="Q113" i="17"/>
  <c r="C37" i="17"/>
  <c r="Q10" i="17"/>
  <c r="C125" i="17"/>
  <c r="Q125" i="17" s="1"/>
  <c r="Q98" i="17"/>
  <c r="C127" i="17"/>
  <c r="C154" i="17" s="1"/>
  <c r="C181" i="17" s="1"/>
  <c r="Q181" i="17" s="1"/>
  <c r="P100" i="17"/>
  <c r="Q129" i="17"/>
  <c r="P129" i="17"/>
  <c r="C156" i="17"/>
  <c r="C78" i="17"/>
  <c r="P51" i="17"/>
  <c r="L239" i="17"/>
  <c r="L238" i="17"/>
  <c r="L237" i="17"/>
  <c r="L236" i="17"/>
  <c r="L235" i="17"/>
  <c r="L234" i="17"/>
  <c r="AK41" i="5"/>
  <c r="AL41" i="5" s="1"/>
  <c r="V11" i="11"/>
  <c r="F25" i="11"/>
  <c r="N34" i="11"/>
  <c r="V35" i="11"/>
  <c r="Z7" i="5"/>
  <c r="Q119" i="17"/>
  <c r="AD22" i="14"/>
  <c r="Q134" i="17"/>
  <c r="P104" i="17"/>
  <c r="M235" i="17"/>
  <c r="Z19" i="11"/>
  <c r="X19" i="11"/>
  <c r="F21" i="11"/>
  <c r="F23" i="11"/>
  <c r="N25" i="11"/>
  <c r="P161" i="17"/>
  <c r="Q189" i="17"/>
  <c r="P122" i="17"/>
  <c r="P33" i="17"/>
  <c r="P11" i="17"/>
  <c r="Q84" i="17"/>
  <c r="P108" i="17"/>
  <c r="Q73" i="17"/>
  <c r="H247" i="17"/>
  <c r="AK37" i="5"/>
  <c r="AL37" i="5" s="1"/>
  <c r="AD40" i="11"/>
  <c r="F5" i="11"/>
  <c r="F28" i="11"/>
  <c r="Z32" i="11"/>
  <c r="AD33" i="11"/>
  <c r="F35" i="11"/>
  <c r="N38" i="11"/>
  <c r="J45" i="11"/>
  <c r="N42" i="5"/>
  <c r="Z6" i="5"/>
  <c r="AK49" i="5"/>
  <c r="AL49" i="5" s="1"/>
  <c r="P75" i="17"/>
  <c r="P31" i="17"/>
  <c r="P12" i="17"/>
  <c r="O234" i="17"/>
  <c r="Q57" i="17"/>
  <c r="P119" i="17"/>
  <c r="C43" i="17"/>
  <c r="C70" i="17" s="1"/>
  <c r="Q16" i="17"/>
  <c r="D69" i="5"/>
  <c r="D8" i="5"/>
  <c r="E8" i="5" s="1"/>
  <c r="F8" i="5" s="1"/>
  <c r="Z44" i="11"/>
  <c r="V7" i="11"/>
  <c r="J11" i="11"/>
  <c r="F27" i="11"/>
  <c r="O52" i="11"/>
  <c r="J44" i="11"/>
  <c r="E51" i="11"/>
  <c r="F51" i="11" s="1"/>
  <c r="P116" i="17"/>
  <c r="Q38" i="17"/>
  <c r="Q47" i="17"/>
  <c r="P197" i="17"/>
  <c r="P14" i="17"/>
  <c r="P92" i="17"/>
  <c r="Q131" i="17"/>
  <c r="P52" i="17"/>
  <c r="P65" i="17"/>
  <c r="P90" i="17"/>
  <c r="Q127" i="17"/>
  <c r="Q34" i="17"/>
  <c r="Q50" i="17"/>
  <c r="P59" i="17"/>
  <c r="AD20" i="14"/>
  <c r="AD19" i="14" s="1"/>
  <c r="L230" i="17"/>
  <c r="L229" i="17"/>
  <c r="P154" i="17"/>
  <c r="Q67" i="17"/>
  <c r="P61" i="17"/>
  <c r="P126" i="17"/>
  <c r="P127" i="17"/>
  <c r="Q112" i="17"/>
  <c r="AH23" i="14"/>
  <c r="AI23" i="14" s="1"/>
  <c r="AJ23" i="14" s="1"/>
  <c r="P95" i="17"/>
  <c r="Q92" i="17"/>
  <c r="P20" i="17"/>
  <c r="Q42" i="17"/>
  <c r="Q111" i="17"/>
  <c r="Q126" i="17"/>
  <c r="N33" i="5"/>
  <c r="P8" i="17"/>
  <c r="P45" i="17"/>
  <c r="Q53" i="17"/>
  <c r="Q58" i="17"/>
  <c r="Q70" i="17"/>
  <c r="Z9" i="5"/>
  <c r="Q135" i="17"/>
  <c r="Q52" i="17"/>
  <c r="Q36" i="17"/>
  <c r="M233" i="17"/>
  <c r="AH26" i="14" s="1"/>
  <c r="P21" i="17"/>
  <c r="Q8" i="17"/>
  <c r="L4" i="17"/>
  <c r="N4" i="17"/>
  <c r="N247" i="17" s="1"/>
  <c r="AA9" i="5"/>
  <c r="N21" i="5"/>
  <c r="K12" i="5"/>
  <c r="AH22" i="14"/>
  <c r="AH19" i="14" s="1"/>
  <c r="AI19" i="14" s="1"/>
  <c r="AJ19" i="14" s="1"/>
  <c r="AI51" i="5"/>
  <c r="AK47" i="5"/>
  <c r="AL47" i="5" s="1"/>
  <c r="Q86" i="17"/>
  <c r="P165" i="17"/>
  <c r="P27" i="17"/>
  <c r="P77" i="17"/>
  <c r="Q224" i="17"/>
  <c r="Q154" i="17"/>
  <c r="AA6" i="5"/>
  <c r="AK50" i="5"/>
  <c r="AL50" i="5" s="1"/>
  <c r="Q35" i="17"/>
  <c r="P10" i="17"/>
  <c r="P29" i="17"/>
  <c r="Q75" i="17"/>
  <c r="P72" i="17"/>
  <c r="P6" i="17"/>
  <c r="Q31" i="17"/>
  <c r="Q71" i="17"/>
  <c r="D31" i="18"/>
  <c r="N246" i="17"/>
  <c r="L246" i="17"/>
  <c r="AA21" i="5"/>
  <c r="P89" i="17"/>
  <c r="P57" i="17"/>
  <c r="Q69" i="17"/>
  <c r="P134" i="17"/>
  <c r="Q41" i="17"/>
  <c r="Q79" i="17"/>
  <c r="Q45" i="17"/>
  <c r="D247" i="17"/>
  <c r="P30" i="17"/>
  <c r="Q18" i="17"/>
  <c r="P7" i="17"/>
  <c r="O246" i="17"/>
  <c r="O243" i="17"/>
  <c r="Q243" i="17" s="1"/>
  <c r="AB33" i="5"/>
  <c r="P33" i="5"/>
  <c r="V37" i="5"/>
  <c r="V42" i="5" s="1"/>
  <c r="P9" i="5"/>
  <c r="V45" i="5"/>
  <c r="Q12" i="5"/>
  <c r="P11" i="5"/>
  <c r="V11" i="5" s="1"/>
  <c r="P7" i="5"/>
  <c r="S6" i="5"/>
  <c r="S12" i="5" s="1"/>
  <c r="S10" i="5"/>
  <c r="V10" i="5" s="1"/>
  <c r="S33" i="5"/>
  <c r="S9" i="5"/>
  <c r="S42" i="5"/>
  <c r="C12" i="5"/>
  <c r="P10" i="5"/>
  <c r="V39" i="5"/>
  <c r="AK28" i="5"/>
  <c r="AL28" i="5" s="1"/>
  <c r="V17" i="5"/>
  <c r="V21" i="5" s="1"/>
  <c r="P42" i="5"/>
  <c r="D7" i="5"/>
  <c r="E7" i="5" s="1"/>
  <c r="F7" i="5" s="1"/>
  <c r="E16" i="5"/>
  <c r="F16" i="5" s="1"/>
  <c r="E46" i="5"/>
  <c r="F46" i="5" s="1"/>
  <c r="D51" i="5"/>
  <c r="E78" i="5"/>
  <c r="F78" i="5" s="1"/>
  <c r="F73" i="5"/>
  <c r="F15" i="5"/>
  <c r="E60" i="5"/>
  <c r="F60" i="5" s="1"/>
  <c r="F55" i="5"/>
  <c r="F45" i="5"/>
  <c r="F24" i="5"/>
  <c r="E33" i="5"/>
  <c r="F33" i="5" s="1"/>
  <c r="Z21" i="5"/>
  <c r="P51" i="5"/>
  <c r="S7" i="5"/>
  <c r="T12" i="5"/>
  <c r="R12" i="5"/>
  <c r="Z8" i="5"/>
  <c r="Z12" i="5" s="1"/>
  <c r="J12" i="5"/>
  <c r="M12" i="5"/>
  <c r="AK27" i="5"/>
  <c r="AL27" i="5" s="1"/>
  <c r="B5" i="13"/>
  <c r="AJ42" i="5"/>
  <c r="AJ51" i="5"/>
  <c r="U12" i="5"/>
  <c r="V30" i="5"/>
  <c r="V33" i="5" s="1"/>
  <c r="A1" i="13"/>
  <c r="D11" i="5"/>
  <c r="E11" i="5" s="1"/>
  <c r="F11" i="5" s="1"/>
  <c r="AA10" i="5"/>
  <c r="D19" i="5"/>
  <c r="N51" i="5"/>
  <c r="AC45" i="5"/>
  <c r="Y45" i="5" s="1"/>
  <c r="AK40" i="5"/>
  <c r="AL40" i="5" s="1"/>
  <c r="D36" i="5"/>
  <c r="D6" i="5" s="1"/>
  <c r="P21" i="5"/>
  <c r="B4" i="13"/>
  <c r="B9" i="13"/>
  <c r="D9" i="5"/>
  <c r="E9" i="5" s="1"/>
  <c r="F9" i="5" s="1"/>
  <c r="L12" i="5"/>
  <c r="X51" i="5"/>
  <c r="P8" i="5"/>
  <c r="V8" i="5" s="1"/>
  <c r="V50" i="5"/>
  <c r="V51" i="5" s="1"/>
  <c r="AK38" i="5"/>
  <c r="AL38" i="5" s="1"/>
  <c r="N9" i="5"/>
  <c r="AI33" i="5"/>
  <c r="AC46" i="5"/>
  <c r="Y46" i="5" s="1"/>
  <c r="B6" i="13"/>
  <c r="A1" i="11"/>
  <c r="AI42" i="5"/>
  <c r="D33" i="5"/>
  <c r="AE13" i="14"/>
  <c r="AF13" i="14" s="1"/>
  <c r="Z13" i="14"/>
  <c r="AA13" i="14" s="1"/>
  <c r="AB13" i="14" s="1"/>
  <c r="N12" i="5"/>
  <c r="AA42" i="5"/>
  <c r="AD50" i="5"/>
  <c r="AF50" i="5" s="1"/>
  <c r="AG50" i="5" s="1"/>
  <c r="AA7" i="5"/>
  <c r="AK46" i="5"/>
  <c r="AL46" i="5" s="1"/>
  <c r="V6" i="5"/>
  <c r="AC48" i="5"/>
  <c r="B7" i="13"/>
  <c r="AD49" i="5"/>
  <c r="AF49" i="5" s="1"/>
  <c r="AG49" i="5" s="1"/>
  <c r="AB51" i="5"/>
  <c r="AE19" i="14" l="1"/>
  <c r="AF19" i="14" s="1"/>
  <c r="Z19" i="14"/>
  <c r="AD52" i="11"/>
  <c r="F16" i="10" s="1"/>
  <c r="X52" i="11"/>
  <c r="Z52" i="11"/>
  <c r="AI26" i="14"/>
  <c r="AJ26" i="14" s="1"/>
  <c r="P156" i="17"/>
  <c r="Q156" i="17"/>
  <c r="C183" i="17"/>
  <c r="C64" i="17"/>
  <c r="P37" i="17"/>
  <c r="F31" i="18"/>
  <c r="Z24" i="14"/>
  <c r="P43" i="17"/>
  <c r="M247" i="7"/>
  <c r="C88" i="17"/>
  <c r="Q61" i="17"/>
  <c r="C49" i="17"/>
  <c r="P22" i="17"/>
  <c r="Q37" i="17"/>
  <c r="X41" i="11"/>
  <c r="AD41" i="11"/>
  <c r="C87" i="17"/>
  <c r="P60" i="17"/>
  <c r="AD5" i="14"/>
  <c r="K247" i="7"/>
  <c r="O4" i="7"/>
  <c r="AD18" i="14"/>
  <c r="L247" i="17"/>
  <c r="P4" i="17"/>
  <c r="C167" i="17"/>
  <c r="P140" i="17"/>
  <c r="C136" i="17"/>
  <c r="Q109" i="17"/>
  <c r="P112" i="17"/>
  <c r="C139" i="17"/>
  <c r="Q153" i="17"/>
  <c r="P153" i="17"/>
  <c r="C180" i="17"/>
  <c r="O247" i="17"/>
  <c r="Q170" i="17"/>
  <c r="C74" i="17"/>
  <c r="P47" i="17"/>
  <c r="Z10" i="14"/>
  <c r="AA10" i="14" s="1"/>
  <c r="AB10" i="14" s="1"/>
  <c r="AE10" i="14"/>
  <c r="AF10" i="14" s="1"/>
  <c r="C160" i="17"/>
  <c r="Q133" i="17"/>
  <c r="AD11" i="14"/>
  <c r="AE11" i="14" s="1"/>
  <c r="AF11" i="14" s="1"/>
  <c r="C176" i="17"/>
  <c r="Q149" i="17"/>
  <c r="C117" i="17"/>
  <c r="Q90" i="17"/>
  <c r="N14" i="11"/>
  <c r="N11" i="11"/>
  <c r="N6" i="11"/>
  <c r="N12" i="11"/>
  <c r="N30" i="11"/>
  <c r="N40" i="11"/>
  <c r="N5" i="11"/>
  <c r="N52" i="11"/>
  <c r="N33" i="11"/>
  <c r="N45" i="11"/>
  <c r="N22" i="11"/>
  <c r="N50" i="11"/>
  <c r="N49" i="11"/>
  <c r="N46" i="11"/>
  <c r="N21" i="11"/>
  <c r="N16" i="11"/>
  <c r="N20" i="11"/>
  <c r="N18" i="11"/>
  <c r="N23" i="11"/>
  <c r="N15" i="11"/>
  <c r="N51" i="11"/>
  <c r="N29" i="11"/>
  <c r="N37" i="11"/>
  <c r="N8" i="11"/>
  <c r="N26" i="11"/>
  <c r="N36" i="11"/>
  <c r="N13" i="11"/>
  <c r="P149" i="17"/>
  <c r="Z41" i="11"/>
  <c r="F41" i="11"/>
  <c r="J33" i="11"/>
  <c r="J10" i="11"/>
  <c r="J35" i="11"/>
  <c r="J26" i="11"/>
  <c r="J12" i="11"/>
  <c r="J15" i="11"/>
  <c r="J13" i="11"/>
  <c r="J41" i="11"/>
  <c r="J36" i="11"/>
  <c r="J7" i="11"/>
  <c r="J51" i="11"/>
  <c r="J48" i="11"/>
  <c r="J42" i="11"/>
  <c r="J49" i="11"/>
  <c r="J39" i="11"/>
  <c r="J6" i="11"/>
  <c r="J52" i="11"/>
  <c r="J25" i="11"/>
  <c r="J14" i="11"/>
  <c r="J46" i="11"/>
  <c r="J37" i="11"/>
  <c r="J43" i="11"/>
  <c r="J32" i="11"/>
  <c r="J20" i="11"/>
  <c r="J29" i="11"/>
  <c r="V43" i="11"/>
  <c r="V28" i="11"/>
  <c r="V25" i="11"/>
  <c r="V52" i="11"/>
  <c r="V48" i="11"/>
  <c r="V18" i="11"/>
  <c r="V14" i="11"/>
  <c r="V19" i="11"/>
  <c r="V41" i="11"/>
  <c r="V40" i="11"/>
  <c r="V16" i="11"/>
  <c r="V8" i="11"/>
  <c r="V46" i="11"/>
  <c r="V45" i="11"/>
  <c r="V39" i="11"/>
  <c r="V42" i="11"/>
  <c r="V24" i="11"/>
  <c r="V29" i="11"/>
  <c r="V44" i="11"/>
  <c r="V13" i="11"/>
  <c r="V31" i="11"/>
  <c r="V34" i="11"/>
  <c r="C96" i="17"/>
  <c r="P69" i="17"/>
  <c r="J30" i="11"/>
  <c r="P189" i="17"/>
  <c r="O214" i="7"/>
  <c r="AD12" i="14"/>
  <c r="F33" i="11"/>
  <c r="F39" i="11"/>
  <c r="V7" i="5"/>
  <c r="C208" i="17"/>
  <c r="P181" i="17"/>
  <c r="P170" i="17"/>
  <c r="N41" i="11"/>
  <c r="F40" i="11"/>
  <c r="P67" i="17"/>
  <c r="C94" i="17"/>
  <c r="V17" i="11"/>
  <c r="V22" i="11"/>
  <c r="C55" i="1"/>
  <c r="C188" i="17"/>
  <c r="Q161" i="17"/>
  <c r="F20" i="11"/>
  <c r="Q55" i="17"/>
  <c r="AD26" i="14"/>
  <c r="N27" i="11"/>
  <c r="C212" i="17"/>
  <c r="Q185" i="17"/>
  <c r="F50" i="11"/>
  <c r="N7" i="11"/>
  <c r="P34" i="17"/>
  <c r="F12" i="11"/>
  <c r="J21" i="11"/>
  <c r="C83" i="17"/>
  <c r="P56" i="17"/>
  <c r="Q56" i="17"/>
  <c r="N35" i="11"/>
  <c r="Q138" i="17"/>
  <c r="N43" i="11"/>
  <c r="P61" i="7"/>
  <c r="P247" i="7" s="1"/>
  <c r="F32" i="11"/>
  <c r="C42" i="1"/>
  <c r="P173" i="7"/>
  <c r="AH11" i="14"/>
  <c r="Z23" i="14"/>
  <c r="Q52" i="11"/>
  <c r="P82" i="17"/>
  <c r="C152" i="17"/>
  <c r="P125" i="17"/>
  <c r="F29" i="11"/>
  <c r="F52" i="11"/>
  <c r="F19" i="11"/>
  <c r="F43" i="11"/>
  <c r="F48" i="11"/>
  <c r="F37" i="11"/>
  <c r="F11" i="11"/>
  <c r="F38" i="11"/>
  <c r="F44" i="11"/>
  <c r="F42" i="11"/>
  <c r="F26" i="11"/>
  <c r="F34" i="11"/>
  <c r="F9" i="11"/>
  <c r="F24" i="11"/>
  <c r="F45" i="11"/>
  <c r="F17" i="11"/>
  <c r="F10" i="11"/>
  <c r="F22" i="11"/>
  <c r="F13" i="11"/>
  <c r="F46" i="11"/>
  <c r="F31" i="11"/>
  <c r="F30" i="11"/>
  <c r="F49" i="11"/>
  <c r="F8" i="11"/>
  <c r="P135" i="17"/>
  <c r="F6" i="11"/>
  <c r="Q60" i="17"/>
  <c r="F14" i="11"/>
  <c r="Z25" i="14"/>
  <c r="N42" i="11"/>
  <c r="Q197" i="17"/>
  <c r="AH7" i="14"/>
  <c r="AH6" i="14" s="1"/>
  <c r="C16" i="1"/>
  <c r="L247" i="7"/>
  <c r="AD45" i="5"/>
  <c r="AF45" i="5" s="1"/>
  <c r="AG45" i="5" s="1"/>
  <c r="V9" i="5"/>
  <c r="Q140" i="17"/>
  <c r="C97" i="17"/>
  <c r="P70" i="17"/>
  <c r="C105" i="17"/>
  <c r="P78" i="17"/>
  <c r="Q78" i="17"/>
  <c r="Q22" i="17"/>
  <c r="Q4" i="17"/>
  <c r="AH18" i="14"/>
  <c r="AI18" i="14" s="1"/>
  <c r="M247" i="17"/>
  <c r="Q39" i="17"/>
  <c r="C66" i="17"/>
  <c r="P39" i="17"/>
  <c r="P55" i="17"/>
  <c r="C192" i="17"/>
  <c r="Q165" i="17"/>
  <c r="X51" i="11"/>
  <c r="AD51" i="11"/>
  <c r="Z51" i="11"/>
  <c r="C200" i="17"/>
  <c r="Q173" i="17"/>
  <c r="F15" i="11"/>
  <c r="J27" i="11"/>
  <c r="Q82" i="17"/>
  <c r="W5" i="14"/>
  <c r="V14" i="14"/>
  <c r="W14" i="14" s="1"/>
  <c r="V32" i="11"/>
  <c r="D10" i="5"/>
  <c r="E10" i="5" s="1"/>
  <c r="F10" i="5" s="1"/>
  <c r="E19" i="5"/>
  <c r="P12" i="5"/>
  <c r="AA12" i="5"/>
  <c r="D21" i="5"/>
  <c r="D42" i="5"/>
  <c r="E36" i="5"/>
  <c r="V12" i="5"/>
  <c r="AD46" i="5"/>
  <c r="AF46" i="5" s="1"/>
  <c r="AG46" i="5" s="1"/>
  <c r="E6" i="5"/>
  <c r="AK51" i="5"/>
  <c r="AL51" i="5" s="1"/>
  <c r="E51" i="5"/>
  <c r="F51" i="5" s="1"/>
  <c r="AK42" i="5"/>
  <c r="AL42" i="5" s="1"/>
  <c r="Y48" i="5"/>
  <c r="Y51" i="5" s="1"/>
  <c r="AD48" i="5"/>
  <c r="AC51" i="5"/>
  <c r="AF6" i="14"/>
  <c r="Z26" i="14" l="1"/>
  <c r="AE26" i="14"/>
  <c r="AF26" i="14" s="1"/>
  <c r="AD27" i="14"/>
  <c r="C187" i="17"/>
  <c r="P160" i="17"/>
  <c r="Q160" i="17"/>
  <c r="AE18" i="14"/>
  <c r="Z18" i="14"/>
  <c r="C91" i="17"/>
  <c r="Q64" i="17"/>
  <c r="P64" i="17"/>
  <c r="AE12" i="14"/>
  <c r="AF12" i="14" s="1"/>
  <c r="Z12" i="14"/>
  <c r="AA12" i="14" s="1"/>
  <c r="AB12" i="14" s="1"/>
  <c r="C194" i="17"/>
  <c r="P167" i="17"/>
  <c r="Q167" i="17"/>
  <c r="O247" i="7"/>
  <c r="C210" i="17"/>
  <c r="Q183" i="17"/>
  <c r="P183" i="17"/>
  <c r="D12" i="5"/>
  <c r="AI27" i="14"/>
  <c r="AJ27" i="14" s="1"/>
  <c r="AJ18" i="14"/>
  <c r="C124" i="17"/>
  <c r="Q97" i="17"/>
  <c r="P97" i="17"/>
  <c r="C121" i="17"/>
  <c r="P94" i="17"/>
  <c r="Q94" i="17"/>
  <c r="C203" i="17"/>
  <c r="P176" i="17"/>
  <c r="Q176" i="17"/>
  <c r="C166" i="17"/>
  <c r="P139" i="17"/>
  <c r="Q139" i="17"/>
  <c r="K249" i="7"/>
  <c r="Q49" i="17"/>
  <c r="C76" i="17"/>
  <c r="P49" i="17"/>
  <c r="AA38" i="11"/>
  <c r="AA23" i="14"/>
  <c r="AB23" i="14" s="1"/>
  <c r="AJ29" i="5"/>
  <c r="AK29" i="5" s="1"/>
  <c r="AL29" i="5" s="1"/>
  <c r="P208" i="17"/>
  <c r="C235" i="17"/>
  <c r="Q208" i="17"/>
  <c r="AE5" i="14"/>
  <c r="Z5" i="14"/>
  <c r="AD14" i="14"/>
  <c r="AJ30" i="5"/>
  <c r="AK30" i="5" s="1"/>
  <c r="AL30" i="5" s="1"/>
  <c r="AA24" i="14"/>
  <c r="AB24" i="14" s="1"/>
  <c r="H16" i="10"/>
  <c r="E16" i="10"/>
  <c r="F15" i="10"/>
  <c r="I15" i="10"/>
  <c r="AI6" i="14"/>
  <c r="Z6" i="14"/>
  <c r="AA6" i="14" s="1"/>
  <c r="AB6" i="14" s="1"/>
  <c r="AH14" i="14"/>
  <c r="C179" i="17"/>
  <c r="Q152" i="17"/>
  <c r="P152" i="17"/>
  <c r="Z11" i="14"/>
  <c r="AA11" i="14" s="1"/>
  <c r="AB11" i="14" s="1"/>
  <c r="AI11" i="14"/>
  <c r="AJ11" i="14" s="1"/>
  <c r="C101" i="17"/>
  <c r="Q74" i="17"/>
  <c r="P74" i="17"/>
  <c r="C115" i="17"/>
  <c r="Q88" i="17"/>
  <c r="P88" i="17"/>
  <c r="C219" i="17"/>
  <c r="Q192" i="17"/>
  <c r="P192" i="17"/>
  <c r="AJ31" i="5"/>
  <c r="AK31" i="5" s="1"/>
  <c r="AL31" i="5" s="1"/>
  <c r="AA25" i="14"/>
  <c r="AB25" i="14" s="1"/>
  <c r="C227" i="17"/>
  <c r="P200" i="17"/>
  <c r="Q200" i="17"/>
  <c r="AA30" i="11"/>
  <c r="C114" i="17"/>
  <c r="Q87" i="17"/>
  <c r="P87" i="17"/>
  <c r="C82" i="1"/>
  <c r="J16" i="1" s="1"/>
  <c r="J42" i="1"/>
  <c r="C110" i="17"/>
  <c r="P83" i="17"/>
  <c r="Q83" i="17"/>
  <c r="C239" i="17"/>
  <c r="P212" i="17"/>
  <c r="Q212" i="17"/>
  <c r="C215" i="17"/>
  <c r="P188" i="17"/>
  <c r="Q188" i="17"/>
  <c r="C123" i="17"/>
  <c r="Q96" i="17"/>
  <c r="P96" i="17"/>
  <c r="P117" i="17"/>
  <c r="C144" i="17"/>
  <c r="Q117" i="17"/>
  <c r="C163" i="17"/>
  <c r="Q136" i="17"/>
  <c r="P136" i="17"/>
  <c r="Y24" i="5"/>
  <c r="AH27" i="14"/>
  <c r="AA19" i="14"/>
  <c r="AB19" i="14" s="1"/>
  <c r="AJ25" i="5"/>
  <c r="AK25" i="5" s="1"/>
  <c r="AL25" i="5" s="1"/>
  <c r="C93" i="17"/>
  <c r="Q66" i="17"/>
  <c r="P66" i="17"/>
  <c r="C132" i="17"/>
  <c r="Q105" i="17"/>
  <c r="P105" i="17"/>
  <c r="AA34" i="11"/>
  <c r="R6" i="11"/>
  <c r="AA6" i="11" s="1"/>
  <c r="R52" i="11"/>
  <c r="AA52" i="11" s="1"/>
  <c r="R7" i="11"/>
  <c r="AA7" i="11" s="1"/>
  <c r="R46" i="11"/>
  <c r="AA46" i="11" s="1"/>
  <c r="J8" i="10" s="1"/>
  <c r="K8" i="10" s="1"/>
  <c r="R38" i="11"/>
  <c r="R48" i="11"/>
  <c r="AA48" i="11" s="1"/>
  <c r="R22" i="11"/>
  <c r="AA22" i="11" s="1"/>
  <c r="R12" i="11"/>
  <c r="AA12" i="11" s="1"/>
  <c r="R39" i="11"/>
  <c r="R31" i="11"/>
  <c r="AA31" i="11" s="1"/>
  <c r="R18" i="11"/>
  <c r="AA18" i="11" s="1"/>
  <c r="R49" i="11"/>
  <c r="AA49" i="11" s="1"/>
  <c r="R36" i="11"/>
  <c r="AA36" i="11" s="1"/>
  <c r="R15" i="11"/>
  <c r="AA15" i="11" s="1"/>
  <c r="R10" i="11"/>
  <c r="AA10" i="11" s="1"/>
  <c r="R37" i="11"/>
  <c r="AA37" i="11" s="1"/>
  <c r="R32" i="11"/>
  <c r="AA32" i="11" s="1"/>
  <c r="R26" i="11"/>
  <c r="AA26" i="11" s="1"/>
  <c r="R25" i="11"/>
  <c r="AA25" i="11" s="1"/>
  <c r="R21" i="11"/>
  <c r="AA21" i="11" s="1"/>
  <c r="R27" i="11"/>
  <c r="AA27" i="11" s="1"/>
  <c r="R13" i="11"/>
  <c r="AA13" i="11" s="1"/>
  <c r="R43" i="11"/>
  <c r="AA43" i="11" s="1"/>
  <c r="J5" i="10" s="1"/>
  <c r="K5" i="10" s="1"/>
  <c r="R30" i="11"/>
  <c r="R24" i="11"/>
  <c r="AA24" i="11" s="1"/>
  <c r="R5" i="11"/>
  <c r="AA5" i="11" s="1"/>
  <c r="R29" i="11"/>
  <c r="AA29" i="11" s="1"/>
  <c r="R14" i="11"/>
  <c r="AA14" i="11" s="1"/>
  <c r="R16" i="11"/>
  <c r="AA16" i="11" s="1"/>
  <c r="R17" i="11"/>
  <c r="AA17" i="11" s="1"/>
  <c r="R9" i="11"/>
  <c r="AA9" i="11" s="1"/>
  <c r="R8" i="11"/>
  <c r="AA8" i="11" s="1"/>
  <c r="R28" i="11"/>
  <c r="AA28" i="11" s="1"/>
  <c r="R19" i="11"/>
  <c r="AA19" i="11" s="1"/>
  <c r="R33" i="11"/>
  <c r="AA33" i="11" s="1"/>
  <c r="R11" i="11"/>
  <c r="AA11" i="11" s="1"/>
  <c r="R34" i="11"/>
  <c r="R50" i="11"/>
  <c r="AA50" i="11" s="1"/>
  <c r="R40" i="11"/>
  <c r="AA40" i="11" s="1"/>
  <c r="R45" i="11"/>
  <c r="AA45" i="11" s="1"/>
  <c r="J7" i="10" s="1"/>
  <c r="K7" i="10" s="1"/>
  <c r="R44" i="11"/>
  <c r="AA44" i="11" s="1"/>
  <c r="J6" i="10" s="1"/>
  <c r="K6" i="10" s="1"/>
  <c r="R51" i="11"/>
  <c r="AA51" i="11" s="1"/>
  <c r="R35" i="11"/>
  <c r="AA35" i="11" s="1"/>
  <c r="R20" i="11"/>
  <c r="AA20" i="11" s="1"/>
  <c r="R42" i="11"/>
  <c r="AA42" i="11" s="1"/>
  <c r="J4" i="10" s="1"/>
  <c r="K4" i="10" s="1"/>
  <c r="R23" i="11"/>
  <c r="AA23" i="11" s="1"/>
  <c r="J55" i="1"/>
  <c r="AA39" i="11"/>
  <c r="C207" i="17"/>
  <c r="Q180" i="17"/>
  <c r="P180" i="17"/>
  <c r="R41" i="11"/>
  <c r="AA41" i="11" s="1"/>
  <c r="L249" i="17"/>
  <c r="E12" i="5"/>
  <c r="F12" i="5" s="1"/>
  <c r="F6" i="5"/>
  <c r="F19" i="5"/>
  <c r="E21" i="5"/>
  <c r="F21" i="5" s="1"/>
  <c r="F36" i="5"/>
  <c r="E42" i="5"/>
  <c r="F42" i="5" s="1"/>
  <c r="AF48" i="5"/>
  <c r="AG48" i="5" s="1"/>
  <c r="AD51" i="5"/>
  <c r="AF51" i="5" s="1"/>
  <c r="AG51" i="5" s="1"/>
  <c r="K10" i="10" l="1"/>
  <c r="C234" i="17"/>
  <c r="P207" i="17"/>
  <c r="Q207" i="17"/>
  <c r="C120" i="17"/>
  <c r="P93" i="17"/>
  <c r="Q93" i="17"/>
  <c r="C150" i="17"/>
  <c r="Q123" i="17"/>
  <c r="P123" i="17"/>
  <c r="C128" i="17"/>
  <c r="Q101" i="17"/>
  <c r="P101" i="17"/>
  <c r="C206" i="17"/>
  <c r="Q179" i="17"/>
  <c r="P179" i="17"/>
  <c r="I7" i="10"/>
  <c r="I4" i="10"/>
  <c r="I5" i="10"/>
  <c r="I6" i="10"/>
  <c r="I9" i="10"/>
  <c r="I8" i="10"/>
  <c r="AF5" i="14"/>
  <c r="AE14" i="14"/>
  <c r="AF14" i="14" s="1"/>
  <c r="C193" i="17"/>
  <c r="P166" i="17"/>
  <c r="Q166" i="17"/>
  <c r="AF18" i="14"/>
  <c r="AE27" i="14"/>
  <c r="AF27" i="14" s="1"/>
  <c r="P163" i="17"/>
  <c r="C190" i="17"/>
  <c r="Q163" i="17"/>
  <c r="C137" i="17"/>
  <c r="Q110" i="17"/>
  <c r="P110" i="17"/>
  <c r="J81" i="1"/>
  <c r="AJ20" i="5"/>
  <c r="AK20" i="5" s="1"/>
  <c r="AL20" i="5" s="1"/>
  <c r="C83" i="1"/>
  <c r="C84" i="1"/>
  <c r="C85" i="1" s="1"/>
  <c r="X21" i="5" s="1"/>
  <c r="AJ18" i="5"/>
  <c r="AK18" i="5" s="1"/>
  <c r="AL18" i="5" s="1"/>
  <c r="J82" i="1"/>
  <c r="AJ15" i="5"/>
  <c r="AJ19" i="5"/>
  <c r="AJ17" i="5"/>
  <c r="AK17" i="5" s="1"/>
  <c r="AL17" i="5" s="1"/>
  <c r="AJ16" i="5"/>
  <c r="J29" i="1"/>
  <c r="C246" i="17"/>
  <c r="Q219" i="17"/>
  <c r="P219" i="17"/>
  <c r="F5" i="10"/>
  <c r="F4" i="10"/>
  <c r="F8" i="10"/>
  <c r="F6" i="10"/>
  <c r="F9" i="10"/>
  <c r="F7" i="10"/>
  <c r="I16" i="10"/>
  <c r="D16" i="10"/>
  <c r="H15" i="10"/>
  <c r="E15" i="10"/>
  <c r="C237" i="17"/>
  <c r="P210" i="17"/>
  <c r="Q210" i="17"/>
  <c r="Q144" i="17"/>
  <c r="C171" i="17"/>
  <c r="P144" i="17"/>
  <c r="C242" i="17"/>
  <c r="Q215" i="17"/>
  <c r="P215" i="17"/>
  <c r="Q227" i="17"/>
  <c r="P227" i="17"/>
  <c r="G16" i="10"/>
  <c r="P235" i="17"/>
  <c r="Q235" i="17"/>
  <c r="P76" i="17"/>
  <c r="Q76" i="17"/>
  <c r="C103" i="17"/>
  <c r="C230" i="17"/>
  <c r="P203" i="17"/>
  <c r="Q203" i="17"/>
  <c r="P187" i="17"/>
  <c r="Q187" i="17"/>
  <c r="C214" i="17"/>
  <c r="C141" i="17"/>
  <c r="P114" i="17"/>
  <c r="Q114" i="17"/>
  <c r="C151" i="17"/>
  <c r="Q124" i="17"/>
  <c r="P124" i="17"/>
  <c r="C159" i="17"/>
  <c r="P132" i="17"/>
  <c r="Q132" i="17"/>
  <c r="C142" i="17"/>
  <c r="P115" i="17"/>
  <c r="Q115" i="17"/>
  <c r="AC24" i="5"/>
  <c r="Q239" i="17"/>
  <c r="P239" i="17"/>
  <c r="C148" i="17"/>
  <c r="Q121" i="17"/>
  <c r="P121" i="17"/>
  <c r="C221" i="17"/>
  <c r="P194" i="17"/>
  <c r="Q194" i="17"/>
  <c r="C118" i="17"/>
  <c r="P91" i="17"/>
  <c r="Q91" i="17"/>
  <c r="AJ6" i="14"/>
  <c r="AI14" i="14"/>
  <c r="AJ14" i="14" s="1"/>
  <c r="AA5" i="14"/>
  <c r="Z14" i="14"/>
  <c r="Z27" i="14"/>
  <c r="AA18" i="14"/>
  <c r="AJ24" i="5"/>
  <c r="AJ32" i="5"/>
  <c r="AK32" i="5" s="1"/>
  <c r="AL32" i="5" s="1"/>
  <c r="AA26" i="14"/>
  <c r="AB26" i="14" s="1"/>
  <c r="AJ21" i="5" l="1"/>
  <c r="AK16" i="5"/>
  <c r="AL16" i="5" s="1"/>
  <c r="C147" i="17"/>
  <c r="P120" i="17"/>
  <c r="Q120" i="17"/>
  <c r="Q230" i="17"/>
  <c r="P230" i="17"/>
  <c r="C169" i="17"/>
  <c r="Q142" i="17"/>
  <c r="P142" i="17"/>
  <c r="C233" i="17"/>
  <c r="Q206" i="17"/>
  <c r="P206" i="17"/>
  <c r="X19" i="5"/>
  <c r="AK19" i="5"/>
  <c r="AL19" i="5" s="1"/>
  <c r="C155" i="17"/>
  <c r="P128" i="17"/>
  <c r="Q128" i="17"/>
  <c r="C175" i="17"/>
  <c r="P148" i="17"/>
  <c r="Q148" i="17"/>
  <c r="Q237" i="17"/>
  <c r="P237" i="17"/>
  <c r="C145" i="17"/>
  <c r="P118" i="17"/>
  <c r="Q118" i="17"/>
  <c r="Q159" i="17"/>
  <c r="C186" i="17"/>
  <c r="P159" i="17"/>
  <c r="C241" i="17"/>
  <c r="Q214" i="17"/>
  <c r="P214" i="17"/>
  <c r="P242" i="17"/>
  <c r="Q242" i="17"/>
  <c r="H7" i="10"/>
  <c r="G7" i="10" s="1"/>
  <c r="H5" i="10"/>
  <c r="G5" i="10" s="1"/>
  <c r="H8" i="10"/>
  <c r="G8" i="10" s="1"/>
  <c r="H9" i="10"/>
  <c r="G9" i="10" s="1"/>
  <c r="H6" i="10"/>
  <c r="G6" i="10" s="1"/>
  <c r="H4" i="10"/>
  <c r="F10" i="10"/>
  <c r="Y26" i="5"/>
  <c r="I10" i="10"/>
  <c r="Q234" i="17"/>
  <c r="P234" i="17"/>
  <c r="AA27" i="14"/>
  <c r="AB27" i="14" s="1"/>
  <c r="AB18" i="14"/>
  <c r="P141" i="17"/>
  <c r="C168" i="17"/>
  <c r="Q141" i="17"/>
  <c r="E4" i="10"/>
  <c r="E9" i="10"/>
  <c r="D9" i="10" s="1"/>
  <c r="C9" i="10" s="1"/>
  <c r="AB41" i="5" s="1"/>
  <c r="E6" i="10"/>
  <c r="D6" i="10" s="1"/>
  <c r="C6" i="10" s="1"/>
  <c r="AB38" i="5" s="1"/>
  <c r="E7" i="10"/>
  <c r="D7" i="10" s="1"/>
  <c r="C7" i="10" s="1"/>
  <c r="AB39" i="5" s="1"/>
  <c r="E5" i="10"/>
  <c r="D5" i="10" s="1"/>
  <c r="C5" i="10" s="1"/>
  <c r="AB37" i="5" s="1"/>
  <c r="E8" i="10"/>
  <c r="D8" i="10" s="1"/>
  <c r="C8" i="10" s="1"/>
  <c r="AB40" i="5" s="1"/>
  <c r="X15" i="5"/>
  <c r="AB15" i="5" s="1"/>
  <c r="AK15" i="5"/>
  <c r="AL15" i="5" s="1"/>
  <c r="C198" i="17"/>
  <c r="Q171" i="17"/>
  <c r="P171" i="17"/>
  <c r="C164" i="17"/>
  <c r="Q137" i="17"/>
  <c r="P137" i="17"/>
  <c r="C220" i="17"/>
  <c r="Q193" i="17"/>
  <c r="P193" i="17"/>
  <c r="AK24" i="5"/>
  <c r="AJ33" i="5"/>
  <c r="C130" i="17"/>
  <c r="Q103" i="17"/>
  <c r="P103" i="17"/>
  <c r="C177" i="17"/>
  <c r="Q150" i="17"/>
  <c r="P150" i="17"/>
  <c r="AD24" i="5"/>
  <c r="AB5" i="14"/>
  <c r="AA14" i="14"/>
  <c r="AB14" i="14" s="1"/>
  <c r="Q221" i="17"/>
  <c r="P221" i="17"/>
  <c r="C178" i="17"/>
  <c r="P151" i="17"/>
  <c r="Q151" i="17"/>
  <c r="Q246" i="17"/>
  <c r="P246" i="17"/>
  <c r="X18" i="5"/>
  <c r="Y21" i="5"/>
  <c r="X17" i="5"/>
  <c r="X20" i="5"/>
  <c r="X16" i="5"/>
  <c r="C217" i="17"/>
  <c r="Q190" i="17"/>
  <c r="P190" i="17"/>
  <c r="C225" i="17" l="1"/>
  <c r="Q198" i="17"/>
  <c r="P198" i="17"/>
  <c r="D4" i="10"/>
  <c r="E10" i="10"/>
  <c r="Y19" i="5"/>
  <c r="Y17" i="5"/>
  <c r="Y15" i="5"/>
  <c r="Y18" i="5"/>
  <c r="AC18" i="5" s="1"/>
  <c r="Y20" i="5"/>
  <c r="Y16" i="5"/>
  <c r="Q169" i="17"/>
  <c r="C196" i="17"/>
  <c r="P169" i="17"/>
  <c r="AF24" i="5"/>
  <c r="AB16" i="5"/>
  <c r="AB20" i="5"/>
  <c r="C205" i="17"/>
  <c r="P178" i="17"/>
  <c r="Q178" i="17"/>
  <c r="C213" i="17"/>
  <c r="P186" i="17"/>
  <c r="Q186" i="17"/>
  <c r="AB17" i="5"/>
  <c r="C204" i="17"/>
  <c r="P177" i="17"/>
  <c r="Q177" i="17"/>
  <c r="Q220" i="17"/>
  <c r="P220" i="17"/>
  <c r="P168" i="17"/>
  <c r="C195" i="17"/>
  <c r="Q168" i="17"/>
  <c r="C202" i="17"/>
  <c r="Q175" i="17"/>
  <c r="P175" i="17"/>
  <c r="P233" i="17"/>
  <c r="Q233" i="17"/>
  <c r="C174" i="17"/>
  <c r="Q147" i="17"/>
  <c r="P147" i="17"/>
  <c r="AC26" i="5"/>
  <c r="AD26" i="5" s="1"/>
  <c r="AF26" i="5" s="1"/>
  <c r="AB18" i="5"/>
  <c r="AC37" i="5"/>
  <c r="Y37" i="5" s="1"/>
  <c r="AD37" i="5"/>
  <c r="AF37" i="5" s="1"/>
  <c r="AG37" i="5" s="1"/>
  <c r="X37" i="5"/>
  <c r="X7" i="5" s="1"/>
  <c r="AB7" i="5" s="1"/>
  <c r="X39" i="5"/>
  <c r="X9" i="5" s="1"/>
  <c r="AB9" i="5" s="1"/>
  <c r="AC39" i="5"/>
  <c r="Y39" i="5" s="1"/>
  <c r="AD39" i="5"/>
  <c r="AF39" i="5" s="1"/>
  <c r="AG39" i="5" s="1"/>
  <c r="AC40" i="5"/>
  <c r="Y40" i="5" s="1"/>
  <c r="X40" i="5"/>
  <c r="C157" i="17"/>
  <c r="Q130" i="17"/>
  <c r="P130" i="17"/>
  <c r="Y28" i="5" s="1"/>
  <c r="AC28" i="5" s="1"/>
  <c r="AD28" i="5" s="1"/>
  <c r="AF28" i="5" s="1"/>
  <c r="C191" i="17"/>
  <c r="Q164" i="17"/>
  <c r="P164" i="17"/>
  <c r="H10" i="10"/>
  <c r="G4" i="10"/>
  <c r="G10" i="10" s="1"/>
  <c r="Q145" i="17"/>
  <c r="C172" i="17"/>
  <c r="P145" i="17"/>
  <c r="C182" i="17"/>
  <c r="P155" i="17"/>
  <c r="Q155" i="17"/>
  <c r="X38" i="5"/>
  <c r="X8" i="5" s="1"/>
  <c r="AB8" i="5" s="1"/>
  <c r="AC38" i="5"/>
  <c r="Y38" i="5" s="1"/>
  <c r="AD38" i="5"/>
  <c r="AF38" i="5" s="1"/>
  <c r="AG38" i="5" s="1"/>
  <c r="C244" i="17"/>
  <c r="P217" i="17"/>
  <c r="Q217" i="17"/>
  <c r="AK33" i="5"/>
  <c r="AL33" i="5" s="1"/>
  <c r="AL24" i="5"/>
  <c r="X41" i="5"/>
  <c r="X11" i="5" s="1"/>
  <c r="AB11" i="5" s="1"/>
  <c r="AC41" i="5"/>
  <c r="Y41" i="5" s="1"/>
  <c r="P241" i="17"/>
  <c r="Q241" i="17"/>
  <c r="AB19" i="5"/>
  <c r="X10" i="5"/>
  <c r="AB10" i="5" s="1"/>
  <c r="Y29" i="5" l="1"/>
  <c r="AC29" i="5" s="1"/>
  <c r="AD29" i="5" s="1"/>
  <c r="AF29" i="5" s="1"/>
  <c r="AG29" i="5" s="1"/>
  <c r="AD41" i="5"/>
  <c r="AF41" i="5" s="1"/>
  <c r="AG41" i="5" s="1"/>
  <c r="P174" i="17"/>
  <c r="C201" i="17"/>
  <c r="Q174" i="17"/>
  <c r="D10" i="10"/>
  <c r="C4" i="10"/>
  <c r="Q196" i="17"/>
  <c r="C223" i="17"/>
  <c r="P196" i="17"/>
  <c r="AD40" i="5"/>
  <c r="AF40" i="5" s="1"/>
  <c r="AG40" i="5" s="1"/>
  <c r="AC16" i="5"/>
  <c r="AD16" i="5" s="1"/>
  <c r="AF16" i="5" s="1"/>
  <c r="AG16" i="5" s="1"/>
  <c r="C184" i="17"/>
  <c r="Q157" i="17"/>
  <c r="P157" i="17"/>
  <c r="C232" i="17"/>
  <c r="P205" i="17"/>
  <c r="Q205" i="17"/>
  <c r="AB21" i="5"/>
  <c r="AC20" i="5"/>
  <c r="AD20" i="5" s="1"/>
  <c r="AF20" i="5" s="1"/>
  <c r="AG20" i="5" s="1"/>
  <c r="C231" i="17"/>
  <c r="P204" i="17"/>
  <c r="Q204" i="17"/>
  <c r="AD18" i="5"/>
  <c r="AF18" i="5" s="1"/>
  <c r="AG18" i="5" s="1"/>
  <c r="P225" i="17"/>
  <c r="Q225" i="17"/>
  <c r="C222" i="17"/>
  <c r="P195" i="17"/>
  <c r="Q195" i="17"/>
  <c r="C209" i="17"/>
  <c r="P182" i="17"/>
  <c r="Q182" i="17"/>
  <c r="C218" i="17"/>
  <c r="P191" i="17"/>
  <c r="Q191" i="17"/>
  <c r="P213" i="17"/>
  <c r="C240" i="17"/>
  <c r="Q213" i="17"/>
  <c r="AC15" i="5"/>
  <c r="C229" i="17"/>
  <c r="Q202" i="17"/>
  <c r="P202" i="17"/>
  <c r="AG24" i="5"/>
  <c r="AC17" i="5"/>
  <c r="AD17" i="5" s="1"/>
  <c r="AF17" i="5" s="1"/>
  <c r="AG17" i="5" s="1"/>
  <c r="Q244" i="17"/>
  <c r="P244" i="17"/>
  <c r="C199" i="17"/>
  <c r="Q172" i="17"/>
  <c r="P172" i="17"/>
  <c r="AC19" i="5"/>
  <c r="AD19" i="5" s="1"/>
  <c r="AF19" i="5" s="1"/>
  <c r="AG19" i="5" s="1"/>
  <c r="Y8" i="5" l="1"/>
  <c r="AC8" i="5" s="1"/>
  <c r="AD8" i="5" s="1"/>
  <c r="AF8" i="5" s="1"/>
  <c r="AG8" i="5" s="1"/>
  <c r="P240" i="17"/>
  <c r="Q240" i="17"/>
  <c r="C236" i="17"/>
  <c r="P209" i="17"/>
  <c r="Q209" i="17"/>
  <c r="C228" i="17"/>
  <c r="P201" i="17"/>
  <c r="Q201" i="17"/>
  <c r="Q232" i="17"/>
  <c r="P232" i="17"/>
  <c r="Q223" i="17"/>
  <c r="P223" i="17"/>
  <c r="Q222" i="17"/>
  <c r="P222" i="17"/>
  <c r="Q229" i="17"/>
  <c r="P229" i="17"/>
  <c r="P231" i="17"/>
  <c r="Q231" i="17"/>
  <c r="AB36" i="5"/>
  <c r="C10" i="10"/>
  <c r="C226" i="17"/>
  <c r="P199" i="17"/>
  <c r="Q199" i="17"/>
  <c r="AC21" i="5"/>
  <c r="AD15" i="5"/>
  <c r="C245" i="17"/>
  <c r="P218" i="17"/>
  <c r="Q218" i="17"/>
  <c r="C211" i="17"/>
  <c r="P184" i="17"/>
  <c r="Y30" i="5" s="1"/>
  <c r="Q184" i="17"/>
  <c r="AC36" i="5" l="1"/>
  <c r="AD36" i="5"/>
  <c r="AB42" i="5"/>
  <c r="X36" i="5"/>
  <c r="C14" i="10"/>
  <c r="L16" i="10"/>
  <c r="C12" i="10"/>
  <c r="Q245" i="17"/>
  <c r="P245" i="17"/>
  <c r="Q236" i="17"/>
  <c r="P236" i="17"/>
  <c r="AF15" i="5"/>
  <c r="AG15" i="5" s="1"/>
  <c r="AD21" i="5"/>
  <c r="AF21" i="5" s="1"/>
  <c r="AG21" i="5" s="1"/>
  <c r="AC30" i="5"/>
  <c r="AD30" i="5" s="1"/>
  <c r="AF30" i="5" s="1"/>
  <c r="AG30" i="5" s="1"/>
  <c r="Y9" i="5"/>
  <c r="AC9" i="5" s="1"/>
  <c r="AD9" i="5" s="1"/>
  <c r="AF9" i="5" s="1"/>
  <c r="AG9" i="5" s="1"/>
  <c r="C238" i="17"/>
  <c r="Q211" i="17"/>
  <c r="P211" i="17"/>
  <c r="Y31" i="5" s="1"/>
  <c r="Q226" i="17"/>
  <c r="P226" i="17"/>
  <c r="Q228" i="17"/>
  <c r="P228" i="17"/>
  <c r="X6" i="5" l="1"/>
  <c r="X42" i="5"/>
  <c r="AC31" i="5"/>
  <c r="AD31" i="5" s="1"/>
  <c r="AF31" i="5" s="1"/>
  <c r="AG31" i="5" s="1"/>
  <c r="Y10" i="5"/>
  <c r="AC10" i="5" s="1"/>
  <c r="AD10" i="5" s="1"/>
  <c r="AF10" i="5" s="1"/>
  <c r="AG10" i="5" s="1"/>
  <c r="AD42" i="5"/>
  <c r="AF42" i="5" s="1"/>
  <c r="AG42" i="5" s="1"/>
  <c r="AF36" i="5"/>
  <c r="AG36" i="5" s="1"/>
  <c r="Q238" i="17"/>
  <c r="Q247" i="17" s="1"/>
  <c r="P238" i="17"/>
  <c r="Y32" i="5" s="1"/>
  <c r="P247" i="17"/>
  <c r="Y36" i="5"/>
  <c r="AC42" i="5"/>
  <c r="Y42" i="5" l="1"/>
  <c r="Y6" i="5"/>
  <c r="Q249" i="17"/>
  <c r="Q253" i="17" s="1"/>
  <c r="Y27" i="5"/>
  <c r="AB6" i="5"/>
  <c r="X12" i="5"/>
  <c r="AC32" i="5"/>
  <c r="AD32" i="5" s="1"/>
  <c r="AF32" i="5" s="1"/>
  <c r="AG32" i="5" s="1"/>
  <c r="Y11" i="5"/>
  <c r="AC11" i="5" s="1"/>
  <c r="AD11" i="5" s="1"/>
  <c r="AF11" i="5" s="1"/>
  <c r="AG11" i="5" s="1"/>
  <c r="AB12" i="5" l="1"/>
  <c r="AC6" i="5"/>
  <c r="AC27" i="5"/>
  <c r="AD27" i="5" s="1"/>
  <c r="AF27" i="5" s="1"/>
  <c r="Y25" i="5"/>
  <c r="AC25" i="5" l="1"/>
  <c r="Y33" i="5"/>
  <c r="Y7" i="5"/>
  <c r="AD6" i="5"/>
  <c r="AF6" i="5" l="1"/>
  <c r="AG6" i="5" s="1"/>
  <c r="AD25" i="5"/>
  <c r="AC33" i="5"/>
  <c r="AC7" i="5"/>
  <c r="Y12" i="5"/>
  <c r="AD7" i="5" l="1"/>
  <c r="AC12" i="5"/>
  <c r="AF25" i="5"/>
  <c r="AD33" i="5"/>
  <c r="E34" i="18" s="1"/>
  <c r="E36" i="18" s="1"/>
  <c r="AG25" i="5" l="1"/>
  <c r="AF33" i="5"/>
  <c r="AG33" i="5" s="1"/>
  <c r="AF7" i="5"/>
  <c r="AG7" i="5" s="1"/>
  <c r="AD12" i="5"/>
  <c r="AF12" i="5" s="1"/>
  <c r="AG12" i="5" s="1"/>
</calcChain>
</file>

<file path=xl/comments1.xml><?xml version="1.0" encoding="utf-8"?>
<comments xmlns="http://schemas.openxmlformats.org/spreadsheetml/2006/main">
  <authors>
    <author>GilmoreRD</author>
  </authors>
  <commentList>
    <comment ref="D16" authorId="0" shapeId="0">
      <text>
        <r>
          <rPr>
            <b/>
            <sz val="9"/>
            <color indexed="81"/>
            <rFont val="Tahoma"/>
            <family val="2"/>
          </rPr>
          <t>GilmoreRD:</t>
        </r>
        <r>
          <rPr>
            <sz val="9"/>
            <color indexed="81"/>
            <rFont val="Tahoma"/>
            <family val="2"/>
          </rPr>
          <t xml:space="preserve">
Contact hours include Dev Fund 29</t>
        </r>
      </text>
    </comment>
    <comment ref="E16" authorId="0" shapeId="0">
      <text>
        <r>
          <rPr>
            <b/>
            <sz val="9"/>
            <color indexed="81"/>
            <rFont val="Tahoma"/>
            <family val="2"/>
          </rPr>
          <t>GilmoreRD:</t>
        </r>
        <r>
          <rPr>
            <sz val="9"/>
            <color indexed="81"/>
            <rFont val="Tahoma"/>
            <family val="2"/>
          </rPr>
          <t xml:space="preserve">
Contains Dev. Reading writing costs. Fund 29</t>
        </r>
      </text>
    </comment>
    <comment ref="D23" authorId="0" shapeId="0">
      <text>
        <r>
          <rPr>
            <b/>
            <sz val="9"/>
            <color indexed="81"/>
            <rFont val="Tahoma"/>
            <family val="2"/>
          </rPr>
          <t>GilmoreRD:</t>
        </r>
        <r>
          <rPr>
            <sz val="9"/>
            <color indexed="81"/>
            <rFont val="Tahoma"/>
            <family val="2"/>
          </rPr>
          <t xml:space="preserve">
Contact hours include Dev Fund 28
</t>
        </r>
      </text>
    </comment>
    <comment ref="E23" authorId="0" shapeId="0">
      <text>
        <r>
          <rPr>
            <b/>
            <sz val="9"/>
            <color indexed="81"/>
            <rFont val="Tahoma"/>
            <family val="2"/>
          </rPr>
          <t>GilmoreRD:</t>
        </r>
        <r>
          <rPr>
            <sz val="9"/>
            <color indexed="81"/>
            <rFont val="Tahoma"/>
            <family val="2"/>
          </rPr>
          <t xml:space="preserve">
Contains Dev Math Fund 28</t>
        </r>
      </text>
    </comment>
  </commentList>
</comments>
</file>

<file path=xl/sharedStrings.xml><?xml version="1.0" encoding="utf-8"?>
<sst xmlns="http://schemas.openxmlformats.org/spreadsheetml/2006/main" count="28304" uniqueCount="611">
  <si>
    <t>Institution</t>
  </si>
  <si>
    <t>003634</t>
  </si>
  <si>
    <t>009225</t>
  </si>
  <si>
    <t>009932</t>
  </si>
  <si>
    <t>033965</t>
  </si>
  <si>
    <t>Total</t>
  </si>
  <si>
    <t>FICE</t>
  </si>
  <si>
    <t>TSTC-Harlingen</t>
  </si>
  <si>
    <t>TSTC-West Texas</t>
  </si>
  <si>
    <t>TSTC-Marshall</t>
  </si>
  <si>
    <t>TSTC-Waco</t>
  </si>
  <si>
    <t>Groups</t>
  </si>
  <si>
    <t>1. GA-15: Graduates earning an Associates Degree with more than 15 hours at a Texas State Technical College System Institution.</t>
  </si>
  <si>
    <t>2. GA-9: Graduates earning an Associates Degree with between 9 and 15 hours at a Texas State Technical College System Institution.</t>
  </si>
  <si>
    <t>Fund</t>
  </si>
  <si>
    <t>Rate</t>
  </si>
  <si>
    <t>Academic</t>
  </si>
  <si>
    <t xml:space="preserve">Academic Critical </t>
  </si>
  <si>
    <t>Academic Developmental Education Critical</t>
  </si>
  <si>
    <t>Academic Developmental Education</t>
  </si>
  <si>
    <t>Technical</t>
  </si>
  <si>
    <t>Technical Critical</t>
  </si>
  <si>
    <t>Technical Continuing Education</t>
  </si>
  <si>
    <t>Technical Continuing Education Critical</t>
  </si>
  <si>
    <t>Academic - Critical</t>
  </si>
  <si>
    <t>Technical - Critical</t>
  </si>
  <si>
    <t>Academic - Total</t>
  </si>
  <si>
    <t>Technical - Total</t>
  </si>
  <si>
    <t>Percent of Sector Value Add</t>
  </si>
  <si>
    <t>Allocation Summary</t>
  </si>
  <si>
    <t>Value Add Calculation</t>
  </si>
  <si>
    <t>Calculation Constants</t>
  </si>
  <si>
    <t>Difference</t>
  </si>
  <si>
    <t>Percent Change</t>
  </si>
  <si>
    <t>Educational and General Space Support (Infrastructure)</t>
  </si>
  <si>
    <t>Small Institution Supplement</t>
  </si>
  <si>
    <t>Total General Revenue Dedicated</t>
  </si>
  <si>
    <t>General Revenue Dedicated - Texas Public Education Grants</t>
  </si>
  <si>
    <t>General Revenue Dedicated - Staff Group Insurance Premiums</t>
  </si>
  <si>
    <t>O&amp;M 
Funding</t>
  </si>
  <si>
    <t>Utility 
Funding</t>
  </si>
  <si>
    <t>Utility Rate Adjustment</t>
  </si>
  <si>
    <t>Adjusted Utility Square Feet</t>
  </si>
  <si>
    <t>Total Universities</t>
  </si>
  <si>
    <t>Total TSTC and Lamar</t>
  </si>
  <si>
    <t>Small Institution Set-Aside</t>
  </si>
  <si>
    <t>Not included in table above</t>
  </si>
  <si>
    <t>Rates</t>
  </si>
  <si>
    <t>Average Rate</t>
  </si>
  <si>
    <r>
      <t>Percentages</t>
    </r>
    <r>
      <rPr>
        <b/>
        <vertAlign val="superscript"/>
        <sz val="11"/>
        <rFont val="Tahoma"/>
        <family val="2"/>
      </rPr>
      <t>2</t>
    </r>
  </si>
  <si>
    <t>Electricity</t>
  </si>
  <si>
    <t>Natural Gas</t>
  </si>
  <si>
    <t>Water</t>
  </si>
  <si>
    <t>Waste Water</t>
  </si>
  <si>
    <t>Thermal Energy</t>
  </si>
  <si>
    <t>Debt Service</t>
  </si>
  <si>
    <t>All Other Cost</t>
  </si>
  <si>
    <t>Total 
Cost</t>
  </si>
  <si>
    <t>Total Non-Utility Cost</t>
  </si>
  <si>
    <t>KWH</t>
  </si>
  <si>
    <t>Cost</t>
  </si>
  <si>
    <t>Weighted Rate</t>
  </si>
  <si>
    <t>MCF</t>
  </si>
  <si>
    <t>1000 
Gallon
Units</t>
  </si>
  <si>
    <t>BTUs 
(MM)</t>
  </si>
  <si>
    <t>Weight</t>
  </si>
  <si>
    <t>Biennial Funding</t>
  </si>
  <si>
    <t>Annual Funding</t>
  </si>
  <si>
    <t>Total Formula Funding</t>
  </si>
  <si>
    <t>1. Groups are defined on the constants sheet of this workbook.</t>
  </si>
  <si>
    <t>3. GC-15: Students earning a Certificate with more than 15 hours at a Texas State Technical College System Institution.</t>
  </si>
  <si>
    <t>4. GC-9: Students earning an Certificate with between 9 and 15 hours at a Texas State Technical College System Institution.</t>
  </si>
  <si>
    <t>7. T-15: Students transferring who enrolled in a four-year institution the following fall after leaving a Texas State Technical College System Institution with more than 15 hours.</t>
  </si>
  <si>
    <t>8. T-9: Students transferring who enrolled in a four-year institution the following fall after leaving a Texas State Technical College System Institution with between 9 and 15 hours.</t>
  </si>
  <si>
    <t>9. L-15: Students not graduating, transferring, or enrolling in a Texas State Technical College Institution during the next two years after leaving after earning more than 15 hours.</t>
  </si>
  <si>
    <t>10. L-9: Students not graduating, transferring, or enrolling in a Texas State Technical College Institution during the next two years after leaving after earning between 9 and 15 hours.</t>
  </si>
  <si>
    <t>11. UG-15: Students with a baccalaureate degree enrolling in a Texas State Technical College Institution and earning more than 15 hours.</t>
  </si>
  <si>
    <t>12. UG-9: Students with a baccalaureate degree enrolling in a Texas State Technical College Institution and earning between 9 and 15 hours.</t>
  </si>
  <si>
    <t>5. Inflation indices defined by the U.S. Department of Labor's Bureau of Labor Statistics Consumer Price Index - All Urban Consumers – U.S. City Average – All Items Price Index. The historical table can be found at: ftp://ftp.bls.gov/pub/special.requests/cpi/cpiai.txt</t>
  </si>
  <si>
    <t>2. Value Add = Cohort Students X Percent State Funded X 5 X (1 + Indirect Economic Multiplier) X State Effective Tax Rate X Five-Year Average Salary Less Base Wage</t>
  </si>
  <si>
    <t>Year 1</t>
  </si>
  <si>
    <t>Year 2</t>
  </si>
  <si>
    <t>Total Funding</t>
  </si>
  <si>
    <t>UT-Rio Grande Valley</t>
  </si>
  <si>
    <t>3. The Year X Average Salary is the average salary of all students in the category who attended the institution. Year 1 represents the first year of wages after leaving the TSTCS. For example, if the target period included 2008 and 2009, the average would include 2009 wages for students who left in 2008 and 2010 wages for students who left in 2009. The wages are Unemployment Insurance (UI) wages collected by the Texas Workforce Commission and inflation adjusted to the current year using the CPI-U. They exclude wages for students who were reported attending fewer than 9 semester credit hours in the TSTCS on the CBM001 reports, reenrolled in the TSTCS with 24 months after leaving, graduated from TSTCS within 24 month after the target period, attended for Dual Credit only, or worked less than three quarters any year within five years of graduating.</t>
  </si>
  <si>
    <t>Instruction and Administration</t>
  </si>
  <si>
    <t>Comparison - SCH and Headcount</t>
  </si>
  <si>
    <t>Semester Credit Hours (State Funded)</t>
  </si>
  <si>
    <t>Headcount</t>
  </si>
  <si>
    <t>Predicted Square Feet</t>
  </si>
  <si>
    <t>PCT CHG</t>
  </si>
  <si>
    <t>TOTAL</t>
  </si>
  <si>
    <t>Source: SCH and FTSE - CBM004 and Headcount - CBM001.</t>
  </si>
  <si>
    <t>TSTC-West Tx</t>
  </si>
  <si>
    <t>4. Count of former TSTCS students enrolled in the base years, but not enrolled in the following two years. Source: Unduplicated student enrollment as reported on the Student Report (CBM001) submitted to the THECB for the semesters included in the target period and categorized by the groups on the constants sheet of this workbook.</t>
  </si>
  <si>
    <t>2018-2019 Biennium</t>
  </si>
  <si>
    <t>TSTC-Fort Bend</t>
  </si>
  <si>
    <t>TSTC-North Texas</t>
  </si>
  <si>
    <t>UT-Arlington</t>
  </si>
  <si>
    <t>UT-Austin</t>
  </si>
  <si>
    <t>UT-Dallas</t>
  </si>
  <si>
    <t>UT-El Paso</t>
  </si>
  <si>
    <t>UT-Permian Basin</t>
  </si>
  <si>
    <t>UT-San Antonio</t>
  </si>
  <si>
    <t>UT-Tyler</t>
  </si>
  <si>
    <t>TAMU</t>
  </si>
  <si>
    <t>TAMU-Galveston</t>
  </si>
  <si>
    <t>Prairie View</t>
  </si>
  <si>
    <t>Tarleton</t>
  </si>
  <si>
    <t>TAMU-Central</t>
  </si>
  <si>
    <t>TAMU-CC</t>
  </si>
  <si>
    <t>TAMU-Kingsville</t>
  </si>
  <si>
    <t>TAMU-San Antonio</t>
  </si>
  <si>
    <t>TAMI</t>
  </si>
  <si>
    <t>WTAMU</t>
  </si>
  <si>
    <t>TAMU-Commerce</t>
  </si>
  <si>
    <t>TAMU-Texarkana</t>
  </si>
  <si>
    <t>UH</t>
  </si>
  <si>
    <t>UH-Clear Lake</t>
  </si>
  <si>
    <t>UH-Downtown</t>
  </si>
  <si>
    <t>UH-Victoria</t>
  </si>
  <si>
    <t>Midwestern</t>
  </si>
  <si>
    <t>UNT</t>
  </si>
  <si>
    <t>UNT-Dallas</t>
  </si>
  <si>
    <t>SFA</t>
  </si>
  <si>
    <t>TSU</t>
  </si>
  <si>
    <t>TTU</t>
  </si>
  <si>
    <t>Angelo</t>
  </si>
  <si>
    <t>TWU</t>
  </si>
  <si>
    <t>Lamar</t>
  </si>
  <si>
    <t>Sam Houston</t>
  </si>
  <si>
    <t>Sul Ross</t>
  </si>
  <si>
    <t>Lamar-IOT</t>
  </si>
  <si>
    <t>Lamar-Orange</t>
  </si>
  <si>
    <t>Lamar-Port Arthur</t>
  </si>
  <si>
    <t>Percent of Biennium Return Value</t>
  </si>
  <si>
    <t>For informational purposes only. Does not link to the Allocation worksheet.</t>
  </si>
  <si>
    <r>
      <t>Utilities Study</t>
    </r>
    <r>
      <rPr>
        <b/>
        <vertAlign val="superscript"/>
        <sz val="11"/>
        <rFont val="Tahoma"/>
        <family val="2"/>
      </rPr>
      <t>1</t>
    </r>
  </si>
  <si>
    <t>Educational and General Space Support</t>
  </si>
  <si>
    <t>100% Value Added X 2</t>
  </si>
  <si>
    <t>Ratio of Utility to Total OMP</t>
  </si>
  <si>
    <t>Fall 2016</t>
  </si>
  <si>
    <t xml:space="preserve">Hours by Fund for 003607 - ALAMO COMMUNITY COLLEGE DIST       </t>
  </si>
  <si>
    <t>Seq</t>
  </si>
  <si>
    <t>Contact Hours</t>
  </si>
  <si>
    <t>Acad-004</t>
  </si>
  <si>
    <t>Critical-A</t>
  </si>
  <si>
    <t>Critical-D</t>
  </si>
  <si>
    <t>Dev-004</t>
  </si>
  <si>
    <t>Tech-004</t>
  </si>
  <si>
    <t>Critical-T</t>
  </si>
  <si>
    <t>Tech-CE</t>
  </si>
  <si>
    <t>Critical-CE</t>
  </si>
  <si>
    <t>003607</t>
  </si>
  <si>
    <t>3000000</t>
  </si>
  <si>
    <t>01</t>
  </si>
  <si>
    <t xml:space="preserve">AGRICULTURE </t>
  </si>
  <si>
    <t>02</t>
  </si>
  <si>
    <t xml:space="preserve">ARCHITECTURE AND PRECISION PRODUCTION TRADES </t>
  </si>
  <si>
    <t>03</t>
  </si>
  <si>
    <t xml:space="preserve">BIOLOGY, PHYSICAL SCIENCES, &amp; SCIENCE TECH </t>
  </si>
  <si>
    <t>04</t>
  </si>
  <si>
    <t xml:space="preserve">BUSINESS MANAGEMENT, MARKETING &amp; ADMIN SERVICES </t>
  </si>
  <si>
    <t>05</t>
  </si>
  <si>
    <t xml:space="preserve">CAREER PILOT </t>
  </si>
  <si>
    <t>06</t>
  </si>
  <si>
    <t xml:space="preserve">COMMUNICATIONS </t>
  </si>
  <si>
    <t>07</t>
  </si>
  <si>
    <t xml:space="preserve">COMPUTER AND INFORMATION SCIENCES </t>
  </si>
  <si>
    <t>08</t>
  </si>
  <si>
    <t xml:space="preserve">CONSTRUCTION TRADES </t>
  </si>
  <si>
    <t>09</t>
  </si>
  <si>
    <t xml:space="preserve">CONSUMER AND HOMEMAKING EDUCATION </t>
  </si>
  <si>
    <t>10</t>
  </si>
  <si>
    <t xml:space="preserve">ENGINEERING </t>
  </si>
  <si>
    <t>11</t>
  </si>
  <si>
    <t xml:space="preserve">ENGINEERING RELATED </t>
  </si>
  <si>
    <t>12</t>
  </si>
  <si>
    <t xml:space="preserve">ENG LANG, LIT, PHILOSOPHY, HUMANITIES, INTERDISCIP </t>
  </si>
  <si>
    <t>13</t>
  </si>
  <si>
    <t xml:space="preserve">FOREIGN LANGUAGES </t>
  </si>
  <si>
    <t>14</t>
  </si>
  <si>
    <t xml:space="preserve">HEALTH OCCUPATIONS-DENTAL ASST, MED LAB, ADN </t>
  </si>
  <si>
    <t>15</t>
  </si>
  <si>
    <t xml:space="preserve">HEALTH OCCUPATIONS-DENTAL HYGIENE </t>
  </si>
  <si>
    <t>16</t>
  </si>
  <si>
    <t xml:space="preserve">HEALTH OCCUPATIONS-OTHER </t>
  </si>
  <si>
    <t>17</t>
  </si>
  <si>
    <t xml:space="preserve">HEALTH OCCUPATIONS-RESPIRATORY THERAPY </t>
  </si>
  <si>
    <t>18</t>
  </si>
  <si>
    <t xml:space="preserve">HEALTH OCCUPATIONS-VOCATIONAL NURSING </t>
  </si>
  <si>
    <t>19</t>
  </si>
  <si>
    <t xml:space="preserve">MATHEMATICS </t>
  </si>
  <si>
    <t>20</t>
  </si>
  <si>
    <t xml:space="preserve">MECHANICS AND REPAIRERS-AUTOMOTIVE </t>
  </si>
  <si>
    <t>21</t>
  </si>
  <si>
    <t xml:space="preserve">MECHANICS &amp; REPAIRERS-DIESEL, AVIATION, TRANS WRKR </t>
  </si>
  <si>
    <t>22</t>
  </si>
  <si>
    <t xml:space="preserve">MECHANICS AND REPAIRERS-ELECTRONICS </t>
  </si>
  <si>
    <t>23</t>
  </si>
  <si>
    <t xml:space="preserve">PHYSICAL EDUCATION AND FITNESS </t>
  </si>
  <si>
    <t>24</t>
  </si>
  <si>
    <t xml:space="preserve">PROTECTIVE SERVICES AND PUBLIC ADMINISTRATION </t>
  </si>
  <si>
    <t>25</t>
  </si>
  <si>
    <t xml:space="preserve">PSYCHOLOGY, SOCIAL SERVICES, AND HISTORY </t>
  </si>
  <si>
    <t>26</t>
  </si>
  <si>
    <t xml:space="preserve">VISUAL AND PERFORMING ARTS </t>
  </si>
  <si>
    <t>27</t>
  </si>
  <si>
    <t xml:space="preserve">UNABLE TO IDENTIFY </t>
  </si>
  <si>
    <t>28</t>
  </si>
  <si>
    <t xml:space="preserve">TOTAL CONTACT HOURS </t>
  </si>
  <si>
    <t>Semester Credit Hours</t>
  </si>
  <si>
    <t>31</t>
  </si>
  <si>
    <t xml:space="preserve">BAT LIBERAL ARTS </t>
  </si>
  <si>
    <t>32</t>
  </si>
  <si>
    <t xml:space="preserve">BAT SCIENCE </t>
  </si>
  <si>
    <t>36</t>
  </si>
  <si>
    <t xml:space="preserve">BAT BUSINESS ADMINISTRATION </t>
  </si>
  <si>
    <t>39</t>
  </si>
  <si>
    <t xml:space="preserve">BAT TECHNOLOGY </t>
  </si>
  <si>
    <t xml:space="preserve">TOTAL SEMESTER CREDIT HOURS </t>
  </si>
  <si>
    <t xml:space="preserve">Hours by Fund for 003539 - ALVIN COMMUNITY COLLEGE            </t>
  </si>
  <si>
    <t>003539</t>
  </si>
  <si>
    <t>3002001</t>
  </si>
  <si>
    <t xml:space="preserve">Hours by Fund for 003540 - AMARILLO COLLEGE                   </t>
  </si>
  <si>
    <t>003540</t>
  </si>
  <si>
    <t>3004001</t>
  </si>
  <si>
    <t xml:space="preserve">Hours by Fund for 006661 - ANGELINA COLLEGE                   </t>
  </si>
  <si>
    <t>006661</t>
  </si>
  <si>
    <t>3006001</t>
  </si>
  <si>
    <t xml:space="preserve">Hours by Fund for 012015 - AUSTIN COMMUNITY COLLEGE           </t>
  </si>
  <si>
    <t>012015</t>
  </si>
  <si>
    <t>3008001</t>
  </si>
  <si>
    <t xml:space="preserve">Hours by Fund for 003549 - BLINN COLLEGE                      </t>
  </si>
  <si>
    <t>003549</t>
  </si>
  <si>
    <t>3012001</t>
  </si>
  <si>
    <t xml:space="preserve">Hours by Fund for 007857 - BRAZOSPORT COLLEGE                 </t>
  </si>
  <si>
    <t>007857</t>
  </si>
  <si>
    <t>3014001</t>
  </si>
  <si>
    <t xml:space="preserve">Hours by Fund for 004003 - CENTRAL TEXAS COLLEGE              </t>
  </si>
  <si>
    <t>004003</t>
  </si>
  <si>
    <t>3015001</t>
  </si>
  <si>
    <t xml:space="preserve">Hours by Fund for 003553 - CISCO COLLEGE                      </t>
  </si>
  <si>
    <t>003553</t>
  </si>
  <si>
    <t>3018001</t>
  </si>
  <si>
    <t xml:space="preserve">Hours by Fund for 003554 - CLARENDON COLLEGE                  </t>
  </si>
  <si>
    <t>003554</t>
  </si>
  <si>
    <t>3020001</t>
  </si>
  <si>
    <t xml:space="preserve">Hours by Fund for 003546 - COASTAL BEND COLLEGE               </t>
  </si>
  <si>
    <t>003546</t>
  </si>
  <si>
    <t>3021001</t>
  </si>
  <si>
    <t xml:space="preserve">Hours by Fund for 007096 - COLLEGE OF THE MAINLAND COMMUN     </t>
  </si>
  <si>
    <t>007096</t>
  </si>
  <si>
    <t>3022001</t>
  </si>
  <si>
    <t xml:space="preserve">Hours by Fund for 023614 - COLLIN CO COMM COLL DISTRICT       </t>
  </si>
  <si>
    <t>023614</t>
  </si>
  <si>
    <t>3024001</t>
  </si>
  <si>
    <t xml:space="preserve">Hours by Fund for 009331 - DALLAS CO COMMUNITY COLL DIST      </t>
  </si>
  <si>
    <t>009331</t>
  </si>
  <si>
    <t>3028000</t>
  </si>
  <si>
    <t xml:space="preserve">Hours by Fund for 003563 - DEL MAR COLLEGE                    </t>
  </si>
  <si>
    <t>003563</t>
  </si>
  <si>
    <t>3030001</t>
  </si>
  <si>
    <t xml:space="preserve">Hours by Fund for 010387 - EL PASO COMMUNITY COLLEGE DIST     </t>
  </si>
  <si>
    <t>010387</t>
  </si>
  <si>
    <t>3032001</t>
  </si>
  <si>
    <t xml:space="preserve">Hours by Fund for 003568 - FRANK PHILLIPS COLLEGE             </t>
  </si>
  <si>
    <t>003568</t>
  </si>
  <si>
    <t>3034001</t>
  </si>
  <si>
    <t xml:space="preserve">Hours by Fund for 006662 - GALVESTON COLLEGE                  </t>
  </si>
  <si>
    <t>006662</t>
  </si>
  <si>
    <t>3036001</t>
  </si>
  <si>
    <t xml:space="preserve">Hours by Fund for 003570 - GRAYSON COLLEGE                    </t>
  </si>
  <si>
    <t>003570</t>
  </si>
  <si>
    <t>3038001</t>
  </si>
  <si>
    <t xml:space="preserve">Hours by Fund for 003573 - HILL COLLEGE                       </t>
  </si>
  <si>
    <t>003573</t>
  </si>
  <si>
    <t>3042001</t>
  </si>
  <si>
    <t xml:space="preserve">Hours by Fund for 010633 - HOUSTON COMMUNITY COLLEGE          </t>
  </si>
  <si>
    <t>010633</t>
  </si>
  <si>
    <t>3044001</t>
  </si>
  <si>
    <t xml:space="preserve">Hours by Fund for 003574 - HOWARD COLLEGE                     </t>
  </si>
  <si>
    <t>003574</t>
  </si>
  <si>
    <t>3046001</t>
  </si>
  <si>
    <t xml:space="preserve">Hours by Fund for 003580 - KILGORE COLLEGE                    </t>
  </si>
  <si>
    <t>003580</t>
  </si>
  <si>
    <t>3048001</t>
  </si>
  <si>
    <t xml:space="preserve">Hours by Fund for 003582 - LAREDO COMMUNITY COLLEGE           </t>
  </si>
  <si>
    <t>003582</t>
  </si>
  <si>
    <t>3050001</t>
  </si>
  <si>
    <t xml:space="preserve">Hours by Fund for 003583 - LEE COLLEGE                        </t>
  </si>
  <si>
    <t>003583</t>
  </si>
  <si>
    <t>3052001</t>
  </si>
  <si>
    <t xml:space="preserve">Hours by Fund for 003590 - MCLENNAN COMMUNITY COLLEGE         </t>
  </si>
  <si>
    <t>003590</t>
  </si>
  <si>
    <t>3054001</t>
  </si>
  <si>
    <t xml:space="preserve">Hours by Fund for 009797 - MIDLAND COLLEGE                    </t>
  </si>
  <si>
    <t>009797</t>
  </si>
  <si>
    <t>3056001</t>
  </si>
  <si>
    <t xml:space="preserve">Hours by Fund for 003593 - NAVARRO COLLEGE                    </t>
  </si>
  <si>
    <t>003593</t>
  </si>
  <si>
    <t>3058001</t>
  </si>
  <si>
    <t xml:space="preserve">Hours by Fund for 003558 - NORTH CENTRAL TEXAS COLLEGE        </t>
  </si>
  <si>
    <t>003558</t>
  </si>
  <si>
    <t>3059001</t>
  </si>
  <si>
    <t xml:space="preserve">Hours by Fund for 011145 - LONE STAR COLLEGE SYSTEM DIST.     </t>
  </si>
  <si>
    <t>011145</t>
  </si>
  <si>
    <t>3060001</t>
  </si>
  <si>
    <t xml:space="preserve">Hours by Fund for 023154 - NORTHEAST TEXAS COMM COLLEGE       </t>
  </si>
  <si>
    <t>023154</t>
  </si>
  <si>
    <t>3062001</t>
  </si>
  <si>
    <t xml:space="preserve">Hours by Fund for 003596 - ODESSA COLLEGE                     </t>
  </si>
  <si>
    <t>003596</t>
  </si>
  <si>
    <t>3064001</t>
  </si>
  <si>
    <t xml:space="preserve">Hours by Fund for 003600 - PANOLA COLLEGE                     </t>
  </si>
  <si>
    <t>003600</t>
  </si>
  <si>
    <t>3068001</t>
  </si>
  <si>
    <t xml:space="preserve">Hours by Fund for 003601 - PARIS JUNIOR COLLEGE               </t>
  </si>
  <si>
    <t>003601</t>
  </si>
  <si>
    <t>3070001</t>
  </si>
  <si>
    <t xml:space="preserve">Hours by Fund for 003603 - RANGER COLLEGE                     </t>
  </si>
  <si>
    <t>003603</t>
  </si>
  <si>
    <t>3072001</t>
  </si>
  <si>
    <t xml:space="preserve">Hours by Fund for 029137 - SAN JACINTO COMMUNITY COLLEGE      </t>
  </si>
  <si>
    <t>029137</t>
  </si>
  <si>
    <t>3076000</t>
  </si>
  <si>
    <t xml:space="preserve">Hours by Fund for 003611 - SOUTH PLAINS COLLEGE               </t>
  </si>
  <si>
    <t>003611</t>
  </si>
  <si>
    <t>3078001</t>
  </si>
  <si>
    <t xml:space="preserve">Hours by Fund for 031034 - SOUTH TEXAS COLLEGE                </t>
  </si>
  <si>
    <t>031034</t>
  </si>
  <si>
    <t>3079001</t>
  </si>
  <si>
    <t xml:space="preserve">Hours by Fund for 003614 - SOUTHWEST TEXAS JUNIOR COLLEGE     </t>
  </si>
  <si>
    <t>003614</t>
  </si>
  <si>
    <t>3080001</t>
  </si>
  <si>
    <t xml:space="preserve">Hours by Fund for 003626 - TARRANT COUNTY COLLEGE DIST        </t>
  </si>
  <si>
    <t>003626</t>
  </si>
  <si>
    <t>3082000</t>
  </si>
  <si>
    <t xml:space="preserve">Hours by Fund for 003627 - TEMPLE COLLEGE                     </t>
  </si>
  <si>
    <t>003627</t>
  </si>
  <si>
    <t>3084001</t>
  </si>
  <si>
    <t xml:space="preserve">Hours by Fund for 003628 - TEXARKANA COLLEGE                  </t>
  </si>
  <si>
    <t>003628</t>
  </si>
  <si>
    <t>3086001</t>
  </si>
  <si>
    <t xml:space="preserve">Hours by Fund for 003643 - TEXAS SOUTHMOST COLLEGE            </t>
  </si>
  <si>
    <t>003643</t>
  </si>
  <si>
    <t>3088001</t>
  </si>
  <si>
    <t xml:space="preserve">Hours by Fund for 003572 - TRINITY VALLEY COMM COLLEGE        </t>
  </si>
  <si>
    <t>003572</t>
  </si>
  <si>
    <t>3092001</t>
  </si>
  <si>
    <t xml:space="preserve">Hours by Fund for 003648 - TYLER JUNIOR COLLEGE               </t>
  </si>
  <si>
    <t>003648</t>
  </si>
  <si>
    <t>3093001</t>
  </si>
  <si>
    <t xml:space="preserve">Hours by Fund for 010060 - VERNON COLLEGE                     </t>
  </si>
  <si>
    <t>010060</t>
  </si>
  <si>
    <t>3094001</t>
  </si>
  <si>
    <t xml:space="preserve">Hours by Fund for 003662 - VICTORIA COLLEGE                   </t>
  </si>
  <si>
    <t>003662</t>
  </si>
  <si>
    <t>3095001</t>
  </si>
  <si>
    <t xml:space="preserve">Hours by Fund for 003664 - WEATHERFORD COLLEGE                </t>
  </si>
  <si>
    <t>003664</t>
  </si>
  <si>
    <t>3096001</t>
  </si>
  <si>
    <t xml:space="preserve">Hours by Fund for 009549 - WESTERN TEXAS COLLEGE              </t>
  </si>
  <si>
    <t>009549</t>
  </si>
  <si>
    <t>3098001</t>
  </si>
  <si>
    <t xml:space="preserve">Hours by Fund for 003668 - WHARTON COUNTY JUNIOR COLLEGE      </t>
  </si>
  <si>
    <t>003668</t>
  </si>
  <si>
    <t>3099001</t>
  </si>
  <si>
    <t xml:space="preserve">Hours by Fund for 009225 - TEXAS STATE T. C. HARLINGEN        </t>
  </si>
  <si>
    <t xml:space="preserve">Hours by Fund for 033965 - TEXAS STATE T. C. MARSHALL         </t>
  </si>
  <si>
    <t xml:space="preserve">Hours by Fund for 003634 - TEXAS STATE T. C. WACO             </t>
  </si>
  <si>
    <t xml:space="preserve">Hours by Fund for 009932 - TEXAS STATE T. C. WEST TEXAS       </t>
  </si>
  <si>
    <t xml:space="preserve">Hours by Fund for 109932 - TEXAS STATE T. C. ABILENE          </t>
  </si>
  <si>
    <t>109932</t>
  </si>
  <si>
    <t xml:space="preserve">Hours by Fund for 209932 - TEXAS STATE T. C. BRECKENRIDGE     </t>
  </si>
  <si>
    <t>209932</t>
  </si>
  <si>
    <t xml:space="preserve">Hours by Fund for 309932 - TEXAS STATE T. C. BROWNWOOD        </t>
  </si>
  <si>
    <t>309932</t>
  </si>
  <si>
    <t xml:space="preserve">Hours by Fund for 036273 - LAMAR INSTITUTE OF TECHNOLOGY      </t>
  </si>
  <si>
    <t>036273</t>
  </si>
  <si>
    <t>4090001</t>
  </si>
  <si>
    <t xml:space="preserve">Hours by Fund for 023582 - LAMAR STATE COLL-ORANGE            </t>
  </si>
  <si>
    <t>023582</t>
  </si>
  <si>
    <t>4090002</t>
  </si>
  <si>
    <t xml:space="preserve">Hours by Fund for 023485 - LAMAR STATE COLL-PORT ARTHUR       </t>
  </si>
  <si>
    <t>023485</t>
  </si>
  <si>
    <t>4090003</t>
  </si>
  <si>
    <t xml:space="preserve">Hours by Fund for 000574 - SOUTHWEST COLLEGIATE INSTITUTE     </t>
  </si>
  <si>
    <t>000574</t>
  </si>
  <si>
    <t>5000200</t>
  </si>
  <si>
    <t xml:space="preserve">Hours by Fund for ST TOT - ST TOT                             </t>
  </si>
  <si>
    <t>ST TOT</t>
  </si>
  <si>
    <t xml:space="preserve">       </t>
  </si>
  <si>
    <t xml:space="preserve">Hours by Fund for 000307 - ALAMO CCD NW VISTA COLLEGE         </t>
  </si>
  <si>
    <t>000307</t>
  </si>
  <si>
    <t>3000001</t>
  </si>
  <si>
    <t xml:space="preserve">Hours by Fund for 023413 - ALAMO CCD PALO ALTO COLLEGE        </t>
  </si>
  <si>
    <t>023413</t>
  </si>
  <si>
    <t>3000002</t>
  </si>
  <si>
    <t xml:space="preserve">Hours by Fund for 009163 - ALAMO CCD SAN ANTONIO COLLEGE      </t>
  </si>
  <si>
    <t>009163</t>
  </si>
  <si>
    <t>3000003</t>
  </si>
  <si>
    <t xml:space="preserve">Hours by Fund for 003608 - ALAMO CCD ST. PHILIPS COLLEGE      </t>
  </si>
  <si>
    <t>003608</t>
  </si>
  <si>
    <t>3000004</t>
  </si>
  <si>
    <t xml:space="preserve">Hours by Fund for 000309 - ALAMO CCD NE LAKEVIEW COLLEGE      </t>
  </si>
  <si>
    <t>000309</t>
  </si>
  <si>
    <t>3000005</t>
  </si>
  <si>
    <t xml:space="preserve">Hours by Fund for 021002 - DCCCD BROOKHAVEN COLLEGE           </t>
  </si>
  <si>
    <t>021002</t>
  </si>
  <si>
    <t>3028001</t>
  </si>
  <si>
    <t xml:space="preserve">Hours by Fund for 003561 - DCCCD CEDAR VALLEY COLLEGE         </t>
  </si>
  <si>
    <t>003561</t>
  </si>
  <si>
    <t>3028002</t>
  </si>
  <si>
    <t xml:space="preserve">Hours by Fund for 008510 - DCCCD EASTFIELD COLLEGE            </t>
  </si>
  <si>
    <t>008510</t>
  </si>
  <si>
    <t>3028003</t>
  </si>
  <si>
    <t xml:space="preserve">Hours by Fund for 004453 - DCCCD EL CENTRO COLLEGE            </t>
  </si>
  <si>
    <t>004453</t>
  </si>
  <si>
    <t>3028004</t>
  </si>
  <si>
    <t xml:space="preserve">Hours by Fund for 008503 - DCCCD MOUNTAIN VIEW COLLEGE        </t>
  </si>
  <si>
    <t>008503</t>
  </si>
  <si>
    <t>3028005</t>
  </si>
  <si>
    <t xml:space="preserve">Hours by Fund for 020774 - DCCCD NORTH LAKE COLLEGE           </t>
  </si>
  <si>
    <t>020774</t>
  </si>
  <si>
    <t>3028006</t>
  </si>
  <si>
    <t xml:space="preserve">Hours by Fund for 008504 - DCCCD RICHLAND COLLEGE             </t>
  </si>
  <si>
    <t>008504</t>
  </si>
  <si>
    <t>3028007</t>
  </si>
  <si>
    <t xml:space="preserve">Hours by Fund for 000717 - LONE STAR COLLEGE - CY-FAIR        </t>
  </si>
  <si>
    <t>000717</t>
  </si>
  <si>
    <t xml:space="preserve">Hours by Fund for 000719 - LONE STAR COLLEGE - KINGWOOD       </t>
  </si>
  <si>
    <t>000719</t>
  </si>
  <si>
    <t>3060002</t>
  </si>
  <si>
    <t xml:space="preserve">Hours by Fund for 000721 - LONE STAR COLLEGE - MONTGOMERY     </t>
  </si>
  <si>
    <t>000721</t>
  </si>
  <si>
    <t>3060004</t>
  </si>
  <si>
    <t xml:space="preserve">Hours by Fund for 000722 - LONE STAR COLLEGE - N. HARRIS      </t>
  </si>
  <si>
    <t>000722</t>
  </si>
  <si>
    <t>3060006</t>
  </si>
  <si>
    <t xml:space="preserve">Hours by Fund for 000720 - LONE STAR COLLEGE - TOMBALL        </t>
  </si>
  <si>
    <t>000720</t>
  </si>
  <si>
    <t>3060008</t>
  </si>
  <si>
    <t xml:space="preserve">Hours by Fund for 000821 - LONE STAR COLLEGE - UNIV PARK      </t>
  </si>
  <si>
    <t>000821</t>
  </si>
  <si>
    <t>3060009</t>
  </si>
  <si>
    <t xml:space="preserve">Hours by Fund for 003609 - SAN JACINTO COLLEGE CEN CAMPUS     </t>
  </si>
  <si>
    <t>003609</t>
  </si>
  <si>
    <t>3076001</t>
  </si>
  <si>
    <t xml:space="preserve">Hours by Fund for 012713 - SAN JACINTO COLLEGE N CAMPUS       </t>
  </si>
  <si>
    <t>012713</t>
  </si>
  <si>
    <t>3076002</t>
  </si>
  <si>
    <t xml:space="preserve">Hours by Fund for 000090 - SAN JACINTO COLLEGE S CAMPUS       </t>
  </si>
  <si>
    <t>000090</t>
  </si>
  <si>
    <t>3076003</t>
  </si>
  <si>
    <t xml:space="preserve">Hours by Fund for 008899 - TARRANT CO NORTHEAST CAMPUS        </t>
  </si>
  <si>
    <t>008899</t>
  </si>
  <si>
    <t>3082001</t>
  </si>
  <si>
    <t xml:space="preserve">Hours by Fund for 010964 - TARRANT CO NORTHWEST CAMPUS        </t>
  </si>
  <si>
    <t>010964</t>
  </si>
  <si>
    <t>3082002</t>
  </si>
  <si>
    <t xml:space="preserve">Hours by Fund for 008900 - TARRANT CO SOUTH CAMPUS            </t>
  </si>
  <si>
    <t>008900</t>
  </si>
  <si>
    <t>3082003</t>
  </si>
  <si>
    <t xml:space="preserve">Hours by Fund for 000326 - TARRANT CO SOUTHEAST CAMPUS        </t>
  </si>
  <si>
    <t>000326</t>
  </si>
  <si>
    <t>3082004</t>
  </si>
  <si>
    <t xml:space="preserve">Hours by Fund for 008901 - TARRANT CO TRINITY RIVR CAMPUS     </t>
  </si>
  <si>
    <t>008901</t>
  </si>
  <si>
    <t>3082005</t>
  </si>
  <si>
    <t xml:space="preserve">Hours by Fund for 009642 - TEXAS STATE T. C. CENTRAL OFF.     </t>
  </si>
  <si>
    <t>009642</t>
  </si>
  <si>
    <t>3089000</t>
  </si>
  <si>
    <t xml:space="preserve">Hours by Fund for 000110 - TEXAS STATE UNIVERSITY SYSTEM      </t>
  </si>
  <si>
    <t>000110</t>
  </si>
  <si>
    <t>4000100</t>
  </si>
  <si>
    <t>5. OSA-15: Students earning an Occupational Skills Award (formerly known as the Marketable Skills Award) more than 15 hours at a Texas State Technical College System Institution.</t>
  </si>
  <si>
    <t>6. OSA-9: Students earning an Occupational Skills Award (formerly known as the Marketable Skills Award) with between 9 and hours at a Texas State Technical College System Institution.</t>
  </si>
  <si>
    <t>Total Contact Hours</t>
  </si>
  <si>
    <t>State Funded (GR only)</t>
  </si>
  <si>
    <t>AnnualState Funded</t>
  </si>
  <si>
    <t>BY 2019 Funded Hours for CTCs by Institution by Fund -- Run 22 Feb 2019 at 11:21 -- Sum_I 2018 through Spring 2019</t>
  </si>
  <si>
    <t>46</t>
  </si>
  <si>
    <t xml:space="preserve">BAT HEALTH </t>
  </si>
  <si>
    <t>47</t>
  </si>
  <si>
    <t>3089013</t>
  </si>
  <si>
    <t>3089014</t>
  </si>
  <si>
    <t>3089015</t>
  </si>
  <si>
    <t xml:space="preserve">Hours by Fund for 203634 - TEXAS STATE T. C. FORT BEND        </t>
  </si>
  <si>
    <t>203634</t>
  </si>
  <si>
    <t>3089005</t>
  </si>
  <si>
    <t>3089007</t>
  </si>
  <si>
    <t>3089008</t>
  </si>
  <si>
    <t xml:space="preserve">Hours by Fund for 133965 - TEXAS STATE T. C. NORTH TEXAS      </t>
  </si>
  <si>
    <t>133965</t>
  </si>
  <si>
    <t>3089010</t>
  </si>
  <si>
    <t>3089011</t>
  </si>
  <si>
    <t>3089012</t>
  </si>
  <si>
    <t>Source:  Texas Higher Education Coordinating Board - 22 Feb 2019</t>
  </si>
  <si>
    <t>Generated from \FormFund\BY 2019\XM18-021c\JProc.sas - JMacro.sas</t>
  </si>
  <si>
    <t>FTSE Count (State Funded)</t>
  </si>
  <si>
    <t>Error Free Base Year Contact Hours - Total</t>
  </si>
  <si>
    <t>Error Free Base Year Contact Hours - Academic</t>
  </si>
  <si>
    <t>Error Free Base Year Contact Hours - Technical</t>
  </si>
  <si>
    <t>Fall 2017</t>
  </si>
  <si>
    <t>Fall 2018</t>
  </si>
  <si>
    <t>2020-2021 Biennium</t>
  </si>
  <si>
    <r>
      <rPr>
        <vertAlign val="superscript"/>
        <sz val="11"/>
        <rFont val="Tahoma"/>
        <family val="2"/>
      </rPr>
      <t>1</t>
    </r>
    <r>
      <rPr>
        <sz val="11"/>
        <rFont val="Tahoma"/>
        <family val="2"/>
      </rPr>
      <t>Source: Sources and Uses Survey, FY 2018</t>
    </r>
  </si>
  <si>
    <r>
      <rPr>
        <vertAlign val="superscript"/>
        <sz val="11"/>
        <rFont val="Tahoma"/>
        <family val="2"/>
      </rPr>
      <t>2</t>
    </r>
    <r>
      <rPr>
        <sz val="11"/>
        <rFont val="Tahoma"/>
        <family val="2"/>
      </rPr>
      <t>The utilities for TSTC North Texas are provided by the Red Oak ISD, so TSTC North Texas incurs no costs for electricity, natural gas and water/waste water.</t>
    </r>
  </si>
  <si>
    <r>
      <t>TSTC-North Texas</t>
    </r>
    <r>
      <rPr>
        <vertAlign val="superscript"/>
        <sz val="11"/>
        <color indexed="8"/>
        <rFont val="Tahoma"/>
        <family val="2"/>
      </rPr>
      <t>2</t>
    </r>
  </si>
  <si>
    <r>
      <t>Predicted
Square Feet</t>
    </r>
    <r>
      <rPr>
        <b/>
        <vertAlign val="superscript"/>
        <sz val="11"/>
        <rFont val="Tahoma"/>
        <family val="2"/>
      </rPr>
      <t>1</t>
    </r>
    <r>
      <rPr>
        <b/>
        <sz val="11"/>
        <color theme="0"/>
        <rFont val="Tahoma"/>
        <family val="2"/>
      </rPr>
      <t xml:space="preserve"> </t>
    </r>
  </si>
  <si>
    <t xml:space="preserve">1. Fall 2018 Space Projection Model, Published Feb 2019. </t>
  </si>
  <si>
    <t>2. Sources and Uses Fiscal Year 2018 Utility Study.</t>
  </si>
  <si>
    <t>CBM004 certified contact hours for Fall, Summer I, II 2018 and error free Spring 2019 and CBM00C certified 1st, 3rd, and 4th quarter of 2018 and error free 2nd quarter 2019.</t>
  </si>
  <si>
    <t>Fall 2018 Headcounts
 (Certified)</t>
  </si>
  <si>
    <t xml:space="preserve">Note:  Institutions with a headcount of less than 5,000 receive an annual small institution supplement (Universities $750K, TSTC $658.283K). Institutions with a headcount of less than 10,000 and more than 5,000 receive a portion of the supplement equal to the inverse percentage of the range. [(1-(5,000 - Head Count)/(10,000 - 5,000)) X Small Institution Supplement] </t>
  </si>
  <si>
    <r>
      <t xml:space="preserve">1.  The annual base wage is the product of the current minimum wage and 2080. The wage represents a person working full-time (40 hours per week for 52 weeks or 2080 hours) at a minimum wage. Since wages were inflation-adjusted to the current year, the methodology uses the current year's minimum wage. The minimum wage for 2016 was $7.25 per hour yielding an Annual Base Wage of $7.25 times 2080 or $15,080 for the 2018-2019 biennium calculation. The $7.25 minimum wage is published in the United States Department of Labor Wage and Hour Division (WHD) History of Federal Minimum Wage Rates Under the Fair Labor Standards Act, 1938 – 2009 </t>
    </r>
    <r>
      <rPr>
        <u/>
        <sz val="11"/>
        <color theme="3"/>
        <rFont val="Tahoma"/>
        <family val="2"/>
      </rPr>
      <t>http://www.dol.gov/whd/minwage/chart.htm</t>
    </r>
  </si>
  <si>
    <r>
      <t xml:space="preserve">2. The working group assumed an economic multiplier of 1.5 for this model to account for the additional economic impacts beyond the incremental salary earned by the students. In making this assumption, they reviewed the U.S. Department of Commerce Bureau of Economic Analysis study conducted in June 2011 titled Estimating the Local Economic Impacts of University Activity Using a Bill of Goods Approach </t>
    </r>
    <r>
      <rPr>
        <u/>
        <sz val="11"/>
        <color theme="3"/>
        <rFont val="Tahoma"/>
        <family val="2"/>
      </rPr>
      <t>http://www.bea.gov/papers/pdf/Estimating_the_Local_Economic_Impacts _of_University_Activity_Using_a_Bill_of_Goods_Approach.pdf</t>
    </r>
    <r>
      <rPr>
        <sz val="11"/>
        <rFont val="Tahoma"/>
        <family val="2"/>
      </rPr>
      <t>. While the scope of the study is the economic impacts of an educational institution’s spending on a region, the working group accepted the work and employed the economic multiplier for Texas from Table C of the document. With additional resources, the working group would have preferably determined a more specific economic multiplier for the dollars earned and spent by TSTCS students.</t>
    </r>
  </si>
  <si>
    <r>
      <t>3. The Texas Comptroller of Public Account’s response to HB 1935, 81st Texas Legislature, Regular Session, Section 403.359 dated October 11, 2010 states the effective tax rate for the State is 7.7 percent. The working group, defined in the background of this document, agreed to round the rate down for simplicity.</t>
    </r>
    <r>
      <rPr>
        <u/>
        <sz val="11"/>
        <color theme="3"/>
        <rFont val="Tahoma"/>
        <family val="2"/>
      </rPr>
      <t xml:space="preserve"> http://www.window.state.tx.us/specialrpt/hefs/96-1431.pdf</t>
    </r>
  </si>
  <si>
    <r>
      <t>Annual Base Wage = 52 Weeks X 40 Hours X Minimum Wage ($7.25 per hour)</t>
    </r>
    <r>
      <rPr>
        <vertAlign val="superscript"/>
        <sz val="11"/>
        <rFont val="Tahoma"/>
        <family val="2"/>
      </rPr>
      <t>1</t>
    </r>
  </si>
  <si>
    <r>
      <t>Indirect Economic Multiplier</t>
    </r>
    <r>
      <rPr>
        <vertAlign val="superscript"/>
        <sz val="11"/>
        <rFont val="Tahoma"/>
        <family val="2"/>
      </rPr>
      <t>2</t>
    </r>
  </si>
  <si>
    <r>
      <t>State Effective Tax Rate</t>
    </r>
    <r>
      <rPr>
        <vertAlign val="superscript"/>
        <sz val="11"/>
        <rFont val="Tahoma"/>
        <family val="2"/>
      </rPr>
      <t>3</t>
    </r>
  </si>
  <si>
    <r>
      <t>Percent State Funded</t>
    </r>
    <r>
      <rPr>
        <vertAlign val="superscript"/>
        <sz val="11"/>
        <rFont val="Tahoma"/>
        <family val="2"/>
      </rPr>
      <t>4</t>
    </r>
  </si>
  <si>
    <t>4. The Return Value is designed to be split equally between TSTCS and the State. Note: for the 2020-2021 biennium, the reccomendation for TSTC is at 35 percent of the equal split of the total returned value formula and the state is at 65 percent of the total returned value.</t>
  </si>
  <si>
    <r>
      <t>Group</t>
    </r>
    <r>
      <rPr>
        <b/>
        <vertAlign val="superscript"/>
        <sz val="10"/>
        <rFont val="Tahoma"/>
        <family val="2"/>
      </rPr>
      <t>1</t>
    </r>
  </si>
  <si>
    <r>
      <t>100% Value Added for FY 2010 &amp; FY 2011 Cohorts</t>
    </r>
    <r>
      <rPr>
        <b/>
        <vertAlign val="superscript"/>
        <sz val="10"/>
        <rFont val="Tahoma"/>
        <family val="2"/>
      </rPr>
      <t>2</t>
    </r>
  </si>
  <si>
    <r>
      <t>Year 1 Average Salary</t>
    </r>
    <r>
      <rPr>
        <b/>
        <vertAlign val="superscript"/>
        <sz val="10"/>
        <rFont val="Tahoma"/>
        <family val="2"/>
      </rPr>
      <t>3</t>
    </r>
  </si>
  <si>
    <r>
      <t>Year 2 Average Salary</t>
    </r>
    <r>
      <rPr>
        <b/>
        <vertAlign val="superscript"/>
        <sz val="10"/>
        <rFont val="Tahoma"/>
        <family val="2"/>
      </rPr>
      <t>3</t>
    </r>
  </si>
  <si>
    <r>
      <t>Year 3 Average Salary</t>
    </r>
    <r>
      <rPr>
        <b/>
        <vertAlign val="superscript"/>
        <sz val="10"/>
        <rFont val="Tahoma"/>
        <family val="2"/>
      </rPr>
      <t>3</t>
    </r>
  </si>
  <si>
    <r>
      <t>Year 4 Average Salary</t>
    </r>
    <r>
      <rPr>
        <b/>
        <vertAlign val="superscript"/>
        <sz val="10"/>
        <rFont val="Tahoma"/>
        <family val="2"/>
      </rPr>
      <t>3</t>
    </r>
  </si>
  <si>
    <r>
      <t>Year 5 Average Salary</t>
    </r>
    <r>
      <rPr>
        <b/>
        <vertAlign val="superscript"/>
        <sz val="10"/>
        <rFont val="Tahoma"/>
        <family val="2"/>
      </rPr>
      <t>3</t>
    </r>
  </si>
  <si>
    <r>
      <t>Biennium Student Cohort  Student Count</t>
    </r>
    <r>
      <rPr>
        <b/>
        <vertAlign val="superscript"/>
        <sz val="10"/>
        <rFont val="Tahoma"/>
        <family val="2"/>
      </rPr>
      <t>4, 6</t>
    </r>
  </si>
  <si>
    <t>Source: TSTC FY 12-13 Cohort Data.</t>
  </si>
  <si>
    <t>7. Wage data for the fourth quarter of 2018 were not available at the time of these calculations (2/26/2019). The first, second, and third quarters of 2018 wage data were available and the fourth quarter was approximated with the average of these three quarters to estimate the 5th year of the TSTC 2013 cohort.</t>
  </si>
  <si>
    <t>All Funds Difference</t>
  </si>
  <si>
    <t>Totals allocated by the Formula</t>
  </si>
  <si>
    <t>Metrics</t>
  </si>
  <si>
    <t>Formula Funding Head Count By Institution</t>
  </si>
  <si>
    <t>Formula Funding Predicted Space</t>
  </si>
  <si>
    <t>Rate Adjustment</t>
  </si>
  <si>
    <t>TXST</t>
  </si>
  <si>
    <t>General Revenue - 2020</t>
  </si>
  <si>
    <t>General Revenue - 2021</t>
  </si>
  <si>
    <t>General Revenue Dedicated - 2020</t>
  </si>
  <si>
    <t>General Revenue Dedicated - 2021</t>
  </si>
  <si>
    <t>Total All Funds Formula 2020-2021</t>
  </si>
  <si>
    <r>
      <t>Total General Revenue Dedicated</t>
    </r>
    <r>
      <rPr>
        <b/>
        <vertAlign val="superscript"/>
        <sz val="11"/>
        <rFont val="Tahoma"/>
        <family val="2"/>
      </rPr>
      <t>2</t>
    </r>
  </si>
  <si>
    <r>
      <t>General Revenue Dedicated - Texas Public Education Grants</t>
    </r>
    <r>
      <rPr>
        <b/>
        <vertAlign val="superscript"/>
        <sz val="11"/>
        <rFont val="Tahoma"/>
        <family val="2"/>
      </rPr>
      <t>2</t>
    </r>
  </si>
  <si>
    <r>
      <t>General Revenue Dedicated - Staff Group Insurance Premiums</t>
    </r>
    <r>
      <rPr>
        <b/>
        <vertAlign val="superscript"/>
        <sz val="11"/>
        <rFont val="Tahoma"/>
        <family val="2"/>
      </rPr>
      <t>2</t>
    </r>
  </si>
  <si>
    <r>
      <t>Small Institution Supplement</t>
    </r>
    <r>
      <rPr>
        <b/>
        <vertAlign val="superscript"/>
        <sz val="11"/>
        <rFont val="Tahoma"/>
        <family val="2"/>
      </rPr>
      <t>1</t>
    </r>
  </si>
  <si>
    <r>
      <t>Educational and General Space Support (Infrastructure)</t>
    </r>
    <r>
      <rPr>
        <b/>
        <vertAlign val="superscript"/>
        <sz val="11"/>
        <rFont val="Tahoma"/>
        <family val="2"/>
      </rPr>
      <t>1</t>
    </r>
  </si>
  <si>
    <r>
      <t>Instruction and Administration</t>
    </r>
    <r>
      <rPr>
        <b/>
        <vertAlign val="superscript"/>
        <sz val="11"/>
        <rFont val="Tahoma"/>
        <family val="2"/>
      </rPr>
      <t>1</t>
    </r>
  </si>
  <si>
    <t>Dual Credit</t>
  </si>
  <si>
    <t>Dual Credit Contact Hours</t>
  </si>
  <si>
    <t>Calendar Year 2018 Funded Contact Hours in Dual-Credit Enrollments for CTCs (CBM00S) by Institution by Fund -- Run 22 Feb 2019 at 12:38 -- Spring 2018 through Fall 2018</t>
  </si>
  <si>
    <t>Generated from \FormFund\GoodS\XM18-034\JProcC.sas</t>
  </si>
  <si>
    <t>Certified Base Year Dual Credit Contact Hours - Total</t>
  </si>
  <si>
    <t>Certified Base Year Dual Credit Contact Hours - Academic</t>
  </si>
  <si>
    <t>Certified Base Year Dual Credit Contact Hours - Technical</t>
  </si>
  <si>
    <t>CBM00S certified dual credit contact hours for Spring, Summer I, II and Fall 2018</t>
  </si>
  <si>
    <t>Total Dual Credit Contact Hours</t>
  </si>
  <si>
    <t>Community and Technical Colleges, Report of Fundable Operating Expenses, Fiscal Year (FY) 2018</t>
  </si>
  <si>
    <t>Summary of Expenses divided by Contact Hours</t>
  </si>
  <si>
    <t>Contact Hours for fall 2017 and spring and summer 2018</t>
  </si>
  <si>
    <t>Percent Funded</t>
  </si>
  <si>
    <t>Discipline</t>
  </si>
  <si>
    <t>Expense</t>
  </si>
  <si>
    <t>Reported Expense per Contact Hour</t>
  </si>
  <si>
    <t>Funded Expense per Contact Hour</t>
  </si>
  <si>
    <t>Agriculture</t>
  </si>
  <si>
    <t>Architecture and Precision Production Trades</t>
  </si>
  <si>
    <t>Biology, Physical Sciences, and Science Technology</t>
  </si>
  <si>
    <t>Business Management, Marketing, and Administrative Services</t>
  </si>
  <si>
    <t>Career Pilot</t>
  </si>
  <si>
    <t>Communications</t>
  </si>
  <si>
    <t>Computer and Information Sciences</t>
  </si>
  <si>
    <t>Construction Trades</t>
  </si>
  <si>
    <t>Consumer and Homemaking Education</t>
  </si>
  <si>
    <t>Engineering</t>
  </si>
  <si>
    <t>Engineering Related</t>
  </si>
  <si>
    <t>English Language, Lit, Philosophy, Humanities, &amp; Interdisciplinary</t>
  </si>
  <si>
    <t>Foreign Languages</t>
  </si>
  <si>
    <t>Health Occupations - Dental Assistants, Medical Lab, and Assoc. Degree Nursing</t>
  </si>
  <si>
    <t>Health Occupations - Dental Hygiene</t>
  </si>
  <si>
    <t>Health Occupations - Other</t>
  </si>
  <si>
    <t>Health Occupations - Respiratory Therapy</t>
  </si>
  <si>
    <t>Health Occupations - Vocational Nursing</t>
  </si>
  <si>
    <t>Mathematics</t>
  </si>
  <si>
    <t>Mechanics and Repairers - Automotive</t>
  </si>
  <si>
    <t>Mechanics and Repairers - Diesel, Aviation Mechanics, and Transportation Workers</t>
  </si>
  <si>
    <t>Mechanics and Repairers - Electronics</t>
  </si>
  <si>
    <t>Physical Education and Fitness</t>
  </si>
  <si>
    <t>Protective Services and Public Administration</t>
  </si>
  <si>
    <t>Psychology, Social Sciences, and History</t>
  </si>
  <si>
    <t>Visual and Performing Arts</t>
  </si>
  <si>
    <t>Contact Hour Funding Strategy</t>
  </si>
  <si>
    <t>Community College 2018 - 2019 Rate</t>
  </si>
  <si>
    <t>Biennial Average Dual Credit Contact Hour Rate</t>
  </si>
  <si>
    <t>Technical Colleges Formula Funding Recommendation - 2020-2021</t>
  </si>
  <si>
    <t>2. The values for General Revenue Dedicated highlighted in light blue were validated using General Appropriations Act, HB 1, 86th Texas Legislature, Section 1 (page III-154-158).</t>
  </si>
  <si>
    <t>1. The values for General Revenue and General Revenue Dedicated highlighted in light blue were validated using Method of Finance Document provided by the Legislative Budget Board (LBB).</t>
  </si>
  <si>
    <t>Legislative Budget Board (LBB) Method of Finance (MOF)</t>
  </si>
  <si>
    <r>
      <t>Instruction and Administration</t>
    </r>
    <r>
      <rPr>
        <b/>
        <vertAlign val="superscript"/>
        <sz val="11"/>
        <rFont val="Tahoma"/>
        <family val="2"/>
      </rPr>
      <t>2</t>
    </r>
  </si>
  <si>
    <r>
      <t>Educational and General Space Support (Infrastructure)</t>
    </r>
    <r>
      <rPr>
        <b/>
        <vertAlign val="superscript"/>
        <sz val="11"/>
        <rFont val="Tahoma"/>
        <family val="2"/>
      </rPr>
      <t>2</t>
    </r>
  </si>
  <si>
    <r>
      <t>Small Institution Supplement</t>
    </r>
    <r>
      <rPr>
        <b/>
        <vertAlign val="superscript"/>
        <sz val="11"/>
        <rFont val="Tahoma"/>
        <family val="2"/>
      </rPr>
      <t>2</t>
    </r>
  </si>
  <si>
    <r>
      <t>Dual Credit</t>
    </r>
    <r>
      <rPr>
        <b/>
        <vertAlign val="superscript"/>
        <sz val="11"/>
        <rFont val="Tahoma"/>
        <family val="2"/>
      </rPr>
      <t>2</t>
    </r>
  </si>
  <si>
    <r>
      <t>Dual Credit</t>
    </r>
    <r>
      <rPr>
        <b/>
        <vertAlign val="superscript"/>
        <sz val="11"/>
        <rFont val="Tahoma"/>
        <family val="2"/>
      </rPr>
      <t>1</t>
    </r>
  </si>
  <si>
    <t>General Appropriations Act Published - Biennial Comparison</t>
  </si>
  <si>
    <t>General Appropriations Act Published - Annual Appropriation</t>
  </si>
  <si>
    <t>*</t>
  </si>
  <si>
    <t>6. Small cell count values masked. * Denotes Personally Identifiable Information (PII).</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</si>
</sst>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_)"/>
    <numFmt numFmtId="166" formatCode="&quot;$&quot;#,##0.00"/>
    <numFmt numFmtId="167" formatCode="&quot;$&quot;#,##0"/>
    <numFmt numFmtId="168" formatCode="0.0%"/>
    <numFmt numFmtId="169" formatCode="000000"/>
    <numFmt numFmtId="170" formatCode="##,###,##0"/>
    <numFmt numFmtId="171" formatCode="00"/>
    <numFmt numFmtId="172" formatCode="&quot;$&quot;#,##0.000_);\(&quot;$&quot;#,##0.000\)"/>
    <numFmt numFmtId="173" formatCode="_(* #,##0.0000000_);_(* \(#,##0.0000000\);_(* &quot;-&quot;??_);_(@_)"/>
    <numFmt numFmtId="174" formatCode="#,##0.000_);\(#,##0.000\)"/>
    <numFmt numFmtId="175" formatCode="_(&quot;$&quot;* #,##0_);_(&quot;$&quot;* \(#,##0\);_(&quot;$&quot;* &quot;-&quot;??_);_(@_)"/>
    <numFmt numFmtId="176" formatCode="0.0000%"/>
    <numFmt numFmtId="177" formatCode="#,##0.0%_);\(#,##0.0%\)"/>
    <numFmt numFmtId="178" formatCode="#,##0.0%;[Black]\(#,##0.0%\)"/>
    <numFmt numFmtId="179" formatCode="#,##0.0%_);[Red]\(#,##0.0%\)"/>
    <numFmt numFmtId="180" formatCode="##,###,##0.00"/>
    <numFmt numFmtId="181" formatCode="##,###,##0.000"/>
    <numFmt numFmtId="182" formatCode="&quot;$&quot;#,##0.00000000"/>
  </numFmts>
  <fonts count="37" x14ac:knownFonts="1">
    <font>
      <sz val="11"/>
      <color theme="1"/>
      <name val="Calibri"/>
      <family val="2"/>
      <scheme val="minor"/>
    </font>
    <font>
      <sz val="10"/>
      <color theme="1"/>
      <name val="Tahoma"/>
      <family val="2"/>
    </font>
    <font>
      <sz val="10"/>
      <color theme="1"/>
      <name val="Tahoma"/>
      <family val="2"/>
    </font>
    <font>
      <sz val="10"/>
      <color theme="1"/>
      <name val="Tahoma"/>
      <family val="2"/>
    </font>
    <font>
      <sz val="11"/>
      <color theme="1"/>
      <name val="Calibri"/>
      <family val="2"/>
      <scheme val="minor"/>
    </font>
    <font>
      <sz val="10"/>
      <name val="MS Sans Serif"/>
      <family val="2"/>
    </font>
    <font>
      <b/>
      <sz val="10"/>
      <color theme="1"/>
      <name val="Tahoma"/>
      <family val="2"/>
    </font>
    <font>
      <sz val="11"/>
      <name val="Calibri"/>
      <family val="2"/>
      <scheme val="minor"/>
    </font>
    <font>
      <sz val="10"/>
      <name val="Arial"/>
      <family val="2"/>
    </font>
    <font>
      <sz val="12"/>
      <name val="Arial"/>
      <family val="2"/>
    </font>
    <font>
      <sz val="11"/>
      <color indexed="8"/>
      <name val="Calibri"/>
      <family val="2"/>
    </font>
    <font>
      <b/>
      <sz val="11"/>
      <color theme="1"/>
      <name val="Calibri"/>
      <family val="2"/>
      <scheme val="minor"/>
    </font>
    <font>
      <b/>
      <sz val="11"/>
      <name val="Tahoma"/>
      <family val="2"/>
    </font>
    <font>
      <sz val="11"/>
      <name val="Tahoma"/>
      <family val="2"/>
    </font>
    <font>
      <sz val="11"/>
      <color indexed="8"/>
      <name val="Tahoma"/>
      <family val="2"/>
    </font>
    <font>
      <b/>
      <sz val="11"/>
      <color indexed="8"/>
      <name val="Tahoma"/>
      <family val="2"/>
    </font>
    <font>
      <b/>
      <sz val="11"/>
      <color theme="0"/>
      <name val="Tahoma"/>
      <family val="2"/>
    </font>
    <font>
      <sz val="11"/>
      <color indexed="12"/>
      <name val="Tahoma"/>
      <family val="2"/>
    </font>
    <font>
      <sz val="11"/>
      <color rgb="FFFF0000"/>
      <name val="Tahoma"/>
      <family val="2"/>
    </font>
    <font>
      <b/>
      <vertAlign val="superscript"/>
      <sz val="11"/>
      <name val="Tahoma"/>
      <family val="2"/>
    </font>
    <font>
      <sz val="11"/>
      <color indexed="10"/>
      <name val="Tahoma"/>
      <family val="2"/>
    </font>
    <font>
      <sz val="11"/>
      <color theme="1"/>
      <name val="Tahoma"/>
      <family val="2"/>
    </font>
    <font>
      <sz val="10"/>
      <name val="System"/>
      <family val="2"/>
    </font>
    <font>
      <sz val="10"/>
      <name val="Tahoma"/>
      <family val="2"/>
    </font>
    <font>
      <sz val="10"/>
      <color theme="1"/>
      <name val="Calibri"/>
      <family val="2"/>
      <scheme val="minor"/>
    </font>
    <font>
      <sz val="11"/>
      <color rgb="FFFFFF00"/>
      <name val="Tahoma"/>
      <family val="2"/>
    </font>
    <font>
      <b/>
      <sz val="11"/>
      <color theme="1"/>
      <name val="Calibri"/>
      <family val="2"/>
    </font>
    <font>
      <vertAlign val="superscript"/>
      <sz val="11"/>
      <name val="Tahoma"/>
      <family val="2"/>
    </font>
    <font>
      <vertAlign val="superscript"/>
      <sz val="11"/>
      <color indexed="8"/>
      <name val="Tahoma"/>
      <family val="2"/>
    </font>
    <font>
      <b/>
      <sz val="11"/>
      <color theme="1"/>
      <name val="Tahoma"/>
      <family val="2"/>
    </font>
    <font>
      <u/>
      <sz val="11"/>
      <color theme="3"/>
      <name val="Tahoma"/>
      <family val="2"/>
    </font>
    <font>
      <b/>
      <sz val="10"/>
      <name val="Tahoma"/>
      <family val="2"/>
    </font>
    <font>
      <b/>
      <vertAlign val="superscript"/>
      <sz val="10"/>
      <name val="Tahoma"/>
      <family val="2"/>
    </font>
    <font>
      <sz val="11"/>
      <color theme="0"/>
      <name val="Tahoma"/>
      <family val="2"/>
    </font>
    <font>
      <b/>
      <u/>
      <sz val="10"/>
      <color theme="1"/>
      <name val="Tahoma"/>
      <family val="2"/>
    </font>
    <font>
      <b/>
      <sz val="9"/>
      <color indexed="81"/>
      <name val="Tahoma"/>
      <family val="2"/>
    </font>
    <font>
      <sz val="9"/>
      <color indexed="81"/>
      <name val="Tahoma"/>
      <family val="2"/>
    </font>
  </fonts>
  <fills count="11">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92D05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s>
  <cellStyleXfs count="55">
    <xf numFmtId="0" fontId="0" fillId="0" borderId="0"/>
    <xf numFmtId="43" fontId="4" fillId="0" borderId="0" applyFont="0" applyFill="0" applyBorder="0" applyAlignment="0" applyProtection="0"/>
    <xf numFmtId="9" fontId="4" fillId="0" borderId="0" applyFont="0" applyFill="0" applyBorder="0" applyAlignment="0" applyProtection="0"/>
    <xf numFmtId="0" fontId="5"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0" fontId="5" fillId="0" borderId="0"/>
    <xf numFmtId="0" fontId="9" fillId="0" borderId="0"/>
    <xf numFmtId="0" fontId="4" fillId="0" borderId="0"/>
    <xf numFmtId="0" fontId="4" fillId="0" borderId="0"/>
    <xf numFmtId="0" fontId="4" fillId="0" borderId="0"/>
    <xf numFmtId="0" fontId="8" fillId="0" borderId="0"/>
    <xf numFmtId="9" fontId="8"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0" fontId="9" fillId="0" borderId="0"/>
    <xf numFmtId="0" fontId="9" fillId="0" borderId="0"/>
    <xf numFmtId="44" fontId="8" fillId="0" borderId="0" applyFont="0" applyFill="0" applyBorder="0" applyAlignment="0" applyProtection="0"/>
    <xf numFmtId="0" fontId="9"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5" fillId="0" borderId="0" applyFont="0" applyFill="0" applyBorder="0" applyAlignment="0" applyProtection="0"/>
    <xf numFmtId="3" fontId="8" fillId="0" borderId="0"/>
    <xf numFmtId="3" fontId="8" fillId="0" borderId="0"/>
    <xf numFmtId="44" fontId="8" fillId="0" borderId="0" applyFont="0" applyFill="0" applyBorder="0" applyAlignment="0" applyProtection="0"/>
    <xf numFmtId="44" fontId="5" fillId="0" borderId="0" applyFont="0" applyFill="0" applyBorder="0" applyAlignment="0" applyProtection="0"/>
    <xf numFmtId="44" fontId="21" fillId="0" borderId="0" applyFont="0" applyFill="0" applyBorder="0" applyAlignment="0" applyProtection="0"/>
    <xf numFmtId="44" fontId="22" fillId="0" borderId="0" applyFont="0" applyFill="0" applyBorder="0" applyAlignment="0" applyProtection="0"/>
    <xf numFmtId="0" fontId="8" fillId="0" borderId="0"/>
    <xf numFmtId="0" fontId="8" fillId="0" borderId="0"/>
    <xf numFmtId="0" fontId="22"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1" fillId="0" borderId="0"/>
    <xf numFmtId="0" fontId="8" fillId="0" borderId="0"/>
    <xf numFmtId="0" fontId="5" fillId="0" borderId="0"/>
    <xf numFmtId="0" fontId="21" fillId="0" borderId="0"/>
    <xf numFmtId="9" fontId="5" fillId="0" borderId="0" applyFont="0" applyFill="0" applyBorder="0" applyAlignment="0" applyProtection="0"/>
    <xf numFmtId="9" fontId="22" fillId="0" borderId="0" applyFont="0" applyFill="0" applyBorder="0" applyAlignment="0" applyProtection="0"/>
    <xf numFmtId="43" fontId="1" fillId="0" borderId="0" applyFont="0" applyFill="0" applyBorder="0" applyAlignment="0" applyProtection="0"/>
  </cellStyleXfs>
  <cellXfs count="451">
    <xf numFmtId="0" fontId="0" fillId="0" borderId="0" xfId="0"/>
    <xf numFmtId="0" fontId="3" fillId="0" borderId="0" xfId="0" applyFont="1"/>
    <xf numFmtId="167" fontId="3" fillId="0" borderId="0" xfId="0" applyNumberFormat="1" applyFont="1"/>
    <xf numFmtId="0" fontId="3" fillId="0" borderId="1" xfId="0" applyFont="1" applyBorder="1"/>
    <xf numFmtId="0" fontId="3" fillId="0" borderId="1" xfId="0" applyFont="1" applyBorder="1" applyAlignment="1">
      <alignment horizontal="center"/>
    </xf>
    <xf numFmtId="167" fontId="3" fillId="2" borderId="1" xfId="1" applyNumberFormat="1" applyFont="1" applyFill="1" applyBorder="1"/>
    <xf numFmtId="3" fontId="3" fillId="2" borderId="1" xfId="1" applyNumberFormat="1" applyFont="1" applyFill="1" applyBorder="1"/>
    <xf numFmtId="167" fontId="6" fillId="0" borderId="0" xfId="0" applyNumberFormat="1" applyFont="1"/>
    <xf numFmtId="169" fontId="6" fillId="0" borderId="0" xfId="5" applyNumberFormat="1" applyFont="1"/>
    <xf numFmtId="0" fontId="2" fillId="0" borderId="0" xfId="5" applyFont="1"/>
    <xf numFmtId="170" fontId="2" fillId="0" borderId="0" xfId="5" applyNumberFormat="1" applyFont="1" applyAlignment="1">
      <alignment horizontal="right"/>
    </xf>
    <xf numFmtId="169" fontId="2" fillId="0" borderId="1" xfId="5" applyNumberFormat="1" applyFont="1" applyBorder="1"/>
    <xf numFmtId="171" fontId="2" fillId="0" borderId="1" xfId="5" applyNumberFormat="1" applyFont="1" applyBorder="1"/>
    <xf numFmtId="170" fontId="2" fillId="0" borderId="1" xfId="5" applyNumberFormat="1" applyFont="1" applyBorder="1" applyAlignment="1">
      <alignment horizontal="right"/>
    </xf>
    <xf numFmtId="169" fontId="2" fillId="0" borderId="0" xfId="5" applyNumberFormat="1" applyFont="1"/>
    <xf numFmtId="171" fontId="2" fillId="0" borderId="0" xfId="5" applyNumberFormat="1" applyFont="1"/>
    <xf numFmtId="0" fontId="6" fillId="0" borderId="0" xfId="0" applyFont="1"/>
    <xf numFmtId="0" fontId="12" fillId="0" borderId="0" xfId="20" applyFont="1" applyBorder="1" applyProtection="1"/>
    <xf numFmtId="0" fontId="13" fillId="0" borderId="0" xfId="20" applyFont="1" applyBorder="1" applyProtection="1"/>
    <xf numFmtId="0" fontId="14" fillId="0" borderId="0" xfId="20" applyFont="1" applyBorder="1" applyProtection="1"/>
    <xf numFmtId="0" fontId="15" fillId="0" borderId="0" xfId="20" applyFont="1" applyFill="1" applyBorder="1" applyAlignment="1" applyProtection="1">
      <alignment horizontal="center"/>
    </xf>
    <xf numFmtId="0" fontId="14" fillId="0" borderId="0" xfId="20" applyFont="1" applyFill="1" applyBorder="1" applyProtection="1"/>
    <xf numFmtId="0" fontId="13" fillId="0" borderId="0" xfId="20" applyFont="1" applyBorder="1" applyAlignment="1" applyProtection="1">
      <alignment horizontal="center" wrapText="1"/>
    </xf>
    <xf numFmtId="169" fontId="13" fillId="0" borderId="15" xfId="21" applyNumberFormat="1" applyFont="1" applyFill="1" applyBorder="1" applyAlignment="1" applyProtection="1">
      <alignment horizontal="right" indent="1" shrinkToFit="1"/>
    </xf>
    <xf numFmtId="0" fontId="14" fillId="0" borderId="16" xfId="20" applyFont="1" applyFill="1" applyBorder="1" applyAlignment="1" applyProtection="1">
      <alignment horizontal="left" wrapText="1"/>
    </xf>
    <xf numFmtId="5" fontId="14" fillId="0" borderId="17" xfId="20" applyNumberFormat="1" applyFont="1" applyFill="1" applyBorder="1" applyProtection="1"/>
    <xf numFmtId="164" fontId="13" fillId="0" borderId="0" xfId="9" applyNumberFormat="1" applyFont="1" applyBorder="1" applyProtection="1"/>
    <xf numFmtId="169" fontId="13" fillId="0" borderId="20" xfId="21" applyNumberFormat="1" applyFont="1" applyFill="1" applyBorder="1" applyAlignment="1" applyProtection="1">
      <alignment horizontal="right" indent="1" shrinkToFit="1"/>
    </xf>
    <xf numFmtId="0" fontId="14" fillId="0" borderId="21" xfId="20" applyFont="1" applyFill="1" applyBorder="1" applyAlignment="1" applyProtection="1">
      <alignment horizontal="left" wrapText="1"/>
    </xf>
    <xf numFmtId="37" fontId="14" fillId="0" borderId="22" xfId="20" applyNumberFormat="1" applyFont="1" applyFill="1" applyBorder="1" applyProtection="1"/>
    <xf numFmtId="37" fontId="14" fillId="0" borderId="24" xfId="20" applyNumberFormat="1" applyFont="1" applyFill="1" applyBorder="1" applyProtection="1"/>
    <xf numFmtId="164" fontId="14" fillId="0" borderId="1" xfId="9" applyNumberFormat="1" applyFont="1" applyFill="1" applyBorder="1" applyProtection="1"/>
    <xf numFmtId="0" fontId="13" fillId="0" borderId="0" xfId="20" applyFont="1" applyFill="1" applyBorder="1" applyProtection="1"/>
    <xf numFmtId="169" fontId="13" fillId="0" borderId="25" xfId="21" applyNumberFormat="1" applyFont="1" applyFill="1" applyBorder="1" applyAlignment="1" applyProtection="1">
      <alignment horizontal="right" indent="1" shrinkToFit="1"/>
    </xf>
    <xf numFmtId="37" fontId="14" fillId="0" borderId="28" xfId="20" applyNumberFormat="1" applyFont="1" applyFill="1" applyBorder="1" applyProtection="1"/>
    <xf numFmtId="0" fontId="14" fillId="0" borderId="0" xfId="20" applyFont="1" applyFill="1" applyBorder="1" applyAlignment="1" applyProtection="1">
      <alignment horizontal="right"/>
    </xf>
    <xf numFmtId="5" fontId="14" fillId="0" borderId="0" xfId="20" applyNumberFormat="1" applyFont="1" applyFill="1" applyBorder="1" applyProtection="1"/>
    <xf numFmtId="10" fontId="17" fillId="0" borderId="0" xfId="20" applyNumberFormat="1" applyFont="1" applyFill="1" applyBorder="1" applyProtection="1"/>
    <xf numFmtId="164" fontId="14" fillId="0" borderId="0" xfId="9" applyNumberFormat="1" applyFont="1" applyFill="1" applyBorder="1" applyProtection="1"/>
    <xf numFmtId="37" fontId="14" fillId="0" borderId="0" xfId="20" applyNumberFormat="1" applyFont="1" applyFill="1" applyBorder="1" applyProtection="1"/>
    <xf numFmtId="37" fontId="14" fillId="0" borderId="17" xfId="20" applyNumberFormat="1" applyFont="1" applyFill="1" applyBorder="1" applyProtection="1"/>
    <xf numFmtId="37" fontId="14" fillId="0" borderId="18" xfId="20" applyNumberFormat="1" applyFont="1" applyFill="1" applyBorder="1" applyProtection="1"/>
    <xf numFmtId="164" fontId="14" fillId="0" borderId="19" xfId="9" applyNumberFormat="1" applyFont="1" applyFill="1" applyBorder="1" applyProtection="1"/>
    <xf numFmtId="0" fontId="14" fillId="0" borderId="26" xfId="20" applyFont="1" applyFill="1" applyBorder="1" applyAlignment="1" applyProtection="1">
      <alignment horizontal="left" wrapText="1"/>
    </xf>
    <xf numFmtId="37" fontId="14" fillId="0" borderId="27" xfId="20" applyNumberFormat="1" applyFont="1" applyFill="1" applyBorder="1" applyProtection="1"/>
    <xf numFmtId="164" fontId="13" fillId="0" borderId="0" xfId="20" applyNumberFormat="1" applyFont="1" applyFill="1" applyBorder="1" applyProtection="1"/>
    <xf numFmtId="5" fontId="14" fillId="0" borderId="0" xfId="20" applyNumberFormat="1" applyFont="1" applyFill="1" applyBorder="1" applyAlignment="1" applyProtection="1">
      <alignment horizontal="right"/>
    </xf>
    <xf numFmtId="10" fontId="18" fillId="0" borderId="0" xfId="17" applyNumberFormat="1" applyFont="1" applyFill="1" applyBorder="1" applyProtection="1"/>
    <xf numFmtId="172" fontId="14" fillId="0" borderId="0" xfId="20" applyNumberFormat="1" applyFont="1" applyFill="1" applyBorder="1" applyProtection="1"/>
    <xf numFmtId="0" fontId="13" fillId="0" borderId="14" xfId="21" quotePrefix="1" applyFont="1" applyFill="1" applyBorder="1" applyAlignment="1">
      <alignment horizontal="left"/>
    </xf>
    <xf numFmtId="0" fontId="13" fillId="0" borderId="14" xfId="21" applyFont="1" applyFill="1" applyBorder="1" applyAlignment="1"/>
    <xf numFmtId="0" fontId="13" fillId="0" borderId="12" xfId="21" applyFont="1" applyFill="1" applyBorder="1" applyAlignment="1"/>
    <xf numFmtId="5" fontId="13" fillId="0" borderId="0" xfId="9" applyNumberFormat="1" applyFont="1" applyBorder="1" applyProtection="1"/>
    <xf numFmtId="0" fontId="12" fillId="0" borderId="15" xfId="20" applyFont="1" applyBorder="1" applyProtection="1"/>
    <xf numFmtId="173" fontId="13" fillId="0" borderId="18" xfId="20" quotePrefix="1" applyNumberFormat="1" applyFont="1" applyBorder="1" applyAlignment="1" applyProtection="1">
      <alignment horizontal="center"/>
    </xf>
    <xf numFmtId="7" fontId="13" fillId="0" borderId="0" xfId="20" applyNumberFormat="1" applyFont="1" applyBorder="1" applyProtection="1"/>
    <xf numFmtId="0" fontId="12" fillId="0" borderId="25" xfId="20" applyFont="1" applyBorder="1" applyProtection="1"/>
    <xf numFmtId="0" fontId="13" fillId="0" borderId="0" xfId="20" applyFont="1" applyBorder="1" applyAlignment="1" applyProtection="1"/>
    <xf numFmtId="164" fontId="13" fillId="0" borderId="0" xfId="9" applyNumberFormat="1" applyFont="1" applyBorder="1" applyAlignment="1" applyProtection="1"/>
    <xf numFmtId="0" fontId="13" fillId="0" borderId="0" xfId="23" applyFont="1"/>
    <xf numFmtId="0" fontId="12" fillId="0" borderId="0" xfId="20" applyFont="1" applyBorder="1" applyAlignment="1" applyProtection="1"/>
    <xf numFmtId="0" fontId="13" fillId="0" borderId="0" xfId="20" applyFont="1"/>
    <xf numFmtId="169" fontId="13" fillId="0" borderId="43" xfId="21" applyNumberFormat="1" applyFont="1" applyFill="1" applyBorder="1" applyAlignment="1" applyProtection="1">
      <alignment horizontal="right" indent="1" shrinkToFit="1"/>
    </xf>
    <xf numFmtId="0" fontId="14" fillId="0" borderId="44" xfId="20" applyFont="1" applyFill="1" applyBorder="1" applyAlignment="1" applyProtection="1">
      <alignment horizontal="left" wrapText="1"/>
    </xf>
    <xf numFmtId="172" fontId="14" fillId="0" borderId="9" xfId="20" applyNumberFormat="1" applyFont="1" applyFill="1" applyBorder="1" applyProtection="1"/>
    <xf numFmtId="10" fontId="17" fillId="0" borderId="44" xfId="20" applyNumberFormat="1" applyFont="1" applyFill="1" applyBorder="1" applyProtection="1"/>
    <xf numFmtId="7" fontId="14" fillId="0" borderId="9" xfId="20" applyNumberFormat="1" applyFont="1" applyFill="1" applyBorder="1" applyProtection="1"/>
    <xf numFmtId="168" fontId="20" fillId="0" borderId="44" xfId="20" applyNumberFormat="1" applyFont="1" applyFill="1" applyBorder="1" applyProtection="1"/>
    <xf numFmtId="168" fontId="20" fillId="0" borderId="16" xfId="20" applyNumberFormat="1" applyFont="1" applyFill="1" applyBorder="1" applyProtection="1"/>
    <xf numFmtId="10" fontId="17" fillId="0" borderId="45" xfId="20" applyNumberFormat="1" applyFont="1" applyFill="1" applyBorder="1" applyProtection="1"/>
    <xf numFmtId="9" fontId="14" fillId="0" borderId="17" xfId="17" applyFont="1" applyFill="1" applyBorder="1" applyProtection="1"/>
    <xf numFmtId="174" fontId="14" fillId="0" borderId="1" xfId="20" applyNumberFormat="1" applyFont="1" applyFill="1" applyBorder="1" applyProtection="1"/>
    <xf numFmtId="10" fontId="17" fillId="0" borderId="21" xfId="20" applyNumberFormat="1" applyFont="1" applyFill="1" applyBorder="1" applyProtection="1"/>
    <xf numFmtId="39" fontId="14" fillId="0" borderId="1" xfId="20" applyNumberFormat="1" applyFont="1" applyFill="1" applyBorder="1" applyProtection="1"/>
    <xf numFmtId="168" fontId="20" fillId="0" borderId="21" xfId="20" applyNumberFormat="1" applyFont="1" applyFill="1" applyBorder="1" applyProtection="1"/>
    <xf numFmtId="10" fontId="17" fillId="0" borderId="24" xfId="20" applyNumberFormat="1" applyFont="1" applyFill="1" applyBorder="1" applyProtection="1"/>
    <xf numFmtId="9" fontId="14" fillId="0" borderId="22" xfId="17" applyFont="1" applyFill="1" applyBorder="1" applyProtection="1"/>
    <xf numFmtId="174" fontId="14" fillId="0" borderId="30" xfId="20" applyNumberFormat="1" applyFont="1" applyFill="1" applyBorder="1" applyProtection="1"/>
    <xf numFmtId="10" fontId="17" fillId="0" borderId="26" xfId="20" applyNumberFormat="1" applyFont="1" applyFill="1" applyBorder="1" applyProtection="1"/>
    <xf numFmtId="39" fontId="14" fillId="0" borderId="30" xfId="20" applyNumberFormat="1" applyFont="1" applyFill="1" applyBorder="1" applyProtection="1"/>
    <xf numFmtId="168" fontId="20" fillId="0" borderId="26" xfId="20" applyNumberFormat="1" applyFont="1" applyFill="1" applyBorder="1" applyProtection="1"/>
    <xf numFmtId="10" fontId="17" fillId="0" borderId="28" xfId="20" applyNumberFormat="1" applyFont="1" applyFill="1" applyBorder="1" applyProtection="1"/>
    <xf numFmtId="9" fontId="14" fillId="0" borderId="28" xfId="17" applyFont="1" applyFill="1" applyBorder="1" applyProtection="1"/>
    <xf numFmtId="0" fontId="15" fillId="0" borderId="0" xfId="20" applyFont="1" applyFill="1" applyBorder="1" applyAlignment="1" applyProtection="1">
      <alignment horizontal="right"/>
    </xf>
    <xf numFmtId="3" fontId="14" fillId="0" borderId="0" xfId="20" applyNumberFormat="1" applyFont="1" applyFill="1" applyBorder="1" applyProtection="1"/>
    <xf numFmtId="174" fontId="14" fillId="0" borderId="0" xfId="20" applyNumberFormat="1" applyFont="1" applyFill="1" applyBorder="1" applyProtection="1"/>
    <xf numFmtId="39" fontId="14" fillId="0" borderId="0" xfId="20" applyNumberFormat="1" applyFont="1" applyFill="1" applyBorder="1" applyProtection="1"/>
    <xf numFmtId="168" fontId="20" fillId="0" borderId="0" xfId="20" applyNumberFormat="1" applyFont="1" applyFill="1" applyBorder="1" applyProtection="1"/>
    <xf numFmtId="9" fontId="14" fillId="0" borderId="0" xfId="17" applyFont="1" applyFill="1" applyBorder="1" applyProtection="1"/>
    <xf numFmtId="174" fontId="14" fillId="0" borderId="19" xfId="20" applyNumberFormat="1" applyFont="1" applyFill="1" applyBorder="1" applyProtection="1"/>
    <xf numFmtId="10" fontId="17" fillId="0" borderId="16" xfId="20" applyNumberFormat="1" applyFont="1" applyFill="1" applyBorder="1" applyProtection="1"/>
    <xf numFmtId="39" fontId="14" fillId="0" borderId="19" xfId="20" applyNumberFormat="1" applyFont="1" applyFill="1" applyBorder="1" applyProtection="1"/>
    <xf numFmtId="10" fontId="17" fillId="0" borderId="18" xfId="20" applyNumberFormat="1" applyFont="1" applyFill="1" applyBorder="1" applyProtection="1"/>
    <xf numFmtId="9" fontId="14" fillId="0" borderId="27" xfId="17" applyFont="1" applyFill="1" applyBorder="1" applyProtection="1"/>
    <xf numFmtId="37" fontId="14" fillId="0" borderId="0" xfId="20" applyNumberFormat="1" applyFont="1" applyFill="1" applyBorder="1" applyProtection="1">
      <protection locked="0"/>
    </xf>
    <xf numFmtId="0" fontId="15" fillId="0" borderId="0" xfId="20" applyFont="1" applyFill="1" applyBorder="1" applyAlignment="1" applyProtection="1">
      <alignment horizontal="right" wrapText="1"/>
    </xf>
    <xf numFmtId="7" fontId="14" fillId="0" borderId="0" xfId="20" applyNumberFormat="1" applyFont="1" applyFill="1" applyBorder="1" applyProtection="1"/>
    <xf numFmtId="168" fontId="14" fillId="0" borderId="0" xfId="17" applyNumberFormat="1" applyFont="1" applyFill="1" applyBorder="1" applyProtection="1"/>
    <xf numFmtId="9" fontId="13" fillId="0" borderId="0" xfId="17" applyFont="1"/>
    <xf numFmtId="0" fontId="12" fillId="0" borderId="0" xfId="26" applyFont="1" applyBorder="1"/>
    <xf numFmtId="0" fontId="13" fillId="0" borderId="0" xfId="26" applyFont="1"/>
    <xf numFmtId="0" fontId="13" fillId="0" borderId="0" xfId="26" applyFont="1" applyBorder="1"/>
    <xf numFmtId="164" fontId="13" fillId="0" borderId="0" xfId="24" applyNumberFormat="1" applyFont="1"/>
    <xf numFmtId="164" fontId="13" fillId="0" borderId="0" xfId="26" applyNumberFormat="1" applyFont="1"/>
    <xf numFmtId="0" fontId="12" fillId="0" borderId="0" xfId="26" applyFont="1" applyAlignment="1">
      <alignment horizontal="right"/>
    </xf>
    <xf numFmtId="164" fontId="12" fillId="0" borderId="0" xfId="26" applyNumberFormat="1" applyFont="1"/>
    <xf numFmtId="164" fontId="14" fillId="0" borderId="0" xfId="20" applyNumberFormat="1" applyFont="1" applyFill="1" applyBorder="1" applyProtection="1"/>
    <xf numFmtId="43" fontId="14" fillId="0" borderId="0" xfId="1" applyFont="1" applyFill="1" applyBorder="1" applyProtection="1"/>
    <xf numFmtId="164" fontId="13" fillId="0" borderId="0" xfId="17" applyNumberFormat="1" applyFont="1" applyBorder="1" applyProtection="1"/>
    <xf numFmtId="164" fontId="13" fillId="3" borderId="13" xfId="16" applyNumberFormat="1" applyFont="1" applyFill="1" applyBorder="1"/>
    <xf numFmtId="10" fontId="14" fillId="0" borderId="30" xfId="20" applyNumberFormat="1" applyFont="1" applyFill="1" applyBorder="1" applyProtection="1"/>
    <xf numFmtId="10" fontId="13" fillId="0" borderId="30" xfId="20" applyNumberFormat="1" applyFont="1" applyBorder="1" applyProtection="1"/>
    <xf numFmtId="37" fontId="14" fillId="2" borderId="31" xfId="20" applyNumberFormat="1" applyFont="1" applyFill="1" applyBorder="1" applyProtection="1"/>
    <xf numFmtId="37" fontId="14" fillId="2" borderId="23" xfId="20" applyNumberFormat="1" applyFont="1" applyFill="1" applyBorder="1" applyProtection="1"/>
    <xf numFmtId="38" fontId="14" fillId="3" borderId="17" xfId="20" applyNumberFormat="1" applyFont="1" applyFill="1" applyBorder="1" applyProtection="1">
      <protection locked="0"/>
    </xf>
    <xf numFmtId="38" fontId="14" fillId="3" borderId="22" xfId="20" applyNumberFormat="1" applyFont="1" applyFill="1" applyBorder="1" applyProtection="1">
      <protection locked="0"/>
    </xf>
    <xf numFmtId="164" fontId="13" fillId="3" borderId="1" xfId="24" applyNumberFormat="1" applyFont="1" applyFill="1" applyBorder="1" applyProtection="1"/>
    <xf numFmtId="0" fontId="13" fillId="0" borderId="0" xfId="20" applyFont="1" applyAlignment="1">
      <alignment wrapText="1"/>
    </xf>
    <xf numFmtId="0" fontId="14" fillId="0" borderId="48" xfId="20" applyFont="1" applyBorder="1" applyProtection="1"/>
    <xf numFmtId="0" fontId="13" fillId="0" borderId="36" xfId="20" applyFont="1" applyBorder="1" applyProtection="1"/>
    <xf numFmtId="0" fontId="14" fillId="0" borderId="49" xfId="20" applyFont="1" applyBorder="1" applyProtection="1"/>
    <xf numFmtId="5" fontId="14" fillId="0" borderId="41" xfId="20" applyNumberFormat="1" applyFont="1" applyFill="1" applyBorder="1" applyProtection="1"/>
    <xf numFmtId="44" fontId="13" fillId="0" borderId="28" xfId="4" applyFont="1" applyBorder="1" applyProtection="1"/>
    <xf numFmtId="0" fontId="12" fillId="0" borderId="0" xfId="21" applyFont="1"/>
    <xf numFmtId="0" fontId="13" fillId="0" borderId="0" xfId="21" applyFont="1"/>
    <xf numFmtId="37" fontId="13" fillId="0" borderId="3" xfId="21" applyNumberFormat="1" applyFont="1" applyFill="1" applyBorder="1" applyProtection="1"/>
    <xf numFmtId="169" fontId="14" fillId="0" borderId="20" xfId="21" applyNumberFormat="1" applyFont="1" applyBorder="1" applyProtection="1"/>
    <xf numFmtId="0" fontId="13" fillId="0" borderId="2" xfId="21" applyFont="1" applyBorder="1"/>
    <xf numFmtId="0" fontId="14" fillId="0" borderId="25" xfId="21" applyFont="1" applyBorder="1"/>
    <xf numFmtId="0" fontId="12" fillId="0" borderId="29" xfId="21" applyFont="1" applyBorder="1" applyAlignment="1">
      <alignment horizontal="right"/>
    </xf>
    <xf numFmtId="37" fontId="15" fillId="0" borderId="34" xfId="21" applyNumberFormat="1" applyFont="1" applyBorder="1" applyProtection="1"/>
    <xf numFmtId="37" fontId="15" fillId="0" borderId="30" xfId="21" applyNumberFormat="1" applyFont="1" applyBorder="1" applyProtection="1"/>
    <xf numFmtId="0" fontId="14" fillId="0" borderId="0" xfId="21" applyFont="1"/>
    <xf numFmtId="37" fontId="13" fillId="4" borderId="3" xfId="21" applyNumberFormat="1" applyFont="1" applyFill="1" applyBorder="1" applyProtection="1"/>
    <xf numFmtId="37" fontId="13" fillId="4" borderId="37" xfId="21" applyNumberFormat="1" applyFont="1" applyFill="1" applyBorder="1" applyProtection="1"/>
    <xf numFmtId="37" fontId="15" fillId="0" borderId="25" xfId="21" applyNumberFormat="1" applyFont="1" applyBorder="1" applyProtection="1"/>
    <xf numFmtId="0" fontId="13" fillId="0" borderId="0" xfId="21" quotePrefix="1" applyFont="1" applyFill="1" applyAlignment="1">
      <alignment horizontal="left"/>
    </xf>
    <xf numFmtId="38" fontId="13" fillId="0" borderId="0" xfId="21" applyNumberFormat="1" applyFont="1"/>
    <xf numFmtId="0" fontId="13" fillId="0" borderId="0" xfId="21" quotePrefix="1" applyFont="1"/>
    <xf numFmtId="0" fontId="1" fillId="0" borderId="0" xfId="0" applyFont="1"/>
    <xf numFmtId="169" fontId="14" fillId="0" borderId="50" xfId="21" applyNumberFormat="1" applyFont="1" applyBorder="1" applyProtection="1"/>
    <xf numFmtId="0" fontId="13" fillId="0" borderId="4" xfId="21" applyFont="1" applyBorder="1"/>
    <xf numFmtId="37" fontId="13" fillId="0" borderId="7" xfId="21" applyNumberFormat="1" applyFont="1" applyFill="1" applyBorder="1" applyProtection="1"/>
    <xf numFmtId="37" fontId="13" fillId="4" borderId="7" xfId="21" applyNumberFormat="1" applyFont="1" applyFill="1" applyBorder="1" applyProtection="1"/>
    <xf numFmtId="0" fontId="14" fillId="0" borderId="1" xfId="26" applyFont="1" applyBorder="1" applyAlignment="1">
      <alignment wrapText="1"/>
    </xf>
    <xf numFmtId="164" fontId="13" fillId="0" borderId="1" xfId="24" applyNumberFormat="1" applyFont="1" applyFill="1" applyBorder="1"/>
    <xf numFmtId="0" fontId="14" fillId="0" borderId="51" xfId="26" applyFont="1" applyBorder="1" applyAlignment="1">
      <alignment wrapText="1"/>
    </xf>
    <xf numFmtId="49" fontId="3" fillId="0" borderId="1" xfId="0" applyNumberFormat="1" applyFont="1" applyBorder="1"/>
    <xf numFmtId="0" fontId="3" fillId="0" borderId="0" xfId="0" applyFont="1" applyFill="1"/>
    <xf numFmtId="3" fontId="0" fillId="0" borderId="0" xfId="0" applyNumberFormat="1"/>
    <xf numFmtId="167" fontId="1" fillId="0" borderId="0" xfId="0" applyNumberFormat="1" applyFont="1"/>
    <xf numFmtId="166" fontId="3" fillId="0" borderId="0" xfId="0" applyNumberFormat="1" applyFont="1"/>
    <xf numFmtId="166" fontId="6" fillId="0" borderId="0" xfId="0" applyNumberFormat="1" applyFont="1"/>
    <xf numFmtId="3" fontId="3" fillId="2" borderId="51" xfId="1" applyNumberFormat="1" applyFont="1" applyFill="1" applyBorder="1"/>
    <xf numFmtId="169" fontId="1" fillId="6" borderId="0" xfId="5" applyNumberFormat="1" applyFont="1" applyFill="1"/>
    <xf numFmtId="171" fontId="2" fillId="6" borderId="0" xfId="5" applyNumberFormat="1" applyFont="1" applyFill="1"/>
    <xf numFmtId="170" fontId="2" fillId="6" borderId="0" xfId="5" applyNumberFormat="1" applyFont="1" applyFill="1" applyAlignment="1">
      <alignment horizontal="right"/>
    </xf>
    <xf numFmtId="0" fontId="3" fillId="0" borderId="51" xfId="0" applyFont="1" applyBorder="1" applyAlignment="1">
      <alignment horizontal="center"/>
    </xf>
    <xf numFmtId="0" fontId="3" fillId="2" borderId="1" xfId="0" applyFont="1" applyFill="1" applyBorder="1" applyAlignment="1">
      <alignment horizontal="right"/>
    </xf>
    <xf numFmtId="0" fontId="3" fillId="2" borderId="51" xfId="0" applyFont="1" applyFill="1" applyBorder="1" applyAlignment="1">
      <alignment horizontal="right"/>
    </xf>
    <xf numFmtId="9" fontId="1" fillId="0" borderId="1" xfId="2" applyFont="1" applyFill="1" applyBorder="1"/>
    <xf numFmtId="3" fontId="14" fillId="5" borderId="37" xfId="20" applyNumberFormat="1" applyFont="1" applyFill="1" applyBorder="1" applyProtection="1">
      <protection locked="0"/>
    </xf>
    <xf numFmtId="37" fontId="14" fillId="5" borderId="19" xfId="20" applyNumberFormat="1" applyFont="1" applyFill="1" applyBorder="1" applyProtection="1">
      <protection locked="0"/>
    </xf>
    <xf numFmtId="37" fontId="14" fillId="8" borderId="17" xfId="20" applyNumberFormat="1" applyFont="1" applyFill="1" applyBorder="1" applyProtection="1"/>
    <xf numFmtId="37" fontId="14" fillId="5" borderId="8" xfId="20" applyNumberFormat="1" applyFont="1" applyFill="1" applyBorder="1" applyProtection="1">
      <protection locked="0"/>
    </xf>
    <xf numFmtId="3" fontId="14" fillId="5" borderId="25" xfId="20" applyNumberFormat="1" applyFont="1" applyFill="1" applyBorder="1" applyProtection="1">
      <protection locked="0"/>
    </xf>
    <xf numFmtId="37" fontId="14" fillId="5" borderId="30" xfId="20" applyNumberFormat="1" applyFont="1" applyFill="1" applyBorder="1" applyProtection="1">
      <protection locked="0"/>
    </xf>
    <xf numFmtId="37" fontId="14" fillId="5" borderId="25" xfId="20" applyNumberFormat="1" applyFont="1" applyFill="1" applyBorder="1" applyProtection="1">
      <protection locked="0"/>
    </xf>
    <xf numFmtId="37" fontId="14" fillId="8" borderId="28" xfId="20" applyNumberFormat="1" applyFont="1" applyFill="1" applyBorder="1" applyProtection="1"/>
    <xf numFmtId="0" fontId="13" fillId="0" borderId="0" xfId="20" quotePrefix="1" applyFont="1" applyFill="1" applyBorder="1" applyAlignment="1" applyProtection="1">
      <alignment horizontal="left"/>
    </xf>
    <xf numFmtId="0" fontId="25" fillId="0" borderId="0" xfId="20" applyFont="1" applyFill="1" applyBorder="1" applyAlignment="1" applyProtection="1"/>
    <xf numFmtId="164" fontId="1" fillId="2" borderId="1" xfId="7" applyNumberFormat="1" applyFont="1" applyFill="1" applyBorder="1" applyAlignment="1">
      <alignment horizontal="right"/>
    </xf>
    <xf numFmtId="169" fontId="7" fillId="0" borderId="0" xfId="5" applyNumberFormat="1" applyFont="1"/>
    <xf numFmtId="49" fontId="26" fillId="0" borderId="0" xfId="0" applyNumberFormat="1" applyFont="1"/>
    <xf numFmtId="3" fontId="0" fillId="0" borderId="0" xfId="0" applyNumberFormat="1" applyAlignment="1">
      <alignment horizontal="right"/>
    </xf>
    <xf numFmtId="49" fontId="0" fillId="0" borderId="0" xfId="0" applyNumberFormat="1"/>
    <xf numFmtId="0" fontId="1" fillId="2" borderId="1" xfId="0" applyFont="1" applyFill="1" applyBorder="1" applyAlignment="1">
      <alignment horizontal="right"/>
    </xf>
    <xf numFmtId="175" fontId="1" fillId="7" borderId="1" xfId="4" applyNumberFormat="1" applyFont="1" applyFill="1" applyBorder="1"/>
    <xf numFmtId="164" fontId="14" fillId="0" borderId="0" xfId="9" applyNumberFormat="1" applyFont="1" applyFill="1" applyBorder="1" applyAlignment="1" applyProtection="1">
      <alignment horizontal="right"/>
    </xf>
    <xf numFmtId="10" fontId="3" fillId="0" borderId="0" xfId="0" applyNumberFormat="1" applyFont="1" applyFill="1"/>
    <xf numFmtId="9" fontId="3" fillId="0" borderId="0" xfId="2" applyFont="1" applyFill="1"/>
    <xf numFmtId="169" fontId="1" fillId="0" borderId="0" xfId="5" applyNumberFormat="1" applyFont="1"/>
    <xf numFmtId="170" fontId="1" fillId="0" borderId="0" xfId="5" applyNumberFormat="1" applyFont="1" applyAlignment="1">
      <alignment horizontal="right"/>
    </xf>
    <xf numFmtId="0" fontId="1" fillId="0" borderId="0" xfId="0" applyFont="1" applyFill="1"/>
    <xf numFmtId="0" fontId="12" fillId="10" borderId="51" xfId="21" applyFont="1" applyFill="1" applyBorder="1" applyAlignment="1">
      <alignment horizontal="center"/>
    </xf>
    <xf numFmtId="0" fontId="12" fillId="10" borderId="30" xfId="21" applyFont="1" applyFill="1" applyBorder="1" applyAlignment="1">
      <alignment horizontal="center"/>
    </xf>
    <xf numFmtId="0" fontId="12" fillId="10" borderId="30" xfId="21" applyFont="1" applyFill="1" applyBorder="1" applyAlignment="1">
      <alignment horizontal="center" wrapText="1"/>
    </xf>
    <xf numFmtId="0" fontId="12" fillId="10" borderId="26" xfId="21" applyFont="1" applyFill="1" applyBorder="1" applyAlignment="1">
      <alignment horizontal="center"/>
    </xf>
    <xf numFmtId="0" fontId="12" fillId="10" borderId="25" xfId="21" applyFont="1" applyFill="1" applyBorder="1" applyAlignment="1">
      <alignment horizontal="center" wrapText="1"/>
    </xf>
    <xf numFmtId="37" fontId="14" fillId="0" borderId="19" xfId="21" applyNumberFormat="1" applyFont="1" applyFill="1" applyBorder="1" applyProtection="1"/>
    <xf numFmtId="37" fontId="14" fillId="0" borderId="1" xfId="21" applyNumberFormat="1" applyFont="1" applyFill="1" applyBorder="1" applyProtection="1"/>
    <xf numFmtId="37" fontId="13" fillId="0" borderId="19" xfId="21" applyNumberFormat="1" applyFont="1" applyBorder="1" applyProtection="1"/>
    <xf numFmtId="177" fontId="13" fillId="0" borderId="16" xfId="21" applyNumberFormat="1" applyFont="1" applyBorder="1" applyProtection="1"/>
    <xf numFmtId="37" fontId="13" fillId="0" borderId="1" xfId="21" applyNumberFormat="1" applyFont="1" applyBorder="1" applyProtection="1"/>
    <xf numFmtId="177" fontId="13" fillId="0" borderId="21" xfId="21" applyNumberFormat="1" applyFont="1" applyBorder="1" applyProtection="1"/>
    <xf numFmtId="177" fontId="12" fillId="0" borderId="26" xfId="21" applyNumberFormat="1" applyFont="1" applyBorder="1" applyProtection="1"/>
    <xf numFmtId="37" fontId="13" fillId="4" borderId="20" xfId="21" applyNumberFormat="1" applyFont="1" applyFill="1" applyBorder="1" applyProtection="1"/>
    <xf numFmtId="37" fontId="13" fillId="4" borderId="50" xfId="21" applyNumberFormat="1" applyFont="1" applyFill="1" applyBorder="1" applyProtection="1"/>
    <xf numFmtId="37" fontId="13" fillId="0" borderId="15" xfId="21" applyNumberFormat="1" applyFont="1" applyFill="1" applyBorder="1" applyProtection="1"/>
    <xf numFmtId="37" fontId="13" fillId="0" borderId="20" xfId="21" applyNumberFormat="1" applyFont="1" applyFill="1" applyBorder="1" applyProtection="1"/>
    <xf numFmtId="37" fontId="13" fillId="0" borderId="50" xfId="21" applyNumberFormat="1" applyFont="1" applyFill="1" applyBorder="1" applyProtection="1"/>
    <xf numFmtId="0" fontId="12" fillId="10" borderId="25" xfId="21" applyFont="1" applyFill="1" applyBorder="1" applyAlignment="1">
      <alignment horizontal="center"/>
    </xf>
    <xf numFmtId="0" fontId="12" fillId="10" borderId="50" xfId="21" applyFont="1" applyFill="1" applyBorder="1" applyAlignment="1">
      <alignment horizontal="center"/>
    </xf>
    <xf numFmtId="0" fontId="12" fillId="10" borderId="52" xfId="21" applyFont="1" applyFill="1" applyBorder="1" applyAlignment="1">
      <alignment horizontal="center"/>
    </xf>
    <xf numFmtId="37" fontId="14" fillId="0" borderId="15" xfId="21" applyNumberFormat="1" applyFont="1" applyFill="1" applyBorder="1" applyProtection="1"/>
    <xf numFmtId="37" fontId="14" fillId="0" borderId="20" xfId="21" applyNumberFormat="1" applyFont="1" applyFill="1" applyBorder="1" applyProtection="1"/>
    <xf numFmtId="0" fontId="12" fillId="0" borderId="34" xfId="20" applyFont="1" applyFill="1" applyBorder="1" applyAlignment="1" applyProtection="1">
      <alignment horizontal="center" wrapText="1"/>
      <protection locked="0"/>
    </xf>
    <xf numFmtId="5" fontId="12" fillId="0" borderId="30" xfId="20" applyNumberFormat="1" applyFont="1" applyFill="1" applyBorder="1" applyAlignment="1" applyProtection="1">
      <alignment horizontal="center" wrapText="1"/>
      <protection locked="0"/>
    </xf>
    <xf numFmtId="0" fontId="12" fillId="0" borderId="30" xfId="20" applyFont="1" applyFill="1" applyBorder="1" applyAlignment="1" applyProtection="1">
      <alignment horizontal="center" wrapText="1"/>
    </xf>
    <xf numFmtId="0" fontId="12" fillId="0" borderId="26" xfId="20" applyFont="1" applyFill="1" applyBorder="1" applyAlignment="1" applyProtection="1">
      <alignment horizontal="center" wrapText="1"/>
    </xf>
    <xf numFmtId="0" fontId="12" fillId="0" borderId="25" xfId="20" applyFont="1" applyFill="1" applyBorder="1" applyAlignment="1" applyProtection="1">
      <alignment horizontal="center" wrapText="1"/>
      <protection locked="0"/>
    </xf>
    <xf numFmtId="5" fontId="12" fillId="0" borderId="25" xfId="20" applyNumberFormat="1" applyFont="1" applyFill="1" applyBorder="1" applyAlignment="1" applyProtection="1">
      <alignment horizontal="center" wrapText="1"/>
      <protection locked="0"/>
    </xf>
    <xf numFmtId="0" fontId="13" fillId="0" borderId="0" xfId="0" quotePrefix="1" applyFont="1" applyFill="1" applyAlignment="1">
      <alignment horizontal="left"/>
    </xf>
    <xf numFmtId="0" fontId="13" fillId="0" borderId="0" xfId="20" applyFont="1" applyFill="1"/>
    <xf numFmtId="164" fontId="14" fillId="0" borderId="18" xfId="9" applyNumberFormat="1" applyFont="1" applyFill="1" applyBorder="1" applyAlignment="1" applyProtection="1">
      <alignment horizontal="left" wrapText="1"/>
    </xf>
    <xf numFmtId="164" fontId="14" fillId="0" borderId="24" xfId="9" applyNumberFormat="1" applyFont="1" applyFill="1" applyBorder="1" applyAlignment="1" applyProtection="1">
      <alignment horizontal="left" wrapText="1"/>
    </xf>
    <xf numFmtId="164" fontId="14" fillId="0" borderId="28" xfId="9" applyNumberFormat="1" applyFont="1" applyFill="1" applyBorder="1" applyAlignment="1" applyProtection="1">
      <alignment horizontal="left" wrapText="1"/>
    </xf>
    <xf numFmtId="0" fontId="12" fillId="10" borderId="13" xfId="21" applyFont="1" applyFill="1" applyBorder="1" applyAlignment="1">
      <alignment horizontal="center" wrapText="1"/>
    </xf>
    <xf numFmtId="37" fontId="14" fillId="2" borderId="16" xfId="20" applyNumberFormat="1" applyFont="1" applyFill="1" applyBorder="1" applyProtection="1"/>
    <xf numFmtId="37" fontId="14" fillId="2" borderId="21" xfId="20" applyNumberFormat="1" applyFont="1" applyFill="1" applyBorder="1" applyProtection="1"/>
    <xf numFmtId="37" fontId="14" fillId="2" borderId="20" xfId="20" applyNumberFormat="1" applyFont="1" applyFill="1" applyBorder="1" applyProtection="1"/>
    <xf numFmtId="37" fontId="14" fillId="2" borderId="25" xfId="20" applyNumberFormat="1" applyFont="1" applyFill="1" applyBorder="1" applyProtection="1"/>
    <xf numFmtId="37" fontId="14" fillId="2" borderId="26" xfId="20" applyNumberFormat="1" applyFont="1" applyFill="1" applyBorder="1" applyProtection="1"/>
    <xf numFmtId="0" fontId="12" fillId="10" borderId="11" xfId="21" applyFont="1" applyFill="1" applyBorder="1" applyAlignment="1">
      <alignment horizontal="center" wrapText="1"/>
    </xf>
    <xf numFmtId="37" fontId="14" fillId="0" borderId="38" xfId="20" applyNumberFormat="1" applyFont="1" applyFill="1" applyBorder="1" applyProtection="1"/>
    <xf numFmtId="37" fontId="14" fillId="0" borderId="10" xfId="20" applyNumberFormat="1" applyFont="1" applyFill="1" applyBorder="1" applyProtection="1"/>
    <xf numFmtId="37" fontId="14" fillId="0" borderId="53" xfId="20" applyNumberFormat="1" applyFont="1" applyFill="1" applyBorder="1" applyProtection="1"/>
    <xf numFmtId="0" fontId="12" fillId="10" borderId="12" xfId="20" applyFont="1" applyFill="1" applyBorder="1" applyAlignment="1" applyProtection="1">
      <alignment horizontal="center" wrapText="1"/>
    </xf>
    <xf numFmtId="10" fontId="17" fillId="0" borderId="15" xfId="20" applyNumberFormat="1" applyFont="1" applyFill="1" applyBorder="1" applyProtection="1"/>
    <xf numFmtId="10" fontId="17" fillId="0" borderId="20" xfId="20" applyNumberFormat="1" applyFont="1" applyFill="1" applyBorder="1" applyProtection="1"/>
    <xf numFmtId="38" fontId="14" fillId="3" borderId="21" xfId="20" applyNumberFormat="1" applyFont="1" applyFill="1" applyBorder="1" applyProtection="1">
      <protection locked="0"/>
    </xf>
    <xf numFmtId="10" fontId="17" fillId="0" borderId="25" xfId="20" applyNumberFormat="1" applyFont="1" applyFill="1" applyBorder="1" applyProtection="1"/>
    <xf numFmtId="164" fontId="14" fillId="0" borderId="30" xfId="9" applyNumberFormat="1" applyFont="1" applyFill="1" applyBorder="1" applyProtection="1"/>
    <xf numFmtId="38" fontId="14" fillId="3" borderId="26" xfId="20" applyNumberFormat="1" applyFont="1" applyFill="1" applyBorder="1" applyProtection="1">
      <protection locked="0"/>
    </xf>
    <xf numFmtId="169" fontId="23" fillId="10" borderId="1" xfId="5" applyNumberFormat="1" applyFont="1" applyFill="1" applyBorder="1" applyAlignment="1">
      <alignment horizontal="center"/>
    </xf>
    <xf numFmtId="171" fontId="23" fillId="10" borderId="1" xfId="5" applyNumberFormat="1" applyFont="1" applyFill="1" applyBorder="1" applyAlignment="1">
      <alignment horizontal="center"/>
    </xf>
    <xf numFmtId="170" fontId="23" fillId="10" borderId="1" xfId="5" applyNumberFormat="1" applyFont="1" applyFill="1" applyBorder="1" applyAlignment="1">
      <alignment horizontal="center" wrapText="1"/>
    </xf>
    <xf numFmtId="0" fontId="12" fillId="10" borderId="14" xfId="26" applyFont="1" applyFill="1" applyBorder="1" applyAlignment="1">
      <alignment horizontal="center" wrapText="1"/>
    </xf>
    <xf numFmtId="0" fontId="12" fillId="10" borderId="12" xfId="26" applyFont="1" applyFill="1" applyBorder="1" applyAlignment="1">
      <alignment horizontal="center" wrapText="1"/>
    </xf>
    <xf numFmtId="169" fontId="13" fillId="0" borderId="15" xfId="21" applyNumberFormat="1" applyFont="1" applyFill="1" applyBorder="1" applyAlignment="1" applyProtection="1">
      <alignment shrinkToFit="1"/>
    </xf>
    <xf numFmtId="0" fontId="14" fillId="0" borderId="19" xfId="26" applyFont="1" applyBorder="1" applyAlignment="1">
      <alignment wrapText="1"/>
    </xf>
    <xf numFmtId="164" fontId="13" fillId="3" borderId="19" xfId="24" applyNumberFormat="1" applyFont="1" applyFill="1" applyBorder="1" applyProtection="1"/>
    <xf numFmtId="164" fontId="13" fillId="0" borderId="19" xfId="24" applyNumberFormat="1" applyFont="1" applyFill="1" applyBorder="1"/>
    <xf numFmtId="164" fontId="13" fillId="0" borderId="16" xfId="24" applyNumberFormat="1" applyFont="1" applyFill="1" applyBorder="1"/>
    <xf numFmtId="169" fontId="13" fillId="0" borderId="20" xfId="21" applyNumberFormat="1" applyFont="1" applyFill="1" applyBorder="1" applyAlignment="1" applyProtection="1">
      <alignment shrinkToFit="1"/>
    </xf>
    <xf numFmtId="164" fontId="13" fillId="0" borderId="21" xfId="24" applyNumberFormat="1" applyFont="1" applyFill="1" applyBorder="1"/>
    <xf numFmtId="169" fontId="13" fillId="0" borderId="25" xfId="21" applyNumberFormat="1" applyFont="1" applyFill="1" applyBorder="1" applyAlignment="1" applyProtection="1">
      <alignment shrinkToFit="1"/>
    </xf>
    <xf numFmtId="0" fontId="14" fillId="0" borderId="30" xfId="26" applyFont="1" applyBorder="1" applyAlignment="1">
      <alignment wrapText="1"/>
    </xf>
    <xf numFmtId="164" fontId="13" fillId="3" borderId="30" xfId="24" applyNumberFormat="1" applyFont="1" applyFill="1" applyBorder="1" applyProtection="1"/>
    <xf numFmtId="164" fontId="13" fillId="0" borderId="30" xfId="24" applyNumberFormat="1" applyFont="1" applyFill="1" applyBorder="1"/>
    <xf numFmtId="164" fontId="13" fillId="0" borderId="26" xfId="24" applyNumberFormat="1" applyFont="1" applyFill="1" applyBorder="1"/>
    <xf numFmtId="43" fontId="13" fillId="0" borderId="0" xfId="1" applyFont="1"/>
    <xf numFmtId="0" fontId="13" fillId="10" borderId="14" xfId="26" applyFont="1" applyFill="1" applyBorder="1" applyAlignment="1">
      <alignment horizontal="center" wrapText="1"/>
    </xf>
    <xf numFmtId="0" fontId="29" fillId="0" borderId="0" xfId="0" applyFont="1"/>
    <xf numFmtId="0" fontId="21" fillId="0" borderId="0" xfId="0" applyFont="1"/>
    <xf numFmtId="3" fontId="21" fillId="0" borderId="0" xfId="0" applyNumberFormat="1" applyFont="1"/>
    <xf numFmtId="0" fontId="21" fillId="0" borderId="1" xfId="0" applyFont="1" applyBorder="1"/>
    <xf numFmtId="43" fontId="21" fillId="0" borderId="0" xfId="1" applyFont="1"/>
    <xf numFmtId="43" fontId="21" fillId="0" borderId="0" xfId="0" applyNumberFormat="1" applyFont="1"/>
    <xf numFmtId="176" fontId="21" fillId="0" borderId="0" xfId="0" applyNumberFormat="1" applyFont="1"/>
    <xf numFmtId="0" fontId="31" fillId="10" borderId="1" xfId="0" applyFont="1" applyFill="1" applyBorder="1" applyAlignment="1">
      <alignment horizontal="center"/>
    </xf>
    <xf numFmtId="167" fontId="31" fillId="10" borderId="1" xfId="0" applyNumberFormat="1" applyFont="1" applyFill="1" applyBorder="1" applyAlignment="1">
      <alignment horizontal="center" wrapText="1"/>
    </xf>
    <xf numFmtId="167" fontId="31" fillId="10" borderId="1" xfId="1" applyNumberFormat="1" applyFont="1" applyFill="1" applyBorder="1" applyAlignment="1">
      <alignment horizontal="center" wrapText="1"/>
    </xf>
    <xf numFmtId="0" fontId="31" fillId="10" borderId="1" xfId="0" applyFont="1" applyFill="1" applyBorder="1" applyAlignment="1">
      <alignment horizontal="center" wrapText="1"/>
    </xf>
    <xf numFmtId="0" fontId="3" fillId="0" borderId="51" xfId="0" applyFont="1" applyBorder="1"/>
    <xf numFmtId="9" fontId="1" fillId="0" borderId="51" xfId="2" applyFont="1" applyFill="1" applyBorder="1"/>
    <xf numFmtId="0" fontId="1" fillId="7" borderId="1" xfId="0" applyFont="1" applyFill="1" applyBorder="1"/>
    <xf numFmtId="49" fontId="3" fillId="0" borderId="51" xfId="0" applyNumberFormat="1" applyFont="1" applyBorder="1"/>
    <xf numFmtId="167" fontId="21" fillId="0" borderId="0" xfId="0" applyNumberFormat="1" applyFont="1"/>
    <xf numFmtId="42" fontId="1" fillId="0" borderId="1" xfId="0" applyNumberFormat="1" applyFont="1" applyBorder="1"/>
    <xf numFmtId="0" fontId="1" fillId="7" borderId="1" xfId="0" applyFont="1" applyFill="1" applyBorder="1" applyAlignment="1">
      <alignment horizontal="center"/>
    </xf>
    <xf numFmtId="3" fontId="1" fillId="7" borderId="1" xfId="1" applyNumberFormat="1" applyFont="1" applyFill="1" applyBorder="1"/>
    <xf numFmtId="0" fontId="1" fillId="7" borderId="1" xfId="0" applyFont="1" applyFill="1" applyBorder="1" applyAlignment="1">
      <alignment horizontal="right"/>
    </xf>
    <xf numFmtId="168" fontId="1" fillId="7" borderId="1" xfId="2" applyNumberFormat="1" applyFont="1" applyFill="1" applyBorder="1"/>
    <xf numFmtId="0" fontId="1" fillId="6" borderId="1" xfId="0" applyFont="1" applyFill="1" applyBorder="1"/>
    <xf numFmtId="0" fontId="1" fillId="6" borderId="1" xfId="0" applyFont="1" applyFill="1" applyBorder="1" applyAlignment="1">
      <alignment horizontal="center"/>
    </xf>
    <xf numFmtId="175" fontId="1" fillId="6" borderId="1" xfId="4" applyNumberFormat="1" applyFont="1" applyFill="1" applyBorder="1"/>
    <xf numFmtId="3" fontId="1" fillId="6" borderId="1" xfId="1" applyNumberFormat="1" applyFont="1" applyFill="1" applyBorder="1"/>
    <xf numFmtId="0" fontId="1" fillId="6" borderId="1" xfId="0" applyFont="1" applyFill="1" applyBorder="1" applyAlignment="1">
      <alignment horizontal="right"/>
    </xf>
    <xf numFmtId="168" fontId="1" fillId="6" borderId="1" xfId="2" applyNumberFormat="1" applyFont="1" applyFill="1" applyBorder="1"/>
    <xf numFmtId="168" fontId="21" fillId="0" borderId="1" xfId="0" applyNumberFormat="1" applyFont="1" applyBorder="1"/>
    <xf numFmtId="168" fontId="21" fillId="0" borderId="1" xfId="2" applyNumberFormat="1" applyFont="1" applyBorder="1"/>
    <xf numFmtId="42" fontId="21" fillId="0" borderId="1" xfId="0" applyNumberFormat="1" applyFont="1" applyBorder="1"/>
    <xf numFmtId="169" fontId="29" fillId="0" borderId="0" xfId="5" applyNumberFormat="1" applyFont="1"/>
    <xf numFmtId="0" fontId="33" fillId="0" borderId="0" xfId="0" applyFont="1"/>
    <xf numFmtId="165" fontId="14" fillId="0" borderId="1" xfId="0" applyNumberFormat="1" applyFont="1" applyFill="1" applyBorder="1" applyAlignment="1" applyProtection="1">
      <alignment horizontal="left"/>
    </xf>
    <xf numFmtId="164" fontId="21" fillId="0" borderId="0" xfId="1" applyNumberFormat="1" applyFont="1"/>
    <xf numFmtId="167" fontId="21" fillId="9" borderId="1" xfId="0" applyNumberFormat="1" applyFont="1" applyFill="1" applyBorder="1"/>
    <xf numFmtId="0" fontId="21" fillId="0" borderId="0" xfId="0" applyFont="1" applyFill="1"/>
    <xf numFmtId="164" fontId="14" fillId="0" borderId="1" xfId="1" applyNumberFormat="1" applyFont="1" applyFill="1" applyBorder="1" applyProtection="1"/>
    <xf numFmtId="164" fontId="21" fillId="0" borderId="1" xfId="0" applyNumberFormat="1" applyFont="1" applyBorder="1"/>
    <xf numFmtId="168" fontId="21" fillId="0" borderId="0" xfId="2" applyNumberFormat="1" applyFont="1"/>
    <xf numFmtId="49" fontId="14" fillId="0" borderId="1" xfId="0" applyNumberFormat="1" applyFont="1" applyFill="1" applyBorder="1" applyAlignment="1" applyProtection="1">
      <alignment horizontal="left"/>
    </xf>
    <xf numFmtId="164" fontId="21" fillId="0" borderId="0" xfId="0" applyNumberFormat="1" applyFont="1"/>
    <xf numFmtId="164" fontId="14" fillId="0" borderId="4" xfId="1" applyNumberFormat="1" applyFont="1" applyFill="1" applyBorder="1" applyProtection="1"/>
    <xf numFmtId="164" fontId="14" fillId="0" borderId="7" xfId="1" applyNumberFormat="1" applyFont="1" applyFill="1" applyBorder="1" applyProtection="1"/>
    <xf numFmtId="164" fontId="14" fillId="0" borderId="6" xfId="1" applyNumberFormat="1" applyFont="1" applyFill="1" applyBorder="1" applyProtection="1"/>
    <xf numFmtId="164" fontId="14" fillId="0" borderId="46" xfId="1" applyNumberFormat="1" applyFont="1" applyFill="1" applyBorder="1" applyProtection="1"/>
    <xf numFmtId="164" fontId="21" fillId="0" borderId="5" xfId="0" applyNumberFormat="1" applyFont="1" applyBorder="1"/>
    <xf numFmtId="164" fontId="21" fillId="0" borderId="8" xfId="0" applyNumberFormat="1" applyFont="1" applyBorder="1"/>
    <xf numFmtId="164" fontId="21" fillId="0" borderId="47" xfId="0" applyNumberFormat="1" applyFont="1" applyBorder="1"/>
    <xf numFmtId="10" fontId="21" fillId="0" borderId="0" xfId="2" applyNumberFormat="1" applyFont="1"/>
    <xf numFmtId="10" fontId="21" fillId="0" borderId="0" xfId="0" applyNumberFormat="1" applyFont="1"/>
    <xf numFmtId="165" fontId="14" fillId="0" borderId="9" xfId="0" applyNumberFormat="1" applyFont="1" applyFill="1" applyBorder="1" applyAlignment="1" applyProtection="1">
      <alignment horizontal="left"/>
    </xf>
    <xf numFmtId="0" fontId="12" fillId="10" borderId="1" xfId="26" applyFont="1" applyFill="1" applyBorder="1" applyAlignment="1">
      <alignment horizontal="center" wrapText="1"/>
    </xf>
    <xf numFmtId="175" fontId="21" fillId="0" borderId="1" xfId="4" applyNumberFormat="1" applyFont="1" applyFill="1" applyBorder="1"/>
    <xf numFmtId="178" fontId="21" fillId="0" borderId="1" xfId="2" applyNumberFormat="1" applyFont="1" applyBorder="1"/>
    <xf numFmtId="0" fontId="21" fillId="0" borderId="0" xfId="0" applyFont="1" applyAlignment="1"/>
    <xf numFmtId="167" fontId="21" fillId="0" borderId="1" xfId="0" applyNumberFormat="1" applyFont="1" applyFill="1" applyBorder="1"/>
    <xf numFmtId="164" fontId="21" fillId="0" borderId="0" xfId="1" applyNumberFormat="1" applyFont="1" applyFill="1"/>
    <xf numFmtId="164" fontId="14" fillId="0" borderId="33" xfId="1" applyNumberFormat="1" applyFont="1" applyFill="1" applyBorder="1" applyProtection="1"/>
    <xf numFmtId="164" fontId="14" fillId="0" borderId="0" xfId="1" applyNumberFormat="1" applyFont="1" applyFill="1" applyBorder="1" applyProtection="1"/>
    <xf numFmtId="167" fontId="21" fillId="9" borderId="2" xfId="0" applyNumberFormat="1" applyFont="1" applyFill="1" applyBorder="1"/>
    <xf numFmtId="164" fontId="21" fillId="0" borderId="2" xfId="0" applyNumberFormat="1" applyFont="1" applyBorder="1"/>
    <xf numFmtId="167" fontId="21" fillId="9" borderId="9" xfId="0" applyNumberFormat="1" applyFont="1" applyFill="1" applyBorder="1"/>
    <xf numFmtId="167" fontId="21" fillId="9" borderId="5" xfId="0" applyNumberFormat="1" applyFont="1" applyFill="1" applyBorder="1"/>
    <xf numFmtId="3" fontId="14" fillId="8" borderId="37" xfId="20" applyNumberFormat="1" applyFont="1" applyFill="1" applyBorder="1" applyProtection="1">
      <protection locked="0"/>
    </xf>
    <xf numFmtId="37" fontId="14" fillId="8" borderId="19" xfId="20" applyNumberFormat="1" applyFont="1" applyFill="1" applyBorder="1" applyProtection="1">
      <protection locked="0"/>
    </xf>
    <xf numFmtId="3" fontId="14" fillId="8" borderId="15" xfId="20" applyNumberFormat="1" applyFont="1" applyFill="1" applyBorder="1" applyProtection="1">
      <protection locked="0"/>
    </xf>
    <xf numFmtId="37" fontId="14" fillId="8" borderId="37" xfId="20" applyNumberFormat="1" applyFont="1" applyFill="1" applyBorder="1" applyProtection="1">
      <protection locked="0"/>
    </xf>
    <xf numFmtId="37" fontId="14" fillId="8" borderId="15" xfId="20" applyNumberFormat="1" applyFont="1" applyFill="1" applyBorder="1" applyProtection="1">
      <protection locked="0"/>
    </xf>
    <xf numFmtId="37" fontId="14" fillId="8" borderId="8" xfId="20" applyNumberFormat="1" applyFont="1" applyFill="1" applyBorder="1" applyProtection="1">
      <protection locked="0"/>
    </xf>
    <xf numFmtId="9" fontId="14" fillId="0" borderId="0" xfId="17" applyNumberFormat="1" applyFont="1" applyFill="1" applyBorder="1" applyProtection="1"/>
    <xf numFmtId="9" fontId="13" fillId="0" borderId="0" xfId="17" applyFont="1" applyFill="1"/>
    <xf numFmtId="7" fontId="14" fillId="0" borderId="19" xfId="20" applyNumberFormat="1" applyFont="1" applyFill="1" applyBorder="1" applyProtection="1">
      <protection locked="0"/>
    </xf>
    <xf numFmtId="37" fontId="13" fillId="0" borderId="8" xfId="21" applyNumberFormat="1" applyFont="1" applyFill="1" applyBorder="1" applyProtection="1"/>
    <xf numFmtId="3" fontId="0" fillId="0" borderId="0" xfId="0" applyNumberFormat="1" applyFill="1"/>
    <xf numFmtId="0" fontId="12" fillId="10" borderId="1" xfId="26" applyFont="1" applyFill="1" applyBorder="1" applyAlignment="1">
      <alignment horizontal="center" wrapText="1"/>
    </xf>
    <xf numFmtId="175" fontId="21" fillId="0" borderId="0" xfId="0" applyNumberFormat="1" applyFont="1"/>
    <xf numFmtId="42" fontId="21" fillId="9" borderId="1" xfId="0" applyNumberFormat="1" applyFont="1" applyFill="1" applyBorder="1"/>
    <xf numFmtId="37" fontId="13" fillId="0" borderId="43" xfId="21" applyNumberFormat="1" applyFont="1" applyFill="1" applyBorder="1" applyProtection="1"/>
    <xf numFmtId="37" fontId="13" fillId="4" borderId="8" xfId="21" applyNumberFormat="1" applyFont="1" applyFill="1" applyBorder="1" applyProtection="1"/>
    <xf numFmtId="38" fontId="14" fillId="0" borderId="9" xfId="21" applyNumberFormat="1" applyFont="1" applyBorder="1" applyProtection="1"/>
    <xf numFmtId="179" fontId="13" fillId="0" borderId="44" xfId="21" applyNumberFormat="1" applyFont="1" applyBorder="1" applyProtection="1"/>
    <xf numFmtId="38" fontId="14" fillId="0" borderId="1" xfId="21" applyNumberFormat="1" applyFont="1" applyBorder="1" applyProtection="1"/>
    <xf numFmtId="179" fontId="13" fillId="0" borderId="21" xfId="21" applyNumberFormat="1" applyFont="1" applyBorder="1" applyProtection="1"/>
    <xf numFmtId="179" fontId="12" fillId="0" borderId="26" xfId="21" applyNumberFormat="1" applyFont="1" applyBorder="1" applyProtection="1"/>
    <xf numFmtId="0" fontId="1" fillId="0" borderId="0" xfId="5" applyFont="1"/>
    <xf numFmtId="169" fontId="1" fillId="0" borderId="1" xfId="5" applyNumberFormat="1" applyFont="1" applyBorder="1"/>
    <xf numFmtId="171" fontId="1" fillId="0" borderId="1" xfId="5" applyNumberFormat="1" applyFont="1" applyBorder="1"/>
    <xf numFmtId="44" fontId="1" fillId="0" borderId="1" xfId="5" applyNumberFormat="1" applyFont="1" applyBorder="1"/>
    <xf numFmtId="170" fontId="1" fillId="0" borderId="1" xfId="5" applyNumberFormat="1" applyFont="1" applyBorder="1" applyAlignment="1">
      <alignment horizontal="right"/>
    </xf>
    <xf numFmtId="42" fontId="1" fillId="0" borderId="1" xfId="5" applyNumberFormat="1" applyFont="1" applyBorder="1" applyAlignment="1">
      <alignment horizontal="right"/>
    </xf>
    <xf numFmtId="171" fontId="1" fillId="0" borderId="0" xfId="5" applyNumberFormat="1" applyFont="1"/>
    <xf numFmtId="169" fontId="1" fillId="0" borderId="0" xfId="5" applyNumberFormat="1" applyFont="1" applyFill="1"/>
    <xf numFmtId="171" fontId="1" fillId="0" borderId="0" xfId="5" applyNumberFormat="1" applyFont="1" applyFill="1"/>
    <xf numFmtId="170" fontId="1" fillId="0" borderId="0" xfId="5" applyNumberFormat="1" applyFont="1" applyFill="1" applyAlignment="1">
      <alignment horizontal="right"/>
    </xf>
    <xf numFmtId="180" fontId="1" fillId="0" borderId="0" xfId="5" applyNumberFormat="1" applyFont="1" applyAlignment="1">
      <alignment horizontal="right"/>
    </xf>
    <xf numFmtId="181" fontId="1" fillId="0" borderId="0" xfId="5" applyNumberFormat="1" applyFont="1" applyAlignment="1">
      <alignment horizontal="right"/>
    </xf>
    <xf numFmtId="0" fontId="6" fillId="0" borderId="0" xfId="34" applyFont="1"/>
    <xf numFmtId="0" fontId="1" fillId="0" borderId="0" xfId="34" applyFont="1"/>
    <xf numFmtId="0" fontId="31" fillId="0" borderId="0" xfId="3" applyFont="1" applyAlignment="1" applyProtection="1">
      <alignment horizontal="centerContinuous"/>
    </xf>
    <xf numFmtId="0" fontId="31" fillId="0" borderId="0" xfId="3" applyFont="1" applyAlignment="1" applyProtection="1">
      <alignment horizontal="right"/>
    </xf>
    <xf numFmtId="168" fontId="1" fillId="0" borderId="0" xfId="17" applyNumberFormat="1" applyFont="1"/>
    <xf numFmtId="0" fontId="31" fillId="0" borderId="15" xfId="34" applyFont="1" applyFill="1" applyBorder="1" applyAlignment="1">
      <alignment horizontal="center"/>
    </xf>
    <xf numFmtId="164" fontId="31" fillId="0" borderId="19" xfId="10" applyNumberFormat="1" applyFont="1" applyFill="1" applyBorder="1" applyAlignment="1">
      <alignment horizontal="center" wrapText="1"/>
    </xf>
    <xf numFmtId="43" fontId="31" fillId="0" borderId="16" xfId="10" applyFont="1" applyFill="1" applyBorder="1" applyAlignment="1">
      <alignment horizontal="center" wrapText="1"/>
    </xf>
    <xf numFmtId="0" fontId="23" fillId="0" borderId="20" xfId="11" applyFont="1" applyBorder="1" applyAlignment="1">
      <alignment horizontal="center"/>
    </xf>
    <xf numFmtId="3" fontId="1" fillId="0" borderId="1" xfId="10" applyNumberFormat="1" applyFont="1" applyFill="1" applyBorder="1"/>
    <xf numFmtId="42" fontId="1" fillId="0" borderId="1" xfId="4" applyNumberFormat="1" applyFont="1" applyFill="1" applyBorder="1"/>
    <xf numFmtId="44" fontId="1" fillId="0" borderId="1" xfId="4" applyNumberFormat="1" applyFont="1" applyBorder="1"/>
    <xf numFmtId="44" fontId="1" fillId="0" borderId="21" xfId="4" applyNumberFormat="1" applyFont="1" applyBorder="1"/>
    <xf numFmtId="44" fontId="1" fillId="0" borderId="1" xfId="54" applyNumberFormat="1" applyFont="1" applyBorder="1"/>
    <xf numFmtId="0" fontId="23" fillId="0" borderId="25" xfId="11" applyFont="1" applyBorder="1" applyAlignment="1">
      <alignment horizontal="center"/>
    </xf>
    <xf numFmtId="3" fontId="1" fillId="0" borderId="30" xfId="10" applyNumberFormat="1" applyFont="1" applyFill="1" applyBorder="1"/>
    <xf numFmtId="42" fontId="1" fillId="0" borderId="30" xfId="4" applyNumberFormat="1" applyFont="1" applyFill="1" applyBorder="1"/>
    <xf numFmtId="44" fontId="1" fillId="0" borderId="30" xfId="54" applyNumberFormat="1" applyFont="1" applyBorder="1"/>
    <xf numFmtId="44" fontId="1" fillId="0" borderId="26" xfId="4" applyNumberFormat="1" applyFont="1" applyBorder="1"/>
    <xf numFmtId="0" fontId="1" fillId="0" borderId="0" xfId="34" applyFont="1" applyAlignment="1">
      <alignment horizontal="right"/>
    </xf>
    <xf numFmtId="42" fontId="1" fillId="0" borderId="0" xfId="10" applyNumberFormat="1" applyFont="1"/>
    <xf numFmtId="42" fontId="1" fillId="0" borderId="0" xfId="4" applyNumberFormat="1" applyFont="1"/>
    <xf numFmtId="44" fontId="1" fillId="0" borderId="0" xfId="4" applyFont="1"/>
    <xf numFmtId="164" fontId="1" fillId="0" borderId="0" xfId="10" applyNumberFormat="1" applyFont="1"/>
    <xf numFmtId="175" fontId="1" fillId="0" borderId="0" xfId="4" applyNumberFormat="1" applyFont="1"/>
    <xf numFmtId="44" fontId="1" fillId="0" borderId="0" xfId="4" applyNumberFormat="1" applyFont="1"/>
    <xf numFmtId="0" fontId="34" fillId="0" borderId="0" xfId="34" applyFont="1"/>
    <xf numFmtId="44" fontId="1" fillId="0" borderId="0" xfId="4" applyNumberFormat="1" applyFont="1" applyFill="1"/>
    <xf numFmtId="167" fontId="1" fillId="0" borderId="0" xfId="34" applyNumberFormat="1" applyFont="1"/>
    <xf numFmtId="167" fontId="1" fillId="0" borderId="0" xfId="4" applyNumberFormat="1" applyFont="1" applyFill="1"/>
    <xf numFmtId="44" fontId="1" fillId="0" borderId="0" xfId="34" applyNumberFormat="1" applyFont="1" applyFill="1"/>
    <xf numFmtId="182" fontId="1" fillId="0" borderId="0" xfId="34" applyNumberFormat="1" applyFont="1"/>
    <xf numFmtId="0" fontId="1" fillId="0" borderId="0" xfId="34" applyFont="1" applyFill="1"/>
    <xf numFmtId="166" fontId="1" fillId="0" borderId="0" xfId="4" applyNumberFormat="1" applyFont="1" applyFill="1"/>
    <xf numFmtId="166" fontId="1" fillId="0" borderId="0" xfId="34" applyNumberFormat="1" applyFont="1" applyFill="1"/>
    <xf numFmtId="166" fontId="1" fillId="0" borderId="0" xfId="34" applyNumberFormat="1" applyFont="1"/>
    <xf numFmtId="169" fontId="1" fillId="0" borderId="1" xfId="5" quotePrefix="1" applyNumberFormat="1" applyFont="1" applyBorder="1"/>
    <xf numFmtId="5" fontId="13" fillId="0" borderId="0" xfId="20" applyNumberFormat="1" applyFont="1" applyBorder="1" applyProtection="1"/>
    <xf numFmtId="7" fontId="14" fillId="4" borderId="19" xfId="20" applyNumberFormat="1" applyFont="1" applyFill="1" applyBorder="1" applyProtection="1">
      <protection locked="0"/>
    </xf>
    <xf numFmtId="0" fontId="12" fillId="10" borderId="1" xfId="26" applyFont="1" applyFill="1" applyBorder="1" applyAlignment="1">
      <alignment horizontal="center" wrapText="1"/>
    </xf>
    <xf numFmtId="0" fontId="21" fillId="0" borderId="0" xfId="0" applyFont="1" applyAlignment="1">
      <alignment horizontal="center"/>
    </xf>
    <xf numFmtId="175" fontId="21" fillId="0" borderId="0" xfId="4" applyNumberFormat="1" applyFont="1" applyFill="1" applyBorder="1"/>
    <xf numFmtId="0" fontId="12" fillId="0" borderId="0" xfId="26" applyFont="1" applyFill="1" applyBorder="1" applyAlignment="1">
      <alignment horizontal="center" wrapText="1"/>
    </xf>
    <xf numFmtId="0" fontId="21" fillId="0" borderId="0" xfId="0" applyFont="1" applyFill="1" applyAlignment="1"/>
    <xf numFmtId="0" fontId="21" fillId="0" borderId="0" xfId="0" applyFont="1" applyFill="1" applyAlignment="1">
      <alignment horizontal="center"/>
    </xf>
    <xf numFmtId="0" fontId="1" fillId="2" borderId="51" xfId="0" applyFont="1" applyFill="1" applyBorder="1" applyAlignment="1">
      <alignment horizontal="right"/>
    </xf>
    <xf numFmtId="0" fontId="12" fillId="10" borderId="1" xfId="26" applyFont="1" applyFill="1" applyBorder="1" applyAlignment="1">
      <alignment horizontal="center" wrapText="1"/>
    </xf>
    <xf numFmtId="0" fontId="12" fillId="0" borderId="0" xfId="26" applyFont="1" applyFill="1" applyBorder="1" applyAlignment="1">
      <alignment wrapText="1"/>
    </xf>
    <xf numFmtId="164" fontId="21" fillId="0" borderId="0" xfId="0" applyNumberFormat="1" applyFont="1" applyFill="1" applyBorder="1"/>
    <xf numFmtId="0" fontId="21" fillId="0" borderId="0" xfId="0" applyFont="1" applyFill="1" applyBorder="1"/>
    <xf numFmtId="0" fontId="12" fillId="10" borderId="1" xfId="26" applyFont="1" applyFill="1" applyBorder="1" applyAlignment="1">
      <alignment horizontal="center" wrapText="1"/>
    </xf>
    <xf numFmtId="0" fontId="12" fillId="10" borderId="2" xfId="26" applyFont="1" applyFill="1" applyBorder="1" applyAlignment="1">
      <alignment horizontal="center" wrapText="1"/>
    </xf>
    <xf numFmtId="0" fontId="12" fillId="10" borderId="10" xfId="26" applyFont="1" applyFill="1" applyBorder="1" applyAlignment="1">
      <alignment horizontal="center" wrapText="1"/>
    </xf>
    <xf numFmtId="0" fontId="12" fillId="10" borderId="3" xfId="26" applyFont="1" applyFill="1" applyBorder="1" applyAlignment="1">
      <alignment horizontal="center" wrapText="1"/>
    </xf>
    <xf numFmtId="0" fontId="21" fillId="0" borderId="0" xfId="0" applyFont="1" applyAlignment="1">
      <alignment horizontal="left" vertical="top" wrapText="1"/>
    </xf>
    <xf numFmtId="0" fontId="21" fillId="0" borderId="0" xfId="0" applyFont="1" applyAlignment="1">
      <alignment horizontal="left" wrapText="1"/>
    </xf>
    <xf numFmtId="0" fontId="21" fillId="0" borderId="0" xfId="0" applyFont="1" applyAlignment="1">
      <alignment horizontal="center"/>
    </xf>
    <xf numFmtId="0" fontId="13" fillId="0" borderId="0" xfId="0" applyFont="1" applyFill="1" applyBorder="1" applyAlignment="1">
      <alignment horizontal="left" vertical="top" wrapText="1"/>
    </xf>
    <xf numFmtId="0" fontId="21" fillId="0" borderId="1" xfId="0" applyFont="1" applyBorder="1" applyAlignment="1">
      <alignment horizontal="left" vertical="top" wrapText="1"/>
    </xf>
    <xf numFmtId="0" fontId="13" fillId="10" borderId="14" xfId="26" applyFont="1" applyFill="1" applyBorder="1" applyAlignment="1">
      <alignment horizontal="center" wrapText="1"/>
    </xf>
    <xf numFmtId="0" fontId="6" fillId="0" borderId="0" xfId="0" applyFont="1" applyAlignment="1">
      <alignment wrapText="1"/>
    </xf>
    <xf numFmtId="0" fontId="11" fillId="0" borderId="0" xfId="0" applyFont="1" applyAlignment="1">
      <alignment wrapText="1"/>
    </xf>
    <xf numFmtId="0" fontId="0" fillId="0" borderId="0" xfId="0" applyAlignment="1">
      <alignment wrapText="1"/>
    </xf>
    <xf numFmtId="0" fontId="29" fillId="0" borderId="0" xfId="0" applyFont="1" applyAlignment="1">
      <alignment horizontal="left" wrapText="1"/>
    </xf>
    <xf numFmtId="0" fontId="12" fillId="10" borderId="11" xfId="26" applyFont="1" applyFill="1" applyBorder="1" applyAlignment="1">
      <alignment horizontal="center"/>
    </xf>
    <xf numFmtId="0" fontId="12" fillId="10" borderId="14" xfId="26" applyFont="1" applyFill="1" applyBorder="1" applyAlignment="1">
      <alignment horizontal="center"/>
    </xf>
    <xf numFmtId="0" fontId="13" fillId="0" borderId="0" xfId="26" applyFont="1" applyAlignment="1">
      <alignment horizontal="left" vertical="top" wrapText="1"/>
    </xf>
    <xf numFmtId="0" fontId="23" fillId="0" borderId="2" xfId="11" applyFont="1" applyBorder="1" applyAlignment="1">
      <alignment horizontal="left" wrapText="1"/>
    </xf>
    <xf numFmtId="0" fontId="23" fillId="0" borderId="3" xfId="11" applyFont="1" applyBorder="1" applyAlignment="1">
      <alignment horizontal="left" wrapText="1"/>
    </xf>
    <xf numFmtId="0" fontId="23" fillId="0" borderId="29" xfId="11" applyFont="1" applyBorder="1" applyAlignment="1">
      <alignment horizontal="left" wrapText="1"/>
    </xf>
    <xf numFmtId="0" fontId="23" fillId="0" borderId="34" xfId="11" applyFont="1" applyBorder="1" applyAlignment="1">
      <alignment horizontal="left" wrapText="1"/>
    </xf>
    <xf numFmtId="0" fontId="31" fillId="0" borderId="32" xfId="34" applyFont="1" applyFill="1" applyBorder="1" applyAlignment="1">
      <alignment horizontal="center" wrapText="1"/>
    </xf>
    <xf numFmtId="0" fontId="31" fillId="0" borderId="37" xfId="34" applyFont="1" applyFill="1" applyBorder="1" applyAlignment="1">
      <alignment horizontal="center" wrapText="1"/>
    </xf>
    <xf numFmtId="0" fontId="12" fillId="10" borderId="11" xfId="21" applyFont="1" applyFill="1" applyBorder="1" applyAlignment="1">
      <alignment horizontal="center" wrapText="1"/>
    </xf>
    <xf numFmtId="0" fontId="12" fillId="10" borderId="12" xfId="21" applyFont="1" applyFill="1" applyBorder="1" applyAlignment="1">
      <alignment horizontal="center" wrapText="1"/>
    </xf>
    <xf numFmtId="5" fontId="12" fillId="0" borderId="39" xfId="20" applyNumberFormat="1" applyFont="1" applyFill="1" applyBorder="1" applyAlignment="1" applyProtection="1">
      <alignment horizontal="center" wrapText="1"/>
    </xf>
    <xf numFmtId="5" fontId="12" fillId="0" borderId="42" xfId="20" applyNumberFormat="1" applyFont="1" applyFill="1" applyBorder="1" applyAlignment="1" applyProtection="1">
      <alignment horizontal="center" wrapText="1"/>
    </xf>
    <xf numFmtId="0" fontId="12" fillId="0" borderId="35" xfId="20" applyFont="1" applyFill="1" applyBorder="1" applyAlignment="1" applyProtection="1">
      <alignment horizontal="center" wrapText="1"/>
    </xf>
    <xf numFmtId="0" fontId="12" fillId="0" borderId="36" xfId="20" applyFont="1" applyFill="1" applyBorder="1" applyAlignment="1" applyProtection="1">
      <alignment horizontal="center" wrapText="1"/>
    </xf>
    <xf numFmtId="0" fontId="12" fillId="0" borderId="40" xfId="20" applyFont="1" applyFill="1" applyBorder="1" applyAlignment="1" applyProtection="1">
      <alignment horizontal="center" wrapText="1"/>
    </xf>
    <xf numFmtId="0" fontId="12" fillId="0" borderId="41" xfId="20" applyFont="1" applyFill="1" applyBorder="1" applyAlignment="1" applyProtection="1">
      <alignment horizontal="center" wrapText="1"/>
    </xf>
    <xf numFmtId="0" fontId="12" fillId="0" borderId="37" xfId="20" applyFont="1" applyFill="1" applyBorder="1" applyAlignment="1" applyProtection="1">
      <alignment horizontal="center" wrapText="1"/>
    </xf>
    <xf numFmtId="0" fontId="12" fillId="0" borderId="19" xfId="20" applyFont="1" applyFill="1" applyBorder="1" applyAlignment="1" applyProtection="1">
      <alignment horizontal="center" wrapText="1"/>
    </xf>
    <xf numFmtId="0" fontId="12" fillId="0" borderId="16" xfId="20" applyFont="1" applyFill="1" applyBorder="1" applyAlignment="1" applyProtection="1">
      <alignment horizontal="center" wrapText="1"/>
    </xf>
    <xf numFmtId="0" fontId="12" fillId="0" borderId="15" xfId="20" applyFont="1" applyFill="1" applyBorder="1" applyAlignment="1" applyProtection="1">
      <alignment horizontal="center" wrapText="1"/>
    </xf>
    <xf numFmtId="0" fontId="12" fillId="0" borderId="31" xfId="20" applyFont="1" applyFill="1" applyBorder="1" applyAlignment="1" applyProtection="1">
      <alignment horizontal="center" wrapText="1"/>
    </xf>
    <xf numFmtId="0" fontId="12" fillId="0" borderId="38" xfId="20" applyFont="1" applyFill="1" applyBorder="1" applyAlignment="1" applyProtection="1">
      <alignment horizontal="center" wrapText="1"/>
    </xf>
    <xf numFmtId="0" fontId="12" fillId="0" borderId="17" xfId="20" applyFont="1" applyFill="1" applyBorder="1" applyAlignment="1" applyProtection="1">
      <alignment horizontal="center" wrapText="1"/>
    </xf>
    <xf numFmtId="5" fontId="12" fillId="0" borderId="31" xfId="20" applyNumberFormat="1" applyFont="1" applyFill="1" applyBorder="1" applyAlignment="1" applyProtection="1">
      <alignment horizontal="center" wrapText="1"/>
      <protection locked="0"/>
    </xf>
    <xf numFmtId="5" fontId="12" fillId="0" borderId="17" xfId="20" applyNumberFormat="1" applyFont="1" applyFill="1" applyBorder="1" applyAlignment="1" applyProtection="1">
      <alignment horizontal="center" wrapText="1"/>
      <protection locked="0"/>
    </xf>
    <xf numFmtId="5" fontId="12" fillId="0" borderId="11" xfId="20" applyNumberFormat="1" applyFont="1" applyFill="1" applyBorder="1" applyAlignment="1" applyProtection="1">
      <alignment horizontal="center" wrapText="1"/>
      <protection locked="0"/>
    </xf>
    <xf numFmtId="5" fontId="12" fillId="0" borderId="12" xfId="20" applyNumberFormat="1" applyFont="1" applyFill="1" applyBorder="1" applyAlignment="1" applyProtection="1">
      <alignment horizontal="center" wrapText="1"/>
      <protection locked="0"/>
    </xf>
    <xf numFmtId="0" fontId="12" fillId="0" borderId="39" xfId="20" applyFont="1" applyFill="1" applyBorder="1" applyAlignment="1" applyProtection="1">
      <alignment horizontal="center" wrapText="1"/>
    </xf>
    <xf numFmtId="0" fontId="12" fillId="0" borderId="42" xfId="20" applyFont="1" applyFill="1" applyBorder="1" applyAlignment="1" applyProtection="1">
      <alignment horizontal="center" wrapText="1"/>
    </xf>
    <xf numFmtId="0" fontId="23" fillId="0" borderId="0" xfId="21" applyFont="1" applyAlignment="1">
      <alignment wrapText="1"/>
    </xf>
    <xf numFmtId="0" fontId="24" fillId="0" borderId="0" xfId="0" applyFont="1" applyAlignment="1"/>
    <xf numFmtId="0" fontId="12" fillId="10" borderId="15" xfId="21" applyFont="1" applyFill="1" applyBorder="1" applyAlignment="1">
      <alignment horizontal="center"/>
    </xf>
    <xf numFmtId="0" fontId="12" fillId="10" borderId="19" xfId="21" applyFont="1" applyFill="1" applyBorder="1" applyAlignment="1">
      <alignment horizontal="center"/>
    </xf>
    <xf numFmtId="0" fontId="12" fillId="10" borderId="16" xfId="21" applyFont="1" applyFill="1" applyBorder="1" applyAlignment="1">
      <alignment horizontal="center"/>
    </xf>
    <xf numFmtId="0" fontId="12" fillId="10" borderId="50" xfId="21" applyFont="1" applyFill="1" applyBorder="1" applyAlignment="1">
      <alignment horizontal="center"/>
    </xf>
    <xf numFmtId="0" fontId="12" fillId="10" borderId="32" xfId="21" applyFont="1" applyFill="1" applyBorder="1" applyAlignment="1">
      <alignment horizontal="center"/>
    </xf>
    <xf numFmtId="0" fontId="12" fillId="10" borderId="4" xfId="21" applyFont="1" applyFill="1" applyBorder="1" applyAlignment="1">
      <alignment horizontal="center"/>
    </xf>
  </cellXfs>
  <cellStyles count="55">
    <cellStyle name="Comma" xfId="1" builtinId="3"/>
    <cellStyle name="Comma 2" xfId="7"/>
    <cellStyle name="Comma 2 2" xfId="27"/>
    <cellStyle name="Comma 3" xfId="8"/>
    <cellStyle name="Comma 3 2" xfId="24"/>
    <cellStyle name="Comma 4" xfId="9"/>
    <cellStyle name="Comma 5" xfId="10"/>
    <cellStyle name="Comma 6" xfId="6"/>
    <cellStyle name="Comma 8" xfId="54"/>
    <cellStyle name="Comma0" xfId="28"/>
    <cellStyle name="Comma0 2" xfId="29"/>
    <cellStyle name="Currency" xfId="4" builtinId="4"/>
    <cellStyle name="Currency 2" xfId="22"/>
    <cellStyle name="Currency 2 2" xfId="30"/>
    <cellStyle name="Currency 3" xfId="31"/>
    <cellStyle name="Currency 3 2" xfId="32"/>
    <cellStyle name="Currency 4" xfId="33"/>
    <cellStyle name="Normal" xfId="0" builtinId="0"/>
    <cellStyle name="Normal 10" xfId="34"/>
    <cellStyle name="Normal 10 2" xfId="35"/>
    <cellStyle name="Normal 11" xfId="36"/>
    <cellStyle name="Normal 12" xfId="37"/>
    <cellStyle name="Normal 2" xfId="3"/>
    <cellStyle name="Normal 2 10" xfId="38"/>
    <cellStyle name="Normal 2 11" xfId="39"/>
    <cellStyle name="Normal 2 12" xfId="40"/>
    <cellStyle name="Normal 2 13" xfId="41"/>
    <cellStyle name="Normal 2 2" xfId="11"/>
    <cellStyle name="Normal 2 3" xfId="26"/>
    <cellStyle name="Normal 2 4" xfId="42"/>
    <cellStyle name="Normal 2 5" xfId="43"/>
    <cellStyle name="Normal 2 6" xfId="44"/>
    <cellStyle name="Normal 2 7" xfId="45"/>
    <cellStyle name="Normal 2 8" xfId="46"/>
    <cellStyle name="Normal 2 9" xfId="47"/>
    <cellStyle name="Normal 3" xfId="12"/>
    <cellStyle name="Normal 3 2" xfId="48"/>
    <cellStyle name="Normal 3 3" xfId="49"/>
    <cellStyle name="Normal 4" xfId="13"/>
    <cellStyle name="Normal 4 2" xfId="50"/>
    <cellStyle name="Normal 5" xfId="14"/>
    <cellStyle name="Normal 5 2" xfId="20"/>
    <cellStyle name="Normal 6" xfId="15"/>
    <cellStyle name="Normal 7" xfId="5"/>
    <cellStyle name="Normal 8" xfId="16"/>
    <cellStyle name="Normal 9" xfId="51"/>
    <cellStyle name="Normal_AttchGrework" xfId="23"/>
    <cellStyle name="Normal_IONov04final113004Jefffinalnovassample" xfId="21"/>
    <cellStyle name="Percent" xfId="2" builtinId="5"/>
    <cellStyle name="Percent 2" xfId="17"/>
    <cellStyle name="Percent 2 2" xfId="52"/>
    <cellStyle name="Percent 3" xfId="18"/>
    <cellStyle name="Percent 3 2" xfId="25"/>
    <cellStyle name="Percent 4" xfId="19"/>
    <cellStyle name="Percent 5" xfId="53"/>
  </cellStyles>
  <dxfs count="6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hecb.state.tx.us/APP/PA/Resource/FinanceFiles/Appropriations/2016-2017/GAI/Formula%20Funding%20Recommendation/LBB%20Initial/GAI%20Formulas%20Model%20-%20Static%20Ra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Jim%20Brunjes\Local%20Settings\Temporary%20Internet%20Files\OLK15\InfraFormulaProoftoApprop0809ch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unding Levels"/>
      <sheetName val="OBF"/>
      <sheetName val="Operations Support"/>
      <sheetName val="Cost Study"/>
      <sheetName val="Space Support"/>
      <sheetName val="Utilities"/>
      <sheetName val="TAMUG"/>
      <sheetName val="SIS"/>
      <sheetName val="Comparison"/>
      <sheetName val="Law VM Tuition"/>
      <sheetName val="Growth"/>
      <sheetName val="CPI"/>
    </sheetNames>
    <sheetDataSet>
      <sheetData sheetId="0"/>
      <sheetData sheetId="1"/>
      <sheetData sheetId="2"/>
      <sheetData sheetId="3"/>
      <sheetData sheetId="4"/>
      <sheetData sheetId="5">
        <row r="3">
          <cell r="A3" t="str">
            <v>Institution</v>
          </cell>
          <cell r="C3" t="str">
            <v>Total</v>
          </cell>
          <cell r="D3">
            <v>2016</v>
          </cell>
          <cell r="E3" t="str">
            <v>O&amp;M 
Funding</v>
          </cell>
          <cell r="F3" t="str">
            <v>Utility 
Funding</v>
          </cell>
          <cell r="G3">
            <v>2017</v>
          </cell>
          <cell r="H3" t="str">
            <v>O&amp;M 
Funding</v>
          </cell>
          <cell r="I3" t="str">
            <v>Utility 
Funding</v>
          </cell>
          <cell r="J3" t="str">
            <v>Utility Rate Adjustment</v>
          </cell>
          <cell r="K3" t="str">
            <v>Adjusted Utility Square Feet</v>
          </cell>
          <cell r="L3" t="str">
            <v>Predicted
Square Feet1</v>
          </cell>
        </row>
        <row r="4">
          <cell r="B4" t="str">
            <v>UT-Arlington</v>
          </cell>
          <cell r="C4">
            <v>32189032.887848631</v>
          </cell>
          <cell r="D4">
            <v>16094516.443924315</v>
          </cell>
          <cell r="E4">
            <v>9112780.8812198155</v>
          </cell>
          <cell r="F4">
            <v>6981735.5627045007</v>
          </cell>
          <cell r="G4">
            <v>16094516.443924315</v>
          </cell>
          <cell r="H4">
            <v>9112780.8812198155</v>
          </cell>
          <cell r="I4">
            <v>6981735.5627045007</v>
          </cell>
          <cell r="J4">
            <v>0.97252394000000009</v>
          </cell>
          <cell r="K4">
            <v>2777889.322644888</v>
          </cell>
        </row>
        <row r="5">
          <cell r="B5" t="str">
            <v>UT-Austin</v>
          </cell>
          <cell r="C5">
            <v>121615830.4533951</v>
          </cell>
          <cell r="D5">
            <v>60807915.226697549</v>
          </cell>
          <cell r="E5">
            <v>33143399.821286004</v>
          </cell>
          <cell r="F5">
            <v>27664515.405411545</v>
          </cell>
          <cell r="G5">
            <v>60807915.226697549</v>
          </cell>
          <cell r="H5">
            <v>33143399.821286004</v>
          </cell>
          <cell r="I5">
            <v>27664515.405411545</v>
          </cell>
          <cell r="J5">
            <v>1.0595314300000001</v>
          </cell>
          <cell r="K5">
            <v>11007143.033510841</v>
          </cell>
        </row>
        <row r="6">
          <cell r="B6" t="str">
            <v>UT-Dallas</v>
          </cell>
          <cell r="C6">
            <v>27880773.31594548</v>
          </cell>
          <cell r="D6">
            <v>13940386.65797274</v>
          </cell>
          <cell r="E6">
            <v>8016756.4241530141</v>
          </cell>
          <cell r="F6">
            <v>5923630.2338197259</v>
          </cell>
          <cell r="G6">
            <v>13940386.65797274</v>
          </cell>
          <cell r="H6">
            <v>8016756.4241530141</v>
          </cell>
          <cell r="I6">
            <v>5923630.2338197259</v>
          </cell>
          <cell r="J6">
            <v>0.93794438000000002</v>
          </cell>
          <cell r="K6">
            <v>2356890.9234726219</v>
          </cell>
        </row>
        <row r="7">
          <cell r="B7" t="str">
            <v>UT-El Paso</v>
          </cell>
          <cell r="C7">
            <v>25773630.543590367</v>
          </cell>
          <cell r="D7">
            <v>12886815.271795183</v>
          </cell>
          <cell r="E7">
            <v>7296225.2442437643</v>
          </cell>
          <cell r="F7">
            <v>5590590.02755142</v>
          </cell>
          <cell r="G7">
            <v>12886815.271795183</v>
          </cell>
          <cell r="H7">
            <v>7296225.2442437643</v>
          </cell>
          <cell r="I7">
            <v>5590590.02755142</v>
          </cell>
          <cell r="J7">
            <v>0.97262906999999987</v>
          </cell>
          <cell r="K7">
            <v>2224381.0590277123</v>
          </cell>
        </row>
        <row r="8">
          <cell r="B8" t="str">
            <v>UT-Rio Grande Valley</v>
          </cell>
          <cell r="C8">
            <v>26311667.22591982</v>
          </cell>
          <cell r="D8">
            <v>13155833.61295991</v>
          </cell>
          <cell r="E8">
            <v>7598657.0608571833</v>
          </cell>
          <cell r="F8">
            <v>5557176.5521027278</v>
          </cell>
          <cell r="G8">
            <v>13155833.61295991</v>
          </cell>
          <cell r="H8">
            <v>7598657.0608571833</v>
          </cell>
          <cell r="I8">
            <v>5557176.5521027278</v>
          </cell>
          <cell r="J8">
            <v>0.92833597999999995</v>
          </cell>
          <cell r="K8">
            <v>2211086.5227554985</v>
          </cell>
        </row>
        <row r="9">
          <cell r="B9" t="str">
            <v>UT-Permian Basin</v>
          </cell>
          <cell r="C9">
            <v>4063758.3313738899</v>
          </cell>
          <cell r="D9">
            <v>2031879.165686945</v>
          </cell>
          <cell r="E9">
            <v>1122787.4664510982</v>
          </cell>
          <cell r="F9">
            <v>909091.69923584664</v>
          </cell>
          <cell r="G9">
            <v>2031879.165686945</v>
          </cell>
          <cell r="H9">
            <v>1122787.4664510982</v>
          </cell>
          <cell r="I9">
            <v>909091.69923584664</v>
          </cell>
          <cell r="J9">
            <v>1.0277748099999999</v>
          </cell>
          <cell r="K9">
            <v>361708.93353544804</v>
          </cell>
        </row>
        <row r="10">
          <cell r="B10" t="str">
            <v>UT-San Antonio</v>
          </cell>
          <cell r="C10">
            <v>30240342.455374703</v>
          </cell>
          <cell r="D10">
            <v>15120171.227687351</v>
          </cell>
          <cell r="E10">
            <v>8559283.3467544261</v>
          </cell>
          <cell r="F10">
            <v>6560887.8809329243</v>
          </cell>
          <cell r="G10">
            <v>15120171.227687351</v>
          </cell>
          <cell r="H10">
            <v>8559283.3467544261</v>
          </cell>
          <cell r="I10">
            <v>6560887.8809329243</v>
          </cell>
          <cell r="J10">
            <v>0.97300045999999996</v>
          </cell>
          <cell r="K10">
            <v>2610442.6654128204</v>
          </cell>
        </row>
        <row r="11">
          <cell r="B11" t="str">
            <v>UT-Tyler</v>
          </cell>
          <cell r="C11">
            <v>6524499.7252807422</v>
          </cell>
          <cell r="D11">
            <v>3262249.8626403711</v>
          </cell>
          <cell r="E11">
            <v>1948605.8563659047</v>
          </cell>
          <cell r="F11">
            <v>1313644.0062744664</v>
          </cell>
          <cell r="G11">
            <v>3262249.8626403711</v>
          </cell>
          <cell r="H11">
            <v>1948605.8563659047</v>
          </cell>
          <cell r="I11">
            <v>1313644.0062744664</v>
          </cell>
          <cell r="J11">
            <v>0.85573937999999994</v>
          </cell>
          <cell r="K11">
            <v>522671.99552495335</v>
          </cell>
        </row>
        <row r="12">
          <cell r="B12" t="str">
            <v>TAMU</v>
          </cell>
          <cell r="C12">
            <v>78497723.029020399</v>
          </cell>
          <cell r="D12">
            <v>39248861.514510199</v>
          </cell>
          <cell r="E12">
            <v>21849898.200775482</v>
          </cell>
          <cell r="F12">
            <v>17398963.313734714</v>
          </cell>
          <cell r="G12">
            <v>39248861.514510199</v>
          </cell>
          <cell r="H12">
            <v>21849898.200775482</v>
          </cell>
          <cell r="I12">
            <v>17398963.313734714</v>
          </cell>
          <cell r="J12">
            <v>1.01079198</v>
          </cell>
          <cell r="K12">
            <v>6922690.494394972</v>
          </cell>
        </row>
        <row r="13">
          <cell r="B13" t="str">
            <v>TAMU-Galveston</v>
          </cell>
          <cell r="C13">
            <v>5007070.0629913909</v>
          </cell>
          <cell r="D13">
            <v>2503535.0314956955</v>
          </cell>
          <cell r="E13">
            <v>875160.28268534562</v>
          </cell>
          <cell r="F13">
            <v>742544.75683415786</v>
          </cell>
          <cell r="G13">
            <v>2503535.0314956955</v>
          </cell>
          <cell r="H13">
            <v>875160.28268534562</v>
          </cell>
          <cell r="I13">
            <v>742544.75683415786</v>
          </cell>
          <cell r="J13">
            <v>1.0770177700000001</v>
          </cell>
          <cell r="K13">
            <v>295443.32251915382</v>
          </cell>
        </row>
        <row r="14">
          <cell r="B14" t="str">
            <v>Prairie View</v>
          </cell>
          <cell r="C14">
            <v>10179502.325443253</v>
          </cell>
          <cell r="D14">
            <v>5089751.1627216265</v>
          </cell>
          <cell r="E14">
            <v>2860046.8741871463</v>
          </cell>
          <cell r="F14">
            <v>2229704.2885344797</v>
          </cell>
          <cell r="G14">
            <v>5089751.1627216265</v>
          </cell>
          <cell r="H14">
            <v>2860046.8741871463</v>
          </cell>
          <cell r="I14">
            <v>2229704.2885344797</v>
          </cell>
          <cell r="J14">
            <v>0.98960515999999998</v>
          </cell>
          <cell r="K14">
            <v>887153.58525783801</v>
          </cell>
        </row>
        <row r="15">
          <cell r="B15" t="str">
            <v>Tarleton</v>
          </cell>
          <cell r="C15">
            <v>10828974.321786251</v>
          </cell>
          <cell r="D15">
            <v>5414487.1608931255</v>
          </cell>
          <cell r="E15">
            <v>2890254.9683841295</v>
          </cell>
          <cell r="F15">
            <v>2524232.1925089965</v>
          </cell>
          <cell r="G15">
            <v>5414487.1608931255</v>
          </cell>
          <cell r="H15">
            <v>2890254.9683841295</v>
          </cell>
          <cell r="I15">
            <v>2524232.1925089965</v>
          </cell>
          <cell r="J15">
            <v>1.1086155800000002</v>
          </cell>
          <cell r="K15">
            <v>1004340.1948513497</v>
          </cell>
        </row>
        <row r="16">
          <cell r="B16" t="str">
            <v>TAMU-Central</v>
          </cell>
          <cell r="C16">
            <v>1809410.4383139098</v>
          </cell>
          <cell r="D16">
            <v>904705.2191569549</v>
          </cell>
          <cell r="E16">
            <v>515610.25981593697</v>
          </cell>
          <cell r="F16">
            <v>389094.95934101794</v>
          </cell>
          <cell r="G16">
            <v>904705.2191569549</v>
          </cell>
          <cell r="H16">
            <v>515610.25981593697</v>
          </cell>
          <cell r="I16">
            <v>389094.95934101794</v>
          </cell>
          <cell r="J16">
            <v>0.95790377999999998</v>
          </cell>
          <cell r="K16">
            <v>154812.90050889135</v>
          </cell>
        </row>
        <row r="17">
          <cell r="B17" t="str">
            <v>TAMU-CC</v>
          </cell>
          <cell r="C17">
            <v>12811627.371851642</v>
          </cell>
          <cell r="D17">
            <v>6405813.6859258208</v>
          </cell>
          <cell r="E17">
            <v>3167141.9849786474</v>
          </cell>
          <cell r="F17">
            <v>3238671.7009471739</v>
          </cell>
          <cell r="G17">
            <v>6405813.6859258208</v>
          </cell>
          <cell r="H17">
            <v>3167141.9849786474</v>
          </cell>
          <cell r="I17">
            <v>3238671.7009471739</v>
          </cell>
          <cell r="J17">
            <v>1.29803746</v>
          </cell>
          <cell r="K17">
            <v>1288601.0157234154</v>
          </cell>
        </row>
        <row r="18">
          <cell r="B18" t="str">
            <v>TAMU-Kingsville</v>
          </cell>
          <cell r="C18">
            <v>10232809.359514235</v>
          </cell>
          <cell r="D18">
            <v>5116404.6797571173</v>
          </cell>
          <cell r="E18">
            <v>2608722.0551822805</v>
          </cell>
          <cell r="F18">
            <v>2507682.6245748368</v>
          </cell>
          <cell r="G18">
            <v>5116404.6797571173</v>
          </cell>
          <cell r="H18">
            <v>2608722.0551822805</v>
          </cell>
          <cell r="I18">
            <v>2507682.6245748368</v>
          </cell>
          <cell r="J18">
            <v>1.22020442</v>
          </cell>
          <cell r="K18">
            <v>997755.46134980186</v>
          </cell>
        </row>
        <row r="19">
          <cell r="B19" t="str">
            <v>TAMU-San Antonio</v>
          </cell>
          <cell r="C19">
            <v>3305334.4429958495</v>
          </cell>
          <cell r="D19">
            <v>1652667.2214979248</v>
          </cell>
          <cell r="E19">
            <v>888379.53509347572</v>
          </cell>
          <cell r="F19">
            <v>764287.68640444905</v>
          </cell>
          <cell r="G19">
            <v>1652667.2214979248</v>
          </cell>
          <cell r="H19">
            <v>888379.53509347572</v>
          </cell>
          <cell r="I19">
            <v>764287.68640444905</v>
          </cell>
          <cell r="J19">
            <v>1.09205912</v>
          </cell>
          <cell r="K19">
            <v>304094.38805348566</v>
          </cell>
        </row>
        <row r="20">
          <cell r="B20" t="str">
            <v>TAMI</v>
          </cell>
          <cell r="C20">
            <v>7046292.4926325902</v>
          </cell>
          <cell r="D20">
            <v>3523146.2463162951</v>
          </cell>
          <cell r="E20">
            <v>1812580.5763305491</v>
          </cell>
          <cell r="F20">
            <v>1710565.669985746</v>
          </cell>
          <cell r="G20">
            <v>3523146.2463162951</v>
          </cell>
          <cell r="H20">
            <v>1812580.5763305491</v>
          </cell>
          <cell r="I20">
            <v>1710565.669985746</v>
          </cell>
          <cell r="J20">
            <v>1.1979267499999999</v>
          </cell>
          <cell r="K20">
            <v>680598.98110715928</v>
          </cell>
        </row>
        <row r="21">
          <cell r="B21" t="str">
            <v>WTAMU</v>
          </cell>
          <cell r="C21">
            <v>7875968.5668654721</v>
          </cell>
          <cell r="D21">
            <v>3937984.2834327361</v>
          </cell>
          <cell r="E21">
            <v>2342777.1105147903</v>
          </cell>
          <cell r="F21">
            <v>1595207.1729179455</v>
          </cell>
          <cell r="G21">
            <v>3937984.2834327361</v>
          </cell>
          <cell r="H21">
            <v>2342777.1105147903</v>
          </cell>
          <cell r="I21">
            <v>1595207.1729179455</v>
          </cell>
          <cell r="J21">
            <v>0.86431879</v>
          </cell>
          <cell r="K21">
            <v>634700.20215700509</v>
          </cell>
        </row>
        <row r="22">
          <cell r="B22" t="str">
            <v>TAMU-Commerce</v>
          </cell>
          <cell r="C22">
            <v>9909412.8830160759</v>
          </cell>
          <cell r="D22">
            <v>4954706.441508038</v>
          </cell>
          <cell r="E22">
            <v>2603452.6601869115</v>
          </cell>
          <cell r="F22">
            <v>2351253.781321126</v>
          </cell>
          <cell r="G22">
            <v>4954706.441508038</v>
          </cell>
          <cell r="H22">
            <v>2603452.6601869115</v>
          </cell>
          <cell r="I22">
            <v>2351253.781321126</v>
          </cell>
          <cell r="J22">
            <v>1.1464039000000001</v>
          </cell>
          <cell r="K22">
            <v>935515.63437190268</v>
          </cell>
        </row>
        <row r="23">
          <cell r="B23" t="str">
            <v>TAMU-Texarkana</v>
          </cell>
          <cell r="C23">
            <v>1947034.0446542916</v>
          </cell>
          <cell r="D23">
            <v>973517.02232714579</v>
          </cell>
          <cell r="E23">
            <v>495120.1702831302</v>
          </cell>
          <cell r="F23">
            <v>478396.8520440156</v>
          </cell>
          <cell r="G23">
            <v>973517.02232714579</v>
          </cell>
          <cell r="H23">
            <v>495120.1702831302</v>
          </cell>
          <cell r="I23">
            <v>478396.8520440156</v>
          </cell>
          <cell r="J23">
            <v>1.22649428</v>
          </cell>
          <cell r="K23">
            <v>190344.29123597612</v>
          </cell>
        </row>
        <row r="24">
          <cell r="B24" t="str">
            <v>UH</v>
          </cell>
          <cell r="C24">
            <v>52921433.432793438</v>
          </cell>
          <cell r="D24">
            <v>26460716.716396719</v>
          </cell>
          <cell r="E24">
            <v>14313504.602903623</v>
          </cell>
          <cell r="F24">
            <v>12147212.113493096</v>
          </cell>
          <cell r="G24">
            <v>26460716.716396719</v>
          </cell>
          <cell r="H24">
            <v>14313504.602903623</v>
          </cell>
          <cell r="I24">
            <v>12147212.113493096</v>
          </cell>
          <cell r="J24">
            <v>1.07725487</v>
          </cell>
          <cell r="K24">
            <v>4833126.4521430712</v>
          </cell>
        </row>
        <row r="25">
          <cell r="B25" t="str">
            <v>UH-Clear Lake</v>
          </cell>
          <cell r="C25">
            <v>7159298.822325306</v>
          </cell>
          <cell r="D25">
            <v>3579649.411162653</v>
          </cell>
          <cell r="E25">
            <v>1906898.5221086894</v>
          </cell>
          <cell r="F25">
            <v>1672750.8890539638</v>
          </cell>
          <cell r="G25">
            <v>3579649.411162653</v>
          </cell>
          <cell r="H25">
            <v>1906898.5221086894</v>
          </cell>
          <cell r="I25">
            <v>1672750.8890539638</v>
          </cell>
          <cell r="J25">
            <v>1.1135033299999999</v>
          </cell>
          <cell r="K25">
            <v>665553.25569331076</v>
          </cell>
        </row>
        <row r="26">
          <cell r="B26" t="str">
            <v>UH-Downtown</v>
          </cell>
          <cell r="C26">
            <v>11126223.147660449</v>
          </cell>
          <cell r="D26">
            <v>5563111.5738302246</v>
          </cell>
          <cell r="E26">
            <v>2865891.2440505447</v>
          </cell>
          <cell r="F26">
            <v>2697220.3297796799</v>
          </cell>
          <cell r="G26">
            <v>5563111.5738302246</v>
          </cell>
          <cell r="H26">
            <v>2865891.2440505447</v>
          </cell>
          <cell r="I26">
            <v>2697220.3297796799</v>
          </cell>
          <cell r="J26">
            <v>1.19466063</v>
          </cell>
          <cell r="K26">
            <v>1073168.6251395792</v>
          </cell>
        </row>
        <row r="27">
          <cell r="B27" t="str">
            <v>UH-Victoria</v>
          </cell>
          <cell r="C27">
            <v>3701315.4129659403</v>
          </cell>
          <cell r="D27">
            <v>1850657.7064829702</v>
          </cell>
          <cell r="E27">
            <v>939819.14462210773</v>
          </cell>
          <cell r="F27">
            <v>910838.5618608623</v>
          </cell>
          <cell r="G27">
            <v>1850657.7064829702</v>
          </cell>
          <cell r="H27">
            <v>939819.14462210773</v>
          </cell>
          <cell r="I27">
            <v>910838.5618608623</v>
          </cell>
          <cell r="J27">
            <v>1.2302261500000002</v>
          </cell>
          <cell r="K27">
            <v>362403.97433018684</v>
          </cell>
        </row>
        <row r="28">
          <cell r="B28" t="str">
            <v>Midwestern</v>
          </cell>
          <cell r="C28">
            <v>5435182.3720542621</v>
          </cell>
          <cell r="D28">
            <v>2717591.186027131</v>
          </cell>
          <cell r="E28">
            <v>1585251.9585806977</v>
          </cell>
          <cell r="F28">
            <v>1132339.2274464332</v>
          </cell>
          <cell r="G28">
            <v>2717591.186027131</v>
          </cell>
          <cell r="H28">
            <v>1585251.9585806977</v>
          </cell>
          <cell r="I28">
            <v>1132339.2274464332</v>
          </cell>
          <cell r="J28">
            <v>0.90670516000000001</v>
          </cell>
          <cell r="K28">
            <v>450534.54420965444</v>
          </cell>
        </row>
        <row r="29">
          <cell r="B29" t="str">
            <v>UNT</v>
          </cell>
          <cell r="C29">
            <v>38598228.860730231</v>
          </cell>
          <cell r="D29">
            <v>19299114.430365115</v>
          </cell>
          <cell r="E29">
            <v>10338256.670715524</v>
          </cell>
          <cell r="F29">
            <v>8960857.7596495897</v>
          </cell>
          <cell r="G29">
            <v>19299114.430365115</v>
          </cell>
          <cell r="H29">
            <v>10338256.670715524</v>
          </cell>
          <cell r="I29">
            <v>8960857.7596495897</v>
          </cell>
          <cell r="J29">
            <v>1.10024678</v>
          </cell>
          <cell r="K29">
            <v>3565341.4353361325</v>
          </cell>
        </row>
        <row r="30">
          <cell r="B30" t="str">
            <v>UNT-Dallas</v>
          </cell>
          <cell r="C30">
            <v>1674992.9297706268</v>
          </cell>
          <cell r="D30">
            <v>837496.46488531341</v>
          </cell>
          <cell r="E30">
            <v>453153.29501204082</v>
          </cell>
          <cell r="F30">
            <v>384343.16987327259</v>
          </cell>
          <cell r="G30">
            <v>837496.46488531341</v>
          </cell>
          <cell r="H30">
            <v>453153.29501204082</v>
          </cell>
          <cell r="I30">
            <v>384343.16987327259</v>
          </cell>
          <cell r="J30">
            <v>1.0766185500000001</v>
          </cell>
          <cell r="K30">
            <v>152922.26098131906</v>
          </cell>
        </row>
        <row r="31">
          <cell r="B31" t="str">
            <v>UNT-Dallas Law</v>
          </cell>
          <cell r="C31">
            <v>377995.26415438607</v>
          </cell>
          <cell r="D31">
            <v>188997.63207719303</v>
          </cell>
          <cell r="E31">
            <v>102262.99849155972</v>
          </cell>
          <cell r="F31">
            <v>86734.633585633317</v>
          </cell>
          <cell r="G31">
            <v>188997.63207719303</v>
          </cell>
          <cell r="H31">
            <v>102262.99849155972</v>
          </cell>
          <cell r="I31">
            <v>86734.633585633317</v>
          </cell>
          <cell r="J31">
            <v>1.0766185500000001</v>
          </cell>
          <cell r="K31">
            <v>34509.931001700003</v>
          </cell>
        </row>
        <row r="32">
          <cell r="B32" t="str">
            <v>SFA</v>
          </cell>
          <cell r="C32">
            <v>13499405.975770019</v>
          </cell>
          <cell r="D32">
            <v>6749702.9878850095</v>
          </cell>
          <cell r="E32">
            <v>3686886.2079721699</v>
          </cell>
          <cell r="F32">
            <v>3062816.7799128392</v>
          </cell>
          <cell r="G32">
            <v>6749702.9878850095</v>
          </cell>
          <cell r="H32">
            <v>3686886.2079721699</v>
          </cell>
          <cell r="I32">
            <v>3062816.7799128392</v>
          </cell>
          <cell r="J32">
            <v>1.0545061499999999</v>
          </cell>
          <cell r="K32">
            <v>1218631.9509989694</v>
          </cell>
        </row>
        <row r="33">
          <cell r="B33" t="str">
            <v>TSU</v>
          </cell>
          <cell r="C33">
            <v>12099076.984802665</v>
          </cell>
          <cell r="D33">
            <v>6049538.4924013326</v>
          </cell>
          <cell r="E33">
            <v>3450490.7306426726</v>
          </cell>
          <cell r="F33">
            <v>2599047.76175866</v>
          </cell>
          <cell r="G33">
            <v>6049538.4924013326</v>
          </cell>
          <cell r="H33">
            <v>3450490.7306426726</v>
          </cell>
          <cell r="I33">
            <v>2599047.76175866</v>
          </cell>
          <cell r="J33">
            <v>0.95613943000000001</v>
          </cell>
          <cell r="K33">
            <v>1034107.7747202344</v>
          </cell>
        </row>
        <row r="34">
          <cell r="B34" t="str">
            <v>TTU</v>
          </cell>
          <cell r="C34">
            <v>46188499.149300545</v>
          </cell>
          <cell r="D34">
            <v>23094249.574650273</v>
          </cell>
          <cell r="E34">
            <v>12977922.550856706</v>
          </cell>
          <cell r="F34">
            <v>10116327.023793569</v>
          </cell>
          <cell r="G34">
            <v>23094249.574650273</v>
          </cell>
          <cell r="H34">
            <v>12977922.550856706</v>
          </cell>
          <cell r="I34">
            <v>10116327.023793569</v>
          </cell>
          <cell r="J34">
            <v>0.98947657000000011</v>
          </cell>
          <cell r="K34">
            <v>4025078.9465440973</v>
          </cell>
        </row>
        <row r="35">
          <cell r="B35" t="str">
            <v>Angelo</v>
          </cell>
          <cell r="C35">
            <v>8307963.0496619418</v>
          </cell>
          <cell r="D35">
            <v>4153981.5248309709</v>
          </cell>
          <cell r="E35">
            <v>1910333.4486489042</v>
          </cell>
          <cell r="F35">
            <v>2243648.0761820669</v>
          </cell>
          <cell r="G35">
            <v>4153981.5248309709</v>
          </cell>
          <cell r="H35">
            <v>1910333.4486489042</v>
          </cell>
          <cell r="I35">
            <v>2243648.0761820669</v>
          </cell>
          <cell r="J35">
            <v>1.4908480800000001</v>
          </cell>
          <cell r="K35">
            <v>892701.53225118655</v>
          </cell>
        </row>
        <row r="36">
          <cell r="B36" t="str">
            <v>TWU</v>
          </cell>
          <cell r="C36">
            <v>13898709.616052683</v>
          </cell>
          <cell r="D36">
            <v>6949354.8080263417</v>
          </cell>
          <cell r="E36">
            <v>3836894.2667227378</v>
          </cell>
          <cell r="F36">
            <v>3112460.5413036039</v>
          </cell>
          <cell r="G36">
            <v>6949354.8080263417</v>
          </cell>
          <cell r="H36">
            <v>3836894.2667227378</v>
          </cell>
          <cell r="I36">
            <v>3112460.5413036039</v>
          </cell>
          <cell r="J36">
            <v>1.02970271</v>
          </cell>
          <cell r="K36">
            <v>1238384.1850194049</v>
          </cell>
        </row>
        <row r="37">
          <cell r="B37" t="str">
            <v>Lamar</v>
          </cell>
          <cell r="C37">
            <v>10965262.844015075</v>
          </cell>
          <cell r="D37">
            <v>5482631.4220075374</v>
          </cell>
          <cell r="E37">
            <v>3302202.858957144</v>
          </cell>
          <cell r="F37">
            <v>2180428.5630503935</v>
          </cell>
          <cell r="G37">
            <v>5482631.4220075374</v>
          </cell>
          <cell r="H37">
            <v>3302202.858957144</v>
          </cell>
          <cell r="I37">
            <v>2180428.5630503935</v>
          </cell>
          <cell r="J37">
            <v>0.83815810000000002</v>
          </cell>
          <cell r="K37">
            <v>867547.78517296631</v>
          </cell>
        </row>
        <row r="38">
          <cell r="B38" t="str">
            <v>Sam Houston</v>
          </cell>
          <cell r="C38">
            <v>16635518.53645847</v>
          </cell>
          <cell r="D38">
            <v>8317759.268229235</v>
          </cell>
          <cell r="E38">
            <v>4987627.0833855933</v>
          </cell>
          <cell r="F38">
            <v>3330132.1848436422</v>
          </cell>
          <cell r="G38">
            <v>8317759.268229235</v>
          </cell>
          <cell r="H38">
            <v>4987627.0833855933</v>
          </cell>
          <cell r="I38">
            <v>3330132.1848436422</v>
          </cell>
          <cell r="J38">
            <v>0.84753048999999991</v>
          </cell>
          <cell r="K38">
            <v>1324991.265594397</v>
          </cell>
        </row>
        <row r="39">
          <cell r="B39" t="str">
            <v>TXST</v>
          </cell>
          <cell r="C39">
            <v>35980440.473365113</v>
          </cell>
          <cell r="D39">
            <v>17990220.236682557</v>
          </cell>
          <cell r="E39">
            <v>9837467.0054089092</v>
          </cell>
          <cell r="F39">
            <v>8152753.2312736474</v>
          </cell>
          <cell r="G39">
            <v>17990220.236682557</v>
          </cell>
          <cell r="H39">
            <v>9837467.0054089092</v>
          </cell>
          <cell r="I39">
            <v>8152753.2312736474</v>
          </cell>
          <cell r="J39">
            <v>1.0519832899999999</v>
          </cell>
          <cell r="K39">
            <v>3243813.224936978</v>
          </cell>
        </row>
        <row r="40">
          <cell r="B40" t="str">
            <v>Sul Ross</v>
          </cell>
          <cell r="C40">
            <v>2935012.9106936958</v>
          </cell>
          <cell r="D40">
            <v>1467506.4553468479</v>
          </cell>
          <cell r="E40">
            <v>723525.75404515292</v>
          </cell>
          <cell r="F40">
            <v>743980.70130169496</v>
          </cell>
          <cell r="G40">
            <v>1467506.4553468479</v>
          </cell>
          <cell r="H40">
            <v>723525.75404515292</v>
          </cell>
          <cell r="I40">
            <v>743980.70130169496</v>
          </cell>
          <cell r="J40">
            <v>1.3052554300000001</v>
          </cell>
          <cell r="K40">
            <v>296014.65535874036</v>
          </cell>
        </row>
        <row r="41">
          <cell r="B41" t="str">
            <v>Sul Ross-Rio Grande</v>
          </cell>
          <cell r="C41">
            <v>383594.86516886752</v>
          </cell>
          <cell r="D41">
            <v>191797.43258443376</v>
          </cell>
          <cell r="E41">
            <v>191797.43258443376</v>
          </cell>
          <cell r="F41">
            <v>0</v>
          </cell>
          <cell r="G41">
            <v>191797.43258443376</v>
          </cell>
          <cell r="H41">
            <v>191797.43258443376</v>
          </cell>
          <cell r="I41">
            <v>0</v>
          </cell>
          <cell r="J41">
            <v>0</v>
          </cell>
          <cell r="K41">
            <v>0</v>
          </cell>
        </row>
        <row r="42">
          <cell r="B42" t="str">
            <v>TAMU-CVM</v>
          </cell>
          <cell r="C42">
            <v>8548393.5804274678</v>
          </cell>
          <cell r="D42">
            <v>4274196.7902137339</v>
          </cell>
          <cell r="E42">
            <v>4274196.7902137339</v>
          </cell>
          <cell r="G42">
            <v>4274196.7902137339</v>
          </cell>
          <cell r="H42">
            <v>4274196.7902137339</v>
          </cell>
        </row>
        <row r="43">
          <cell r="B43" t="str">
            <v>Total Universities</v>
          </cell>
          <cell r="C43">
            <v>724487242.50598502</v>
          </cell>
          <cell r="D43">
            <v>362243621.25299251</v>
          </cell>
          <cell r="E43">
            <v>201392023.34567195</v>
          </cell>
          <cell r="F43">
            <v>159965767.91534448</v>
          </cell>
          <cell r="G43">
            <v>362243621.25299251</v>
          </cell>
          <cell r="H43">
            <v>201392023.34567195</v>
          </cell>
          <cell r="I43">
            <v>159965767.91534448</v>
          </cell>
          <cell r="K43">
            <v>63647096.726847671</v>
          </cell>
        </row>
        <row r="44">
          <cell r="B44" t="str">
            <v>TSTC-Harlingen</v>
          </cell>
          <cell r="C44">
            <v>5205508.1367185637</v>
          </cell>
          <cell r="D44">
            <v>2602754.0683592819</v>
          </cell>
          <cell r="E44">
            <v>1346518.9869783798</v>
          </cell>
          <cell r="F44">
            <v>1256235.0813809023</v>
          </cell>
          <cell r="G44">
            <v>2602754.0683592819</v>
          </cell>
          <cell r="H44">
            <v>1346518.9869783798</v>
          </cell>
          <cell r="I44">
            <v>1256235.0813809023</v>
          </cell>
          <cell r="J44">
            <v>1.1842578399999999</v>
          </cell>
          <cell r="K44">
            <v>499830.16227961361</v>
          </cell>
        </row>
        <row r="45">
          <cell r="B45" t="str">
            <v>TSTC-West Tx</v>
          </cell>
          <cell r="C45">
            <v>1554435.5951416034</v>
          </cell>
          <cell r="D45">
            <v>777217.79757080169</v>
          </cell>
          <cell r="E45">
            <v>385067.09688622382</v>
          </cell>
          <cell r="F45">
            <v>392150.70068457787</v>
          </cell>
          <cell r="G45">
            <v>777217.79757080169</v>
          </cell>
          <cell r="H45">
            <v>385067.09688622382</v>
          </cell>
          <cell r="I45">
            <v>392150.70068457787</v>
          </cell>
          <cell r="J45">
            <v>1.2927198499999999</v>
          </cell>
          <cell r="K45">
            <v>156028.71728894589</v>
          </cell>
        </row>
        <row r="46">
          <cell r="B46" t="str">
            <v>TSTC-Marshall</v>
          </cell>
          <cell r="C46">
            <v>807945.37088800792</v>
          </cell>
          <cell r="D46">
            <v>403972.68544400396</v>
          </cell>
          <cell r="E46">
            <v>238411.01041858998</v>
          </cell>
          <cell r="F46">
            <v>165561.67502541398</v>
          </cell>
          <cell r="G46">
            <v>403972.68544400396</v>
          </cell>
          <cell r="H46">
            <v>238411.01041858998</v>
          </cell>
          <cell r="I46">
            <v>165561.67502541398</v>
          </cell>
          <cell r="J46">
            <v>0.88149801000000005</v>
          </cell>
          <cell r="K46">
            <v>65873.593343908477</v>
          </cell>
        </row>
        <row r="47">
          <cell r="B47" t="str">
            <v>TSTC-Waco</v>
          </cell>
          <cell r="C47">
            <v>5558448.2953811521</v>
          </cell>
          <cell r="D47">
            <v>2779224.147690576</v>
          </cell>
          <cell r="E47">
            <v>1532667.599626512</v>
          </cell>
          <cell r="F47">
            <v>1246556.548064064</v>
          </cell>
          <cell r="G47">
            <v>2779224.147690576</v>
          </cell>
          <cell r="H47">
            <v>1532667.599626512</v>
          </cell>
          <cell r="I47">
            <v>1246556.548064064</v>
          </cell>
          <cell r="J47">
            <v>1.0324091399999999</v>
          </cell>
          <cell r="K47">
            <v>495979.27246600785</v>
          </cell>
        </row>
        <row r="48">
          <cell r="B48" t="str">
            <v>Lamar-IOT</v>
          </cell>
          <cell r="C48">
            <v>2075280.3167350604</v>
          </cell>
          <cell r="D48">
            <v>1037640.1583675302</v>
          </cell>
          <cell r="E48">
            <v>662227.01861559425</v>
          </cell>
          <cell r="F48">
            <v>375413.13975193596</v>
          </cell>
          <cell r="G48">
            <v>1037640.1583675302</v>
          </cell>
          <cell r="H48">
            <v>662227.01861559425</v>
          </cell>
          <cell r="I48">
            <v>375413.13975193596</v>
          </cell>
          <cell r="J48">
            <v>0.71959876</v>
          </cell>
          <cell r="K48">
            <v>149369.18523071747</v>
          </cell>
        </row>
        <row r="49">
          <cell r="B49" t="str">
            <v>Lamar-Orange</v>
          </cell>
          <cell r="C49">
            <v>1795980.6903001633</v>
          </cell>
          <cell r="D49">
            <v>897990.34515008167</v>
          </cell>
          <cell r="E49">
            <v>524801.2112271263</v>
          </cell>
          <cell r="F49">
            <v>373189.13392295543</v>
          </cell>
          <cell r="G49">
            <v>897990.34515008167</v>
          </cell>
          <cell r="H49">
            <v>524801.2112271263</v>
          </cell>
          <cell r="I49">
            <v>373189.13392295543</v>
          </cell>
          <cell r="J49">
            <v>0.90265541999999999</v>
          </cell>
          <cell r="K49">
            <v>148484.29894558984</v>
          </cell>
        </row>
        <row r="50">
          <cell r="B50" t="str">
            <v>Lamar-Port Arthur</v>
          </cell>
          <cell r="C50">
            <v>2382138.1612448008</v>
          </cell>
          <cell r="D50">
            <v>1191069.0806224004</v>
          </cell>
          <cell r="E50">
            <v>661833.92076245742</v>
          </cell>
          <cell r="F50">
            <v>529235.15985994297</v>
          </cell>
          <cell r="G50">
            <v>1191069.0806224004</v>
          </cell>
          <cell r="H50">
            <v>661833.92076245742</v>
          </cell>
          <cell r="I50">
            <v>529235.15985994297</v>
          </cell>
          <cell r="J50">
            <v>1.01505015</v>
          </cell>
          <cell r="K50">
            <v>210571.81076816726</v>
          </cell>
        </row>
        <row r="51">
          <cell r="B51" t="str">
            <v>Total TSTC and Lamar</v>
          </cell>
          <cell r="C51">
            <v>19379736.566409353</v>
          </cell>
          <cell r="D51">
            <v>9689868.2832046766</v>
          </cell>
          <cell r="E51">
            <v>5351526.8445148841</v>
          </cell>
          <cell r="F51">
            <v>4338341.4386897925</v>
          </cell>
          <cell r="G51">
            <v>9689868.2832046766</v>
          </cell>
          <cell r="H51">
            <v>5351526.8445148841</v>
          </cell>
          <cell r="I51">
            <v>4338341.4386897925</v>
          </cell>
          <cell r="K51">
            <v>1726137.0403229503</v>
          </cell>
        </row>
        <row r="52">
          <cell r="B52" t="str">
            <v>Formula Total</v>
          </cell>
          <cell r="C52">
            <v>743866979.07239437</v>
          </cell>
          <cell r="D52">
            <v>371933489.53619719</v>
          </cell>
          <cell r="E52">
            <v>206743550.19018683</v>
          </cell>
          <cell r="F52">
            <v>164304109.35403427</v>
          </cell>
          <cell r="G52">
            <v>371933489.53619719</v>
          </cell>
          <cell r="H52">
            <v>206743550.19018683</v>
          </cell>
          <cell r="I52">
            <v>164304109.35403427</v>
          </cell>
          <cell r="K52">
            <v>65373233.767170623</v>
          </cell>
        </row>
        <row r="53">
          <cell r="B53" t="str">
            <v>Small Institution Set-Aside</v>
          </cell>
          <cell r="C53">
            <v>25591350</v>
          </cell>
          <cell r="D53" t="str">
            <v>Not included in table above</v>
          </cell>
        </row>
        <row r="54">
          <cell r="B54" t="str">
            <v>TAMUG Set-Aside</v>
          </cell>
          <cell r="C54">
            <v>1771659.9839523837</v>
          </cell>
          <cell r="D54" t="str">
            <v>Added to TAMUG's annual funding amounts above.</v>
          </cell>
        </row>
        <row r="55">
          <cell r="B55" t="str">
            <v>Total</v>
          </cell>
          <cell r="C55">
            <v>769458329.07239437</v>
          </cell>
        </row>
        <row r="57">
          <cell r="C57">
            <v>769458329.07239437</v>
          </cell>
          <cell r="D57" t="str">
            <v>FY 2016-2017 Funding</v>
          </cell>
        </row>
        <row r="58">
          <cell r="C58" t="str">
            <v>Rates</v>
          </cell>
          <cell r="D58">
            <v>5.7036588896851841</v>
          </cell>
          <cell r="E58">
            <v>3.1903350125276009</v>
          </cell>
          <cell r="F58">
            <v>2.5133238771575828</v>
          </cell>
          <cell r="G58">
            <v>5.7036588896851841</v>
          </cell>
          <cell r="H58">
            <v>3.1903350125276009</v>
          </cell>
          <cell r="I58">
            <v>2.5133238771575828</v>
          </cell>
        </row>
        <row r="59">
          <cell r="C59" t="str">
            <v>Percentages2</v>
          </cell>
          <cell r="D59">
            <v>1</v>
          </cell>
          <cell r="E59">
            <v>0.55934884505403737</v>
          </cell>
          <cell r="F59">
            <v>0.44065115494596258</v>
          </cell>
          <cell r="G59">
            <v>1</v>
          </cell>
          <cell r="H59">
            <v>0.44065115494596258</v>
          </cell>
          <cell r="I59">
            <v>0.55934884505403737</v>
          </cell>
        </row>
        <row r="60">
          <cell r="C60" t="str">
            <v>HRI Rate3</v>
          </cell>
          <cell r="D60">
            <v>7.9846009101610003</v>
          </cell>
          <cell r="G60">
            <v>7.9846009101610003</v>
          </cell>
        </row>
        <row r="67">
          <cell r="C67" t="str">
            <v>FY 2016 - FY 2017 Total</v>
          </cell>
          <cell r="D67" t="str">
            <v>FY 2016</v>
          </cell>
          <cell r="E67" t="str">
            <v>O&amp;M 
Funding</v>
          </cell>
          <cell r="F67" t="str">
            <v>Utility 
Funding</v>
          </cell>
          <cell r="G67" t="str">
            <v>FY 2017</v>
          </cell>
          <cell r="H67" t="str">
            <v>O&amp;M 
Funding</v>
          </cell>
          <cell r="I67" t="str">
            <v>Utility 
Funding</v>
          </cell>
          <cell r="J67" t="str">
            <v>Utility Rate Adjustment</v>
          </cell>
          <cell r="K67" t="str">
            <v>Adjusted Utility Square Feet</v>
          </cell>
        </row>
        <row r="68">
          <cell r="B68" t="str">
            <v>Texas Engineering Experiment Station (TEES)</v>
          </cell>
          <cell r="C68">
            <v>11329264.243748818</v>
          </cell>
          <cell r="D68">
            <v>5664632.1218744088</v>
          </cell>
          <cell r="E68">
            <v>3153508.928202684</v>
          </cell>
          <cell r="F68">
            <v>2511123.1936717243</v>
          </cell>
          <cell r="G68">
            <v>5664632.1218744088</v>
          </cell>
          <cell r="H68">
            <v>3153508.928202684</v>
          </cell>
          <cell r="I68">
            <v>2511123.1936717243</v>
          </cell>
          <cell r="J68">
            <v>1.01079198</v>
          </cell>
          <cell r="K68">
            <v>999124.39319665101</v>
          </cell>
        </row>
        <row r="69">
          <cell r="B69" t="str">
            <v>Texas Engineering Extension Service (TEEX)</v>
          </cell>
          <cell r="C69">
            <v>3283546.322474977</v>
          </cell>
          <cell r="D69">
            <v>1641773.1612374885</v>
          </cell>
          <cell r="E69">
            <v>913977.50297909859</v>
          </cell>
          <cell r="F69">
            <v>727795.6582583898</v>
          </cell>
          <cell r="G69">
            <v>1641773.1612374885</v>
          </cell>
          <cell r="H69">
            <v>913977.50297909859</v>
          </cell>
          <cell r="I69">
            <v>727795.6582583898</v>
          </cell>
          <cell r="J69">
            <v>1.01079198</v>
          </cell>
          <cell r="K69">
            <v>289574.95883160218</v>
          </cell>
        </row>
        <row r="70">
          <cell r="B70" t="str">
            <v>Texas Transportation Institute (TTI)</v>
          </cell>
          <cell r="C70">
            <v>4681919.5251497645</v>
          </cell>
          <cell r="D70">
            <v>2340959.7625748822</v>
          </cell>
          <cell r="E70">
            <v>1303215.6992748135</v>
          </cell>
          <cell r="F70">
            <v>1037744.063300069</v>
          </cell>
          <cell r="G70">
            <v>2340959.7625748822</v>
          </cell>
          <cell r="H70">
            <v>1303215.6992748135</v>
          </cell>
          <cell r="I70">
            <v>1037744.063300069</v>
          </cell>
          <cell r="J70">
            <v>1.01079198</v>
          </cell>
          <cell r="K70">
            <v>412897.06938752945</v>
          </cell>
        </row>
        <row r="71">
          <cell r="B71" t="str">
            <v>Texas AgriLife Research (TALR)</v>
          </cell>
          <cell r="C71">
            <v>11411962.771783272</v>
          </cell>
          <cell r="D71">
            <v>5705981.3858916359</v>
          </cell>
          <cell r="E71">
            <v>3176528.1235268442</v>
          </cell>
          <cell r="F71">
            <v>2529453.2623647917</v>
          </cell>
          <cell r="G71">
            <v>5705981.3858916359</v>
          </cell>
          <cell r="H71">
            <v>3176528.1235268442</v>
          </cell>
          <cell r="I71">
            <v>2529453.2623647917</v>
          </cell>
          <cell r="J71">
            <v>1.01079198</v>
          </cell>
          <cell r="K71">
            <v>1006417.5514161949</v>
          </cell>
        </row>
        <row r="72">
          <cell r="B72" t="str">
            <v>Texas AgriLife Extension Service (TALX)</v>
          </cell>
          <cell r="C72">
            <v>1282316.9027730026</v>
          </cell>
          <cell r="D72">
            <v>641158.45138650131</v>
          </cell>
          <cell r="E72">
            <v>356933.84095186379</v>
          </cell>
          <cell r="F72">
            <v>284224.61043463758</v>
          </cell>
          <cell r="G72">
            <v>641158.45138650131</v>
          </cell>
          <cell r="H72">
            <v>356933.84095186379</v>
          </cell>
          <cell r="I72">
            <v>284224.61043463758</v>
          </cell>
          <cell r="J72">
            <v>1.01079198</v>
          </cell>
          <cell r="K72">
            <v>113087.1405065703</v>
          </cell>
        </row>
        <row r="73">
          <cell r="B73" t="str">
            <v>Texas Vet. Med. Diagnostic Lab. (TVMDL)4</v>
          </cell>
          <cell r="C73">
            <v>1110678.390219413</v>
          </cell>
          <cell r="D73">
            <v>555339.19510970649</v>
          </cell>
          <cell r="E73">
            <v>309158.13635923516</v>
          </cell>
          <cell r="F73">
            <v>246181.05875047136</v>
          </cell>
          <cell r="G73">
            <v>555339.19510970649</v>
          </cell>
          <cell r="H73">
            <v>309158.13635923516</v>
          </cell>
          <cell r="I73">
            <v>246181.05875047136</v>
          </cell>
          <cell r="J73">
            <v>1.01079198</v>
          </cell>
          <cell r="K73">
            <v>97950.391904479591</v>
          </cell>
        </row>
        <row r="74">
          <cell r="B74" t="str">
            <v>Texas Forest Service (TFS)</v>
          </cell>
          <cell r="C74">
            <v>240335.79438837903</v>
          </cell>
          <cell r="D74">
            <v>120167.89719418951</v>
          </cell>
          <cell r="E74">
            <v>66897.642871082935</v>
          </cell>
          <cell r="F74">
            <v>53270.254323106579</v>
          </cell>
          <cell r="G74">
            <v>120167.89719418951</v>
          </cell>
          <cell r="H74">
            <v>66897.642871082935</v>
          </cell>
          <cell r="I74">
            <v>53270.254323106579</v>
          </cell>
          <cell r="J74">
            <v>1.01079198</v>
          </cell>
          <cell r="K74">
            <v>21195.141146453443</v>
          </cell>
        </row>
        <row r="75">
          <cell r="B75" t="str">
            <v>Total</v>
          </cell>
          <cell r="C75">
            <v>33340023.950537629</v>
          </cell>
          <cell r="D75">
            <v>16670011.975268815</v>
          </cell>
          <cell r="E75">
            <v>9280219.8741656244</v>
          </cell>
          <cell r="F75">
            <v>7389792.1011031894</v>
          </cell>
          <cell r="G75">
            <v>16670011.975268815</v>
          </cell>
          <cell r="H75">
            <v>9280219.8741656244</v>
          </cell>
          <cell r="I75">
            <v>7389792.1011031894</v>
          </cell>
          <cell r="K75">
            <v>2940246.6463894811</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buttons"/>
      <sheetName val="Responses"/>
      <sheetName val="UtilAdj"/>
      <sheetName val="Sumry"/>
      <sheetName val="A&amp;MAgenciesOutsideBrazosCounty"/>
      <sheetName val="BaseRateCalculation"/>
    </sheetNames>
    <sheetDataSet>
      <sheetData sheetId="0"/>
      <sheetData sheetId="1"/>
      <sheetData sheetId="2">
        <row r="2">
          <cell r="A2">
            <v>4</v>
          </cell>
          <cell r="B2" t="str">
            <v>Decimals in Rounding</v>
          </cell>
        </row>
        <row r="3">
          <cell r="A3">
            <v>8</v>
          </cell>
          <cell r="B3" t="str">
            <v>Decimals in Rounding</v>
          </cell>
        </row>
        <row r="4">
          <cell r="A4">
            <v>8</v>
          </cell>
          <cell r="B4" t="str">
            <v>Decimals in Rounding</v>
          </cell>
        </row>
        <row r="5">
          <cell r="A5">
            <v>8</v>
          </cell>
          <cell r="B5" t="str">
            <v>Decimals in Rounding</v>
          </cell>
        </row>
        <row r="6">
          <cell r="A6">
            <v>0</v>
          </cell>
          <cell r="B6" t="str">
            <v>Decimals in Rounding</v>
          </cell>
        </row>
        <row r="8">
          <cell r="B8" t="str">
            <v>Statewide O&amp;M Rate</v>
          </cell>
          <cell r="D8">
            <v>2.7065557330000001</v>
          </cell>
          <cell r="E8">
            <v>0.43740000000000001</v>
          </cell>
        </row>
        <row r="9">
          <cell r="B9" t="str">
            <v>Statewide Utility Rate</v>
          </cell>
          <cell r="D9">
            <v>3.4812717310000001</v>
          </cell>
          <cell r="E9">
            <v>0.56259999999999999</v>
          </cell>
        </row>
        <row r="10">
          <cell r="B10" t="str">
            <v>Statewide Infrastructure Rate</v>
          </cell>
          <cell r="D10">
            <v>6.1878274639999997</v>
          </cell>
          <cell r="E10">
            <v>1</v>
          </cell>
        </row>
        <row r="11">
          <cell r="B11" t="str">
            <v>Appropriated Rates</v>
          </cell>
        </row>
        <row r="12">
          <cell r="D12" t="str">
            <v xml:space="preserve"> </v>
          </cell>
        </row>
        <row r="13">
          <cell r="B13" t="str">
            <v>Biennium 2008-2009  Methodology</v>
          </cell>
          <cell r="C13" t="str">
            <v>Statewide Total</v>
          </cell>
          <cell r="D13" t="str">
            <v>UT at Arlington</v>
          </cell>
          <cell r="E13" t="str">
            <v>UT at Austin</v>
          </cell>
          <cell r="F13" t="str">
            <v>UT at Dallas</v>
          </cell>
          <cell r="G13" t="str">
            <v>UT at El Paso</v>
          </cell>
          <cell r="H13" t="str">
            <v>UT - Pan American</v>
          </cell>
          <cell r="I13" t="str">
            <v>UT at Brownsville</v>
          </cell>
          <cell r="J13" t="str">
            <v>UT of the Permian Basin</v>
          </cell>
          <cell r="K13" t="str">
            <v>UT at San Antonio</v>
          </cell>
          <cell r="L13" t="str">
            <v>UT at Tyler</v>
          </cell>
          <cell r="M13" t="str">
            <v>TAMU</v>
          </cell>
          <cell r="N13" t="str">
            <v>TAMU Galveston</v>
          </cell>
          <cell r="O13" t="str">
            <v>Prairie View A&amp;M Univ</v>
          </cell>
          <cell r="P13" t="str">
            <v>Tarleton State Univ</v>
          </cell>
          <cell r="Q13" t="str">
            <v>TAMU  Commerce</v>
          </cell>
          <cell r="R13" t="str">
            <v>TAMU Corpus Christi</v>
          </cell>
          <cell r="S13" t="str">
            <v>TAMU Kingsville</v>
          </cell>
          <cell r="T13" t="str">
            <v>Texas A&amp;M International Univ</v>
          </cell>
          <cell r="U13" t="str">
            <v>TAMU Texarkana</v>
          </cell>
          <cell r="V13" t="str">
            <v>West Texas A&amp;M Univ</v>
          </cell>
          <cell r="W13" t="str">
            <v>U of Houston</v>
          </cell>
          <cell r="X13" t="str">
            <v>U of Houston - Clear Lake</v>
          </cell>
          <cell r="Y13" t="str">
            <v>U of Houston - Downtown</v>
          </cell>
          <cell r="Z13" t="str">
            <v>U of Houston - Victoria</v>
          </cell>
          <cell r="AA13" t="str">
            <v>Midwestern State Univ</v>
          </cell>
          <cell r="AB13" t="str">
            <v>Univ of North Texas</v>
          </cell>
          <cell r="AC13" t="str">
            <v>Stephen F. Austin State Univ</v>
          </cell>
          <cell r="AD13" t="str">
            <v>Texas Southern Univ</v>
          </cell>
          <cell r="AE13" t="str">
            <v>Texas Tech Univ</v>
          </cell>
          <cell r="AF13" t="str">
            <v>Texas Woman's Univ</v>
          </cell>
          <cell r="AG13" t="str">
            <v>Angelo State Univ</v>
          </cell>
          <cell r="AH13" t="str">
            <v>Lamar Univ</v>
          </cell>
          <cell r="AI13" t="str">
            <v>Sam Houston State Univ</v>
          </cell>
          <cell r="AJ13" t="str">
            <v>Texas State - San Marcos</v>
          </cell>
          <cell r="AK13" t="str">
            <v>Sul Ross State  -Alpine &amp; RGC</v>
          </cell>
          <cell r="AL13" t="str">
            <v>Statewide University Totals</v>
          </cell>
          <cell r="AN13" t="str">
            <v>Min</v>
          </cell>
          <cell r="AO13" t="str">
            <v>Median</v>
          </cell>
          <cell r="AP13" t="str">
            <v>Max</v>
          </cell>
          <cell r="AQ13" t="str">
            <v>TSTC - Harlingen</v>
          </cell>
          <cell r="AR13" t="str">
            <v>TSTC - West Texas</v>
          </cell>
          <cell r="AS13" t="str">
            <v>TSTC - Waco</v>
          </cell>
          <cell r="AT13" t="str">
            <v>TSTC - Marshall</v>
          </cell>
          <cell r="AU13" t="str">
            <v>Lamar - Orange</v>
          </cell>
          <cell r="AV13" t="str">
            <v>Lamar - Port Arthur</v>
          </cell>
          <cell r="AW13" t="str">
            <v>Lamar Institute of Technology</v>
          </cell>
          <cell r="AX13" t="str">
            <v>Total - TSTC &amp; Lamar</v>
          </cell>
          <cell r="AY13" t="str">
            <v>Statewide Total</v>
          </cell>
          <cell r="AZ13" t="str">
            <v>Units per actual E&amp;G SF</v>
          </cell>
        </row>
        <row r="14">
          <cell r="A14" t="str">
            <v>Electricity</v>
          </cell>
        </row>
        <row r="15">
          <cell r="B15" t="str">
            <v>KWH</v>
          </cell>
        </row>
        <row r="16">
          <cell r="B16" t="str">
            <v>Cost</v>
          </cell>
        </row>
        <row r="17">
          <cell r="B17" t="str">
            <v>Cost/KWH</v>
          </cell>
        </row>
        <row r="18">
          <cell r="B18" t="str">
            <v>% of Institutional Total</v>
          </cell>
        </row>
        <row r="19">
          <cell r="B19" t="str">
            <v>Institutional Rate/State Rate * %</v>
          </cell>
        </row>
        <row r="20">
          <cell r="A20" t="str">
            <v>Natural Gas</v>
          </cell>
        </row>
        <row r="21">
          <cell r="B21" t="str">
            <v>MCF</v>
          </cell>
        </row>
        <row r="22">
          <cell r="B22" t="str">
            <v>Cost</v>
          </cell>
        </row>
        <row r="23">
          <cell r="B23" t="str">
            <v>Cost / MCF</v>
          </cell>
        </row>
        <row r="24">
          <cell r="B24" t="str">
            <v>% of Institutional Total</v>
          </cell>
        </row>
        <row r="25">
          <cell r="B25" t="str">
            <v>Institutional Rate/State Rate * %</v>
          </cell>
        </row>
        <row r="26">
          <cell r="A26" t="str">
            <v>Water</v>
          </cell>
        </row>
        <row r="27">
          <cell r="B27" t="str">
            <v>1000 gal.</v>
          </cell>
        </row>
        <row r="28">
          <cell r="B28" t="str">
            <v>Cost</v>
          </cell>
        </row>
        <row r="29">
          <cell r="B29" t="str">
            <v>Cost / 1000 gal.</v>
          </cell>
        </row>
        <row r="30">
          <cell r="B30" t="str">
            <v>% of Institutional Total</v>
          </cell>
        </row>
        <row r="31">
          <cell r="B31" t="str">
            <v>Institutional Rate/State Rate * %</v>
          </cell>
        </row>
        <row r="32">
          <cell r="A32" t="str">
            <v>Waste Water</v>
          </cell>
        </row>
        <row r="33">
          <cell r="B33" t="str">
            <v>1000 gal.</v>
          </cell>
        </row>
        <row r="34">
          <cell r="B34" t="str">
            <v>Cost</v>
          </cell>
        </row>
        <row r="35">
          <cell r="B35" t="str">
            <v>Cost / 1000 gal.</v>
          </cell>
        </row>
        <row r="36">
          <cell r="B36" t="str">
            <v>% of Institutional Total</v>
          </cell>
        </row>
        <row r="37">
          <cell r="B37" t="str">
            <v>Institutional Rate/State Rate * %</v>
          </cell>
        </row>
        <row r="38">
          <cell r="A38" t="str">
            <v>Thermal Energy</v>
          </cell>
        </row>
        <row r="39">
          <cell r="B39" t="str">
            <v>BTUs (Millions)</v>
          </cell>
        </row>
        <row r="40">
          <cell r="B40" t="str">
            <v>Cost</v>
          </cell>
        </row>
        <row r="41">
          <cell r="B41" t="str">
            <v>Cost / MMBTU</v>
          </cell>
        </row>
        <row r="42">
          <cell r="B42" t="str">
            <v>% of Institutional Total</v>
          </cell>
        </row>
        <row r="43">
          <cell r="B43" t="str">
            <v>Institutional Rate/State Rate * %</v>
          </cell>
        </row>
        <row r="45">
          <cell r="A45" t="str">
            <v>Debt Service</v>
          </cell>
        </row>
        <row r="46">
          <cell r="B46" t="str">
            <v>% of Institutional Total</v>
          </cell>
        </row>
        <row r="48">
          <cell r="A48" t="str">
            <v>All Other Cost</v>
          </cell>
        </row>
        <row r="49">
          <cell r="B49" t="str">
            <v>% of Institutional Total</v>
          </cell>
        </row>
        <row r="51">
          <cell r="A51" t="str">
            <v>Total Units (check figure)</v>
          </cell>
        </row>
        <row r="52">
          <cell r="A52" t="str">
            <v>Total Reported Utility Cost</v>
          </cell>
        </row>
        <row r="53">
          <cell r="B53" t="str">
            <v>Total Institutional %</v>
          </cell>
        </row>
        <row r="54">
          <cell r="B54" t="str">
            <v>Adjusted Institutional Rate</v>
          </cell>
        </row>
        <row r="56">
          <cell r="B56" t="str">
            <v>Space Projection Model (Predicted) (Fall 2006 unless otherwise noted)</v>
          </cell>
        </row>
        <row r="57">
          <cell r="B57" t="str">
            <v>Actual Space (Fall 2006 Unless Otherwise Noted)</v>
          </cell>
        </row>
        <row r="58">
          <cell r="B58" t="str">
            <v>(Surplus)/ Deficit</v>
          </cell>
        </row>
        <row r="60">
          <cell r="B60" t="str">
            <v>Statewide O&amp;M Rate</v>
          </cell>
        </row>
        <row r="61">
          <cell r="B61" t="str">
            <v>Statewide Utility Rate</v>
          </cell>
        </row>
        <row r="62">
          <cell r="B62" t="str">
            <v>Institutional Adjusted Utility Rate</v>
          </cell>
        </row>
        <row r="64">
          <cell r="B64" t="str">
            <v>O&amp;M Funding</v>
          </cell>
        </row>
        <row r="65">
          <cell r="B65" t="str">
            <v>Utility Funding</v>
          </cell>
        </row>
        <row r="66">
          <cell r="B66" t="str">
            <v>Total Funding</v>
          </cell>
        </row>
        <row r="68">
          <cell r="B68" t="str">
            <v>Utility Funding Over/(Under) Util.Cost</v>
          </cell>
        </row>
        <row r="70">
          <cell r="B70" t="str">
            <v>Note: Midwestern State Electricity Cost and Usage from reconstruction estimate caused by faulty main electric meter.</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Right="0"/>
  </sheetPr>
  <dimension ref="A1:AL88"/>
  <sheetViews>
    <sheetView showGridLines="0" tabSelected="1" zoomScale="85" zoomScaleNormal="85" workbookViewId="0">
      <pane xSplit="2" ySplit="4" topLeftCell="C5" activePane="bottomRight" state="frozen"/>
      <selection activeCell="N2153" sqref="N2153"/>
      <selection pane="topRight" activeCell="N2153" sqref="N2153"/>
      <selection pane="bottomLeft" activeCell="N2153" sqref="N2153"/>
      <selection pane="bottomRight" activeCell="A3" sqref="A3:F3"/>
    </sheetView>
  </sheetViews>
  <sheetFormatPr defaultRowHeight="14.25" outlineLevelRow="2" x14ac:dyDescent="0.2"/>
  <cols>
    <col min="1" max="1" width="8.7109375" style="254" bestFit="1" customWidth="1"/>
    <col min="2" max="2" width="19" style="254" bestFit="1" customWidth="1"/>
    <col min="3" max="3" width="16" style="254" customWidth="1"/>
    <col min="4" max="4" width="15.85546875" style="254" customWidth="1"/>
    <col min="5" max="5" width="15.7109375" style="254" bestFit="1" customWidth="1"/>
    <col min="6" max="6" width="9.85546875" style="254" customWidth="1"/>
    <col min="7" max="7" width="2.7109375" style="254" customWidth="1"/>
    <col min="8" max="8" width="16.5703125" style="254" customWidth="1"/>
    <col min="9" max="9" width="14.42578125" style="254" hidden="1" customWidth="1"/>
    <col min="10" max="10" width="14.28515625" style="254" hidden="1" customWidth="1"/>
    <col min="11" max="11" width="17.28515625" style="254" customWidth="1"/>
    <col min="12" max="12" width="15.28515625" style="254" hidden="1" customWidth="1"/>
    <col min="13" max="13" width="13.85546875" style="254" hidden="1" customWidth="1"/>
    <col min="14" max="14" width="20" style="254" customWidth="1"/>
    <col min="15" max="15" width="2.7109375" style="288" customWidth="1"/>
    <col min="16" max="16" width="16.28515625" style="254" customWidth="1"/>
    <col min="17" max="17" width="15" style="254" bestFit="1" customWidth="1"/>
    <col min="18" max="20" width="15.42578125" style="254" customWidth="1"/>
    <col min="21" max="21" width="16.140625" style="254" customWidth="1"/>
    <col min="22" max="22" width="16.42578125" style="254" bestFit="1" customWidth="1"/>
    <col min="23" max="23" width="2.7109375" style="254" customWidth="1"/>
    <col min="24" max="25" width="15" style="254" bestFit="1" customWidth="1"/>
    <col min="26" max="26" width="14.5703125" style="254" bestFit="1" customWidth="1"/>
    <col min="27" max="27" width="13.7109375" style="254" bestFit="1" customWidth="1"/>
    <col min="28" max="29" width="15" style="254" bestFit="1" customWidth="1"/>
    <col min="30" max="30" width="17.140625" style="254" customWidth="1"/>
    <col min="31" max="31" width="2.7109375" style="398" customWidth="1"/>
    <col min="32" max="32" width="15" style="254" bestFit="1" customWidth="1"/>
    <col min="33" max="33" width="13.42578125" style="254" customWidth="1"/>
    <col min="34" max="34" width="2.7109375" style="254" customWidth="1"/>
    <col min="35" max="35" width="16.28515625" style="254" customWidth="1"/>
    <col min="36" max="36" width="16.140625" style="254" bestFit="1" customWidth="1"/>
    <col min="37" max="37" width="15.28515625" style="254" bestFit="1" customWidth="1"/>
    <col min="38" max="38" width="18.28515625" style="254" bestFit="1" customWidth="1"/>
    <col min="39" max="16384" width="9.140625" style="254"/>
  </cols>
  <sheetData>
    <row r="1" spans="1:38" x14ac:dyDescent="0.2">
      <c r="A1" s="283" t="str">
        <f>"Technical Colleges Basis of Legislative Appropriations - "&amp;TEXT(F1,"@@@@")&amp;"-"&amp;TEXT(F1+1,"@@@@")</f>
        <v>Technical Colleges Basis of Legislative Appropriations - 2020-2021</v>
      </c>
      <c r="F1" s="284">
        <v>2020</v>
      </c>
    </row>
    <row r="2" spans="1:38" x14ac:dyDescent="0.2">
      <c r="A2" s="253" t="s">
        <v>29</v>
      </c>
    </row>
    <row r="3" spans="1:38" ht="29.25" customHeight="1" x14ac:dyDescent="0.2">
      <c r="A3" s="400" t="s">
        <v>607</v>
      </c>
      <c r="B3" s="401"/>
      <c r="C3" s="401"/>
      <c r="D3" s="401"/>
      <c r="E3" s="401"/>
      <c r="F3" s="402"/>
      <c r="H3" s="400" t="s">
        <v>608</v>
      </c>
      <c r="I3" s="401"/>
      <c r="J3" s="401"/>
      <c r="K3" s="401"/>
      <c r="L3" s="401"/>
      <c r="M3" s="401"/>
      <c r="N3" s="402"/>
      <c r="O3" s="391"/>
      <c r="P3" s="400" t="s">
        <v>601</v>
      </c>
      <c r="Q3" s="401"/>
      <c r="R3" s="401"/>
      <c r="S3" s="401"/>
      <c r="T3" s="401"/>
      <c r="U3" s="401"/>
      <c r="V3" s="402"/>
      <c r="X3" s="400" t="s">
        <v>535</v>
      </c>
      <c r="Y3" s="401"/>
      <c r="Z3" s="401"/>
      <c r="AA3" s="401"/>
      <c r="AB3" s="401"/>
      <c r="AC3" s="401"/>
      <c r="AD3" s="402"/>
      <c r="AE3" s="396"/>
      <c r="AF3" s="400" t="s">
        <v>535</v>
      </c>
      <c r="AG3" s="402"/>
      <c r="AI3" s="400" t="s">
        <v>536</v>
      </c>
      <c r="AJ3" s="401"/>
      <c r="AK3" s="401"/>
      <c r="AL3" s="402"/>
    </row>
    <row r="4" spans="1:38" ht="57" x14ac:dyDescent="0.2">
      <c r="A4" s="304" t="s">
        <v>6</v>
      </c>
      <c r="B4" s="304" t="s">
        <v>0</v>
      </c>
      <c r="C4" s="304" t="str">
        <f>"All Funds Appropriation "&amp;TEXT(F1-2,"@@@@")&amp;"-"&amp;TEXT(F1-1,"@@@@")</f>
        <v>All Funds Appropriation 2018-2019</v>
      </c>
      <c r="D4" s="304" t="str">
        <f>"All Funds Appropriation "&amp;TEXT(F1,"@@@@")&amp;"-"&amp;TEXT(F1+1,"@@@@")</f>
        <v>All Funds Appropriation 2020-2021</v>
      </c>
      <c r="E4" s="304" t="s">
        <v>534</v>
      </c>
      <c r="F4" s="304" t="s">
        <v>33</v>
      </c>
      <c r="H4" s="304" t="str">
        <f>"All Funds Appropriation -"&amp;TEXT(F1,"@@@@")</f>
        <v>All Funds Appropriation -2020</v>
      </c>
      <c r="I4" s="327" t="s">
        <v>541</v>
      </c>
      <c r="J4" s="327" t="s">
        <v>543</v>
      </c>
      <c r="K4" s="304" t="str">
        <f>"All Funds Appropriation -"&amp;TEXT(F1+1,"@@@@")</f>
        <v>All Funds Appropriation -2021</v>
      </c>
      <c r="L4" s="327" t="s">
        <v>542</v>
      </c>
      <c r="M4" s="327" t="s">
        <v>544</v>
      </c>
      <c r="N4" s="304" t="str">
        <f>"Total All Funds Appropriation "&amp;TEXT(F1,"@@@@")&amp;"-"&amp;TEXT(F1+1,"@@@@")</f>
        <v>Total All Funds Appropriation 2020-2021</v>
      </c>
      <c r="O4" s="391"/>
      <c r="P4" s="388" t="str">
        <f>"All Funds Appropriation -"&amp;TEXT(F1,"@@@@")</f>
        <v>All Funds Appropriation -2020</v>
      </c>
      <c r="Q4" s="388" t="s">
        <v>541</v>
      </c>
      <c r="R4" s="388" t="s">
        <v>543</v>
      </c>
      <c r="S4" s="388" t="str">
        <f>"All Funds Appropriation -"&amp;TEXT(F1+1,"@@@@")</f>
        <v>All Funds Appropriation -2021</v>
      </c>
      <c r="T4" s="388" t="s">
        <v>542</v>
      </c>
      <c r="U4" s="388" t="s">
        <v>544</v>
      </c>
      <c r="V4" s="388" t="str">
        <f>"Total All Funds Appropriation "&amp;TEXT(F1,"@@@@")&amp;"-"&amp;TEXT(F1+1,"@@@@")</f>
        <v>Total All Funds Appropriation 2020-2021</v>
      </c>
      <c r="X4" s="395" t="str">
        <f>"General Revenue - "&amp;TEXT(F1,"@@@@")</f>
        <v>General Revenue - 2020</v>
      </c>
      <c r="Y4" s="395" t="str">
        <f>"General Revenue - "&amp;TEXT(F1+1,"@@@@")</f>
        <v>General Revenue - 2021</v>
      </c>
      <c r="Z4" s="395" t="str">
        <f>"General Revenue Dedicated - "&amp;TEXT(F1,"@@@@")</f>
        <v>General Revenue Dedicated - 2020</v>
      </c>
      <c r="AA4" s="395" t="str">
        <f>"General Revenue Dedicated - "&amp;TEXT(F1+1,"@@@@")</f>
        <v>General Revenue Dedicated - 2021</v>
      </c>
      <c r="AB4" s="395" t="str">
        <f>"All Funds Total - "&amp;TEXT(F1,"@@@@")</f>
        <v>All Funds Total - 2020</v>
      </c>
      <c r="AC4" s="395" t="str">
        <f>"All Funds Total - "&amp;TEXT(F1+1,"@@@@")</f>
        <v>All Funds Total - 2021</v>
      </c>
      <c r="AD4" s="395" t="s">
        <v>545</v>
      </c>
      <c r="AE4" s="391"/>
      <c r="AF4" s="395" t="s">
        <v>32</v>
      </c>
      <c r="AG4" s="395" t="s">
        <v>33</v>
      </c>
      <c r="AI4" s="304" t="str">
        <f>TEXT(F1-2,"@@@@")&amp;"-"&amp;TEXT(F1-1,"@@@@")</f>
        <v>2018-2019</v>
      </c>
      <c r="AJ4" s="304" t="str">
        <f>TEXT(F1,"@@@@")&amp;"-"&amp;TEXT(F1+1,"@@@@")</f>
        <v>2020-2021</v>
      </c>
      <c r="AK4" s="304" t="s">
        <v>32</v>
      </c>
      <c r="AL4" s="304" t="s">
        <v>33</v>
      </c>
    </row>
    <row r="5" spans="1:38" ht="12.75" customHeight="1" x14ac:dyDescent="0.2">
      <c r="A5" s="399" t="s">
        <v>5</v>
      </c>
      <c r="B5" s="399"/>
      <c r="C5" s="399"/>
      <c r="D5" s="399"/>
      <c r="E5" s="399"/>
      <c r="F5" s="399"/>
      <c r="H5" s="399" t="s">
        <v>5</v>
      </c>
      <c r="I5" s="399"/>
      <c r="J5" s="399"/>
      <c r="K5" s="399"/>
      <c r="L5" s="399"/>
      <c r="M5" s="399"/>
      <c r="N5" s="399"/>
      <c r="O5" s="391"/>
      <c r="P5" s="399" t="s">
        <v>5</v>
      </c>
      <c r="Q5" s="399"/>
      <c r="R5" s="399"/>
      <c r="S5" s="399"/>
      <c r="T5" s="399"/>
      <c r="U5" s="399"/>
      <c r="V5" s="399"/>
      <c r="X5" s="400" t="s">
        <v>68</v>
      </c>
      <c r="Y5" s="401"/>
      <c r="Z5" s="401"/>
      <c r="AA5" s="401"/>
      <c r="AB5" s="401"/>
      <c r="AC5" s="401"/>
      <c r="AD5" s="402"/>
      <c r="AE5" s="396"/>
      <c r="AF5" s="400" t="s">
        <v>68</v>
      </c>
      <c r="AG5" s="402"/>
      <c r="AI5" s="258"/>
    </row>
    <row r="6" spans="1:38" outlineLevel="1" x14ac:dyDescent="0.2">
      <c r="A6" s="303" t="s">
        <v>2</v>
      </c>
      <c r="B6" s="303" t="s">
        <v>7</v>
      </c>
      <c r="C6" s="305">
        <f>C15+C36+C45</f>
        <v>44744373</v>
      </c>
      <c r="D6" s="305">
        <f>D15+D24+D36+D45</f>
        <v>55388622</v>
      </c>
      <c r="E6" s="305">
        <f>D6-C6</f>
        <v>10644249</v>
      </c>
      <c r="F6" s="306">
        <f>E6/C6</f>
        <v>0.2378902258838223</v>
      </c>
      <c r="G6" s="286"/>
      <c r="H6" s="305">
        <f t="shared" ref="H6:M7" si="0">H15+H24+H36+H45</f>
        <v>27548031</v>
      </c>
      <c r="I6" s="305">
        <f t="shared" si="0"/>
        <v>0</v>
      </c>
      <c r="J6" s="305">
        <f t="shared" si="0"/>
        <v>0</v>
      </c>
      <c r="K6" s="305">
        <f t="shared" si="0"/>
        <v>27840591</v>
      </c>
      <c r="L6" s="305">
        <f t="shared" si="0"/>
        <v>0</v>
      </c>
      <c r="M6" s="305">
        <f t="shared" si="0"/>
        <v>0</v>
      </c>
      <c r="N6" s="305">
        <f>H6+K6</f>
        <v>55388622</v>
      </c>
      <c r="O6" s="390"/>
      <c r="P6" s="305">
        <f t="shared" ref="P6:U6" si="1">P15+P24+P36+P45</f>
        <v>27548027.4100683</v>
      </c>
      <c r="Q6" s="305">
        <f t="shared" si="1"/>
        <v>25846707.689718019</v>
      </c>
      <c r="R6" s="305">
        <f t="shared" si="1"/>
        <v>1701319.7203502813</v>
      </c>
      <c r="S6" s="305">
        <f t="shared" si="1"/>
        <v>27840593.310068302</v>
      </c>
      <c r="T6" s="305">
        <f t="shared" si="1"/>
        <v>26036422.589718018</v>
      </c>
      <c r="U6" s="305">
        <f t="shared" si="1"/>
        <v>1804170.7203502813</v>
      </c>
      <c r="V6" s="305">
        <f>P6+S6</f>
        <v>55388620.720136598</v>
      </c>
      <c r="W6" s="286"/>
      <c r="X6" s="305">
        <f t="shared" ref="X6:AA7" si="2">X15+X24+X36+X45</f>
        <v>25607359.895087026</v>
      </c>
      <c r="Y6" s="305">
        <f t="shared" si="2"/>
        <v>25664572.77623608</v>
      </c>
      <c r="Z6" s="305">
        <f t="shared" si="2"/>
        <v>1701321.0000000002</v>
      </c>
      <c r="AA6" s="305">
        <f t="shared" si="2"/>
        <v>1804169</v>
      </c>
      <c r="AB6" s="305">
        <f>X6+Z6</f>
        <v>27308680.895087026</v>
      </c>
      <c r="AC6" s="305">
        <f>Y6+AA6</f>
        <v>27468741.77623608</v>
      </c>
      <c r="AD6" s="305">
        <f>SUM(AB6:AC6)</f>
        <v>54777422.671323106</v>
      </c>
      <c r="AE6" s="390"/>
      <c r="AF6" s="305">
        <f>N6-AD6</f>
        <v>611199.32867689431</v>
      </c>
      <c r="AG6" s="306">
        <f>AF6/N6</f>
        <v>1.1034745162587621E-2</v>
      </c>
      <c r="AH6" s="286"/>
      <c r="AI6" s="257"/>
      <c r="AJ6" s="288"/>
      <c r="AK6" s="268"/>
    </row>
    <row r="7" spans="1:38" outlineLevel="1" x14ac:dyDescent="0.2">
      <c r="A7" s="285" t="s">
        <v>3</v>
      </c>
      <c r="B7" s="285" t="s">
        <v>8</v>
      </c>
      <c r="C7" s="305">
        <f t="shared" ref="C7:C11" si="3">C16+C37+C46</f>
        <v>22091876</v>
      </c>
      <c r="D7" s="305">
        <f t="shared" ref="D7:D11" si="4">D16+D25+D37+D46</f>
        <v>20789802</v>
      </c>
      <c r="E7" s="305">
        <f t="shared" ref="E7:E11" si="5">D7-C7</f>
        <v>-1302074</v>
      </c>
      <c r="F7" s="306">
        <f t="shared" ref="F7:F11" si="6">E7/C7</f>
        <v>-5.8939041664003544E-2</v>
      </c>
      <c r="G7" s="286"/>
      <c r="H7" s="305">
        <f t="shared" si="0"/>
        <v>10381382</v>
      </c>
      <c r="I7" s="305">
        <f t="shared" si="0"/>
        <v>0</v>
      </c>
      <c r="J7" s="305">
        <f t="shared" si="0"/>
        <v>0</v>
      </c>
      <c r="K7" s="305">
        <f t="shared" si="0"/>
        <v>10408420</v>
      </c>
      <c r="L7" s="305">
        <f t="shared" si="0"/>
        <v>0</v>
      </c>
      <c r="M7" s="305">
        <f t="shared" si="0"/>
        <v>0</v>
      </c>
      <c r="N7" s="305">
        <f t="shared" ref="N7:N11" si="7">H7+K7</f>
        <v>20789802</v>
      </c>
      <c r="O7" s="390"/>
      <c r="P7" s="305">
        <f t="shared" ref="P7:U7" si="8">P16+P25+P37+P46</f>
        <v>10381382.076700229</v>
      </c>
      <c r="Q7" s="305">
        <f t="shared" si="8"/>
        <v>9927927.8179268334</v>
      </c>
      <c r="R7" s="305">
        <f t="shared" si="8"/>
        <v>453454.25877339544</v>
      </c>
      <c r="S7" s="305">
        <f t="shared" si="8"/>
        <v>10408419.876700228</v>
      </c>
      <c r="T7" s="305">
        <f t="shared" si="8"/>
        <v>9924923.6179268342</v>
      </c>
      <c r="U7" s="305">
        <f t="shared" si="8"/>
        <v>483496.25877339544</v>
      </c>
      <c r="V7" s="305">
        <f t="shared" ref="V7:V11" si="9">P7+S7</f>
        <v>20789801.953400455</v>
      </c>
      <c r="W7" s="286"/>
      <c r="X7" s="305">
        <f t="shared" si="2"/>
        <v>10362915.772917036</v>
      </c>
      <c r="Y7" s="305">
        <f t="shared" si="2"/>
        <v>10415860.178560358</v>
      </c>
      <c r="Z7" s="305">
        <f t="shared" si="2"/>
        <v>453454.00000000006</v>
      </c>
      <c r="AA7" s="305">
        <f t="shared" si="2"/>
        <v>483497</v>
      </c>
      <c r="AB7" s="305">
        <f t="shared" ref="AB7:AB11" si="10">X7+Z7</f>
        <v>10816369.772917036</v>
      </c>
      <c r="AC7" s="305">
        <f t="shared" ref="AC7:AC11" si="11">Y7+AA7</f>
        <v>10899357.178560358</v>
      </c>
      <c r="AD7" s="305">
        <f t="shared" ref="AD7:AD11" si="12">SUM(AB7:AC7)</f>
        <v>21715726.951477394</v>
      </c>
      <c r="AE7" s="390"/>
      <c r="AF7" s="305">
        <f t="shared" ref="AF7:AF11" si="13">N7-AD7</f>
        <v>-925924.95147739351</v>
      </c>
      <c r="AG7" s="306">
        <f t="shared" ref="AG7:AG12" si="14">AF7/N7</f>
        <v>-4.4537458869372278E-2</v>
      </c>
      <c r="AH7" s="286"/>
      <c r="AI7" s="291"/>
      <c r="AJ7" s="288"/>
    </row>
    <row r="8" spans="1:38" outlineLevel="1" x14ac:dyDescent="0.2">
      <c r="A8" s="285" t="s">
        <v>4</v>
      </c>
      <c r="B8" s="285" t="s">
        <v>9</v>
      </c>
      <c r="C8" s="305">
        <f t="shared" si="3"/>
        <v>13132714</v>
      </c>
      <c r="D8" s="305">
        <f t="shared" si="4"/>
        <v>11787857</v>
      </c>
      <c r="E8" s="305">
        <f t="shared" si="5"/>
        <v>-1344857</v>
      </c>
      <c r="F8" s="306">
        <f t="shared" si="6"/>
        <v>-0.10240510834241878</v>
      </c>
      <c r="G8" s="286"/>
      <c r="H8" s="305">
        <f t="shared" ref="H8:M11" si="15">H17+H29+H38+H47</f>
        <v>5985272</v>
      </c>
      <c r="I8" s="305">
        <f t="shared" si="15"/>
        <v>0</v>
      </c>
      <c r="J8" s="305">
        <f t="shared" si="15"/>
        <v>0</v>
      </c>
      <c r="K8" s="305">
        <f t="shared" si="15"/>
        <v>6002585</v>
      </c>
      <c r="L8" s="305">
        <f t="shared" si="15"/>
        <v>0</v>
      </c>
      <c r="M8" s="305">
        <f t="shared" si="15"/>
        <v>0</v>
      </c>
      <c r="N8" s="305">
        <f t="shared" si="7"/>
        <v>11987857</v>
      </c>
      <c r="O8" s="390"/>
      <c r="P8" s="305">
        <f t="shared" ref="P8:U8" si="16">P17+P29+P38+P47</f>
        <v>5985272.0443805438</v>
      </c>
      <c r="Q8" s="305">
        <f t="shared" si="16"/>
        <v>5877381.7960453099</v>
      </c>
      <c r="R8" s="305">
        <f t="shared" si="16"/>
        <v>107890.24833523377</v>
      </c>
      <c r="S8" s="305">
        <f t="shared" si="16"/>
        <v>6002584.4443805441</v>
      </c>
      <c r="T8" s="305">
        <f t="shared" si="16"/>
        <v>5875458.1960453102</v>
      </c>
      <c r="U8" s="305">
        <f t="shared" si="16"/>
        <v>127126.24833523377</v>
      </c>
      <c r="V8" s="305">
        <f t="shared" si="9"/>
        <v>11987856.488761088</v>
      </c>
      <c r="W8" s="286"/>
      <c r="X8" s="305">
        <f>X17+X29+X38+X47</f>
        <v>5854483.1700289333</v>
      </c>
      <c r="Y8" s="305">
        <f>Y17+Y29+Y38+Y47</f>
        <v>5861167.9940632293</v>
      </c>
      <c r="Z8" s="305">
        <f>Z17+Z29+Z38+Z47</f>
        <v>107890</v>
      </c>
      <c r="AA8" s="305">
        <f>AA17+AA29+AA38+AA47</f>
        <v>127127</v>
      </c>
      <c r="AB8" s="305">
        <f t="shared" si="10"/>
        <v>5962373.1700289333</v>
      </c>
      <c r="AC8" s="305">
        <f t="shared" si="11"/>
        <v>5988294.9940632293</v>
      </c>
      <c r="AD8" s="305">
        <f t="shared" si="12"/>
        <v>11950668.164092163</v>
      </c>
      <c r="AE8" s="390"/>
      <c r="AF8" s="305">
        <f t="shared" si="13"/>
        <v>37188.835907837376</v>
      </c>
      <c r="AG8" s="306">
        <f t="shared" si="14"/>
        <v>3.1022088358108857E-3</v>
      </c>
      <c r="AH8" s="286"/>
      <c r="AJ8" s="288"/>
    </row>
    <row r="9" spans="1:38" outlineLevel="1" x14ac:dyDescent="0.2">
      <c r="A9" s="285" t="s">
        <v>1</v>
      </c>
      <c r="B9" s="285" t="s">
        <v>10</v>
      </c>
      <c r="C9" s="305">
        <f t="shared" si="3"/>
        <v>60981309</v>
      </c>
      <c r="D9" s="305">
        <f t="shared" si="4"/>
        <v>70900540</v>
      </c>
      <c r="E9" s="305">
        <f t="shared" si="5"/>
        <v>9919231</v>
      </c>
      <c r="F9" s="306">
        <f t="shared" si="6"/>
        <v>0.16266018494289783</v>
      </c>
      <c r="G9" s="286"/>
      <c r="H9" s="305">
        <f t="shared" si="15"/>
        <v>35649517</v>
      </c>
      <c r="I9" s="305">
        <f t="shared" si="15"/>
        <v>0</v>
      </c>
      <c r="J9" s="305">
        <f t="shared" si="15"/>
        <v>0</v>
      </c>
      <c r="K9" s="305">
        <f t="shared" si="15"/>
        <v>35751023</v>
      </c>
      <c r="L9" s="305">
        <f t="shared" si="15"/>
        <v>0</v>
      </c>
      <c r="M9" s="305">
        <f t="shared" si="15"/>
        <v>0</v>
      </c>
      <c r="N9" s="305">
        <f t="shared" si="7"/>
        <v>71400540</v>
      </c>
      <c r="O9" s="390"/>
      <c r="P9" s="305">
        <f t="shared" ref="P9:U9" si="17">P18+P30+P39+P48</f>
        <v>35649517.011955976</v>
      </c>
      <c r="Q9" s="305">
        <f t="shared" si="17"/>
        <v>33605472.483971022</v>
      </c>
      <c r="R9" s="305">
        <f t="shared" si="17"/>
        <v>2044044.5279849526</v>
      </c>
      <c r="S9" s="305">
        <f t="shared" si="17"/>
        <v>35751022.611955971</v>
      </c>
      <c r="T9" s="305">
        <f t="shared" si="17"/>
        <v>33594194.083971024</v>
      </c>
      <c r="U9" s="305">
        <f t="shared" si="17"/>
        <v>2156828.5279849526</v>
      </c>
      <c r="V9" s="305">
        <f t="shared" si="9"/>
        <v>71400539.623911947</v>
      </c>
      <c r="W9" s="286"/>
      <c r="X9" s="305">
        <f t="shared" ref="X9:AA11" si="18">X18+X30+X39+X48</f>
        <v>33412427.39919617</v>
      </c>
      <c r="Y9" s="305">
        <f t="shared" si="18"/>
        <v>33465030.10847006</v>
      </c>
      <c r="Z9" s="305">
        <f t="shared" si="18"/>
        <v>2044044</v>
      </c>
      <c r="AA9" s="305">
        <f t="shared" si="18"/>
        <v>2156829</v>
      </c>
      <c r="AB9" s="305">
        <f t="shared" si="10"/>
        <v>35456471.39919617</v>
      </c>
      <c r="AC9" s="305">
        <f t="shared" si="11"/>
        <v>35621859.10847006</v>
      </c>
      <c r="AD9" s="305">
        <f t="shared" si="12"/>
        <v>71078330.50766623</v>
      </c>
      <c r="AE9" s="390"/>
      <c r="AF9" s="305">
        <f t="shared" si="13"/>
        <v>322209.4923337698</v>
      </c>
      <c r="AG9" s="306">
        <f t="shared" si="14"/>
        <v>4.5127038581748791E-3</v>
      </c>
      <c r="AH9" s="286"/>
      <c r="AJ9" s="288"/>
    </row>
    <row r="10" spans="1:38" outlineLevel="1" x14ac:dyDescent="0.2">
      <c r="A10" s="292">
        <v>203634</v>
      </c>
      <c r="B10" s="285" t="s">
        <v>96</v>
      </c>
      <c r="C10" s="305">
        <f t="shared" si="3"/>
        <v>1204156</v>
      </c>
      <c r="D10" s="305">
        <f t="shared" si="4"/>
        <v>2400915</v>
      </c>
      <c r="E10" s="305">
        <f t="shared" si="5"/>
        <v>1196759</v>
      </c>
      <c r="F10" s="306">
        <f t="shared" si="6"/>
        <v>0.99385710821521467</v>
      </c>
      <c r="G10" s="286"/>
      <c r="H10" s="305">
        <f t="shared" si="15"/>
        <v>1192771</v>
      </c>
      <c r="I10" s="305">
        <f t="shared" si="15"/>
        <v>0</v>
      </c>
      <c r="J10" s="305">
        <f t="shared" si="15"/>
        <v>0</v>
      </c>
      <c r="K10" s="305">
        <f t="shared" si="15"/>
        <v>1208144</v>
      </c>
      <c r="L10" s="305">
        <f t="shared" si="15"/>
        <v>0</v>
      </c>
      <c r="M10" s="305">
        <f t="shared" si="15"/>
        <v>0</v>
      </c>
      <c r="N10" s="305">
        <f t="shared" si="7"/>
        <v>2400915</v>
      </c>
      <c r="O10" s="390"/>
      <c r="P10" s="305">
        <f t="shared" ref="P10:U10" si="19">P19+P31+P40+P49</f>
        <v>1192771.5658013921</v>
      </c>
      <c r="Q10" s="305">
        <f t="shared" si="19"/>
        <v>959705.56580139208</v>
      </c>
      <c r="R10" s="305">
        <f t="shared" si="19"/>
        <v>233066</v>
      </c>
      <c r="S10" s="305">
        <f t="shared" si="19"/>
        <v>1208144.4658013922</v>
      </c>
      <c r="T10" s="305">
        <f t="shared" si="19"/>
        <v>957997.46580139198</v>
      </c>
      <c r="U10" s="305">
        <f t="shared" si="19"/>
        <v>250147</v>
      </c>
      <c r="V10" s="305">
        <f t="shared" si="9"/>
        <v>2400916.0316027841</v>
      </c>
      <c r="W10" s="286"/>
      <c r="X10" s="305">
        <f t="shared" si="18"/>
        <v>964674.38188308023</v>
      </c>
      <c r="Y10" s="305">
        <f t="shared" si="18"/>
        <v>963962.56761245639</v>
      </c>
      <c r="Z10" s="305">
        <f t="shared" si="18"/>
        <v>233066</v>
      </c>
      <c r="AA10" s="305">
        <f t="shared" si="18"/>
        <v>250147.00000000003</v>
      </c>
      <c r="AB10" s="305">
        <f t="shared" si="10"/>
        <v>1197740.3818830801</v>
      </c>
      <c r="AC10" s="305">
        <f t="shared" si="11"/>
        <v>1214109.5676124564</v>
      </c>
      <c r="AD10" s="305">
        <f t="shared" si="12"/>
        <v>2411849.9494955363</v>
      </c>
      <c r="AE10" s="390"/>
      <c r="AF10" s="305">
        <f t="shared" si="13"/>
        <v>-10934.949495536275</v>
      </c>
      <c r="AG10" s="306">
        <f t="shared" si="14"/>
        <v>-4.5544925561864019E-3</v>
      </c>
      <c r="AH10" s="286"/>
      <c r="AJ10" s="288"/>
    </row>
    <row r="11" spans="1:38" outlineLevel="1" x14ac:dyDescent="0.2">
      <c r="A11" s="292">
        <v>133965</v>
      </c>
      <c r="B11" s="285" t="s">
        <v>97</v>
      </c>
      <c r="C11" s="305">
        <f t="shared" si="3"/>
        <v>1376704.8</v>
      </c>
      <c r="D11" s="305">
        <f t="shared" si="4"/>
        <v>1991711</v>
      </c>
      <c r="E11" s="305">
        <f t="shared" si="5"/>
        <v>615006.19999999995</v>
      </c>
      <c r="F11" s="306">
        <f t="shared" si="6"/>
        <v>0.44672336436976173</v>
      </c>
      <c r="G11" s="286"/>
      <c r="H11" s="305">
        <f t="shared" si="15"/>
        <v>891819</v>
      </c>
      <c r="I11" s="305">
        <f t="shared" si="15"/>
        <v>0</v>
      </c>
      <c r="J11" s="305">
        <f t="shared" si="15"/>
        <v>0</v>
      </c>
      <c r="K11" s="305">
        <f t="shared" si="15"/>
        <v>899892</v>
      </c>
      <c r="L11" s="305">
        <f t="shared" si="15"/>
        <v>0</v>
      </c>
      <c r="M11" s="305">
        <f t="shared" si="15"/>
        <v>0</v>
      </c>
      <c r="N11" s="305">
        <f t="shared" si="7"/>
        <v>1791711</v>
      </c>
      <c r="O11" s="390"/>
      <c r="P11" s="305">
        <f t="shared" ref="P11:U11" si="20">P20+P32+P41+P50</f>
        <v>891818.86580139212</v>
      </c>
      <c r="Q11" s="305">
        <f t="shared" si="20"/>
        <v>743815.86580139201</v>
      </c>
      <c r="R11" s="305">
        <f t="shared" si="20"/>
        <v>148003</v>
      </c>
      <c r="S11" s="305">
        <f t="shared" si="20"/>
        <v>899891.86580139212</v>
      </c>
      <c r="T11" s="305">
        <f t="shared" si="20"/>
        <v>742918.86580139201</v>
      </c>
      <c r="U11" s="305">
        <f t="shared" si="20"/>
        <v>156973</v>
      </c>
      <c r="V11" s="305">
        <f t="shared" si="9"/>
        <v>1791710.7316027842</v>
      </c>
      <c r="W11" s="286"/>
      <c r="X11" s="305">
        <f t="shared" si="18"/>
        <v>759150.57569610537</v>
      </c>
      <c r="Y11" s="305">
        <f t="shared" si="18"/>
        <v>761321.1698661648</v>
      </c>
      <c r="Z11" s="305">
        <f t="shared" si="18"/>
        <v>148003</v>
      </c>
      <c r="AA11" s="305">
        <f t="shared" si="18"/>
        <v>156973</v>
      </c>
      <c r="AB11" s="305">
        <f t="shared" si="10"/>
        <v>907153.57569610537</v>
      </c>
      <c r="AC11" s="305">
        <f t="shared" si="11"/>
        <v>918294.1698661648</v>
      </c>
      <c r="AD11" s="305">
        <f t="shared" si="12"/>
        <v>1825447.7455622703</v>
      </c>
      <c r="AE11" s="390"/>
      <c r="AF11" s="305">
        <f t="shared" si="13"/>
        <v>-33736.745562270284</v>
      </c>
      <c r="AG11" s="306">
        <f t="shared" si="14"/>
        <v>-1.8829345559786308E-2</v>
      </c>
      <c r="AH11" s="286"/>
      <c r="AJ11" s="288"/>
    </row>
    <row r="12" spans="1:38" x14ac:dyDescent="0.2">
      <c r="A12" s="256"/>
      <c r="B12" s="285" t="s">
        <v>5</v>
      </c>
      <c r="C12" s="305">
        <f>SUM(C6:C11)</f>
        <v>143531132.80000001</v>
      </c>
      <c r="D12" s="305">
        <f>SUM(D6:D11)</f>
        <v>163259447</v>
      </c>
      <c r="E12" s="305">
        <f>SUM(E6:E11)</f>
        <v>19728314.199999999</v>
      </c>
      <c r="F12" s="306">
        <f>E12/C12</f>
        <v>0.13744972129140751</v>
      </c>
      <c r="G12" s="286"/>
      <c r="H12" s="305">
        <f>SUM(H6:H11)</f>
        <v>81648792</v>
      </c>
      <c r="I12" s="305">
        <f t="shared" ref="I12:J12" si="21">SUM(I6:I11)</f>
        <v>0</v>
      </c>
      <c r="J12" s="305">
        <f t="shared" si="21"/>
        <v>0</v>
      </c>
      <c r="K12" s="305">
        <f>SUM(K6:K11)</f>
        <v>82110655</v>
      </c>
      <c r="L12" s="305">
        <f t="shared" ref="L12:M12" si="22">SUM(L6:L11)</f>
        <v>0</v>
      </c>
      <c r="M12" s="305">
        <f t="shared" si="22"/>
        <v>0</v>
      </c>
      <c r="N12" s="305">
        <f>SUM(N6:N11)</f>
        <v>163759447</v>
      </c>
      <c r="O12" s="390"/>
      <c r="P12" s="305">
        <f>SUM(P6:P11)</f>
        <v>81648788.974707842</v>
      </c>
      <c r="Q12" s="305">
        <f t="shared" ref="Q12:R12" si="23">SUM(Q6:Q11)</f>
        <v>76961011.219263986</v>
      </c>
      <c r="R12" s="305">
        <f t="shared" si="23"/>
        <v>4687777.7554438636</v>
      </c>
      <c r="S12" s="305">
        <f>SUM(S6:S11)</f>
        <v>82110656.574707836</v>
      </c>
      <c r="T12" s="305">
        <f t="shared" ref="T12:U12" si="24">SUM(T6:T11)</f>
        <v>77131914.819263965</v>
      </c>
      <c r="U12" s="305">
        <f t="shared" si="24"/>
        <v>4978741.7554438636</v>
      </c>
      <c r="V12" s="305">
        <f>SUM(V6:V11)</f>
        <v>163759445.54941562</v>
      </c>
      <c r="W12" s="286"/>
      <c r="X12" s="305">
        <f>SUM(X6:X11)</f>
        <v>76961011.194808364</v>
      </c>
      <c r="Y12" s="305">
        <f>SUM(Y6:Y11)</f>
        <v>77131914.794808328</v>
      </c>
      <c r="Z12" s="305">
        <f t="shared" ref="Z12:AC12" si="25">SUM(Z6:Z11)</f>
        <v>4687778</v>
      </c>
      <c r="AA12" s="305">
        <f t="shared" si="25"/>
        <v>4978742</v>
      </c>
      <c r="AB12" s="305">
        <f t="shared" si="25"/>
        <v>81648789.194808364</v>
      </c>
      <c r="AC12" s="305">
        <f t="shared" si="25"/>
        <v>82110656.794808328</v>
      </c>
      <c r="AD12" s="305">
        <f>SUM(AD6:AD11)+1</f>
        <v>163759446.98961669</v>
      </c>
      <c r="AE12" s="390"/>
      <c r="AF12" s="305">
        <f>N12-AD12</f>
        <v>1.0383307933807373E-2</v>
      </c>
      <c r="AG12" s="306">
        <f t="shared" si="14"/>
        <v>6.3405856114104812E-11</v>
      </c>
      <c r="AH12" s="286"/>
      <c r="AJ12" s="288"/>
    </row>
    <row r="13" spans="1:38" x14ac:dyDescent="0.2">
      <c r="AJ13" s="288"/>
    </row>
    <row r="14" spans="1:38" ht="28.5" customHeight="1" x14ac:dyDescent="0.2">
      <c r="A14" s="399" t="s">
        <v>85</v>
      </c>
      <c r="B14" s="399"/>
      <c r="C14" s="399"/>
      <c r="D14" s="399"/>
      <c r="E14" s="399"/>
      <c r="F14" s="399"/>
      <c r="H14" s="399" t="s">
        <v>602</v>
      </c>
      <c r="I14" s="399"/>
      <c r="J14" s="399"/>
      <c r="K14" s="399"/>
      <c r="L14" s="399"/>
      <c r="M14" s="399"/>
      <c r="N14" s="399"/>
      <c r="O14" s="391"/>
      <c r="P14" s="399" t="s">
        <v>551</v>
      </c>
      <c r="Q14" s="399"/>
      <c r="R14" s="399"/>
      <c r="S14" s="399"/>
      <c r="T14" s="399"/>
      <c r="U14" s="399"/>
      <c r="V14" s="399"/>
      <c r="X14" s="400" t="str">
        <f>A14</f>
        <v>Instruction and Administration</v>
      </c>
      <c r="Y14" s="401"/>
      <c r="Z14" s="401"/>
      <c r="AA14" s="401"/>
      <c r="AB14" s="401"/>
      <c r="AC14" s="401"/>
      <c r="AD14" s="402"/>
      <c r="AE14" s="396"/>
      <c r="AF14" s="400" t="str">
        <f>A14</f>
        <v>Instruction and Administration</v>
      </c>
      <c r="AG14" s="402"/>
      <c r="AI14" s="400" t="s">
        <v>28</v>
      </c>
      <c r="AJ14" s="401"/>
      <c r="AK14" s="401"/>
      <c r="AL14" s="402"/>
    </row>
    <row r="15" spans="1:38" outlineLevel="1" x14ac:dyDescent="0.2">
      <c r="A15" s="285" t="s">
        <v>2</v>
      </c>
      <c r="B15" s="285" t="s">
        <v>7</v>
      </c>
      <c r="C15" s="305">
        <v>39601593</v>
      </c>
      <c r="D15" s="305">
        <f>N15</f>
        <v>48305594</v>
      </c>
      <c r="E15" s="305">
        <f t="shared" ref="E15:E20" si="26">D15-C15</f>
        <v>8704001</v>
      </c>
      <c r="F15" s="306">
        <f t="shared" ref="F15:F21" si="27">E15/C15</f>
        <v>0.21978916353188116</v>
      </c>
      <c r="G15" s="286"/>
      <c r="H15" s="329">
        <v>24106517</v>
      </c>
      <c r="I15" s="329"/>
      <c r="J15" s="329"/>
      <c r="K15" s="329">
        <v>24199077</v>
      </c>
      <c r="L15" s="329"/>
      <c r="M15" s="329"/>
      <c r="N15" s="305">
        <f>H15+K15</f>
        <v>48305594</v>
      </c>
      <c r="O15" s="390"/>
      <c r="P15" s="329">
        <f>SUM(Q15:R15)</f>
        <v>24106513.244266909</v>
      </c>
      <c r="Q15" s="329">
        <v>22575325.495951656</v>
      </c>
      <c r="R15" s="329">
        <v>1531187.7483152533</v>
      </c>
      <c r="S15" s="329">
        <f>SUM(T15:U15)</f>
        <v>24199079.144266911</v>
      </c>
      <c r="T15" s="329">
        <v>22575325.495951656</v>
      </c>
      <c r="U15" s="329">
        <v>1623753.6483152532</v>
      </c>
      <c r="V15" s="305">
        <f>P15+S15</f>
        <v>48305592.388533816</v>
      </c>
      <c r="W15" s="309"/>
      <c r="X15" s="305">
        <f t="shared" ref="X15:X20" si="28">$X$21*AJ15</f>
        <v>22548403.691000003</v>
      </c>
      <c r="Y15" s="305">
        <f>$Y$21*AJ15</f>
        <v>22548403.691000003</v>
      </c>
      <c r="Z15" s="305">
        <f>(Z54-Z63-Z72)*0.9</f>
        <v>1531188.9000000001</v>
      </c>
      <c r="AA15" s="305">
        <f>(AA54-AA63-AA72)*0.9</f>
        <v>1623752.1</v>
      </c>
      <c r="AB15" s="305">
        <f>X15+Z15</f>
        <v>24079592.591000002</v>
      </c>
      <c r="AC15" s="305">
        <f>Y15+AA15</f>
        <v>24172155.791000005</v>
      </c>
      <c r="AD15" s="305">
        <f t="shared" ref="AD15:AD20" si="29">SUM(AB15:AC15)</f>
        <v>48251748.382000007</v>
      </c>
      <c r="AE15" s="390"/>
      <c r="AF15" s="305">
        <f t="shared" ref="AF15:AF21" si="30">N15-AD15</f>
        <v>53845.617999993265</v>
      </c>
      <c r="AG15" s="306">
        <f>AF15/N15</f>
        <v>1.1146870070574697E-3</v>
      </c>
      <c r="AH15" s="286"/>
      <c r="AI15" s="306">
        <v>0.29220000000000002</v>
      </c>
      <c r="AJ15" s="306">
        <f>ROUND(SUMIFS('Value Add'!C:C,'Value Add'!A:A,A15)/'Value Add'!$C$82,4)</f>
        <v>0.34100000000000003</v>
      </c>
      <c r="AK15" s="306">
        <f>AJ15-AI15</f>
        <v>4.880000000000001E-2</v>
      </c>
      <c r="AL15" s="306">
        <f>AK15/AI15</f>
        <v>0.16700889801505819</v>
      </c>
    </row>
    <row r="16" spans="1:38" outlineLevel="1" x14ac:dyDescent="0.2">
      <c r="A16" s="285" t="s">
        <v>3</v>
      </c>
      <c r="B16" s="285" t="s">
        <v>8</v>
      </c>
      <c r="C16" s="305">
        <v>19868974</v>
      </c>
      <c r="D16" s="305">
        <f t="shared" ref="D16:D20" si="31">N16</f>
        <v>17578152</v>
      </c>
      <c r="E16" s="305">
        <f t="shared" si="26"/>
        <v>-2290822</v>
      </c>
      <c r="F16" s="306">
        <f t="shared" si="27"/>
        <v>-0.11529644157770803</v>
      </c>
      <c r="G16" s="286"/>
      <c r="H16" s="329">
        <v>8775557</v>
      </c>
      <c r="I16" s="329"/>
      <c r="J16" s="329"/>
      <c r="K16" s="329">
        <v>8802595</v>
      </c>
      <c r="L16" s="329"/>
      <c r="M16" s="329"/>
      <c r="N16" s="305">
        <f t="shared" ref="N16:N20" si="32">H16+K16</f>
        <v>17578152</v>
      </c>
      <c r="O16" s="390"/>
      <c r="P16" s="329">
        <f t="shared" ref="P16:P20" si="33">SUM(Q16:R16)</f>
        <v>8775556.9108988363</v>
      </c>
      <c r="Q16" s="329">
        <v>8367448.0780027797</v>
      </c>
      <c r="R16" s="329">
        <v>408108.83289605589</v>
      </c>
      <c r="S16" s="329">
        <f t="shared" ref="S16:S20" si="34">SUM(T16:U16)</f>
        <v>8802594.7108988352</v>
      </c>
      <c r="T16" s="329">
        <v>8367448.0780027797</v>
      </c>
      <c r="U16" s="329">
        <v>435146.63289605587</v>
      </c>
      <c r="V16" s="305">
        <f t="shared" ref="V16:V20" si="35">P16+S16</f>
        <v>17578151.621797673</v>
      </c>
      <c r="W16" s="309"/>
      <c r="X16" s="305">
        <f t="shared" si="28"/>
        <v>8622615.3703999985</v>
      </c>
      <c r="Y16" s="305">
        <f t="shared" ref="Y16:Y20" si="36">$Y$21*AJ16</f>
        <v>8622615.3703999985</v>
      </c>
      <c r="Z16" s="305">
        <f t="shared" ref="Z16:AA20" si="37">(Z55-Z64-Z73)*0.9</f>
        <v>408108.60000000003</v>
      </c>
      <c r="AA16" s="305">
        <f t="shared" si="37"/>
        <v>435147.3</v>
      </c>
      <c r="AB16" s="305">
        <f>X16+Z16</f>
        <v>9030723.9703999981</v>
      </c>
      <c r="AC16" s="305">
        <f>Y16+AA16</f>
        <v>9057762.6703999992</v>
      </c>
      <c r="AD16" s="305">
        <f t="shared" si="29"/>
        <v>18088486.640799999</v>
      </c>
      <c r="AE16" s="390"/>
      <c r="AF16" s="305">
        <f t="shared" si="30"/>
        <v>-510334.64079999924</v>
      </c>
      <c r="AG16" s="306">
        <f t="shared" ref="AG16:AG18" si="38">AF16/N16</f>
        <v>-2.9032326082969316E-2</v>
      </c>
      <c r="AH16" s="286"/>
      <c r="AI16" s="306">
        <v>0.17499999999999999</v>
      </c>
      <c r="AJ16" s="306">
        <f>ROUND(SUMIFS('Value Add'!C:C,'Value Add'!A:A,A16)/'Value Add'!$C$82,4)</f>
        <v>0.13039999999999999</v>
      </c>
      <c r="AK16" s="306">
        <f t="shared" ref="AK16:AK20" si="39">AJ16-AI16</f>
        <v>-4.4600000000000001E-2</v>
      </c>
      <c r="AL16" s="306">
        <f t="shared" ref="AL16:AL18" si="40">AK16/AI16</f>
        <v>-0.25485714285714289</v>
      </c>
    </row>
    <row r="17" spans="1:38" outlineLevel="1" x14ac:dyDescent="0.2">
      <c r="A17" s="285" t="s">
        <v>4</v>
      </c>
      <c r="B17" s="285" t="s">
        <v>9</v>
      </c>
      <c r="C17" s="305">
        <v>11481771</v>
      </c>
      <c r="D17" s="305">
        <f t="shared" si="31"/>
        <v>9704917</v>
      </c>
      <c r="E17" s="305">
        <f t="shared" si="26"/>
        <v>-1776854</v>
      </c>
      <c r="F17" s="306">
        <f t="shared" si="27"/>
        <v>-0.15475434930726278</v>
      </c>
      <c r="G17" s="286"/>
      <c r="H17" s="329">
        <v>4843802</v>
      </c>
      <c r="I17" s="329"/>
      <c r="J17" s="329"/>
      <c r="K17" s="329">
        <v>4861115</v>
      </c>
      <c r="L17" s="329"/>
      <c r="M17" s="329"/>
      <c r="N17" s="305">
        <f t="shared" si="32"/>
        <v>9704917</v>
      </c>
      <c r="O17" s="390"/>
      <c r="P17" s="329">
        <f t="shared" si="33"/>
        <v>4843801.8785791518</v>
      </c>
      <c r="Q17" s="329">
        <v>4746700.6550774416</v>
      </c>
      <c r="R17" s="329">
        <v>97101.223501710396</v>
      </c>
      <c r="S17" s="329">
        <f t="shared" si="34"/>
        <v>4861114.2785791522</v>
      </c>
      <c r="T17" s="329">
        <v>4746700.6550774416</v>
      </c>
      <c r="U17" s="329">
        <v>114413.62350171039</v>
      </c>
      <c r="V17" s="305">
        <f t="shared" si="35"/>
        <v>9704916.157158304</v>
      </c>
      <c r="W17" s="309"/>
      <c r="X17" s="305">
        <f t="shared" si="28"/>
        <v>4780790.5773</v>
      </c>
      <c r="Y17" s="305">
        <f t="shared" si="36"/>
        <v>4780790.5773</v>
      </c>
      <c r="Z17" s="305">
        <f t="shared" si="37"/>
        <v>97101</v>
      </c>
      <c r="AA17" s="305">
        <f t="shared" si="37"/>
        <v>114414.3</v>
      </c>
      <c r="AB17" s="305">
        <f t="shared" ref="AB17:AB18" si="41">X17+Z17</f>
        <v>4877891.5773</v>
      </c>
      <c r="AC17" s="305">
        <f>Y17+AA17</f>
        <v>4895204.8772999998</v>
      </c>
      <c r="AD17" s="305">
        <f t="shared" si="29"/>
        <v>9773096.4545999989</v>
      </c>
      <c r="AE17" s="390"/>
      <c r="AF17" s="305">
        <f t="shared" si="30"/>
        <v>-68179.454599998891</v>
      </c>
      <c r="AG17" s="306">
        <f t="shared" si="38"/>
        <v>-7.0252486033624906E-3</v>
      </c>
      <c r="AH17" s="286"/>
      <c r="AI17" s="306">
        <v>9.5699999999999993E-2</v>
      </c>
      <c r="AJ17" s="306">
        <f>ROUND(SUMIFS('Value Add'!C:C,'Value Add'!A:A,A17)/'Value Add'!$C$82,4)</f>
        <v>7.2300000000000003E-2</v>
      </c>
      <c r="AK17" s="306">
        <f t="shared" si="39"/>
        <v>-2.339999999999999E-2</v>
      </c>
      <c r="AL17" s="306">
        <f t="shared" si="40"/>
        <v>-0.24451410658307202</v>
      </c>
    </row>
    <row r="18" spans="1:38" outlineLevel="1" x14ac:dyDescent="0.2">
      <c r="A18" s="285" t="s">
        <v>1</v>
      </c>
      <c r="B18" s="285" t="s">
        <v>10</v>
      </c>
      <c r="C18" s="305">
        <v>55053051</v>
      </c>
      <c r="D18" s="305">
        <f t="shared" si="31"/>
        <v>64650540</v>
      </c>
      <c r="E18" s="305">
        <f t="shared" si="26"/>
        <v>9597489</v>
      </c>
      <c r="F18" s="306">
        <f t="shared" si="27"/>
        <v>0.1743316460335686</v>
      </c>
      <c r="G18" s="286"/>
      <c r="H18" s="329">
        <v>32274517</v>
      </c>
      <c r="I18" s="329"/>
      <c r="J18" s="329"/>
      <c r="K18" s="329">
        <v>32376023</v>
      </c>
      <c r="L18" s="329"/>
      <c r="M18" s="329"/>
      <c r="N18" s="305">
        <f t="shared" si="32"/>
        <v>64650540</v>
      </c>
      <c r="O18" s="390"/>
      <c r="P18" s="329">
        <f t="shared" si="33"/>
        <v>32274516.846154582</v>
      </c>
      <c r="Q18" s="329">
        <v>30434876.770968124</v>
      </c>
      <c r="R18" s="329">
        <v>1839640.0751864573</v>
      </c>
      <c r="S18" s="329">
        <f t="shared" si="34"/>
        <v>32376022.446154583</v>
      </c>
      <c r="T18" s="329">
        <v>30434876.770968124</v>
      </c>
      <c r="U18" s="329">
        <v>1941145.6751864573</v>
      </c>
      <c r="V18" s="305">
        <f t="shared" si="35"/>
        <v>64650539.292309165</v>
      </c>
      <c r="W18" s="309"/>
      <c r="X18" s="305">
        <f t="shared" si="28"/>
        <v>30172541.361299999</v>
      </c>
      <c r="Y18" s="305">
        <f t="shared" si="36"/>
        <v>30172541.361299999</v>
      </c>
      <c r="Z18" s="305">
        <f t="shared" si="37"/>
        <v>1839639.6</v>
      </c>
      <c r="AA18" s="305">
        <f t="shared" si="37"/>
        <v>1941146.1</v>
      </c>
      <c r="AB18" s="305">
        <f t="shared" si="41"/>
        <v>32012180.961300001</v>
      </c>
      <c r="AC18" s="305">
        <f>Y18+AA18</f>
        <v>32113687.461300001</v>
      </c>
      <c r="AD18" s="305">
        <f t="shared" si="29"/>
        <v>64125868.422600001</v>
      </c>
      <c r="AE18" s="390"/>
      <c r="AF18" s="305">
        <f t="shared" si="30"/>
        <v>524671.5773999989</v>
      </c>
      <c r="AG18" s="306">
        <f t="shared" si="38"/>
        <v>8.1155018565970041E-3</v>
      </c>
      <c r="AH18" s="286"/>
      <c r="AI18" s="306">
        <v>0.43709999999999999</v>
      </c>
      <c r="AJ18" s="306">
        <f>ROUND(SUMIFS('Value Add'!C:C,'Value Add'!A:A,A18)/'Value Add'!$C$82,4)</f>
        <v>0.45629999999999998</v>
      </c>
      <c r="AK18" s="306">
        <f t="shared" si="39"/>
        <v>1.9199999999999995E-2</v>
      </c>
      <c r="AL18" s="306">
        <f t="shared" si="40"/>
        <v>4.3925875085792716E-2</v>
      </c>
    </row>
    <row r="19" spans="1:38" outlineLevel="1" x14ac:dyDescent="0.2">
      <c r="A19" s="292">
        <v>203634</v>
      </c>
      <c r="B19" s="285" t="s">
        <v>96</v>
      </c>
      <c r="C19" s="305">
        <v>0</v>
      </c>
      <c r="D19" s="305">
        <f t="shared" si="31"/>
        <v>0</v>
      </c>
      <c r="E19" s="305">
        <f t="shared" si="26"/>
        <v>0</v>
      </c>
      <c r="F19" s="306">
        <f>IFERROR(E19/C19,0)</f>
        <v>0</v>
      </c>
      <c r="G19" s="286"/>
      <c r="H19" s="329"/>
      <c r="I19" s="329"/>
      <c r="J19" s="329"/>
      <c r="K19" s="329"/>
      <c r="L19" s="329"/>
      <c r="M19" s="329"/>
      <c r="N19" s="305">
        <f t="shared" si="32"/>
        <v>0</v>
      </c>
      <c r="O19" s="390"/>
      <c r="P19" s="329">
        <f t="shared" si="33"/>
        <v>209759.4</v>
      </c>
      <c r="Q19" s="329"/>
      <c r="R19" s="329">
        <v>209759.4</v>
      </c>
      <c r="S19" s="329">
        <f t="shared" si="34"/>
        <v>225132.3</v>
      </c>
      <c r="T19" s="329"/>
      <c r="U19" s="329">
        <v>225132.3</v>
      </c>
      <c r="V19" s="305">
        <f t="shared" si="35"/>
        <v>434891.69999999995</v>
      </c>
      <c r="W19" s="309"/>
      <c r="X19" s="305">
        <f t="shared" si="28"/>
        <v>0</v>
      </c>
      <c r="Y19" s="305">
        <f t="shared" si="36"/>
        <v>0</v>
      </c>
      <c r="Z19" s="305">
        <f>(Z58-Z67-Z76)*0.9</f>
        <v>209759.4</v>
      </c>
      <c r="AA19" s="305">
        <f t="shared" si="37"/>
        <v>225132.30000000002</v>
      </c>
      <c r="AB19" s="305">
        <f t="shared" ref="AB19:AB20" si="42">X19+Z19</f>
        <v>209759.4</v>
      </c>
      <c r="AC19" s="305">
        <f>Y19+AA19</f>
        <v>225132.30000000002</v>
      </c>
      <c r="AD19" s="305">
        <f t="shared" si="29"/>
        <v>434891.7</v>
      </c>
      <c r="AE19" s="390"/>
      <c r="AF19" s="305">
        <f t="shared" si="30"/>
        <v>-434891.7</v>
      </c>
      <c r="AG19" s="306">
        <f>IFERROR(AF19/N19,0)</f>
        <v>0</v>
      </c>
      <c r="AH19" s="286"/>
      <c r="AI19" s="306">
        <v>0</v>
      </c>
      <c r="AJ19" s="306">
        <f>ROUND(SUMIFS('Value Add'!C:C,'Value Add'!A:A,A19)/'Value Add'!$C$82,4)</f>
        <v>0</v>
      </c>
      <c r="AK19" s="306">
        <f t="shared" si="39"/>
        <v>0</v>
      </c>
      <c r="AL19" s="306">
        <f>IFERROR(AK19/AI19,0)</f>
        <v>0</v>
      </c>
    </row>
    <row r="20" spans="1:38" outlineLevel="1" x14ac:dyDescent="0.2">
      <c r="A20" s="292">
        <v>133965</v>
      </c>
      <c r="B20" s="285" t="s">
        <v>97</v>
      </c>
      <c r="C20" s="305">
        <v>0</v>
      </c>
      <c r="D20" s="305">
        <f t="shared" si="31"/>
        <v>0</v>
      </c>
      <c r="E20" s="305">
        <f t="shared" si="26"/>
        <v>0</v>
      </c>
      <c r="F20" s="306">
        <f>IFERROR(E20/C20,0)</f>
        <v>0</v>
      </c>
      <c r="G20" s="286"/>
      <c r="H20" s="329"/>
      <c r="I20" s="329"/>
      <c r="J20" s="329"/>
      <c r="K20" s="329"/>
      <c r="L20" s="329"/>
      <c r="M20" s="329"/>
      <c r="N20" s="305">
        <f t="shared" si="32"/>
        <v>0</v>
      </c>
      <c r="O20" s="390"/>
      <c r="P20" s="329">
        <f t="shared" si="33"/>
        <v>133202.70000000001</v>
      </c>
      <c r="Q20" s="329"/>
      <c r="R20" s="329">
        <v>133202.70000000001</v>
      </c>
      <c r="S20" s="329">
        <f t="shared" si="34"/>
        <v>141275.70000000001</v>
      </c>
      <c r="T20" s="329"/>
      <c r="U20" s="329">
        <v>141275.70000000001</v>
      </c>
      <c r="V20" s="305">
        <f t="shared" si="35"/>
        <v>274478.40000000002</v>
      </c>
      <c r="W20" s="309"/>
      <c r="X20" s="305">
        <f t="shared" si="28"/>
        <v>0</v>
      </c>
      <c r="Y20" s="305">
        <f t="shared" si="36"/>
        <v>0</v>
      </c>
      <c r="Z20" s="305">
        <f t="shared" si="37"/>
        <v>133202.70000000001</v>
      </c>
      <c r="AA20" s="305">
        <f t="shared" si="37"/>
        <v>141275.70000000001</v>
      </c>
      <c r="AB20" s="305">
        <f t="shared" si="42"/>
        <v>133202.70000000001</v>
      </c>
      <c r="AC20" s="305">
        <f>Y20+AA20</f>
        <v>141275.70000000001</v>
      </c>
      <c r="AD20" s="305">
        <f t="shared" si="29"/>
        <v>274478.40000000002</v>
      </c>
      <c r="AE20" s="390"/>
      <c r="AF20" s="305">
        <f t="shared" si="30"/>
        <v>-274478.40000000002</v>
      </c>
      <c r="AG20" s="306">
        <f>IFERROR(AF20/N20,0)</f>
        <v>0</v>
      </c>
      <c r="AH20" s="286"/>
      <c r="AI20" s="306">
        <v>0</v>
      </c>
      <c r="AJ20" s="306">
        <f>ROUND(SUMIFS('Value Add'!C:C,'Value Add'!A:A,A20)/'Value Add'!$C$82,4)</f>
        <v>0</v>
      </c>
      <c r="AK20" s="306">
        <f t="shared" si="39"/>
        <v>0</v>
      </c>
      <c r="AL20" s="306">
        <f>IFERROR(AK20/AI20,0)</f>
        <v>0</v>
      </c>
    </row>
    <row r="21" spans="1:38" x14ac:dyDescent="0.2">
      <c r="A21" s="256"/>
      <c r="B21" s="285" t="s">
        <v>5</v>
      </c>
      <c r="C21" s="305">
        <f>SUM(C15:C20)</f>
        <v>126005389</v>
      </c>
      <c r="D21" s="305">
        <f t="shared" ref="D21" si="43">SUM(D15:D20)</f>
        <v>140239203</v>
      </c>
      <c r="E21" s="305">
        <f>SUM(E15:E20)</f>
        <v>14233814</v>
      </c>
      <c r="F21" s="306">
        <f t="shared" si="27"/>
        <v>0.11296194641326016</v>
      </c>
      <c r="G21" s="286"/>
      <c r="H21" s="305">
        <f>SUM(H15:H20)</f>
        <v>70000393</v>
      </c>
      <c r="I21" s="305">
        <f t="shared" ref="I21:J21" si="44">SUM(I15:I20)</f>
        <v>0</v>
      </c>
      <c r="J21" s="305">
        <f t="shared" si="44"/>
        <v>0</v>
      </c>
      <c r="K21" s="305">
        <f t="shared" ref="K21:M21" si="45">SUM(K15:K20)</f>
        <v>70238810</v>
      </c>
      <c r="L21" s="305">
        <f t="shared" si="45"/>
        <v>0</v>
      </c>
      <c r="M21" s="305">
        <f t="shared" si="45"/>
        <v>0</v>
      </c>
      <c r="N21" s="305">
        <f>SUM(N15:N20)</f>
        <v>140239203</v>
      </c>
      <c r="O21" s="390"/>
      <c r="P21" s="305">
        <f>SUM(P15:P20)</f>
        <v>70343350.979899496</v>
      </c>
      <c r="Q21" s="305">
        <f t="shared" ref="Q21:U21" si="46">SUM(Q15:Q20)</f>
        <v>66124351</v>
      </c>
      <c r="R21" s="305">
        <f t="shared" si="46"/>
        <v>4218999.9798994763</v>
      </c>
      <c r="S21" s="305">
        <f t="shared" si="46"/>
        <v>70605218.579899475</v>
      </c>
      <c r="T21" s="305">
        <f t="shared" si="46"/>
        <v>66124351</v>
      </c>
      <c r="U21" s="305">
        <f t="shared" si="46"/>
        <v>4480867.5798994768</v>
      </c>
      <c r="V21" s="305">
        <f>SUM(V15:V20)</f>
        <v>140948569.55979896</v>
      </c>
      <c r="W21" s="286"/>
      <c r="X21" s="305">
        <f>'Value Add'!C85</f>
        <v>66124351</v>
      </c>
      <c r="Y21" s="305">
        <f>X21</f>
        <v>66124351</v>
      </c>
      <c r="Z21" s="305">
        <f>SUM(Z15:Z20)</f>
        <v>4219000.2</v>
      </c>
      <c r="AA21" s="305">
        <f t="shared" ref="AA21" si="47">SUM(AA15:AA20)</f>
        <v>4480867.8000000007</v>
      </c>
      <c r="AB21" s="305">
        <f>SUM(AB15:AB20)</f>
        <v>70343351.200000003</v>
      </c>
      <c r="AC21" s="305">
        <f>SUM(AC15:AC20)</f>
        <v>70605218.800000012</v>
      </c>
      <c r="AD21" s="305">
        <f>SUM(AD15:AD20)</f>
        <v>140948570</v>
      </c>
      <c r="AE21" s="390"/>
      <c r="AF21" s="305">
        <f t="shared" si="30"/>
        <v>-709367</v>
      </c>
      <c r="AG21" s="306">
        <f>AF21/N21</f>
        <v>-5.0582646280441287E-3</v>
      </c>
      <c r="AH21" s="286"/>
      <c r="AI21" s="306">
        <f>SUM(AI15:AI20)</f>
        <v>1</v>
      </c>
      <c r="AJ21" s="306">
        <f>SUM(AJ15:AJ20)</f>
        <v>1</v>
      </c>
      <c r="AK21" s="306"/>
      <c r="AL21" s="306"/>
    </row>
    <row r="22" spans="1:38" x14ac:dyDescent="0.2">
      <c r="I22" s="291"/>
      <c r="Q22" s="291"/>
      <c r="AJ22" s="288"/>
    </row>
    <row r="23" spans="1:38" x14ac:dyDescent="0.2">
      <c r="A23" s="399" t="s">
        <v>552</v>
      </c>
      <c r="B23" s="399"/>
      <c r="C23" s="399"/>
      <c r="D23" s="399"/>
      <c r="E23" s="399"/>
      <c r="F23" s="399"/>
      <c r="H23" s="399" t="s">
        <v>605</v>
      </c>
      <c r="I23" s="399"/>
      <c r="J23" s="399"/>
      <c r="K23" s="399"/>
      <c r="L23" s="399"/>
      <c r="M23" s="399"/>
      <c r="N23" s="399"/>
      <c r="O23" s="391"/>
      <c r="P23" s="399" t="s">
        <v>606</v>
      </c>
      <c r="Q23" s="399"/>
      <c r="R23" s="399"/>
      <c r="S23" s="399"/>
      <c r="T23" s="399"/>
      <c r="U23" s="399"/>
      <c r="V23" s="399"/>
      <c r="X23" s="400" t="s">
        <v>552</v>
      </c>
      <c r="Y23" s="401"/>
      <c r="Z23" s="401"/>
      <c r="AA23" s="401"/>
      <c r="AB23" s="401"/>
      <c r="AC23" s="401"/>
      <c r="AD23" s="402"/>
      <c r="AE23" s="396"/>
      <c r="AF23" s="400" t="s">
        <v>552</v>
      </c>
      <c r="AG23" s="402"/>
      <c r="AI23" s="400" t="s">
        <v>553</v>
      </c>
      <c r="AJ23" s="401"/>
      <c r="AK23" s="401"/>
      <c r="AL23" s="402"/>
    </row>
    <row r="24" spans="1:38" outlineLevel="1" x14ac:dyDescent="0.2">
      <c r="A24" s="285" t="s">
        <v>2</v>
      </c>
      <c r="B24" s="285" t="s">
        <v>7</v>
      </c>
      <c r="C24" s="305">
        <v>0</v>
      </c>
      <c r="D24" s="305">
        <f t="shared" ref="D24:D32" si="48">N24</f>
        <v>1300000</v>
      </c>
      <c r="E24" s="305">
        <f t="shared" ref="E24:E32" si="49">D24-C24</f>
        <v>1300000</v>
      </c>
      <c r="F24" s="306">
        <f>IFERROR(E24/C24,1)</f>
        <v>1</v>
      </c>
      <c r="H24" s="329">
        <v>550000</v>
      </c>
      <c r="I24" s="329"/>
      <c r="J24" s="329"/>
      <c r="K24" s="329">
        <v>750000</v>
      </c>
      <c r="L24" s="329"/>
      <c r="M24" s="329"/>
      <c r="N24" s="305">
        <f>H24+K24</f>
        <v>1300000</v>
      </c>
      <c r="O24" s="390"/>
      <c r="P24" s="329">
        <f>SUM(Q24:R24)</f>
        <v>550000</v>
      </c>
      <c r="Q24" s="329">
        <v>550000</v>
      </c>
      <c r="R24" s="329"/>
      <c r="S24" s="329">
        <f>SUM(T24:U24)</f>
        <v>750000</v>
      </c>
      <c r="T24" s="329">
        <v>750000</v>
      </c>
      <c r="U24" s="329"/>
      <c r="V24" s="305">
        <f>P24+S24</f>
        <v>1300000</v>
      </c>
      <c r="X24" s="305">
        <v>337488.40574527608</v>
      </c>
      <c r="Y24" s="305">
        <f>SUMIFS('Dual Credit Hours'!P:P,'Dual Credit Hours'!A:A,A24)+SUMIFS('Dual Credit Hours'!Q:Q,'Dual Credit Hours'!A:A,A24)</f>
        <v>404986.08689433127</v>
      </c>
      <c r="Z24" s="305">
        <v>0</v>
      </c>
      <c r="AA24" s="305">
        <v>0</v>
      </c>
      <c r="AB24" s="305">
        <f>X24+Z24</f>
        <v>337488.40574527608</v>
      </c>
      <c r="AC24" s="305">
        <f>Y24+AA24</f>
        <v>404986.08689433127</v>
      </c>
      <c r="AD24" s="305">
        <f>AB24+AC24</f>
        <v>742474.49263960728</v>
      </c>
      <c r="AE24" s="390"/>
      <c r="AF24" s="305">
        <f>N24-AD24</f>
        <v>557525.50736039272</v>
      </c>
      <c r="AG24" s="306">
        <f>AF24/N24</f>
        <v>0.4288657748926098</v>
      </c>
      <c r="AI24" s="290">
        <f>Comparison!Y18</f>
        <v>0</v>
      </c>
      <c r="AJ24" s="290">
        <f>Comparison!Z18</f>
        <v>90240</v>
      </c>
      <c r="AK24" s="290">
        <f>AJ24-AI24</f>
        <v>90240</v>
      </c>
      <c r="AL24" s="306">
        <f>IFERROR(AK24/AI24,1)</f>
        <v>1</v>
      </c>
    </row>
    <row r="25" spans="1:38" outlineLevel="1" x14ac:dyDescent="0.2">
      <c r="A25" s="285" t="s">
        <v>3</v>
      </c>
      <c r="B25" s="285" t="s">
        <v>8</v>
      </c>
      <c r="C25" s="305">
        <v>0</v>
      </c>
      <c r="D25" s="305">
        <f t="shared" si="48"/>
        <v>200000</v>
      </c>
      <c r="E25" s="305">
        <f t="shared" si="49"/>
        <v>200000</v>
      </c>
      <c r="F25" s="306">
        <f t="shared" ref="F25:F33" si="50">IFERROR(E25/C25,1)</f>
        <v>1</v>
      </c>
      <c r="H25" s="329">
        <v>100000</v>
      </c>
      <c r="I25" s="329"/>
      <c r="J25" s="329"/>
      <c r="K25" s="329">
        <v>100000</v>
      </c>
      <c r="L25" s="329"/>
      <c r="M25" s="329"/>
      <c r="N25" s="305">
        <f t="shared" ref="N25:N32" si="51">H25+K25</f>
        <v>200000</v>
      </c>
      <c r="O25" s="390"/>
      <c r="P25" s="329">
        <f t="shared" ref="P25" si="52">SUM(Q25:R25)</f>
        <v>100000</v>
      </c>
      <c r="Q25" s="329">
        <v>100000</v>
      </c>
      <c r="R25" s="329"/>
      <c r="S25" s="329">
        <f t="shared" ref="S25" si="53">SUM(T25:U25)</f>
        <v>100000</v>
      </c>
      <c r="T25" s="329">
        <v>100000</v>
      </c>
      <c r="U25" s="329"/>
      <c r="V25" s="305">
        <f t="shared" ref="V25" si="54">P25+S25</f>
        <v>200000</v>
      </c>
      <c r="X25" s="305">
        <v>279743.52821661002</v>
      </c>
      <c r="Y25" s="305">
        <f>SUMIFS('Dual Credit Hours'!P:P,'Dual Credit Hours'!A:A,A25)+SUMIFS('Dual Credit Hours'!Q:Q,'Dual Credit Hours'!A:A,A25)+SUM(Y26:Y28)</f>
        <v>335692.23385993193</v>
      </c>
      <c r="Z25" s="305">
        <v>0</v>
      </c>
      <c r="AA25" s="305">
        <v>0</v>
      </c>
      <c r="AB25" s="305">
        <f t="shared" ref="AB25:AB32" si="55">X25+Z25</f>
        <v>279743.52821661002</v>
      </c>
      <c r="AC25" s="305">
        <f t="shared" ref="AC25:AC32" si="56">Y25+AA25</f>
        <v>335692.23385993193</v>
      </c>
      <c r="AD25" s="305">
        <f t="shared" ref="AD25:AD32" si="57">AB25+AC25</f>
        <v>615435.76207654201</v>
      </c>
      <c r="AE25" s="390"/>
      <c r="AF25" s="305">
        <f t="shared" ref="AF25:AF32" si="58">N25-AD25</f>
        <v>-415435.76207654201</v>
      </c>
      <c r="AG25" s="306">
        <f t="shared" ref="AG25:AG30" si="59">AF25/N25</f>
        <v>-2.0771788103827102</v>
      </c>
      <c r="AI25" s="290">
        <f>Comparison!Y19</f>
        <v>0</v>
      </c>
      <c r="AJ25" s="290">
        <f>Comparison!Z19</f>
        <v>72864</v>
      </c>
      <c r="AK25" s="290">
        <f t="shared" ref="AK25:AK32" si="60">AJ25-AI25</f>
        <v>72864</v>
      </c>
      <c r="AL25" s="306">
        <f t="shared" ref="AL25:AL33" si="61">IFERROR(AK25/AI25,1)</f>
        <v>1</v>
      </c>
    </row>
    <row r="26" spans="1:38" hidden="1" outlineLevel="2" x14ac:dyDescent="0.2">
      <c r="A26" s="285">
        <v>109932</v>
      </c>
      <c r="B26" s="285"/>
      <c r="C26" s="305">
        <v>0</v>
      </c>
      <c r="D26" s="305">
        <f t="shared" si="48"/>
        <v>0</v>
      </c>
      <c r="E26" s="305">
        <f t="shared" si="49"/>
        <v>0</v>
      </c>
      <c r="F26" s="306">
        <f t="shared" si="50"/>
        <v>1</v>
      </c>
      <c r="H26" s="329"/>
      <c r="I26" s="329"/>
      <c r="J26" s="329"/>
      <c r="K26" s="329"/>
      <c r="L26" s="329"/>
      <c r="M26" s="329"/>
      <c r="N26" s="305"/>
      <c r="O26" s="390"/>
      <c r="P26" s="329"/>
      <c r="Q26" s="329"/>
      <c r="R26" s="329"/>
      <c r="S26" s="329"/>
      <c r="T26" s="329"/>
      <c r="U26" s="329"/>
      <c r="V26" s="305"/>
      <c r="X26" s="305">
        <v>189212.23798145601</v>
      </c>
      <c r="Y26" s="305">
        <f>SUMIFS('Dual Credit Hours'!P:P,'Dual Credit Hours'!A:A,A26)+SUMIFS('Dual Credit Hours'!Q:Q,'Dual Credit Hours'!A:A,A26)</f>
        <v>227054.68557774718</v>
      </c>
      <c r="Z26" s="305">
        <v>0</v>
      </c>
      <c r="AA26" s="305">
        <v>0</v>
      </c>
      <c r="AB26" s="305">
        <f t="shared" si="55"/>
        <v>189212.23798145601</v>
      </c>
      <c r="AC26" s="305">
        <f t="shared" si="56"/>
        <v>227054.68557774718</v>
      </c>
      <c r="AD26" s="305">
        <f t="shared" si="57"/>
        <v>416266.92355920316</v>
      </c>
      <c r="AE26" s="390"/>
      <c r="AF26" s="305">
        <f t="shared" si="58"/>
        <v>-416266.92355920316</v>
      </c>
      <c r="AG26" s="306"/>
      <c r="AI26" s="290">
        <f>Comparison!Y20</f>
        <v>0</v>
      </c>
      <c r="AJ26" s="290">
        <f>Comparison!Z20</f>
        <v>0</v>
      </c>
      <c r="AK26" s="290">
        <f t="shared" si="60"/>
        <v>0</v>
      </c>
      <c r="AL26" s="306">
        <f t="shared" si="61"/>
        <v>1</v>
      </c>
    </row>
    <row r="27" spans="1:38" hidden="1" outlineLevel="2" x14ac:dyDescent="0.2">
      <c r="A27" s="285">
        <v>209932</v>
      </c>
      <c r="B27" s="285"/>
      <c r="C27" s="305">
        <v>0</v>
      </c>
      <c r="D27" s="305">
        <f t="shared" si="48"/>
        <v>0</v>
      </c>
      <c r="E27" s="305">
        <f t="shared" si="49"/>
        <v>0</v>
      </c>
      <c r="F27" s="306">
        <f t="shared" si="50"/>
        <v>1</v>
      </c>
      <c r="H27" s="329"/>
      <c r="I27" s="329"/>
      <c r="J27" s="329"/>
      <c r="K27" s="329"/>
      <c r="L27" s="329"/>
      <c r="M27" s="329"/>
      <c r="N27" s="305"/>
      <c r="O27" s="390"/>
      <c r="P27" s="329"/>
      <c r="Q27" s="329"/>
      <c r="R27" s="329"/>
      <c r="S27" s="329"/>
      <c r="T27" s="329"/>
      <c r="U27" s="329"/>
      <c r="V27" s="305"/>
      <c r="X27" s="305">
        <v>16478.080204771828</v>
      </c>
      <c r="Y27" s="305">
        <f>SUMIFS('Dual Credit Hours'!P:P,'Dual Credit Hours'!A:A,A27)+SUMIFS('Dual Credit Hours'!Q:Q,'Dual Credit Hours'!A:A,A27)</f>
        <v>19773.696245726187</v>
      </c>
      <c r="Z27" s="305">
        <v>0</v>
      </c>
      <c r="AA27" s="305">
        <v>0</v>
      </c>
      <c r="AB27" s="305">
        <f t="shared" si="55"/>
        <v>16478.080204771828</v>
      </c>
      <c r="AC27" s="305">
        <f t="shared" si="56"/>
        <v>19773.696245726187</v>
      </c>
      <c r="AD27" s="305">
        <f t="shared" si="57"/>
        <v>36251.776450498015</v>
      </c>
      <c r="AE27" s="390"/>
      <c r="AF27" s="305">
        <f t="shared" si="58"/>
        <v>-36251.776450498015</v>
      </c>
      <c r="AG27" s="306"/>
      <c r="AI27" s="290">
        <f>Comparison!Y21</f>
        <v>0</v>
      </c>
      <c r="AJ27" s="290">
        <f>Comparison!Z21</f>
        <v>0</v>
      </c>
      <c r="AK27" s="290">
        <f t="shared" si="60"/>
        <v>0</v>
      </c>
      <c r="AL27" s="306">
        <f t="shared" si="61"/>
        <v>1</v>
      </c>
    </row>
    <row r="28" spans="1:38" hidden="1" outlineLevel="2" x14ac:dyDescent="0.2">
      <c r="A28" s="285">
        <v>309932</v>
      </c>
      <c r="B28" s="285"/>
      <c r="C28" s="305">
        <v>0</v>
      </c>
      <c r="D28" s="305">
        <f t="shared" si="48"/>
        <v>0</v>
      </c>
      <c r="E28" s="305">
        <f t="shared" si="49"/>
        <v>0</v>
      </c>
      <c r="F28" s="306">
        <f t="shared" si="50"/>
        <v>1</v>
      </c>
      <c r="H28" s="329"/>
      <c r="I28" s="329"/>
      <c r="J28" s="329"/>
      <c r="K28" s="329"/>
      <c r="L28" s="329"/>
      <c r="M28" s="329"/>
      <c r="N28" s="305"/>
      <c r="O28" s="390"/>
      <c r="P28" s="329"/>
      <c r="Q28" s="329"/>
      <c r="R28" s="329"/>
      <c r="S28" s="329"/>
      <c r="T28" s="329"/>
      <c r="U28" s="329"/>
      <c r="V28" s="305"/>
      <c r="X28" s="305">
        <v>14487.770168126352</v>
      </c>
      <c r="Y28" s="305">
        <f>SUMIFS('Dual Credit Hours'!P:P,'Dual Credit Hours'!A:A,A28)+SUMIFS('Dual Credit Hours'!Q:Q,'Dual Credit Hours'!A:A,A28)</f>
        <v>17385.324201751617</v>
      </c>
      <c r="Z28" s="305">
        <v>0</v>
      </c>
      <c r="AA28" s="305">
        <v>0</v>
      </c>
      <c r="AB28" s="305">
        <f t="shared" si="55"/>
        <v>14487.770168126352</v>
      </c>
      <c r="AC28" s="305">
        <f t="shared" si="56"/>
        <v>17385.324201751617</v>
      </c>
      <c r="AD28" s="305">
        <f t="shared" si="57"/>
        <v>31873.094369877967</v>
      </c>
      <c r="AE28" s="390"/>
      <c r="AF28" s="305">
        <f t="shared" si="58"/>
        <v>-31873.094369877967</v>
      </c>
      <c r="AG28" s="306"/>
      <c r="AI28" s="290">
        <f>Comparison!Y22</f>
        <v>0</v>
      </c>
      <c r="AJ28" s="290">
        <f>Comparison!Z22</f>
        <v>0</v>
      </c>
      <c r="AK28" s="290">
        <f t="shared" si="60"/>
        <v>0</v>
      </c>
      <c r="AL28" s="306">
        <f t="shared" si="61"/>
        <v>1</v>
      </c>
    </row>
    <row r="29" spans="1:38" outlineLevel="1" collapsed="1" x14ac:dyDescent="0.2">
      <c r="A29" s="285" t="s">
        <v>4</v>
      </c>
      <c r="B29" s="285" t="s">
        <v>9</v>
      </c>
      <c r="C29" s="305">
        <v>0</v>
      </c>
      <c r="D29" s="305">
        <f t="shared" si="48"/>
        <v>200000</v>
      </c>
      <c r="E29" s="305">
        <f t="shared" si="49"/>
        <v>200000</v>
      </c>
      <c r="F29" s="306">
        <f t="shared" si="50"/>
        <v>1</v>
      </c>
      <c r="H29" s="329">
        <v>100000</v>
      </c>
      <c r="I29" s="329"/>
      <c r="J29" s="329"/>
      <c r="K29" s="329">
        <v>100000</v>
      </c>
      <c r="L29" s="329"/>
      <c r="M29" s="329"/>
      <c r="N29" s="305">
        <f t="shared" si="51"/>
        <v>200000</v>
      </c>
      <c r="O29" s="390"/>
      <c r="P29" s="329">
        <f t="shared" ref="P29:P32" si="62">SUM(Q29:R29)</f>
        <v>100000</v>
      </c>
      <c r="Q29" s="329">
        <v>100000</v>
      </c>
      <c r="R29" s="329"/>
      <c r="S29" s="329">
        <f t="shared" ref="S29:S32" si="63">SUM(T29:U29)</f>
        <v>100000</v>
      </c>
      <c r="T29" s="329">
        <v>100000</v>
      </c>
      <c r="U29" s="329"/>
      <c r="V29" s="305">
        <f t="shared" ref="V29:V32" si="64">P29+S29</f>
        <v>200000</v>
      </c>
      <c r="X29" s="305">
        <v>43042.620171477123</v>
      </c>
      <c r="Y29" s="305">
        <f>SUMIFS('Dual Credit Hours'!P:P,'Dual Credit Hours'!A:A,A29)+SUMIFS('Dual Credit Hours'!Q:Q,'Dual Credit Hours'!A:A,A29)</f>
        <v>51651.144205772536</v>
      </c>
      <c r="Z29" s="305">
        <v>0</v>
      </c>
      <c r="AA29" s="305">
        <v>0</v>
      </c>
      <c r="AB29" s="305">
        <f t="shared" si="55"/>
        <v>43042.620171477123</v>
      </c>
      <c r="AC29" s="305">
        <f t="shared" si="56"/>
        <v>51651.144205772536</v>
      </c>
      <c r="AD29" s="305">
        <f t="shared" si="57"/>
        <v>94693.764377249667</v>
      </c>
      <c r="AE29" s="390"/>
      <c r="AF29" s="305">
        <f t="shared" si="58"/>
        <v>105306.23562275033</v>
      </c>
      <c r="AG29" s="306">
        <f t="shared" si="59"/>
        <v>0.52653117811375172</v>
      </c>
      <c r="AI29" s="290">
        <f>Comparison!Y23</f>
        <v>0</v>
      </c>
      <c r="AJ29" s="290">
        <f>Comparison!Z23</f>
        <v>11072</v>
      </c>
      <c r="AK29" s="290">
        <f t="shared" si="60"/>
        <v>11072</v>
      </c>
      <c r="AL29" s="306">
        <f t="shared" si="61"/>
        <v>1</v>
      </c>
    </row>
    <row r="30" spans="1:38" outlineLevel="1" x14ac:dyDescent="0.2">
      <c r="A30" s="285" t="s">
        <v>1</v>
      </c>
      <c r="B30" s="285" t="s">
        <v>10</v>
      </c>
      <c r="C30" s="305">
        <v>0</v>
      </c>
      <c r="D30" s="305">
        <f t="shared" si="48"/>
        <v>500000</v>
      </c>
      <c r="E30" s="305">
        <f t="shared" si="49"/>
        <v>500000</v>
      </c>
      <c r="F30" s="306">
        <f t="shared" si="50"/>
        <v>1</v>
      </c>
      <c r="H30" s="329">
        <v>250000</v>
      </c>
      <c r="I30" s="329"/>
      <c r="J30" s="329"/>
      <c r="K30" s="329">
        <v>250000</v>
      </c>
      <c r="L30" s="329"/>
      <c r="M30" s="329"/>
      <c r="N30" s="305">
        <f t="shared" si="51"/>
        <v>500000</v>
      </c>
      <c r="O30" s="390"/>
      <c r="P30" s="329">
        <f t="shared" si="62"/>
        <v>250000</v>
      </c>
      <c r="Q30" s="329">
        <v>250000</v>
      </c>
      <c r="R30" s="329"/>
      <c r="S30" s="329">
        <f t="shared" si="63"/>
        <v>250000</v>
      </c>
      <c r="T30" s="329">
        <v>250000</v>
      </c>
      <c r="U30" s="329"/>
      <c r="V30" s="305">
        <f t="shared" si="64"/>
        <v>500000</v>
      </c>
      <c r="X30" s="305">
        <v>319406.04636945907</v>
      </c>
      <c r="Y30" s="305">
        <f>SUMIFS('Dual Credit Hours'!P:P,'Dual Credit Hours'!A:A,A30)+SUMIFS('Dual Credit Hours'!Q:Q,'Dual Credit Hours'!A:A,A30)</f>
        <v>383287.25564335077</v>
      </c>
      <c r="Z30" s="305">
        <v>0</v>
      </c>
      <c r="AA30" s="305">
        <v>0</v>
      </c>
      <c r="AB30" s="305">
        <f t="shared" si="55"/>
        <v>319406.04636945907</v>
      </c>
      <c r="AC30" s="305">
        <f t="shared" si="56"/>
        <v>383287.25564335077</v>
      </c>
      <c r="AD30" s="305">
        <f t="shared" si="57"/>
        <v>702693.30201280979</v>
      </c>
      <c r="AE30" s="390"/>
      <c r="AF30" s="305">
        <f t="shared" si="58"/>
        <v>-202693.30201280979</v>
      </c>
      <c r="AG30" s="306">
        <f t="shared" si="59"/>
        <v>-0.40538660402561955</v>
      </c>
      <c r="AI30" s="290">
        <f>Comparison!Y24</f>
        <v>0</v>
      </c>
      <c r="AJ30" s="290">
        <f>Comparison!Z24</f>
        <v>83136</v>
      </c>
      <c r="AK30" s="290">
        <f t="shared" si="60"/>
        <v>83136</v>
      </c>
      <c r="AL30" s="306">
        <f t="shared" si="61"/>
        <v>1</v>
      </c>
    </row>
    <row r="31" spans="1:38" outlineLevel="1" x14ac:dyDescent="0.2">
      <c r="A31" s="292">
        <v>203634</v>
      </c>
      <c r="B31" s="285" t="s">
        <v>96</v>
      </c>
      <c r="C31" s="305">
        <v>0</v>
      </c>
      <c r="D31" s="305">
        <f t="shared" si="48"/>
        <v>0</v>
      </c>
      <c r="E31" s="305">
        <f t="shared" si="49"/>
        <v>0</v>
      </c>
      <c r="F31" s="306">
        <f t="shared" si="50"/>
        <v>1</v>
      </c>
      <c r="H31" s="329">
        <v>0</v>
      </c>
      <c r="I31" s="329"/>
      <c r="J31" s="329"/>
      <c r="K31" s="329">
        <v>0</v>
      </c>
      <c r="L31" s="329"/>
      <c r="M31" s="329"/>
      <c r="N31" s="305">
        <f t="shared" si="51"/>
        <v>0</v>
      </c>
      <c r="O31" s="390"/>
      <c r="P31" s="329">
        <f t="shared" si="62"/>
        <v>0</v>
      </c>
      <c r="Q31" s="329">
        <v>0</v>
      </c>
      <c r="R31" s="329"/>
      <c r="S31" s="329">
        <f t="shared" si="63"/>
        <v>0</v>
      </c>
      <c r="T31" s="329">
        <v>0</v>
      </c>
      <c r="U31" s="329"/>
      <c r="V31" s="305">
        <f t="shared" si="64"/>
        <v>0</v>
      </c>
      <c r="X31" s="305">
        <v>4981.4286468809532</v>
      </c>
      <c r="Y31" s="305">
        <f>SUMIFS('Dual Credit Hours'!P:P,'Dual Credit Hours'!A:A,A31)+SUMIFS('Dual Credit Hours'!Q:Q,'Dual Credit Hours'!A:A,A31)</f>
        <v>5977.7143762571413</v>
      </c>
      <c r="Z31" s="305">
        <v>0</v>
      </c>
      <c r="AA31" s="305">
        <v>0</v>
      </c>
      <c r="AB31" s="305">
        <f t="shared" si="55"/>
        <v>4981.4286468809532</v>
      </c>
      <c r="AC31" s="305">
        <f t="shared" si="56"/>
        <v>5977.7143762571413</v>
      </c>
      <c r="AD31" s="305">
        <f t="shared" si="57"/>
        <v>10959.143023138095</v>
      </c>
      <c r="AE31" s="390"/>
      <c r="AF31" s="305">
        <f t="shared" si="58"/>
        <v>-10959.143023138095</v>
      </c>
      <c r="AG31" s="306">
        <f>IFERROR(AF31/N31,1)</f>
        <v>1</v>
      </c>
      <c r="AI31" s="290">
        <f>Comparison!Y25</f>
        <v>0</v>
      </c>
      <c r="AJ31" s="290">
        <f>Comparison!Z25</f>
        <v>1200</v>
      </c>
      <c r="AK31" s="290">
        <f t="shared" si="60"/>
        <v>1200</v>
      </c>
      <c r="AL31" s="306">
        <f t="shared" si="61"/>
        <v>1</v>
      </c>
    </row>
    <row r="32" spans="1:38" outlineLevel="1" x14ac:dyDescent="0.2">
      <c r="A32" s="292">
        <v>133965</v>
      </c>
      <c r="B32" s="285" t="s">
        <v>97</v>
      </c>
      <c r="C32" s="305">
        <v>0</v>
      </c>
      <c r="D32" s="305">
        <f t="shared" si="48"/>
        <v>0</v>
      </c>
      <c r="E32" s="305">
        <f t="shared" si="49"/>
        <v>0</v>
      </c>
      <c r="F32" s="306">
        <f t="shared" si="50"/>
        <v>1</v>
      </c>
      <c r="H32" s="329">
        <v>0</v>
      </c>
      <c r="I32" s="329"/>
      <c r="J32" s="329"/>
      <c r="K32" s="329">
        <v>0</v>
      </c>
      <c r="L32" s="329"/>
      <c r="M32" s="329"/>
      <c r="N32" s="305">
        <f t="shared" si="51"/>
        <v>0</v>
      </c>
      <c r="O32" s="390"/>
      <c r="P32" s="329">
        <f t="shared" si="62"/>
        <v>0</v>
      </c>
      <c r="Q32" s="329">
        <v>0</v>
      </c>
      <c r="R32" s="329"/>
      <c r="S32" s="329">
        <f t="shared" si="63"/>
        <v>0</v>
      </c>
      <c r="T32" s="329">
        <v>0</v>
      </c>
      <c r="U32" s="329"/>
      <c r="V32" s="305">
        <f t="shared" si="64"/>
        <v>0</v>
      </c>
      <c r="X32" s="305">
        <v>15337.970850297257</v>
      </c>
      <c r="Y32" s="305">
        <f>SUMIFS('Dual Credit Hours'!P:P,'Dual Credit Hours'!A:A,A32)+SUMIFS('Dual Credit Hours'!Q:Q,'Dual Credit Hours'!A:A,A32)</f>
        <v>18405.565020356706</v>
      </c>
      <c r="Z32" s="305">
        <v>0</v>
      </c>
      <c r="AA32" s="305">
        <v>0</v>
      </c>
      <c r="AB32" s="305">
        <f t="shared" si="55"/>
        <v>15337.970850297257</v>
      </c>
      <c r="AC32" s="305">
        <f t="shared" si="56"/>
        <v>18405.565020356706</v>
      </c>
      <c r="AD32" s="305">
        <f t="shared" si="57"/>
        <v>33743.535870653963</v>
      </c>
      <c r="AE32" s="390"/>
      <c r="AF32" s="305">
        <f t="shared" si="58"/>
        <v>-33743.535870653963</v>
      </c>
      <c r="AG32" s="306">
        <f>IFERROR(AF32/N32,1)</f>
        <v>1</v>
      </c>
      <c r="AI32" s="290">
        <f>Comparison!Y26</f>
        <v>0</v>
      </c>
      <c r="AJ32" s="290">
        <f>Comparison!Z26</f>
        <v>3760</v>
      </c>
      <c r="AK32" s="290">
        <f t="shared" si="60"/>
        <v>3760</v>
      </c>
      <c r="AL32" s="306">
        <f t="shared" si="61"/>
        <v>1</v>
      </c>
    </row>
    <row r="33" spans="1:38" outlineLevel="1" x14ac:dyDescent="0.2">
      <c r="A33" s="256"/>
      <c r="B33" s="285" t="s">
        <v>5</v>
      </c>
      <c r="C33" s="305">
        <f>SUM(C24:C32)</f>
        <v>0</v>
      </c>
      <c r="D33" s="305">
        <f t="shared" ref="D33:E33" si="65">SUM(D24:D32)</f>
        <v>2200000</v>
      </c>
      <c r="E33" s="305">
        <f t="shared" si="65"/>
        <v>2200000</v>
      </c>
      <c r="F33" s="306">
        <f t="shared" si="50"/>
        <v>1</v>
      </c>
      <c r="H33" s="305">
        <f>SUM(H24:H32)</f>
        <v>1000000</v>
      </c>
      <c r="I33" s="305">
        <f t="shared" ref="I33:M33" si="66">SUM(I24:I32)</f>
        <v>0</v>
      </c>
      <c r="J33" s="305">
        <f t="shared" si="66"/>
        <v>0</v>
      </c>
      <c r="K33" s="305">
        <f t="shared" si="66"/>
        <v>1200000</v>
      </c>
      <c r="L33" s="305">
        <f t="shared" si="66"/>
        <v>0</v>
      </c>
      <c r="M33" s="305">
        <f t="shared" si="66"/>
        <v>0</v>
      </c>
      <c r="N33" s="305">
        <f>SUM(N24:N32)</f>
        <v>2200000</v>
      </c>
      <c r="O33" s="390"/>
      <c r="P33" s="305">
        <f>SUM(P24:P32)</f>
        <v>1000000</v>
      </c>
      <c r="Q33" s="305">
        <f t="shared" ref="Q33:U33" si="67">SUM(Q24:Q32)</f>
        <v>1000000</v>
      </c>
      <c r="R33" s="305">
        <f t="shared" si="67"/>
        <v>0</v>
      </c>
      <c r="S33" s="305">
        <f t="shared" si="67"/>
        <v>1200000</v>
      </c>
      <c r="T33" s="305">
        <f t="shared" si="67"/>
        <v>1200000</v>
      </c>
      <c r="U33" s="305">
        <f t="shared" si="67"/>
        <v>0</v>
      </c>
      <c r="V33" s="305">
        <f>SUM(V24:V32)</f>
        <v>2200000</v>
      </c>
      <c r="X33" s="305">
        <f>X24+X25+X29+X30+X31+X32</f>
        <v>1000000.0000000005</v>
      </c>
      <c r="Y33" s="305">
        <f t="shared" ref="Y33:AF33" si="68">Y24+Y25+Y29+Y30+Y31+Y32</f>
        <v>1200000.0000000002</v>
      </c>
      <c r="Z33" s="305">
        <f t="shared" si="68"/>
        <v>0</v>
      </c>
      <c r="AA33" s="305">
        <f t="shared" si="68"/>
        <v>0</v>
      </c>
      <c r="AB33" s="305">
        <f t="shared" si="68"/>
        <v>1000000.0000000005</v>
      </c>
      <c r="AC33" s="305">
        <f t="shared" si="68"/>
        <v>1200000.0000000002</v>
      </c>
      <c r="AD33" s="305">
        <f t="shared" si="68"/>
        <v>2200000.0000000005</v>
      </c>
      <c r="AE33" s="390"/>
      <c r="AF33" s="305">
        <f t="shared" si="68"/>
        <v>-8.0763129517436028E-10</v>
      </c>
      <c r="AG33" s="306">
        <f>AF33/N33</f>
        <v>-3.6710513417016374E-16</v>
      </c>
      <c r="AI33" s="290">
        <f>SUM(AI24:AI32)</f>
        <v>0</v>
      </c>
      <c r="AJ33" s="290">
        <f>SUM(AJ24:AJ32)</f>
        <v>262272</v>
      </c>
      <c r="AK33" s="290">
        <f>SUM(AK24:AK32)</f>
        <v>262272</v>
      </c>
      <c r="AL33" s="306">
        <f t="shared" si="61"/>
        <v>1</v>
      </c>
    </row>
    <row r="34" spans="1:38" x14ac:dyDescent="0.2">
      <c r="I34" s="291"/>
      <c r="Q34" s="291"/>
      <c r="AJ34" s="288"/>
    </row>
    <row r="35" spans="1:38" ht="41.25" customHeight="1" x14ac:dyDescent="0.2">
      <c r="A35" s="399" t="s">
        <v>34</v>
      </c>
      <c r="B35" s="399"/>
      <c r="C35" s="399"/>
      <c r="D35" s="399"/>
      <c r="E35" s="399"/>
      <c r="F35" s="399"/>
      <c r="H35" s="399" t="s">
        <v>603</v>
      </c>
      <c r="I35" s="399"/>
      <c r="J35" s="399"/>
      <c r="K35" s="399"/>
      <c r="L35" s="399"/>
      <c r="M35" s="399"/>
      <c r="N35" s="399"/>
      <c r="O35" s="391"/>
      <c r="P35" s="399" t="s">
        <v>550</v>
      </c>
      <c r="Q35" s="399"/>
      <c r="R35" s="399"/>
      <c r="S35" s="399"/>
      <c r="T35" s="399"/>
      <c r="U35" s="399"/>
      <c r="V35" s="399"/>
      <c r="X35" s="400" t="s">
        <v>34</v>
      </c>
      <c r="Y35" s="401"/>
      <c r="Z35" s="401"/>
      <c r="AA35" s="401"/>
      <c r="AB35" s="401"/>
      <c r="AC35" s="401"/>
      <c r="AD35" s="402"/>
      <c r="AE35" s="396"/>
      <c r="AF35" s="400" t="s">
        <v>34</v>
      </c>
      <c r="AG35" s="402"/>
      <c r="AI35" s="400" t="s">
        <v>538</v>
      </c>
      <c r="AJ35" s="401"/>
      <c r="AK35" s="401"/>
      <c r="AL35" s="402"/>
    </row>
    <row r="36" spans="1:38" outlineLevel="1" x14ac:dyDescent="0.2">
      <c r="A36" s="285" t="s">
        <v>2</v>
      </c>
      <c r="B36" s="285" t="s">
        <v>7</v>
      </c>
      <c r="C36" s="289">
        <v>4507530</v>
      </c>
      <c r="D36" s="289">
        <f>N36</f>
        <v>4466462</v>
      </c>
      <c r="E36" s="305">
        <f t="shared" ref="E36" si="69">D36-C36</f>
        <v>-41068</v>
      </c>
      <c r="F36" s="306">
        <f t="shared" ref="F36" si="70">E36/C36</f>
        <v>-9.1109765215095628E-3</v>
      </c>
      <c r="G36" s="286"/>
      <c r="H36" s="329">
        <v>2233231</v>
      </c>
      <c r="I36" s="329"/>
      <c r="J36" s="329"/>
      <c r="K36" s="329">
        <v>2233231</v>
      </c>
      <c r="L36" s="329"/>
      <c r="M36" s="329"/>
      <c r="N36" s="305">
        <f t="shared" ref="N36:N41" si="71">H36+K36</f>
        <v>4466462</v>
      </c>
      <c r="O36" s="390"/>
      <c r="P36" s="329">
        <f>SUM(Q36:R36)</f>
        <v>2233231</v>
      </c>
      <c r="Q36" s="329">
        <v>2063099.027964972</v>
      </c>
      <c r="R36" s="329">
        <v>170131.97203502816</v>
      </c>
      <c r="S36" s="329">
        <f>SUM(T36:U36)</f>
        <v>2233231</v>
      </c>
      <c r="T36" s="329">
        <v>2052813.9279649719</v>
      </c>
      <c r="U36" s="329">
        <v>180417.07203502813</v>
      </c>
      <c r="V36" s="305">
        <f t="shared" ref="V36:V41" si="72">P36+S36</f>
        <v>4466462</v>
      </c>
      <c r="W36" s="309"/>
      <c r="X36" s="305">
        <f>AB36-Z36</f>
        <v>2063184.632540355</v>
      </c>
      <c r="Y36" s="305">
        <f>AC36-AA36</f>
        <v>2052899.8325403552</v>
      </c>
      <c r="Z36" s="305">
        <f>(Z54-Z63-Z72)*0.1</f>
        <v>170132.1</v>
      </c>
      <c r="AA36" s="305">
        <f>(AA54-AA63-AA72)*0.1</f>
        <v>180416.90000000002</v>
      </c>
      <c r="AB36" s="305">
        <f>'Space Support'!C4/2</f>
        <v>2233316.7325403551</v>
      </c>
      <c r="AC36" s="305">
        <f t="shared" ref="AC36:AC41" si="73">AB36</f>
        <v>2233316.7325403551</v>
      </c>
      <c r="AD36" s="305">
        <f t="shared" ref="AD36:AD41" si="74">SUM(AB36:AC36)</f>
        <v>4466633.4650807101</v>
      </c>
      <c r="AE36" s="390"/>
      <c r="AF36" s="305">
        <f t="shared" ref="AF36:AF42" si="75">N36-AD36</f>
        <v>-171.46508071012795</v>
      </c>
      <c r="AG36" s="306">
        <f t="shared" ref="AG36:AG42" si="76">AF36/N36</f>
        <v>-3.8389463676200077E-5</v>
      </c>
      <c r="AH36" s="286"/>
      <c r="AI36" s="290">
        <f>Comparison!T5</f>
        <v>370639.58481840161</v>
      </c>
      <c r="AJ36" s="290">
        <f>Comparison!U5</f>
        <v>345131.9365531787</v>
      </c>
      <c r="AK36" s="290">
        <f>AJ36-AI36</f>
        <v>-25507.648265222902</v>
      </c>
      <c r="AL36" s="306">
        <f>AK36/AI36</f>
        <v>-6.8820626047594508E-2</v>
      </c>
    </row>
    <row r="37" spans="1:38" outlineLevel="1" x14ac:dyDescent="0.2">
      <c r="A37" s="285" t="s">
        <v>3</v>
      </c>
      <c r="B37" s="285" t="s">
        <v>8</v>
      </c>
      <c r="C37" s="289">
        <v>1472902</v>
      </c>
      <c r="D37" s="289">
        <f t="shared" ref="D37:D41" si="77">N37</f>
        <v>1695084</v>
      </c>
      <c r="E37" s="305">
        <f t="shared" ref="E37:E41" si="78">D37-C37</f>
        <v>222182</v>
      </c>
      <c r="F37" s="306">
        <f t="shared" ref="F37:F42" si="79">E37/C37</f>
        <v>0.15084642426991068</v>
      </c>
      <c r="G37" s="286"/>
      <c r="H37" s="329">
        <v>847542</v>
      </c>
      <c r="I37" s="329"/>
      <c r="J37" s="329"/>
      <c r="K37" s="329">
        <v>847542</v>
      </c>
      <c r="L37" s="329"/>
      <c r="M37" s="329"/>
      <c r="N37" s="305">
        <f t="shared" si="71"/>
        <v>1695084</v>
      </c>
      <c r="O37" s="390"/>
      <c r="P37" s="329">
        <f t="shared" ref="P37:P41" si="80">SUM(Q37:R37)</f>
        <v>847542</v>
      </c>
      <c r="Q37" s="329">
        <v>802196.57412266044</v>
      </c>
      <c r="R37" s="329">
        <v>45345.425877339549</v>
      </c>
      <c r="S37" s="329">
        <f t="shared" ref="S37:S41" si="81">SUM(T37:U37)</f>
        <v>847542</v>
      </c>
      <c r="T37" s="329">
        <v>799192.37412266049</v>
      </c>
      <c r="U37" s="329">
        <v>48349.625877339546</v>
      </c>
      <c r="V37" s="305">
        <f t="shared" si="72"/>
        <v>1695084</v>
      </c>
      <c r="W37" s="309"/>
      <c r="X37" s="305">
        <f t="shared" ref="X37:X41" si="82">AB37-Z37</f>
        <v>802273.70849903475</v>
      </c>
      <c r="Y37" s="305">
        <f>AC37-AA37</f>
        <v>799269.40849903482</v>
      </c>
      <c r="Z37" s="305">
        <f>(Z55-Z64-Z73)*0.1</f>
        <v>45345.4</v>
      </c>
      <c r="AA37" s="305">
        <f t="shared" ref="AA37" si="83">(AA55-AA64-AA73)*0.1</f>
        <v>48349.700000000004</v>
      </c>
      <c r="AB37" s="305">
        <f>'Space Support'!C5/2</f>
        <v>847619.10849903477</v>
      </c>
      <c r="AC37" s="305">
        <f t="shared" si="73"/>
        <v>847619.10849903477</v>
      </c>
      <c r="AD37" s="305">
        <f t="shared" si="74"/>
        <v>1695238.2169980695</v>
      </c>
      <c r="AE37" s="390"/>
      <c r="AF37" s="305">
        <f t="shared" si="75"/>
        <v>-154.21699806954712</v>
      </c>
      <c r="AG37" s="306">
        <f t="shared" si="76"/>
        <v>-9.097897099468057E-5</v>
      </c>
      <c r="AH37" s="286"/>
      <c r="AI37" s="290">
        <f>Comparison!T6</f>
        <v>126035</v>
      </c>
      <c r="AJ37" s="290">
        <f>Comparison!U6</f>
        <v>141244.83501767481</v>
      </c>
      <c r="AK37" s="290">
        <f t="shared" ref="AK37:AK41" si="84">AJ37-AI37</f>
        <v>15209.835017674806</v>
      </c>
      <c r="AL37" s="306">
        <f t="shared" ref="AL37:AL42" si="85">AK37/AI37</f>
        <v>0.12067945426012462</v>
      </c>
    </row>
    <row r="38" spans="1:38" outlineLevel="1" x14ac:dyDescent="0.2">
      <c r="A38" s="285" t="s">
        <v>4</v>
      </c>
      <c r="B38" s="285" t="s">
        <v>9</v>
      </c>
      <c r="C38" s="289">
        <v>900943</v>
      </c>
      <c r="D38" s="289">
        <f t="shared" si="77"/>
        <v>766374</v>
      </c>
      <c r="E38" s="305">
        <f t="shared" si="78"/>
        <v>-134569</v>
      </c>
      <c r="F38" s="306">
        <f t="shared" si="79"/>
        <v>-0.14936461019176575</v>
      </c>
      <c r="G38" s="286"/>
      <c r="H38" s="329">
        <v>383187</v>
      </c>
      <c r="I38" s="329"/>
      <c r="J38" s="329"/>
      <c r="K38" s="329">
        <v>383187</v>
      </c>
      <c r="L38" s="329"/>
      <c r="M38" s="329"/>
      <c r="N38" s="305">
        <f t="shared" si="71"/>
        <v>766374</v>
      </c>
      <c r="O38" s="390"/>
      <c r="P38" s="329">
        <f t="shared" si="80"/>
        <v>383187</v>
      </c>
      <c r="Q38" s="329">
        <v>372397.97516647662</v>
      </c>
      <c r="R38" s="329">
        <v>10789.024833523377</v>
      </c>
      <c r="S38" s="329">
        <f t="shared" si="81"/>
        <v>383187</v>
      </c>
      <c r="T38" s="329">
        <v>370474.37516647665</v>
      </c>
      <c r="U38" s="329">
        <v>12712.624833523378</v>
      </c>
      <c r="V38" s="305">
        <f t="shared" si="72"/>
        <v>766374</v>
      </c>
      <c r="W38" s="309"/>
      <c r="X38" s="305">
        <f t="shared" si="82"/>
        <v>372366.80675606476</v>
      </c>
      <c r="Y38" s="305">
        <f>AC38-AA38</f>
        <v>370443.10675606475</v>
      </c>
      <c r="Z38" s="305">
        <f t="shared" ref="Z38:AA38" si="86">(Z56-Z65-Z74)*0.1</f>
        <v>10789</v>
      </c>
      <c r="AA38" s="305">
        <f t="shared" si="86"/>
        <v>12712.7</v>
      </c>
      <c r="AB38" s="305">
        <f>'Space Support'!C6/2</f>
        <v>383155.80675606476</v>
      </c>
      <c r="AC38" s="305">
        <f t="shared" si="73"/>
        <v>383155.80675606476</v>
      </c>
      <c r="AD38" s="305">
        <f t="shared" si="74"/>
        <v>766311.61351212952</v>
      </c>
      <c r="AE38" s="390"/>
      <c r="AF38" s="305">
        <f t="shared" si="75"/>
        <v>62.38648787047714</v>
      </c>
      <c r="AG38" s="306">
        <f t="shared" si="76"/>
        <v>8.1404755211524849E-5</v>
      </c>
      <c r="AH38" s="286"/>
      <c r="AI38" s="290">
        <f>Comparison!T10</f>
        <v>65797</v>
      </c>
      <c r="AJ38" s="290">
        <f>Comparison!U10</f>
        <v>64731.137008214107</v>
      </c>
      <c r="AK38" s="290">
        <f t="shared" si="84"/>
        <v>-1065.8629917858925</v>
      </c>
      <c r="AL38" s="306">
        <f t="shared" si="85"/>
        <v>-1.6199264279312012E-2</v>
      </c>
    </row>
    <row r="39" spans="1:38" outlineLevel="1" x14ac:dyDescent="0.2">
      <c r="A39" s="285" t="s">
        <v>1</v>
      </c>
      <c r="B39" s="285" t="s">
        <v>10</v>
      </c>
      <c r="C39" s="289">
        <v>5178258</v>
      </c>
      <c r="D39" s="289">
        <f t="shared" si="77"/>
        <v>4933434</v>
      </c>
      <c r="E39" s="305">
        <f t="shared" si="78"/>
        <v>-244824</v>
      </c>
      <c r="F39" s="306">
        <f t="shared" si="79"/>
        <v>-4.7279220154731572E-2</v>
      </c>
      <c r="G39" s="286"/>
      <c r="H39" s="329">
        <v>2466717</v>
      </c>
      <c r="I39" s="329"/>
      <c r="J39" s="329"/>
      <c r="K39" s="329">
        <v>2466717</v>
      </c>
      <c r="L39" s="329"/>
      <c r="M39" s="329"/>
      <c r="N39" s="305">
        <f t="shared" si="71"/>
        <v>4933434</v>
      </c>
      <c r="O39" s="390"/>
      <c r="P39" s="329">
        <f t="shared" si="80"/>
        <v>2466717</v>
      </c>
      <c r="Q39" s="329">
        <v>2262312.5472015049</v>
      </c>
      <c r="R39" s="329">
        <v>204404.45279849527</v>
      </c>
      <c r="S39" s="329">
        <f t="shared" si="81"/>
        <v>2466717</v>
      </c>
      <c r="T39" s="329">
        <v>2251034.1472015046</v>
      </c>
      <c r="U39" s="329">
        <v>215682.85279849527</v>
      </c>
      <c r="V39" s="305">
        <f t="shared" si="72"/>
        <v>4933434</v>
      </c>
      <c r="W39" s="309"/>
      <c r="X39" s="305">
        <f t="shared" si="82"/>
        <v>2262196.8257253203</v>
      </c>
      <c r="Y39" s="305">
        <f>AC39-AA39</f>
        <v>2250918.3257253203</v>
      </c>
      <c r="Z39" s="305">
        <f t="shared" ref="Z39:AA39" si="87">(Z57-Z66-Z75)*0.1</f>
        <v>204404.40000000002</v>
      </c>
      <c r="AA39" s="305">
        <f t="shared" si="87"/>
        <v>215682.90000000002</v>
      </c>
      <c r="AB39" s="305">
        <f>'Space Support'!C7/2</f>
        <v>2466601.2257253202</v>
      </c>
      <c r="AC39" s="305">
        <f t="shared" si="73"/>
        <v>2466601.2257253202</v>
      </c>
      <c r="AD39" s="305">
        <f t="shared" si="74"/>
        <v>4933202.4514506403</v>
      </c>
      <c r="AE39" s="390"/>
      <c r="AF39" s="305">
        <f t="shared" si="75"/>
        <v>231.54854935966432</v>
      </c>
      <c r="AG39" s="306">
        <f t="shared" si="76"/>
        <v>4.6934559043389314E-5</v>
      </c>
      <c r="AH39" s="286"/>
      <c r="AI39" s="290">
        <f>Comparison!T11</f>
        <v>471847</v>
      </c>
      <c r="AJ39" s="290">
        <f>Comparison!U11</f>
        <v>463656.53222439752</v>
      </c>
      <c r="AK39" s="290">
        <f t="shared" si="84"/>
        <v>-8190.4677756024757</v>
      </c>
      <c r="AL39" s="306">
        <f t="shared" si="85"/>
        <v>-1.7358312706454583E-2</v>
      </c>
    </row>
    <row r="40" spans="1:38" outlineLevel="1" x14ac:dyDescent="0.2">
      <c r="A40" s="292">
        <v>203634</v>
      </c>
      <c r="B40" s="285" t="s">
        <v>96</v>
      </c>
      <c r="C40" s="289">
        <v>454156</v>
      </c>
      <c r="D40" s="289">
        <f t="shared" si="77"/>
        <v>1084349</v>
      </c>
      <c r="E40" s="305">
        <f t="shared" si="78"/>
        <v>630193</v>
      </c>
      <c r="F40" s="306">
        <f t="shared" si="79"/>
        <v>1.3876135072530145</v>
      </c>
      <c r="G40" s="286"/>
      <c r="H40" s="329">
        <v>534488</v>
      </c>
      <c r="I40" s="329"/>
      <c r="J40" s="329"/>
      <c r="K40" s="329">
        <v>549861</v>
      </c>
      <c r="L40" s="329"/>
      <c r="M40" s="329"/>
      <c r="N40" s="305">
        <f t="shared" si="71"/>
        <v>1084349</v>
      </c>
      <c r="O40" s="390"/>
      <c r="P40" s="329">
        <f t="shared" si="80"/>
        <v>324729</v>
      </c>
      <c r="Q40" s="329">
        <v>301422.40000000002</v>
      </c>
      <c r="R40" s="329">
        <v>23306.600000000002</v>
      </c>
      <c r="S40" s="329">
        <f t="shared" si="81"/>
        <v>324729</v>
      </c>
      <c r="T40" s="329">
        <v>299714.3</v>
      </c>
      <c r="U40" s="329">
        <v>25014.7</v>
      </c>
      <c r="V40" s="305">
        <f t="shared" si="72"/>
        <v>649458</v>
      </c>
      <c r="W40" s="309"/>
      <c r="X40" s="305">
        <f t="shared" si="82"/>
        <v>301409.78743480722</v>
      </c>
      <c r="Y40" s="305">
        <f>AC40-AA40</f>
        <v>299701.68743480719</v>
      </c>
      <c r="Z40" s="305">
        <f t="shared" ref="Z40:AA40" si="88">(Z58-Z67-Z76)*0.1</f>
        <v>23306.600000000002</v>
      </c>
      <c r="AA40" s="305">
        <f t="shared" si="88"/>
        <v>25014.7</v>
      </c>
      <c r="AB40" s="305">
        <f>('Space Support'!C8/2)</f>
        <v>324716.3874348072</v>
      </c>
      <c r="AC40" s="305">
        <f t="shared" si="73"/>
        <v>324716.3874348072</v>
      </c>
      <c r="AD40" s="305">
        <f t="shared" si="74"/>
        <v>649432.7748696144</v>
      </c>
      <c r="AE40" s="390"/>
      <c r="AF40" s="305">
        <f t="shared" si="75"/>
        <v>434916.2251303856</v>
      </c>
      <c r="AG40" s="306">
        <f t="shared" si="76"/>
        <v>0.40108509818368959</v>
      </c>
      <c r="AH40" s="286"/>
      <c r="AI40" s="290">
        <f>Comparison!T12</f>
        <v>52632</v>
      </c>
      <c r="AJ40" s="290">
        <f>Comparison!U12</f>
        <v>63061.310644450248</v>
      </c>
      <c r="AK40" s="290">
        <f t="shared" si="84"/>
        <v>10429.310644450248</v>
      </c>
      <c r="AL40" s="306">
        <f t="shared" si="85"/>
        <v>0.19815531700201869</v>
      </c>
    </row>
    <row r="41" spans="1:38" outlineLevel="1" x14ac:dyDescent="0.2">
      <c r="A41" s="292">
        <v>133965</v>
      </c>
      <c r="B41" s="285" t="s">
        <v>97</v>
      </c>
      <c r="C41" s="289">
        <v>626704.80000000005</v>
      </c>
      <c r="D41" s="289">
        <f t="shared" si="77"/>
        <v>475145</v>
      </c>
      <c r="E41" s="305">
        <f t="shared" si="78"/>
        <v>-151559.80000000005</v>
      </c>
      <c r="F41" s="306">
        <f t="shared" si="79"/>
        <v>-0.24183602870123228</v>
      </c>
      <c r="G41" s="286"/>
      <c r="H41" s="329">
        <v>233536</v>
      </c>
      <c r="I41" s="329"/>
      <c r="J41" s="329"/>
      <c r="K41" s="329">
        <v>241609</v>
      </c>
      <c r="L41" s="329"/>
      <c r="M41" s="329"/>
      <c r="N41" s="305">
        <f t="shared" si="71"/>
        <v>475145</v>
      </c>
      <c r="O41" s="390"/>
      <c r="P41" s="329">
        <f t="shared" si="80"/>
        <v>100333</v>
      </c>
      <c r="Q41" s="329">
        <v>85532.7</v>
      </c>
      <c r="R41" s="329">
        <v>14800.300000000001</v>
      </c>
      <c r="S41" s="329">
        <f t="shared" si="81"/>
        <v>100333</v>
      </c>
      <c r="T41" s="329">
        <v>84635.7</v>
      </c>
      <c r="U41" s="329">
        <v>15697.300000000001</v>
      </c>
      <c r="V41" s="305">
        <f t="shared" si="72"/>
        <v>200666</v>
      </c>
      <c r="W41" s="309"/>
      <c r="X41" s="305">
        <f t="shared" si="82"/>
        <v>85529.439044416067</v>
      </c>
      <c r="Y41" s="305">
        <f>AC41-AA41</f>
        <v>84632.439044416067</v>
      </c>
      <c r="Z41" s="305">
        <f t="shared" ref="Z41:AA41" si="89">(Z59-Z68-Z77)*0.1</f>
        <v>14800.300000000001</v>
      </c>
      <c r="AA41" s="305">
        <f t="shared" si="89"/>
        <v>15697.300000000001</v>
      </c>
      <c r="AB41" s="305">
        <f>('Space Support'!C9/2)</f>
        <v>100329.73904441607</v>
      </c>
      <c r="AC41" s="305">
        <f t="shared" si="73"/>
        <v>100329.73904441607</v>
      </c>
      <c r="AD41" s="305">
        <f t="shared" si="74"/>
        <v>200659.47808883214</v>
      </c>
      <c r="AE41" s="390"/>
      <c r="AF41" s="305">
        <f t="shared" si="75"/>
        <v>274485.52191116789</v>
      </c>
      <c r="AG41" s="306">
        <f t="shared" si="76"/>
        <v>0.57768790981946117</v>
      </c>
      <c r="AH41" s="286"/>
      <c r="AI41" s="290">
        <f>Comparison!T13</f>
        <v>32223</v>
      </c>
      <c r="AJ41" s="290">
        <f>Comparison!U13</f>
        <v>33232.807777109767</v>
      </c>
      <c r="AK41" s="290">
        <f t="shared" si="84"/>
        <v>1009.8077771097669</v>
      </c>
      <c r="AL41" s="306">
        <f t="shared" si="85"/>
        <v>3.1338105611202149E-2</v>
      </c>
    </row>
    <row r="42" spans="1:38" x14ac:dyDescent="0.2">
      <c r="A42" s="256"/>
      <c r="B42" s="285" t="s">
        <v>5</v>
      </c>
      <c r="C42" s="290">
        <f>SUM(C36:C41)</f>
        <v>13140493.800000001</v>
      </c>
      <c r="D42" s="290">
        <f>SUM(D36:D41)</f>
        <v>13420848</v>
      </c>
      <c r="E42" s="290">
        <f>SUM(E36:E39)</f>
        <v>-198279</v>
      </c>
      <c r="F42" s="306">
        <f t="shared" si="79"/>
        <v>-1.5089158978180865E-2</v>
      </c>
      <c r="G42" s="286"/>
      <c r="H42" s="305">
        <f>SUM(H36:H41)</f>
        <v>6698701</v>
      </c>
      <c r="I42" s="305">
        <f t="shared" ref="I42:N42" si="90">SUM(I36:I41)</f>
        <v>0</v>
      </c>
      <c r="J42" s="305">
        <f t="shared" si="90"/>
        <v>0</v>
      </c>
      <c r="K42" s="305">
        <f t="shared" si="90"/>
        <v>6722147</v>
      </c>
      <c r="L42" s="305">
        <f t="shared" si="90"/>
        <v>0</v>
      </c>
      <c r="M42" s="305">
        <f t="shared" si="90"/>
        <v>0</v>
      </c>
      <c r="N42" s="305">
        <f t="shared" si="90"/>
        <v>13420848</v>
      </c>
      <c r="O42" s="390"/>
      <c r="P42" s="305">
        <f>SUM(P36:P41)</f>
        <v>6355739</v>
      </c>
      <c r="Q42" s="305">
        <f t="shared" ref="Q42:V42" si="91">SUM(Q36:Q41)</f>
        <v>5886961.2244556146</v>
      </c>
      <c r="R42" s="305">
        <f t="shared" si="91"/>
        <v>468777.7755443863</v>
      </c>
      <c r="S42" s="305">
        <f t="shared" si="91"/>
        <v>6355739</v>
      </c>
      <c r="T42" s="305">
        <f t="shared" si="91"/>
        <v>5857864.8244556133</v>
      </c>
      <c r="U42" s="305">
        <f t="shared" si="91"/>
        <v>497874.17554438632</v>
      </c>
      <c r="V42" s="305">
        <f t="shared" si="91"/>
        <v>12711478</v>
      </c>
      <c r="W42" s="286"/>
      <c r="X42" s="305">
        <f>SUM(X36:X41)</f>
        <v>5886961.1999999974</v>
      </c>
      <c r="Y42" s="305">
        <f t="shared" ref="Y42:AC42" si="92">SUM(Y36:Y41)</f>
        <v>5857864.799999998</v>
      </c>
      <c r="Z42" s="305">
        <f t="shared" si="92"/>
        <v>468777.8</v>
      </c>
      <c r="AA42" s="305">
        <f t="shared" si="92"/>
        <v>497874.20000000007</v>
      </c>
      <c r="AB42" s="305">
        <f t="shared" si="92"/>
        <v>6355738.9999999981</v>
      </c>
      <c r="AC42" s="305">
        <f t="shared" si="92"/>
        <v>6355738.9999999981</v>
      </c>
      <c r="AD42" s="305">
        <f>SUM(AD36:AD41)</f>
        <v>12711477.999999996</v>
      </c>
      <c r="AE42" s="390"/>
      <c r="AF42" s="305">
        <f t="shared" si="75"/>
        <v>709370.00000000373</v>
      </c>
      <c r="AG42" s="306">
        <f t="shared" si="76"/>
        <v>5.2855825503724037E-2</v>
      </c>
      <c r="AH42" s="286"/>
      <c r="AI42" s="290">
        <f>SUM(AI36:AI41)</f>
        <v>1119173.5848184016</v>
      </c>
      <c r="AJ42" s="290">
        <f t="shared" ref="AJ42:AK42" si="93">SUM(AJ36:AJ41)</f>
        <v>1111058.5592250254</v>
      </c>
      <c r="AK42" s="290">
        <f t="shared" si="93"/>
        <v>-8115.0255933764493</v>
      </c>
      <c r="AL42" s="306">
        <f t="shared" si="85"/>
        <v>-7.2509087986500345E-3</v>
      </c>
    </row>
    <row r="43" spans="1:38" x14ac:dyDescent="0.2">
      <c r="AI43" s="293"/>
      <c r="AJ43" s="288"/>
    </row>
    <row r="44" spans="1:38" ht="28.5" customHeight="1" x14ac:dyDescent="0.2">
      <c r="A44" s="399" t="s">
        <v>35</v>
      </c>
      <c r="B44" s="399"/>
      <c r="C44" s="399"/>
      <c r="D44" s="399"/>
      <c r="E44" s="399"/>
      <c r="F44" s="399"/>
      <c r="H44" s="399" t="s">
        <v>604</v>
      </c>
      <c r="I44" s="399"/>
      <c r="J44" s="399"/>
      <c r="K44" s="399"/>
      <c r="L44" s="399"/>
      <c r="M44" s="399"/>
      <c r="N44" s="399"/>
      <c r="O44" s="391"/>
      <c r="P44" s="399" t="s">
        <v>549</v>
      </c>
      <c r="Q44" s="399"/>
      <c r="R44" s="399"/>
      <c r="S44" s="399"/>
      <c r="T44" s="399"/>
      <c r="U44" s="399"/>
      <c r="V44" s="399"/>
      <c r="X44" s="400" t="s">
        <v>35</v>
      </c>
      <c r="Y44" s="401"/>
      <c r="Z44" s="401"/>
      <c r="AA44" s="401"/>
      <c r="AB44" s="401"/>
      <c r="AC44" s="401"/>
      <c r="AD44" s="402"/>
      <c r="AE44" s="396"/>
      <c r="AF44" s="400" t="s">
        <v>35</v>
      </c>
      <c r="AG44" s="402"/>
      <c r="AI44" s="400" t="s">
        <v>537</v>
      </c>
      <c r="AJ44" s="401"/>
      <c r="AK44" s="401"/>
      <c r="AL44" s="402"/>
    </row>
    <row r="45" spans="1:38" outlineLevel="1" x14ac:dyDescent="0.2">
      <c r="A45" s="285" t="s">
        <v>2</v>
      </c>
      <c r="B45" s="285" t="s">
        <v>7</v>
      </c>
      <c r="C45" s="289">
        <v>635250</v>
      </c>
      <c r="D45" s="289">
        <f>N45</f>
        <v>1316566</v>
      </c>
      <c r="E45" s="305">
        <f t="shared" ref="E45:E50" si="94">D45-C45</f>
        <v>681316</v>
      </c>
      <c r="F45" s="306">
        <f t="shared" ref="F45:F50" si="95">E45/C45</f>
        <v>1.0725163321526958</v>
      </c>
      <c r="G45" s="286"/>
      <c r="H45" s="329">
        <v>658283</v>
      </c>
      <c r="I45" s="329"/>
      <c r="J45" s="329"/>
      <c r="K45" s="329">
        <v>658283</v>
      </c>
      <c r="L45" s="329"/>
      <c r="M45" s="329"/>
      <c r="N45" s="305">
        <f>H45+K45</f>
        <v>1316566</v>
      </c>
      <c r="O45" s="390"/>
      <c r="P45" s="329">
        <f>SUM(Q45:R45)</f>
        <v>658283.16580139205</v>
      </c>
      <c r="Q45" s="329">
        <v>658283.16580139205</v>
      </c>
      <c r="R45" s="329"/>
      <c r="S45" s="329">
        <f>SUM(T45:U45)</f>
        <v>658283.16580139205</v>
      </c>
      <c r="T45" s="329">
        <v>658283.16580139205</v>
      </c>
      <c r="U45" s="329"/>
      <c r="V45" s="305">
        <f>P45+S45</f>
        <v>1316566.3316027841</v>
      </c>
      <c r="W45" s="309"/>
      <c r="X45" s="305">
        <f>AB45-Z45</f>
        <v>658283.16580139205</v>
      </c>
      <c r="Y45" s="305">
        <f>AC45-AA45</f>
        <v>658283.16580139205</v>
      </c>
      <c r="Z45" s="305">
        <v>0</v>
      </c>
      <c r="AA45" s="305">
        <v>0</v>
      </c>
      <c r="AB45" s="305">
        <f>SIS!D4</f>
        <v>658283.16580139205</v>
      </c>
      <c r="AC45" s="305">
        <f t="shared" ref="AC45:AC50" si="96">AB45</f>
        <v>658283.16580139205</v>
      </c>
      <c r="AD45" s="305">
        <f t="shared" ref="AD45:AD50" si="97">SUM(AB45:AC45)</f>
        <v>1316566.3316027841</v>
      </c>
      <c r="AE45" s="390"/>
      <c r="AF45" s="305">
        <f t="shared" ref="AF45:AF51" si="98">N45-AD45</f>
        <v>-0.3316027841065079</v>
      </c>
      <c r="AG45" s="306">
        <f t="shared" ref="AG45" si="99">AF45/N45</f>
        <v>-2.518694726329769E-7</v>
      </c>
      <c r="AH45" s="286"/>
      <c r="AI45" s="290">
        <f>Comparison!I5</f>
        <v>5075</v>
      </c>
      <c r="AJ45" s="290">
        <f>Comparison!J5</f>
        <v>4579</v>
      </c>
      <c r="AK45" s="290">
        <f>AJ45-AI45</f>
        <v>-496</v>
      </c>
      <c r="AL45" s="306">
        <f>AK45/AI45</f>
        <v>-9.7733990147783251E-2</v>
      </c>
    </row>
    <row r="46" spans="1:38" outlineLevel="1" x14ac:dyDescent="0.2">
      <c r="A46" s="285" t="s">
        <v>3</v>
      </c>
      <c r="B46" s="285" t="s">
        <v>8</v>
      </c>
      <c r="C46" s="289">
        <v>750000</v>
      </c>
      <c r="D46" s="289">
        <f t="shared" ref="D46:D50" si="100">N46</f>
        <v>1316566</v>
      </c>
      <c r="E46" s="305">
        <f t="shared" si="94"/>
        <v>566566</v>
      </c>
      <c r="F46" s="306">
        <f t="shared" si="95"/>
        <v>0.75542133333333328</v>
      </c>
      <c r="G46" s="286"/>
      <c r="H46" s="329">
        <v>658283</v>
      </c>
      <c r="I46" s="329"/>
      <c r="J46" s="329"/>
      <c r="K46" s="329">
        <v>658283</v>
      </c>
      <c r="L46" s="329"/>
      <c r="M46" s="329"/>
      <c r="N46" s="305">
        <f t="shared" ref="N46:N50" si="101">H46+K46</f>
        <v>1316566</v>
      </c>
      <c r="O46" s="390"/>
      <c r="P46" s="329">
        <f t="shared" ref="P46:P50" si="102">SUM(Q46:R46)</f>
        <v>658283.16580139205</v>
      </c>
      <c r="Q46" s="329">
        <v>658283.16580139205</v>
      </c>
      <c r="R46" s="329"/>
      <c r="S46" s="329">
        <f t="shared" ref="S46:S50" si="103">SUM(T46:U46)</f>
        <v>658283.16580139205</v>
      </c>
      <c r="T46" s="329">
        <v>658283.16580139205</v>
      </c>
      <c r="U46" s="329"/>
      <c r="V46" s="305">
        <f t="shared" ref="V46:V50" si="104">P46+S46</f>
        <v>1316566.3316027841</v>
      </c>
      <c r="W46" s="309"/>
      <c r="X46" s="305">
        <f t="shared" ref="X46:X48" si="105">AB46-Z46</f>
        <v>658283.16580139205</v>
      </c>
      <c r="Y46" s="305">
        <f>AC46-AA46</f>
        <v>658283.16580139205</v>
      </c>
      <c r="Z46" s="305">
        <v>0</v>
      </c>
      <c r="AA46" s="305">
        <v>0</v>
      </c>
      <c r="AB46" s="305">
        <f>SIS!D5</f>
        <v>658283.16580139205</v>
      </c>
      <c r="AC46" s="305">
        <f t="shared" si="96"/>
        <v>658283.16580139205</v>
      </c>
      <c r="AD46" s="305">
        <f t="shared" si="97"/>
        <v>1316566.3316027841</v>
      </c>
      <c r="AE46" s="390"/>
      <c r="AF46" s="305">
        <f t="shared" si="98"/>
        <v>-0.3316027841065079</v>
      </c>
      <c r="AG46" s="306">
        <f t="shared" ref="AG46:AG51" si="106">AF46/N46</f>
        <v>-2.518694726329769E-7</v>
      </c>
      <c r="AH46" s="286"/>
      <c r="AI46" s="290">
        <f>Comparison!I6</f>
        <v>1596</v>
      </c>
      <c r="AJ46" s="290">
        <f>Comparison!J6</f>
        <v>1935</v>
      </c>
      <c r="AK46" s="290">
        <f t="shared" ref="AK46:AK50" si="107">AJ46-AI46</f>
        <v>339</v>
      </c>
      <c r="AL46" s="306">
        <f t="shared" ref="AL46:AL51" si="108">AK46/AI46</f>
        <v>0.21240601503759399</v>
      </c>
    </row>
    <row r="47" spans="1:38" outlineLevel="1" x14ac:dyDescent="0.2">
      <c r="A47" s="285" t="s">
        <v>4</v>
      </c>
      <c r="B47" s="285" t="s">
        <v>9</v>
      </c>
      <c r="C47" s="289">
        <v>750000</v>
      </c>
      <c r="D47" s="289">
        <f t="shared" si="100"/>
        <v>1316566</v>
      </c>
      <c r="E47" s="305">
        <f t="shared" si="94"/>
        <v>566566</v>
      </c>
      <c r="F47" s="306">
        <f t="shared" si="95"/>
        <v>0.75542133333333328</v>
      </c>
      <c r="G47" s="286"/>
      <c r="H47" s="329">
        <v>658283</v>
      </c>
      <c r="I47" s="329"/>
      <c r="J47" s="329"/>
      <c r="K47" s="329">
        <v>658283</v>
      </c>
      <c r="L47" s="329"/>
      <c r="M47" s="329"/>
      <c r="N47" s="305">
        <f t="shared" si="101"/>
        <v>1316566</v>
      </c>
      <c r="O47" s="390"/>
      <c r="P47" s="329">
        <f t="shared" si="102"/>
        <v>658283.16580139205</v>
      </c>
      <c r="Q47" s="329">
        <v>658283.16580139205</v>
      </c>
      <c r="R47" s="329"/>
      <c r="S47" s="329">
        <f t="shared" si="103"/>
        <v>658283.16580139205</v>
      </c>
      <c r="T47" s="329">
        <v>658283.16580139205</v>
      </c>
      <c r="U47" s="329"/>
      <c r="V47" s="305">
        <f t="shared" si="104"/>
        <v>1316566.3316027841</v>
      </c>
      <c r="W47" s="309"/>
      <c r="X47" s="305">
        <f t="shared" si="105"/>
        <v>658283.16580139205</v>
      </c>
      <c r="Y47" s="305">
        <f>AC47-AA47</f>
        <v>658283.16580139205</v>
      </c>
      <c r="Z47" s="305">
        <v>0</v>
      </c>
      <c r="AA47" s="305">
        <v>0</v>
      </c>
      <c r="AB47" s="305">
        <f>SIS!D6</f>
        <v>658283.16580139205</v>
      </c>
      <c r="AC47" s="305">
        <f t="shared" si="96"/>
        <v>658283.16580139205</v>
      </c>
      <c r="AD47" s="305">
        <f t="shared" si="97"/>
        <v>1316566.3316027841</v>
      </c>
      <c r="AE47" s="390"/>
      <c r="AF47" s="305">
        <f t="shared" si="98"/>
        <v>-0.3316027841065079</v>
      </c>
      <c r="AG47" s="306">
        <f t="shared" si="106"/>
        <v>-2.518694726329769E-7</v>
      </c>
      <c r="AH47" s="286"/>
      <c r="AI47" s="290">
        <f>Comparison!I10</f>
        <v>594</v>
      </c>
      <c r="AJ47" s="290">
        <f>Comparison!J10</f>
        <v>586</v>
      </c>
      <c r="AK47" s="290">
        <f t="shared" si="107"/>
        <v>-8</v>
      </c>
      <c r="AL47" s="306">
        <f t="shared" si="108"/>
        <v>-1.3468013468013467E-2</v>
      </c>
    </row>
    <row r="48" spans="1:38" outlineLevel="1" x14ac:dyDescent="0.2">
      <c r="A48" s="285" t="s">
        <v>1</v>
      </c>
      <c r="B48" s="285" t="s">
        <v>10</v>
      </c>
      <c r="C48" s="289">
        <v>750000</v>
      </c>
      <c r="D48" s="289">
        <f t="shared" si="100"/>
        <v>1316566</v>
      </c>
      <c r="E48" s="305">
        <f t="shared" si="94"/>
        <v>566566</v>
      </c>
      <c r="F48" s="306">
        <f t="shared" si="95"/>
        <v>0.75542133333333328</v>
      </c>
      <c r="G48" s="286"/>
      <c r="H48" s="329">
        <v>658283</v>
      </c>
      <c r="I48" s="329"/>
      <c r="J48" s="329"/>
      <c r="K48" s="329">
        <v>658283</v>
      </c>
      <c r="L48" s="329"/>
      <c r="M48" s="329"/>
      <c r="N48" s="305">
        <f t="shared" si="101"/>
        <v>1316566</v>
      </c>
      <c r="O48" s="390"/>
      <c r="P48" s="329">
        <f t="shared" si="102"/>
        <v>658283.16580139205</v>
      </c>
      <c r="Q48" s="329">
        <v>658283.16580139205</v>
      </c>
      <c r="R48" s="329"/>
      <c r="S48" s="329">
        <f t="shared" si="103"/>
        <v>658283.16580139205</v>
      </c>
      <c r="T48" s="329">
        <v>658283.16580139205</v>
      </c>
      <c r="U48" s="329"/>
      <c r="V48" s="305">
        <f t="shared" si="104"/>
        <v>1316566.3316027841</v>
      </c>
      <c r="W48" s="309"/>
      <c r="X48" s="305">
        <f t="shared" si="105"/>
        <v>658283.16580139205</v>
      </c>
      <c r="Y48" s="305">
        <f>AC48-AA48</f>
        <v>658283.16580139205</v>
      </c>
      <c r="Z48" s="305">
        <v>0</v>
      </c>
      <c r="AA48" s="305">
        <v>0</v>
      </c>
      <c r="AB48" s="305">
        <f>SIS!D7</f>
        <v>658283.16580139205</v>
      </c>
      <c r="AC48" s="305">
        <f t="shared" si="96"/>
        <v>658283.16580139205</v>
      </c>
      <c r="AD48" s="305">
        <f t="shared" si="97"/>
        <v>1316566.3316027841</v>
      </c>
      <c r="AE48" s="390"/>
      <c r="AF48" s="305">
        <f t="shared" si="98"/>
        <v>-0.3316027841065079</v>
      </c>
      <c r="AG48" s="306">
        <f t="shared" si="106"/>
        <v>-2.518694726329769E-7</v>
      </c>
      <c r="AH48" s="286"/>
      <c r="AI48" s="290">
        <f>Comparison!I11</f>
        <v>4236</v>
      </c>
      <c r="AJ48" s="290">
        <f>Comparison!J11</f>
        <v>4195</v>
      </c>
      <c r="AK48" s="290">
        <f t="shared" si="107"/>
        <v>-41</v>
      </c>
      <c r="AL48" s="306">
        <f t="shared" si="108"/>
        <v>-9.6789423984891404E-3</v>
      </c>
    </row>
    <row r="49" spans="1:38" outlineLevel="1" x14ac:dyDescent="0.2">
      <c r="A49" s="292">
        <v>203634</v>
      </c>
      <c r="B49" s="285" t="s">
        <v>96</v>
      </c>
      <c r="C49" s="289">
        <v>750000</v>
      </c>
      <c r="D49" s="289">
        <f t="shared" si="100"/>
        <v>1316566</v>
      </c>
      <c r="E49" s="305">
        <f t="shared" si="94"/>
        <v>566566</v>
      </c>
      <c r="F49" s="306">
        <f t="shared" si="95"/>
        <v>0.75542133333333328</v>
      </c>
      <c r="G49" s="286"/>
      <c r="H49" s="329">
        <v>658283</v>
      </c>
      <c r="I49" s="329"/>
      <c r="J49" s="329"/>
      <c r="K49" s="329">
        <v>658283</v>
      </c>
      <c r="L49" s="329"/>
      <c r="M49" s="329"/>
      <c r="N49" s="305">
        <f t="shared" si="101"/>
        <v>1316566</v>
      </c>
      <c r="O49" s="390"/>
      <c r="P49" s="329">
        <f t="shared" si="102"/>
        <v>658283.16580139205</v>
      </c>
      <c r="Q49" s="329">
        <v>658283.16580139205</v>
      </c>
      <c r="R49" s="329"/>
      <c r="S49" s="329">
        <f t="shared" si="103"/>
        <v>658283.16580139205</v>
      </c>
      <c r="T49" s="329">
        <v>658283.16580139205</v>
      </c>
      <c r="U49" s="329"/>
      <c r="V49" s="305">
        <f t="shared" si="104"/>
        <v>1316566.3316027841</v>
      </c>
      <c r="W49" s="309"/>
      <c r="X49" s="305">
        <f t="shared" ref="X49:X50" si="109">AB49-Z49</f>
        <v>658283.16580139205</v>
      </c>
      <c r="Y49" s="305">
        <f>AC49-AA49</f>
        <v>658283.16580139205</v>
      </c>
      <c r="Z49" s="305">
        <v>0</v>
      </c>
      <c r="AA49" s="305">
        <v>0</v>
      </c>
      <c r="AB49" s="305">
        <f>SIS!D8</f>
        <v>658283.16580139205</v>
      </c>
      <c r="AC49" s="305">
        <f t="shared" si="96"/>
        <v>658283.16580139205</v>
      </c>
      <c r="AD49" s="305">
        <f t="shared" si="97"/>
        <v>1316566.3316027841</v>
      </c>
      <c r="AE49" s="390"/>
      <c r="AF49" s="305">
        <f t="shared" si="98"/>
        <v>-0.3316027841065079</v>
      </c>
      <c r="AG49" s="306">
        <f t="shared" si="106"/>
        <v>-2.518694726329769E-7</v>
      </c>
      <c r="AH49" s="286"/>
      <c r="AI49" s="290">
        <f>Comparison!I12</f>
        <v>412</v>
      </c>
      <c r="AJ49" s="290">
        <f>Comparison!J12</f>
        <v>531</v>
      </c>
      <c r="AK49" s="290">
        <f t="shared" si="107"/>
        <v>119</v>
      </c>
      <c r="AL49" s="306">
        <f t="shared" si="108"/>
        <v>0.28883495145631066</v>
      </c>
    </row>
    <row r="50" spans="1:38" outlineLevel="1" x14ac:dyDescent="0.2">
      <c r="A50" s="292">
        <v>133965</v>
      </c>
      <c r="B50" s="285" t="s">
        <v>97</v>
      </c>
      <c r="C50" s="289">
        <v>750000</v>
      </c>
      <c r="D50" s="289">
        <f t="shared" si="100"/>
        <v>1316566</v>
      </c>
      <c r="E50" s="305">
        <f t="shared" si="94"/>
        <v>566566</v>
      </c>
      <c r="F50" s="306">
        <f t="shared" si="95"/>
        <v>0.75542133333333328</v>
      </c>
      <c r="G50" s="286"/>
      <c r="H50" s="329">
        <v>658283</v>
      </c>
      <c r="I50" s="329"/>
      <c r="J50" s="329"/>
      <c r="K50" s="329">
        <v>658283</v>
      </c>
      <c r="L50" s="329"/>
      <c r="M50" s="329"/>
      <c r="N50" s="305">
        <f t="shared" si="101"/>
        <v>1316566</v>
      </c>
      <c r="O50" s="390"/>
      <c r="P50" s="329">
        <f t="shared" si="102"/>
        <v>658283.16580139205</v>
      </c>
      <c r="Q50" s="329">
        <v>658283.16580139205</v>
      </c>
      <c r="R50" s="329"/>
      <c r="S50" s="329">
        <f t="shared" si="103"/>
        <v>658283.16580139205</v>
      </c>
      <c r="T50" s="329">
        <v>658283.16580139205</v>
      </c>
      <c r="U50" s="329"/>
      <c r="V50" s="305">
        <f t="shared" si="104"/>
        <v>1316566.3316027841</v>
      </c>
      <c r="W50" s="309"/>
      <c r="X50" s="305">
        <f t="shared" si="109"/>
        <v>658283.16580139205</v>
      </c>
      <c r="Y50" s="305">
        <f>AC50-AA50</f>
        <v>658283.16580139205</v>
      </c>
      <c r="Z50" s="305">
        <v>0</v>
      </c>
      <c r="AA50" s="305">
        <v>0</v>
      </c>
      <c r="AB50" s="305">
        <f>SIS!D9</f>
        <v>658283.16580139205</v>
      </c>
      <c r="AC50" s="305">
        <f t="shared" si="96"/>
        <v>658283.16580139205</v>
      </c>
      <c r="AD50" s="305">
        <f t="shared" si="97"/>
        <v>1316566.3316027841</v>
      </c>
      <c r="AE50" s="390"/>
      <c r="AF50" s="305">
        <f t="shared" si="98"/>
        <v>-0.3316027841065079</v>
      </c>
      <c r="AG50" s="306">
        <f t="shared" si="106"/>
        <v>-2.518694726329769E-7</v>
      </c>
      <c r="AH50" s="286"/>
      <c r="AI50" s="290">
        <f>Comparison!I13</f>
        <v>313</v>
      </c>
      <c r="AJ50" s="290">
        <f>Comparison!J13</f>
        <v>297</v>
      </c>
      <c r="AK50" s="290">
        <f t="shared" si="107"/>
        <v>-16</v>
      </c>
      <c r="AL50" s="306">
        <f t="shared" si="108"/>
        <v>-5.1118210862619806E-2</v>
      </c>
    </row>
    <row r="51" spans="1:38" x14ac:dyDescent="0.2">
      <c r="A51" s="256"/>
      <c r="B51" s="285" t="s">
        <v>5</v>
      </c>
      <c r="C51" s="289">
        <f>SUM(C45:C50)</f>
        <v>4385250</v>
      </c>
      <c r="D51" s="289">
        <f>SUM(D45:D50)</f>
        <v>7899396</v>
      </c>
      <c r="E51" s="305">
        <f>SUM(E45:E50)</f>
        <v>3514146</v>
      </c>
      <c r="F51" s="306">
        <f>E51/C51</f>
        <v>0.80135590901316911</v>
      </c>
      <c r="G51" s="286"/>
      <c r="H51" s="305">
        <f>SUM(H45:H50)</f>
        <v>3949698</v>
      </c>
      <c r="I51" s="305">
        <f t="shared" ref="I51:J51" si="110">SUM(I45:I50)</f>
        <v>0</v>
      </c>
      <c r="J51" s="305">
        <f t="shared" si="110"/>
        <v>0</v>
      </c>
      <c r="K51" s="305">
        <f t="shared" ref="K51:N51" si="111">SUM(K45:K50)</f>
        <v>3949698</v>
      </c>
      <c r="L51" s="305">
        <f>SUM(L45:L50)</f>
        <v>0</v>
      </c>
      <c r="M51" s="305">
        <f t="shared" si="111"/>
        <v>0</v>
      </c>
      <c r="N51" s="305">
        <f t="shared" si="111"/>
        <v>7899396</v>
      </c>
      <c r="O51" s="390"/>
      <c r="P51" s="305">
        <f>SUM(P45:P50)</f>
        <v>3949698.9948083521</v>
      </c>
      <c r="Q51" s="305">
        <f t="shared" ref="Q51:S51" si="112">SUM(Q45:Q50)</f>
        <v>3949698.9948083521</v>
      </c>
      <c r="R51" s="305">
        <f t="shared" si="112"/>
        <v>0</v>
      </c>
      <c r="S51" s="305">
        <f t="shared" si="112"/>
        <v>3949698.9948083521</v>
      </c>
      <c r="T51" s="305">
        <f>SUM(T45:T50)</f>
        <v>3949698.9948083521</v>
      </c>
      <c r="U51" s="305">
        <f t="shared" ref="U51:V51" si="113">SUM(U45:U50)</f>
        <v>0</v>
      </c>
      <c r="V51" s="305">
        <f t="shared" si="113"/>
        <v>7899397.9896167042</v>
      </c>
      <c r="W51" s="286"/>
      <c r="X51" s="305">
        <f>SUM(X45:X50)</f>
        <v>3949698.9948083521</v>
      </c>
      <c r="Y51" s="305">
        <f>SUM(Y45:Y50)</f>
        <v>3949698.9948083521</v>
      </c>
      <c r="Z51" s="305">
        <v>0</v>
      </c>
      <c r="AA51" s="305">
        <v>0</v>
      </c>
      <c r="AB51" s="305">
        <f>SUM(AB45:AB50)</f>
        <v>3949698.9948083521</v>
      </c>
      <c r="AC51" s="305">
        <f>SUM(AC45:AC50)</f>
        <v>3949698.9948083521</v>
      </c>
      <c r="AD51" s="305">
        <f>SUM(AD45:AD50)</f>
        <v>7899397.9896167042</v>
      </c>
      <c r="AE51" s="390"/>
      <c r="AF51" s="305">
        <f t="shared" si="98"/>
        <v>-1.9896167041733861</v>
      </c>
      <c r="AG51" s="306">
        <f t="shared" si="106"/>
        <v>-2.5186947257402796E-7</v>
      </c>
      <c r="AH51" s="286"/>
      <c r="AI51" s="290">
        <f>SUM(AI45:AI50)</f>
        <v>12226</v>
      </c>
      <c r="AJ51" s="290">
        <f>SUM(AJ45:AJ50)</f>
        <v>12123</v>
      </c>
      <c r="AK51" s="290">
        <f>SUM(AK45:AK50)</f>
        <v>-103</v>
      </c>
      <c r="AL51" s="306">
        <f t="shared" si="108"/>
        <v>-8.4246687387534765E-3</v>
      </c>
    </row>
    <row r="53" spans="1:38" ht="14.25" customHeight="1" x14ac:dyDescent="0.2">
      <c r="A53" s="399" t="s">
        <v>36</v>
      </c>
      <c r="B53" s="399"/>
      <c r="C53" s="399"/>
      <c r="D53" s="399"/>
      <c r="E53" s="399"/>
      <c r="F53" s="399"/>
      <c r="H53" s="307"/>
      <c r="I53" s="307"/>
      <c r="J53" s="307"/>
      <c r="K53" s="307"/>
      <c r="L53" s="307"/>
      <c r="M53" s="307"/>
      <c r="N53" s="307"/>
      <c r="O53" s="392"/>
      <c r="P53" s="307"/>
      <c r="Q53" s="307"/>
      <c r="R53" s="307"/>
      <c r="S53" s="307"/>
      <c r="T53" s="307"/>
      <c r="U53" s="307"/>
      <c r="V53" s="307"/>
      <c r="X53" s="400" t="s">
        <v>546</v>
      </c>
      <c r="Y53" s="401"/>
      <c r="Z53" s="401"/>
      <c r="AA53" s="401"/>
      <c r="AB53" s="401"/>
      <c r="AC53" s="401"/>
      <c r="AD53" s="402"/>
      <c r="AE53" s="396"/>
      <c r="AF53" s="396"/>
      <c r="AG53" s="396"/>
    </row>
    <row r="54" spans="1:38" outlineLevel="1" x14ac:dyDescent="0.2">
      <c r="A54" s="285" t="s">
        <v>2</v>
      </c>
      <c r="B54" s="285" t="s">
        <v>7</v>
      </c>
      <c r="C54" s="289">
        <v>19028307</v>
      </c>
      <c r="D54" s="308">
        <f>SUM(Z54:AA54)</f>
        <v>4626927</v>
      </c>
      <c r="E54" s="305">
        <f t="shared" ref="E54:E59" si="114">D54-C54</f>
        <v>-14401380</v>
      </c>
      <c r="F54" s="306">
        <f t="shared" ref="F54:F60" si="115">E54/C54</f>
        <v>-0.7568397966251017</v>
      </c>
      <c r="G54" s="286"/>
      <c r="H54" s="286"/>
      <c r="I54" s="286"/>
      <c r="J54" s="286"/>
      <c r="K54" s="286"/>
      <c r="L54" s="286"/>
      <c r="M54" s="286"/>
      <c r="N54" s="286"/>
      <c r="O54" s="309"/>
      <c r="P54" s="286"/>
      <c r="Q54" s="286"/>
      <c r="R54" s="286"/>
      <c r="S54" s="286"/>
      <c r="T54" s="286"/>
      <c r="U54" s="286"/>
      <c r="V54" s="286"/>
      <c r="W54" s="286"/>
      <c r="X54" s="294"/>
      <c r="Y54" s="295"/>
      <c r="Z54" s="287">
        <v>2253469</v>
      </c>
      <c r="AA54" s="312">
        <v>2373458</v>
      </c>
      <c r="AB54" s="294"/>
      <c r="AC54" s="310"/>
      <c r="AD54" s="310"/>
      <c r="AE54" s="311"/>
      <c r="AF54" s="311"/>
      <c r="AG54" s="311"/>
      <c r="AH54" s="286"/>
    </row>
    <row r="55" spans="1:38" outlineLevel="1" x14ac:dyDescent="0.2">
      <c r="A55" s="285" t="s">
        <v>3</v>
      </c>
      <c r="B55" s="285" t="s">
        <v>8</v>
      </c>
      <c r="C55" s="289">
        <v>5793501</v>
      </c>
      <c r="D55" s="308">
        <f t="shared" ref="D55:D59" si="116">SUM(Z55:AA55)</f>
        <v>1324130</v>
      </c>
      <c r="E55" s="305">
        <f t="shared" si="114"/>
        <v>-4469371</v>
      </c>
      <c r="F55" s="306">
        <f t="shared" si="115"/>
        <v>-0.77144562502017344</v>
      </c>
      <c r="G55" s="286"/>
      <c r="H55" s="286"/>
      <c r="I55" s="286"/>
      <c r="J55" s="286"/>
      <c r="K55" s="286"/>
      <c r="L55" s="286"/>
      <c r="M55" s="286"/>
      <c r="N55" s="286"/>
      <c r="O55" s="309"/>
      <c r="P55" s="286"/>
      <c r="Q55" s="286"/>
      <c r="R55" s="286"/>
      <c r="S55" s="286"/>
      <c r="T55" s="286"/>
      <c r="U55" s="286"/>
      <c r="V55" s="286"/>
      <c r="W55" s="286"/>
      <c r="X55" s="296"/>
      <c r="Y55" s="297"/>
      <c r="Z55" s="287">
        <v>644706</v>
      </c>
      <c r="AA55" s="312">
        <v>679424</v>
      </c>
      <c r="AB55" s="296"/>
      <c r="AC55" s="311"/>
      <c r="AD55" s="311"/>
      <c r="AE55" s="311"/>
      <c r="AF55" s="311"/>
      <c r="AG55" s="311"/>
      <c r="AH55" s="286"/>
    </row>
    <row r="56" spans="1:38" outlineLevel="1" x14ac:dyDescent="0.2">
      <c r="A56" s="285" t="s">
        <v>4</v>
      </c>
      <c r="B56" s="285" t="s">
        <v>9</v>
      </c>
      <c r="C56" s="289">
        <v>3774606</v>
      </c>
      <c r="D56" s="308">
        <f t="shared" si="116"/>
        <v>413561</v>
      </c>
      <c r="E56" s="305">
        <f t="shared" si="114"/>
        <v>-3361045</v>
      </c>
      <c r="F56" s="306">
        <f t="shared" si="115"/>
        <v>-0.89043598192765017</v>
      </c>
      <c r="G56" s="286"/>
      <c r="H56" s="286"/>
      <c r="I56" s="286"/>
      <c r="J56" s="286"/>
      <c r="K56" s="286"/>
      <c r="L56" s="286"/>
      <c r="M56" s="286"/>
      <c r="N56" s="286"/>
      <c r="O56" s="309"/>
      <c r="P56" s="286"/>
      <c r="Q56" s="286"/>
      <c r="R56" s="286"/>
      <c r="S56" s="286"/>
      <c r="T56" s="286"/>
      <c r="U56" s="286"/>
      <c r="V56" s="286"/>
      <c r="W56" s="286"/>
      <c r="X56" s="296"/>
      <c r="Y56" s="297"/>
      <c r="Z56" s="287">
        <v>195963</v>
      </c>
      <c r="AA56" s="312">
        <v>217598</v>
      </c>
      <c r="AB56" s="296"/>
      <c r="AC56" s="311"/>
      <c r="AD56" s="311"/>
      <c r="AE56" s="311"/>
      <c r="AF56" s="311"/>
      <c r="AG56" s="311"/>
      <c r="AH56" s="286"/>
      <c r="AJ56" s="328"/>
    </row>
    <row r="57" spans="1:38" outlineLevel="1" x14ac:dyDescent="0.2">
      <c r="A57" s="285" t="s">
        <v>1</v>
      </c>
      <c r="B57" s="285" t="s">
        <v>10</v>
      </c>
      <c r="C57" s="289">
        <v>22134593</v>
      </c>
      <c r="D57" s="308">
        <f t="shared" si="116"/>
        <v>5396267</v>
      </c>
      <c r="E57" s="305">
        <f t="shared" si="114"/>
        <v>-16738326</v>
      </c>
      <c r="F57" s="306">
        <f t="shared" si="115"/>
        <v>-0.75620663095092822</v>
      </c>
      <c r="G57" s="286"/>
      <c r="H57" s="286"/>
      <c r="I57" s="286"/>
      <c r="J57" s="286"/>
      <c r="K57" s="286"/>
      <c r="L57" s="286"/>
      <c r="M57" s="286"/>
      <c r="N57" s="286"/>
      <c r="O57" s="309"/>
      <c r="P57" s="286"/>
      <c r="Q57" s="286"/>
      <c r="R57" s="286"/>
      <c r="S57" s="286"/>
      <c r="T57" s="286"/>
      <c r="U57" s="286"/>
      <c r="V57" s="286"/>
      <c r="W57" s="286"/>
      <c r="X57" s="296"/>
      <c r="Y57" s="297"/>
      <c r="Z57" s="287">
        <v>2633284</v>
      </c>
      <c r="AA57" s="312">
        <v>2762983</v>
      </c>
      <c r="AB57" s="296"/>
      <c r="AC57" s="311"/>
      <c r="AD57" s="311"/>
      <c r="AE57" s="311"/>
      <c r="AF57" s="311"/>
      <c r="AG57" s="311"/>
      <c r="AH57" s="286"/>
    </row>
    <row r="58" spans="1:38" outlineLevel="1" x14ac:dyDescent="0.2">
      <c r="A58" s="292">
        <v>203634</v>
      </c>
      <c r="B58" s="285" t="s">
        <v>96</v>
      </c>
      <c r="C58" s="289">
        <v>597267</v>
      </c>
      <c r="D58" s="308">
        <f t="shared" si="116"/>
        <v>610311</v>
      </c>
      <c r="E58" s="305">
        <f t="shared" si="114"/>
        <v>13044</v>
      </c>
      <c r="F58" s="306">
        <f t="shared" si="115"/>
        <v>2.183947882605267E-2</v>
      </c>
      <c r="G58" s="286"/>
      <c r="H58" s="286"/>
      <c r="I58" s="286"/>
      <c r="J58" s="286"/>
      <c r="K58" s="286"/>
      <c r="L58" s="286"/>
      <c r="M58" s="286"/>
      <c r="N58" s="286"/>
      <c r="O58" s="309"/>
      <c r="P58" s="286"/>
      <c r="Q58" s="286"/>
      <c r="R58" s="286"/>
      <c r="S58" s="286"/>
      <c r="T58" s="286"/>
      <c r="U58" s="286"/>
      <c r="V58" s="286"/>
      <c r="W58" s="286"/>
      <c r="X58" s="296"/>
      <c r="Y58" s="297"/>
      <c r="Z58" s="287">
        <v>295480</v>
      </c>
      <c r="AA58" s="312">
        <v>314831</v>
      </c>
      <c r="AB58" s="296"/>
      <c r="AC58" s="311"/>
      <c r="AD58" s="311"/>
      <c r="AE58" s="311"/>
      <c r="AF58" s="311"/>
      <c r="AG58" s="311"/>
      <c r="AH58" s="286"/>
    </row>
    <row r="59" spans="1:38" outlineLevel="1" x14ac:dyDescent="0.2">
      <c r="A59" s="292">
        <v>133965</v>
      </c>
      <c r="B59" s="285" t="s">
        <v>97</v>
      </c>
      <c r="C59" s="289">
        <v>828613</v>
      </c>
      <c r="D59" s="308">
        <f t="shared" si="116"/>
        <v>387075</v>
      </c>
      <c r="E59" s="305">
        <f t="shared" si="114"/>
        <v>-441538</v>
      </c>
      <c r="F59" s="306">
        <f t="shared" si="115"/>
        <v>-0.53286395458434754</v>
      </c>
      <c r="G59" s="286"/>
      <c r="H59" s="286"/>
      <c r="I59" s="286"/>
      <c r="J59" s="286"/>
      <c r="K59" s="286"/>
      <c r="L59" s="286"/>
      <c r="M59" s="286"/>
      <c r="N59" s="286"/>
      <c r="O59" s="309"/>
      <c r="P59" s="286"/>
      <c r="Q59" s="286"/>
      <c r="R59" s="286"/>
      <c r="S59" s="286"/>
      <c r="T59" s="286"/>
      <c r="U59" s="286"/>
      <c r="V59" s="286"/>
      <c r="W59" s="286"/>
      <c r="X59" s="296"/>
      <c r="Y59" s="297"/>
      <c r="Z59" s="287">
        <v>188344</v>
      </c>
      <c r="AA59" s="312">
        <v>198731</v>
      </c>
      <c r="AB59" s="296"/>
      <c r="AC59" s="311"/>
      <c r="AD59" s="311"/>
      <c r="AE59" s="311"/>
      <c r="AF59" s="311"/>
      <c r="AG59" s="311"/>
      <c r="AH59" s="286"/>
    </row>
    <row r="60" spans="1:38" x14ac:dyDescent="0.2">
      <c r="A60" s="256"/>
      <c r="B60" s="285" t="s">
        <v>5</v>
      </c>
      <c r="C60" s="290">
        <f>SUM(C54:C59)</f>
        <v>52156887</v>
      </c>
      <c r="D60" s="290">
        <f>SUM(D54:D59)</f>
        <v>12758271</v>
      </c>
      <c r="E60" s="290">
        <f>SUM(E54:E59)</f>
        <v>-39398616</v>
      </c>
      <c r="F60" s="306">
        <f t="shared" si="115"/>
        <v>-0.7553866472130516</v>
      </c>
      <c r="G60" s="286"/>
      <c r="H60" s="286"/>
      <c r="I60" s="286"/>
      <c r="J60" s="286"/>
      <c r="K60" s="286"/>
      <c r="L60" s="286"/>
      <c r="M60" s="286"/>
      <c r="N60" s="286"/>
      <c r="O60" s="309"/>
      <c r="P60" s="286"/>
      <c r="Q60" s="286"/>
      <c r="R60" s="286"/>
      <c r="S60" s="286"/>
      <c r="T60" s="286"/>
      <c r="U60" s="286"/>
      <c r="V60" s="286"/>
      <c r="W60" s="286"/>
      <c r="X60" s="298"/>
      <c r="Y60" s="299"/>
      <c r="Z60" s="290">
        <f>SUM(Z54:Z59)</f>
        <v>6211246</v>
      </c>
      <c r="AA60" s="313">
        <f>SUM(AA54:AA59)</f>
        <v>6547025</v>
      </c>
      <c r="AB60" s="298"/>
      <c r="AC60" s="300"/>
      <c r="AD60" s="300"/>
      <c r="AE60" s="397"/>
      <c r="AF60" s="397"/>
      <c r="AG60" s="397"/>
      <c r="AH60" s="286"/>
    </row>
    <row r="61" spans="1:38" x14ac:dyDescent="0.2">
      <c r="AF61" s="398"/>
      <c r="AG61" s="398"/>
    </row>
    <row r="62" spans="1:38" ht="14.25" customHeight="1" x14ac:dyDescent="0.2">
      <c r="A62" s="399" t="s">
        <v>37</v>
      </c>
      <c r="B62" s="399"/>
      <c r="C62" s="399"/>
      <c r="D62" s="399"/>
      <c r="E62" s="399"/>
      <c r="F62" s="399"/>
      <c r="H62" s="307"/>
      <c r="I62" s="307"/>
      <c r="J62" s="307"/>
      <c r="K62" s="307"/>
      <c r="L62" s="307"/>
      <c r="M62" s="307"/>
      <c r="N62" s="307"/>
      <c r="O62" s="392"/>
      <c r="P62" s="307"/>
      <c r="Q62" s="307"/>
      <c r="R62" s="307"/>
      <c r="S62" s="307"/>
      <c r="T62" s="307"/>
      <c r="U62" s="307"/>
      <c r="V62" s="307"/>
      <c r="X62" s="400" t="s">
        <v>547</v>
      </c>
      <c r="Y62" s="401"/>
      <c r="Z62" s="401"/>
      <c r="AA62" s="401"/>
      <c r="AB62" s="401"/>
      <c r="AC62" s="401"/>
      <c r="AD62" s="402"/>
      <c r="AE62" s="396"/>
      <c r="AF62" s="396"/>
      <c r="AG62" s="396"/>
    </row>
    <row r="63" spans="1:38" outlineLevel="1" x14ac:dyDescent="0.2">
      <c r="A63" s="285" t="s">
        <v>2</v>
      </c>
      <c r="B63" s="285" t="s">
        <v>7</v>
      </c>
      <c r="C63" s="289">
        <v>2688060</v>
      </c>
      <c r="D63" s="308">
        <f>SUM(Z63:AA63)</f>
        <v>702761</v>
      </c>
      <c r="E63" s="305">
        <f t="shared" ref="E63:E68" si="117">D63-C63</f>
        <v>-1985299</v>
      </c>
      <c r="F63" s="306">
        <f t="shared" ref="F63:F69" si="118">E63/C63</f>
        <v>-0.7385620112646295</v>
      </c>
      <c r="G63" s="286"/>
      <c r="H63" s="286"/>
      <c r="I63" s="286"/>
      <c r="J63" s="286"/>
      <c r="K63" s="286"/>
      <c r="L63" s="286"/>
      <c r="M63" s="286"/>
      <c r="N63" s="286"/>
      <c r="O63" s="309"/>
      <c r="P63" s="286"/>
      <c r="Q63" s="286"/>
      <c r="R63" s="286"/>
      <c r="S63" s="286"/>
      <c r="T63" s="286"/>
      <c r="U63" s="286"/>
      <c r="V63" s="286"/>
      <c r="W63" s="286"/>
      <c r="X63" s="296"/>
      <c r="Y63" s="297"/>
      <c r="Z63" s="314">
        <v>342810</v>
      </c>
      <c r="AA63" s="315">
        <v>359951</v>
      </c>
      <c r="AB63" s="296"/>
      <c r="AC63" s="311"/>
      <c r="AD63" s="311"/>
      <c r="AE63" s="311"/>
      <c r="AF63" s="311"/>
      <c r="AG63" s="311"/>
      <c r="AH63" s="286"/>
    </row>
    <row r="64" spans="1:38" outlineLevel="1" x14ac:dyDescent="0.2">
      <c r="A64" s="285" t="s">
        <v>3</v>
      </c>
      <c r="B64" s="285" t="s">
        <v>8</v>
      </c>
      <c r="C64" s="289">
        <v>716004</v>
      </c>
      <c r="D64" s="308">
        <f t="shared" ref="D64:D68" si="119">SUM(Z64:AA64)</f>
        <v>191669</v>
      </c>
      <c r="E64" s="305">
        <f t="shared" si="117"/>
        <v>-524335</v>
      </c>
      <c r="F64" s="306">
        <f t="shared" si="118"/>
        <v>-0.73230736141138875</v>
      </c>
      <c r="G64" s="286"/>
      <c r="H64" s="286"/>
      <c r="I64" s="286"/>
      <c r="J64" s="286"/>
      <c r="K64" s="286"/>
      <c r="L64" s="286"/>
      <c r="M64" s="286"/>
      <c r="N64" s="286"/>
      <c r="O64" s="309"/>
      <c r="P64" s="286"/>
      <c r="Q64" s="286"/>
      <c r="R64" s="286"/>
      <c r="S64" s="286"/>
      <c r="T64" s="286"/>
      <c r="U64" s="286"/>
      <c r="V64" s="286"/>
      <c r="W64" s="286"/>
      <c r="X64" s="296"/>
      <c r="Y64" s="297"/>
      <c r="Z64" s="287">
        <v>93497</v>
      </c>
      <c r="AA64" s="312">
        <v>98172</v>
      </c>
      <c r="AB64" s="296"/>
      <c r="AC64" s="311"/>
      <c r="AD64" s="311"/>
      <c r="AE64" s="311"/>
      <c r="AF64" s="311"/>
      <c r="AG64" s="311"/>
      <c r="AH64" s="286"/>
    </row>
    <row r="65" spans="1:34" outlineLevel="1" x14ac:dyDescent="0.2">
      <c r="A65" s="285" t="s">
        <v>4</v>
      </c>
      <c r="B65" s="285" t="s">
        <v>9</v>
      </c>
      <c r="C65" s="289">
        <v>458596</v>
      </c>
      <c r="D65" s="308">
        <f t="shared" si="119"/>
        <v>98318</v>
      </c>
      <c r="E65" s="305">
        <f t="shared" si="117"/>
        <v>-360278</v>
      </c>
      <c r="F65" s="306">
        <f t="shared" si="118"/>
        <v>-0.78561086446458317</v>
      </c>
      <c r="G65" s="286"/>
      <c r="H65" s="286"/>
      <c r="I65" s="286"/>
      <c r="J65" s="286"/>
      <c r="K65" s="286"/>
      <c r="L65" s="286"/>
      <c r="M65" s="286"/>
      <c r="N65" s="286"/>
      <c r="O65" s="309"/>
      <c r="P65" s="286"/>
      <c r="Q65" s="286"/>
      <c r="R65" s="286"/>
      <c r="S65" s="286"/>
      <c r="T65" s="286"/>
      <c r="U65" s="286"/>
      <c r="V65" s="286"/>
      <c r="W65" s="286"/>
      <c r="X65" s="296"/>
      <c r="Y65" s="297"/>
      <c r="Z65" s="287">
        <v>47960</v>
      </c>
      <c r="AA65" s="312">
        <v>50358</v>
      </c>
      <c r="AB65" s="296"/>
      <c r="AC65" s="311"/>
      <c r="AD65" s="311"/>
      <c r="AE65" s="311"/>
      <c r="AF65" s="311"/>
      <c r="AG65" s="311"/>
      <c r="AH65" s="286"/>
    </row>
    <row r="66" spans="1:34" outlineLevel="1" x14ac:dyDescent="0.2">
      <c r="A66" s="285" t="s">
        <v>1</v>
      </c>
      <c r="B66" s="285" t="s">
        <v>10</v>
      </c>
      <c r="C66" s="289">
        <v>3066116</v>
      </c>
      <c r="D66" s="308">
        <f t="shared" si="119"/>
        <v>693490</v>
      </c>
      <c r="E66" s="305">
        <f t="shared" si="117"/>
        <v>-2372626</v>
      </c>
      <c r="F66" s="306">
        <f t="shared" si="118"/>
        <v>-0.77382134270197211</v>
      </c>
      <c r="G66" s="286"/>
      <c r="H66" s="286"/>
      <c r="I66" s="286"/>
      <c r="J66" s="286"/>
      <c r="K66" s="286"/>
      <c r="L66" s="286"/>
      <c r="M66" s="286"/>
      <c r="N66" s="286"/>
      <c r="O66" s="309"/>
      <c r="P66" s="286"/>
      <c r="Q66" s="286"/>
      <c r="R66" s="286"/>
      <c r="S66" s="286"/>
      <c r="T66" s="286"/>
      <c r="U66" s="286"/>
      <c r="V66" s="286"/>
      <c r="W66" s="286"/>
      <c r="X66" s="296"/>
      <c r="Y66" s="297"/>
      <c r="Z66" s="287">
        <v>338288</v>
      </c>
      <c r="AA66" s="312">
        <v>355202</v>
      </c>
      <c r="AB66" s="296"/>
      <c r="AC66" s="311"/>
      <c r="AD66" s="311"/>
      <c r="AE66" s="311"/>
      <c r="AF66" s="311"/>
      <c r="AG66" s="311"/>
      <c r="AH66" s="286"/>
    </row>
    <row r="67" spans="1:34" outlineLevel="1" x14ac:dyDescent="0.2">
      <c r="A67" s="285">
        <v>203634</v>
      </c>
      <c r="B67" s="285" t="s">
        <v>96</v>
      </c>
      <c r="C67" s="289">
        <v>94486</v>
      </c>
      <c r="D67" s="308">
        <f t="shared" si="119"/>
        <v>93080</v>
      </c>
      <c r="E67" s="305">
        <f t="shared" si="117"/>
        <v>-1406</v>
      </c>
      <c r="F67" s="306">
        <f t="shared" si="118"/>
        <v>-1.4880511398514066E-2</v>
      </c>
      <c r="G67" s="286"/>
      <c r="H67" s="286"/>
      <c r="I67" s="286"/>
      <c r="J67" s="286"/>
      <c r="K67" s="286"/>
      <c r="L67" s="286"/>
      <c r="M67" s="286"/>
      <c r="N67" s="286"/>
      <c r="O67" s="309"/>
      <c r="P67" s="286"/>
      <c r="Q67" s="286"/>
      <c r="R67" s="286"/>
      <c r="S67" s="286"/>
      <c r="T67" s="286"/>
      <c r="U67" s="286"/>
      <c r="V67" s="286"/>
      <c r="W67" s="286"/>
      <c r="X67" s="296"/>
      <c r="Y67" s="297"/>
      <c r="Z67" s="287">
        <v>45405</v>
      </c>
      <c r="AA67" s="312">
        <v>47675</v>
      </c>
      <c r="AB67" s="296"/>
      <c r="AC67" s="311"/>
      <c r="AD67" s="311"/>
      <c r="AE67" s="311"/>
      <c r="AF67" s="311"/>
      <c r="AG67" s="311"/>
      <c r="AH67" s="286"/>
    </row>
    <row r="68" spans="1:34" outlineLevel="1" x14ac:dyDescent="0.2">
      <c r="A68" s="285">
        <v>133965</v>
      </c>
      <c r="B68" s="285" t="s">
        <v>97</v>
      </c>
      <c r="C68" s="289">
        <v>131096</v>
      </c>
      <c r="D68" s="308">
        <f t="shared" si="119"/>
        <v>58111</v>
      </c>
      <c r="E68" s="305">
        <f t="shared" si="117"/>
        <v>-72985</v>
      </c>
      <c r="F68" s="306">
        <f t="shared" si="118"/>
        <v>-0.55672941966192713</v>
      </c>
      <c r="G68" s="286"/>
      <c r="H68" s="286"/>
      <c r="I68" s="286"/>
      <c r="J68" s="286"/>
      <c r="K68" s="286"/>
      <c r="L68" s="286"/>
      <c r="M68" s="286"/>
      <c r="N68" s="286"/>
      <c r="O68" s="309"/>
      <c r="P68" s="286"/>
      <c r="Q68" s="286"/>
      <c r="R68" s="286"/>
      <c r="S68" s="286"/>
      <c r="T68" s="286"/>
      <c r="U68" s="286"/>
      <c r="V68" s="286"/>
      <c r="W68" s="286"/>
      <c r="X68" s="296"/>
      <c r="Y68" s="297"/>
      <c r="Z68" s="287">
        <v>28347</v>
      </c>
      <c r="AA68" s="312">
        <v>29764</v>
      </c>
      <c r="AB68" s="296"/>
      <c r="AC68" s="311"/>
      <c r="AD68" s="311"/>
      <c r="AE68" s="311"/>
      <c r="AF68" s="311"/>
      <c r="AG68" s="311"/>
      <c r="AH68" s="286"/>
    </row>
    <row r="69" spans="1:34" x14ac:dyDescent="0.2">
      <c r="A69" s="256"/>
      <c r="B69" s="285" t="s">
        <v>5</v>
      </c>
      <c r="C69" s="290">
        <f>SUM(C63:C68)</f>
        <v>7154358</v>
      </c>
      <c r="D69" s="290">
        <f>SUM(D63:D68)</f>
        <v>1837429</v>
      </c>
      <c r="E69" s="290">
        <f>SUM(E63:E68)</f>
        <v>-5316929</v>
      </c>
      <c r="F69" s="306">
        <f t="shared" si="118"/>
        <v>-0.74317346154609543</v>
      </c>
      <c r="G69" s="286"/>
      <c r="H69" s="286"/>
      <c r="I69" s="286"/>
      <c r="J69" s="286"/>
      <c r="K69" s="286"/>
      <c r="L69" s="286"/>
      <c r="M69" s="286"/>
      <c r="N69" s="286"/>
      <c r="O69" s="309"/>
      <c r="P69" s="286"/>
      <c r="Q69" s="286"/>
      <c r="R69" s="286"/>
      <c r="S69" s="286"/>
      <c r="T69" s="286"/>
      <c r="U69" s="286"/>
      <c r="V69" s="286"/>
      <c r="W69" s="286"/>
      <c r="X69" s="298"/>
      <c r="Y69" s="299"/>
      <c r="Z69" s="290">
        <f>SUM(Z63:Z68)</f>
        <v>896307</v>
      </c>
      <c r="AA69" s="313">
        <f>SUM(AA63:AA68)</f>
        <v>941122</v>
      </c>
      <c r="AB69" s="298"/>
      <c r="AC69" s="300"/>
      <c r="AD69" s="300"/>
      <c r="AE69" s="397"/>
      <c r="AF69" s="397"/>
      <c r="AG69" s="397"/>
      <c r="AH69" s="286"/>
    </row>
    <row r="70" spans="1:34" x14ac:dyDescent="0.2">
      <c r="AF70" s="398"/>
      <c r="AG70" s="398"/>
    </row>
    <row r="71" spans="1:34" ht="14.25" customHeight="1" x14ac:dyDescent="0.2">
      <c r="A71" s="399" t="s">
        <v>38</v>
      </c>
      <c r="B71" s="399"/>
      <c r="C71" s="399"/>
      <c r="D71" s="399"/>
      <c r="E71" s="399"/>
      <c r="F71" s="399"/>
      <c r="H71" s="405"/>
      <c r="I71" s="405"/>
      <c r="J71" s="405"/>
      <c r="K71" s="405"/>
      <c r="L71" s="405"/>
      <c r="M71" s="405"/>
      <c r="N71" s="405"/>
      <c r="O71" s="393"/>
      <c r="P71" s="389"/>
      <c r="Q71" s="389"/>
      <c r="R71" s="389"/>
      <c r="S71" s="389"/>
      <c r="T71" s="389"/>
      <c r="U71" s="389"/>
      <c r="V71" s="389"/>
      <c r="X71" s="400" t="s">
        <v>548</v>
      </c>
      <c r="Y71" s="401"/>
      <c r="Z71" s="401"/>
      <c r="AA71" s="401"/>
      <c r="AB71" s="401"/>
      <c r="AC71" s="401"/>
      <c r="AD71" s="402"/>
      <c r="AE71" s="396"/>
      <c r="AF71" s="396"/>
      <c r="AG71" s="396"/>
    </row>
    <row r="72" spans="1:34" outlineLevel="1" x14ac:dyDescent="0.2">
      <c r="A72" s="285" t="s">
        <v>2</v>
      </c>
      <c r="B72" s="285" t="s">
        <v>7</v>
      </c>
      <c r="C72" s="289">
        <v>2837845</v>
      </c>
      <c r="D72" s="308">
        <f>SUM(Z72:AA72)</f>
        <v>418676</v>
      </c>
      <c r="E72" s="305">
        <f t="shared" ref="E72" si="120">D72-C72</f>
        <v>-2419169</v>
      </c>
      <c r="F72" s="306">
        <f t="shared" ref="F72" si="121">E72/C72</f>
        <v>-0.85246692472633279</v>
      </c>
      <c r="G72" s="286"/>
      <c r="H72" s="286"/>
      <c r="I72" s="286"/>
      <c r="J72" s="286"/>
      <c r="K72" s="286"/>
      <c r="L72" s="286"/>
      <c r="M72" s="286"/>
      <c r="N72" s="286"/>
      <c r="O72" s="309"/>
      <c r="P72" s="286"/>
      <c r="Q72" s="286"/>
      <c r="R72" s="286"/>
      <c r="S72" s="286"/>
      <c r="T72" s="286"/>
      <c r="U72" s="286"/>
      <c r="V72" s="286"/>
      <c r="W72" s="286"/>
      <c r="X72" s="296"/>
      <c r="Y72" s="297"/>
      <c r="Z72" s="314">
        <v>209338</v>
      </c>
      <c r="AA72" s="315">
        <v>209338</v>
      </c>
      <c r="AB72" s="296"/>
      <c r="AC72" s="311"/>
      <c r="AD72" s="311"/>
      <c r="AE72" s="311"/>
      <c r="AF72" s="311"/>
      <c r="AG72" s="311"/>
      <c r="AH72" s="286"/>
    </row>
    <row r="73" spans="1:34" outlineLevel="1" x14ac:dyDescent="0.2">
      <c r="A73" s="285" t="s">
        <v>3</v>
      </c>
      <c r="B73" s="285" t="s">
        <v>8</v>
      </c>
      <c r="C73" s="289">
        <v>1272459</v>
      </c>
      <c r="D73" s="308">
        <f t="shared" ref="D73:D77" si="122">SUM(Z73:AA73)</f>
        <v>195510</v>
      </c>
      <c r="E73" s="305">
        <f t="shared" ref="E73:E77" si="123">D73-C73</f>
        <v>-1076949</v>
      </c>
      <c r="F73" s="306">
        <f t="shared" ref="F73:F78" si="124">E73/C73</f>
        <v>-0.84635261332585177</v>
      </c>
      <c r="G73" s="286"/>
      <c r="H73" s="286"/>
      <c r="I73" s="286"/>
      <c r="J73" s="286"/>
      <c r="K73" s="286"/>
      <c r="L73" s="286"/>
      <c r="M73" s="286"/>
      <c r="N73" s="286"/>
      <c r="O73" s="309"/>
      <c r="P73" s="286"/>
      <c r="Q73" s="286"/>
      <c r="R73" s="286"/>
      <c r="S73" s="286"/>
      <c r="T73" s="286"/>
      <c r="U73" s="286"/>
      <c r="V73" s="286"/>
      <c r="W73" s="286"/>
      <c r="X73" s="296"/>
      <c r="Y73" s="297"/>
      <c r="Z73" s="287">
        <v>97755</v>
      </c>
      <c r="AA73" s="312">
        <v>97755</v>
      </c>
      <c r="AB73" s="296"/>
      <c r="AC73" s="311"/>
      <c r="AD73" s="311"/>
      <c r="AE73" s="311"/>
      <c r="AF73" s="311"/>
      <c r="AG73" s="311"/>
      <c r="AH73" s="286"/>
    </row>
    <row r="74" spans="1:34" outlineLevel="1" x14ac:dyDescent="0.2">
      <c r="A74" s="285" t="s">
        <v>4</v>
      </c>
      <c r="B74" s="285" t="s">
        <v>9</v>
      </c>
      <c r="C74" s="289">
        <v>547433</v>
      </c>
      <c r="D74" s="308">
        <f t="shared" si="122"/>
        <v>80226</v>
      </c>
      <c r="E74" s="305">
        <f t="shared" si="123"/>
        <v>-467207</v>
      </c>
      <c r="F74" s="306">
        <f t="shared" si="124"/>
        <v>-0.85345055924651969</v>
      </c>
      <c r="G74" s="286"/>
      <c r="H74" s="286"/>
      <c r="I74" s="286"/>
      <c r="J74" s="286"/>
      <c r="K74" s="286"/>
      <c r="L74" s="286"/>
      <c r="M74" s="286"/>
      <c r="N74" s="286"/>
      <c r="O74" s="309"/>
      <c r="P74" s="286"/>
      <c r="Q74" s="286"/>
      <c r="R74" s="286"/>
      <c r="S74" s="286"/>
      <c r="T74" s="286"/>
      <c r="U74" s="286"/>
      <c r="V74" s="286"/>
      <c r="W74" s="286"/>
      <c r="X74" s="296"/>
      <c r="Y74" s="297"/>
      <c r="Z74" s="287">
        <v>40113</v>
      </c>
      <c r="AA74" s="312">
        <v>40113</v>
      </c>
      <c r="AB74" s="296"/>
      <c r="AC74" s="311"/>
      <c r="AD74" s="311"/>
      <c r="AE74" s="311"/>
      <c r="AF74" s="311"/>
      <c r="AG74" s="311"/>
      <c r="AH74" s="286"/>
    </row>
    <row r="75" spans="1:34" outlineLevel="1" x14ac:dyDescent="0.2">
      <c r="A75" s="285" t="s">
        <v>1</v>
      </c>
      <c r="B75" s="285" t="s">
        <v>10</v>
      </c>
      <c r="C75" s="289">
        <v>3534720</v>
      </c>
      <c r="D75" s="308">
        <f t="shared" si="122"/>
        <v>501904</v>
      </c>
      <c r="E75" s="305">
        <f t="shared" si="123"/>
        <v>-3032816</v>
      </c>
      <c r="F75" s="306">
        <f t="shared" si="124"/>
        <v>-0.8580074235017201</v>
      </c>
      <c r="G75" s="286"/>
      <c r="H75" s="286"/>
      <c r="I75" s="286"/>
      <c r="J75" s="286"/>
      <c r="K75" s="286"/>
      <c r="L75" s="286"/>
      <c r="M75" s="286"/>
      <c r="N75" s="286"/>
      <c r="O75" s="309"/>
      <c r="P75" s="286"/>
      <c r="Q75" s="286"/>
      <c r="R75" s="286"/>
      <c r="S75" s="286"/>
      <c r="T75" s="286"/>
      <c r="U75" s="286"/>
      <c r="V75" s="286"/>
      <c r="W75" s="286"/>
      <c r="X75" s="296"/>
      <c r="Y75" s="297"/>
      <c r="Z75" s="287">
        <v>250952</v>
      </c>
      <c r="AA75" s="312">
        <v>250952</v>
      </c>
      <c r="AB75" s="296"/>
      <c r="AC75" s="311"/>
      <c r="AD75" s="311"/>
      <c r="AE75" s="311"/>
      <c r="AF75" s="311"/>
      <c r="AG75" s="311"/>
      <c r="AH75" s="286"/>
    </row>
    <row r="76" spans="1:34" outlineLevel="1" x14ac:dyDescent="0.2">
      <c r="A76" s="285">
        <v>203634</v>
      </c>
      <c r="B76" s="285" t="s">
        <v>96</v>
      </c>
      <c r="C76" s="289">
        <v>241625</v>
      </c>
      <c r="D76" s="308">
        <f t="shared" si="122"/>
        <v>34018</v>
      </c>
      <c r="E76" s="305">
        <f t="shared" si="123"/>
        <v>-207607</v>
      </c>
      <c r="F76" s="306">
        <f t="shared" si="124"/>
        <v>-0.85921158820486287</v>
      </c>
      <c r="G76" s="286"/>
      <c r="H76" s="286"/>
      <c r="I76" s="286"/>
      <c r="J76" s="286"/>
      <c r="K76" s="286"/>
      <c r="L76" s="286"/>
      <c r="M76" s="286"/>
      <c r="N76" s="286"/>
      <c r="O76" s="309"/>
      <c r="P76" s="286"/>
      <c r="Q76" s="286"/>
      <c r="R76" s="286"/>
      <c r="S76" s="286"/>
      <c r="T76" s="286"/>
      <c r="U76" s="286"/>
      <c r="V76" s="286"/>
      <c r="W76" s="286"/>
      <c r="X76" s="296"/>
      <c r="Y76" s="297"/>
      <c r="Z76" s="287">
        <v>17009</v>
      </c>
      <c r="AA76" s="312">
        <v>17009</v>
      </c>
      <c r="AB76" s="296"/>
      <c r="AC76" s="311"/>
      <c r="AD76" s="311"/>
      <c r="AE76" s="311"/>
      <c r="AF76" s="311"/>
      <c r="AG76" s="311"/>
      <c r="AH76" s="286"/>
    </row>
    <row r="77" spans="1:34" outlineLevel="1" x14ac:dyDescent="0.2">
      <c r="A77" s="285">
        <v>133965</v>
      </c>
      <c r="B77" s="285" t="s">
        <v>97</v>
      </c>
      <c r="C77" s="289">
        <v>210745</v>
      </c>
      <c r="D77" s="308">
        <f t="shared" si="122"/>
        <v>23988</v>
      </c>
      <c r="E77" s="305">
        <f t="shared" si="123"/>
        <v>-186757</v>
      </c>
      <c r="F77" s="306">
        <f t="shared" si="124"/>
        <v>-0.88617523547415122</v>
      </c>
      <c r="G77" s="286"/>
      <c r="H77" s="286"/>
      <c r="I77" s="286"/>
      <c r="J77" s="286"/>
      <c r="K77" s="286"/>
      <c r="L77" s="286"/>
      <c r="M77" s="286"/>
      <c r="N77" s="286"/>
      <c r="O77" s="309"/>
      <c r="P77" s="286"/>
      <c r="Q77" s="286"/>
      <c r="R77" s="286"/>
      <c r="S77" s="286"/>
      <c r="T77" s="286"/>
      <c r="U77" s="286"/>
      <c r="V77" s="286"/>
      <c r="W77" s="286"/>
      <c r="X77" s="296"/>
      <c r="Y77" s="297"/>
      <c r="Z77" s="287">
        <v>11994</v>
      </c>
      <c r="AA77" s="312">
        <v>11994</v>
      </c>
      <c r="AB77" s="296"/>
      <c r="AC77" s="311"/>
      <c r="AD77" s="311"/>
      <c r="AE77" s="311"/>
      <c r="AF77" s="311"/>
      <c r="AG77" s="311"/>
      <c r="AH77" s="286"/>
    </row>
    <row r="78" spans="1:34" x14ac:dyDescent="0.2">
      <c r="A78" s="256"/>
      <c r="B78" s="285" t="s">
        <v>5</v>
      </c>
      <c r="C78" s="290">
        <f>SUM(C72:C77)</f>
        <v>8644827</v>
      </c>
      <c r="D78" s="290">
        <f>SUM(D72:D77)</f>
        <v>1254322</v>
      </c>
      <c r="E78" s="290">
        <f>SUM(E72:E77)</f>
        <v>-7390505</v>
      </c>
      <c r="F78" s="306">
        <f t="shared" si="124"/>
        <v>-0.85490490440121014</v>
      </c>
      <c r="G78" s="286"/>
      <c r="H78" s="286"/>
      <c r="I78" s="286"/>
      <c r="J78" s="286"/>
      <c r="K78" s="286"/>
      <c r="L78" s="286"/>
      <c r="M78" s="286"/>
      <c r="N78" s="286"/>
      <c r="O78" s="309"/>
      <c r="P78" s="286"/>
      <c r="Q78" s="286"/>
      <c r="R78" s="286"/>
      <c r="S78" s="286"/>
      <c r="T78" s="286"/>
      <c r="U78" s="286"/>
      <c r="V78" s="286"/>
      <c r="W78" s="286"/>
      <c r="X78" s="298"/>
      <c r="Y78" s="299"/>
      <c r="Z78" s="290">
        <f>SUM(Z72:Z77)</f>
        <v>627161</v>
      </c>
      <c r="AA78" s="313">
        <f>SUM(AA72:AA77)</f>
        <v>627161</v>
      </c>
      <c r="AB78" s="298"/>
      <c r="AC78" s="300"/>
      <c r="AD78" s="300"/>
      <c r="AE78" s="397"/>
      <c r="AF78" s="397"/>
      <c r="AG78" s="397"/>
      <c r="AH78" s="286"/>
    </row>
    <row r="79" spans="1:34" x14ac:dyDescent="0.2">
      <c r="AF79" s="398"/>
      <c r="AG79" s="398"/>
    </row>
    <row r="80" spans="1:34" x14ac:dyDescent="0.2">
      <c r="A80" s="403" t="s">
        <v>600</v>
      </c>
      <c r="B80" s="403"/>
      <c r="C80" s="403"/>
      <c r="D80" s="403"/>
      <c r="E80" s="403"/>
      <c r="F80" s="403"/>
      <c r="X80" s="301"/>
      <c r="Y80" s="301"/>
      <c r="Z80" s="302"/>
      <c r="AA80" s="302"/>
    </row>
    <row r="81" spans="1:33" ht="30.75" customHeight="1" x14ac:dyDescent="0.2">
      <c r="A81" s="403"/>
      <c r="B81" s="403"/>
      <c r="C81" s="403"/>
      <c r="D81" s="403"/>
      <c r="E81" s="403"/>
      <c r="F81" s="403"/>
      <c r="X81" s="301"/>
      <c r="Y81" s="301"/>
      <c r="Z81" s="302"/>
      <c r="AA81" s="302"/>
    </row>
    <row r="82" spans="1:33" x14ac:dyDescent="0.2">
      <c r="A82" s="404" t="s">
        <v>599</v>
      </c>
      <c r="B82" s="404"/>
      <c r="C82" s="404"/>
      <c r="D82" s="404"/>
      <c r="E82" s="404"/>
      <c r="F82" s="404"/>
      <c r="X82" s="301"/>
      <c r="Y82" s="301"/>
      <c r="Z82" s="302"/>
      <c r="AA82" s="302"/>
    </row>
    <row r="83" spans="1:33" ht="18" customHeight="1" x14ac:dyDescent="0.2">
      <c r="A83" s="404"/>
      <c r="B83" s="404"/>
      <c r="C83" s="404"/>
      <c r="D83" s="404"/>
      <c r="E83" s="404"/>
      <c r="F83" s="404"/>
      <c r="X83" s="301"/>
      <c r="Y83" s="301"/>
      <c r="Z83" s="302"/>
      <c r="AA83" s="302"/>
    </row>
    <row r="85" spans="1:33" x14ac:dyDescent="0.2">
      <c r="C85" s="293"/>
      <c r="D85" s="293"/>
      <c r="E85" s="293"/>
      <c r="F85" s="293"/>
      <c r="X85" s="293"/>
      <c r="Y85" s="293"/>
      <c r="Z85" s="293"/>
      <c r="AA85" s="293"/>
      <c r="AB85" s="293"/>
      <c r="AC85" s="293"/>
      <c r="AD85" s="293"/>
      <c r="AE85" s="397"/>
      <c r="AF85" s="293"/>
      <c r="AG85" s="293"/>
    </row>
    <row r="86" spans="1:33" x14ac:dyDescent="0.2">
      <c r="C86" s="293"/>
      <c r="D86" s="293"/>
      <c r="E86" s="293"/>
      <c r="F86" s="293"/>
      <c r="X86" s="293"/>
      <c r="Y86" s="293"/>
      <c r="Z86" s="293"/>
      <c r="AA86" s="293"/>
      <c r="AB86" s="293"/>
      <c r="AC86" s="293"/>
      <c r="AD86" s="293"/>
      <c r="AE86" s="397"/>
      <c r="AF86" s="293"/>
      <c r="AG86" s="293"/>
    </row>
    <row r="87" spans="1:33" x14ac:dyDescent="0.2">
      <c r="C87" s="293"/>
      <c r="D87" s="293"/>
      <c r="E87" s="293"/>
      <c r="F87" s="293"/>
      <c r="X87" s="293"/>
      <c r="Y87" s="293"/>
      <c r="Z87" s="293"/>
      <c r="AA87" s="293"/>
      <c r="AB87" s="293"/>
      <c r="AC87" s="293"/>
      <c r="AD87" s="293"/>
      <c r="AE87" s="397"/>
      <c r="AF87" s="293"/>
      <c r="AG87" s="293"/>
    </row>
    <row r="88" spans="1:33" x14ac:dyDescent="0.2">
      <c r="C88" s="293"/>
      <c r="D88" s="293"/>
      <c r="E88" s="293"/>
      <c r="F88" s="293"/>
      <c r="X88" s="293"/>
      <c r="Y88" s="293"/>
      <c r="Z88" s="293"/>
      <c r="AA88" s="293"/>
      <c r="AB88" s="293"/>
      <c r="AC88" s="293"/>
      <c r="AD88" s="293"/>
      <c r="AE88" s="397"/>
      <c r="AF88" s="293"/>
      <c r="AG88" s="293"/>
    </row>
  </sheetData>
  <mergeCells count="44">
    <mergeCell ref="AF5:AG5"/>
    <mergeCell ref="AF3:AG3"/>
    <mergeCell ref="X53:AD53"/>
    <mergeCell ref="X62:AD62"/>
    <mergeCell ref="X71:AD71"/>
    <mergeCell ref="AF44:AG44"/>
    <mergeCell ref="AF35:AG35"/>
    <mergeCell ref="X3:AD3"/>
    <mergeCell ref="X5:AD5"/>
    <mergeCell ref="X14:AD14"/>
    <mergeCell ref="X23:AD23"/>
    <mergeCell ref="X35:AD35"/>
    <mergeCell ref="A80:F81"/>
    <mergeCell ref="A82:F83"/>
    <mergeCell ref="AI3:AL3"/>
    <mergeCell ref="AI14:AL14"/>
    <mergeCell ref="AI35:AL35"/>
    <mergeCell ref="AI44:AL44"/>
    <mergeCell ref="H44:N44"/>
    <mergeCell ref="H71:N71"/>
    <mergeCell ref="H3:N3"/>
    <mergeCell ref="H5:N5"/>
    <mergeCell ref="H14:N14"/>
    <mergeCell ref="H35:N35"/>
    <mergeCell ref="A5:F5"/>
    <mergeCell ref="H23:N23"/>
    <mergeCell ref="A71:F71"/>
    <mergeCell ref="A62:F62"/>
    <mergeCell ref="A53:F53"/>
    <mergeCell ref="A23:F23"/>
    <mergeCell ref="A3:F3"/>
    <mergeCell ref="AI23:AL23"/>
    <mergeCell ref="A44:F44"/>
    <mergeCell ref="A35:F35"/>
    <mergeCell ref="A14:F14"/>
    <mergeCell ref="P44:V44"/>
    <mergeCell ref="X44:AD44"/>
    <mergeCell ref="AF23:AG23"/>
    <mergeCell ref="AF14:AG14"/>
    <mergeCell ref="P3:V3"/>
    <mergeCell ref="P5:V5"/>
    <mergeCell ref="P14:V14"/>
    <mergeCell ref="P23:V23"/>
    <mergeCell ref="P35:V35"/>
  </mergeCells>
  <pageMargins left="0.39" right="0.43" top="0.75" bottom="0.75" header="0.3" footer="0.3"/>
  <pageSetup orientation="portrait" r:id="rId1"/>
  <ignoredErrors>
    <ignoredError sqref="AB36:AB39 Y25" formula="1"/>
    <ignoredError sqref="A6:A11 A15:A20 A24:A30 A36:A39 A45:A48 A54:A57 A63:A66 A72:A7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00B050"/>
    <pageSetUpPr autoPageBreaks="0" fitToPage="1"/>
  </sheetPr>
  <dimension ref="A1:AJ67"/>
  <sheetViews>
    <sheetView showGridLines="0" zoomScale="85" zoomScaleNormal="85" workbookViewId="0">
      <pane xSplit="2" ySplit="4" topLeftCell="C5" activePane="bottomRight" state="frozen"/>
      <selection activeCell="N2153" sqref="N2153"/>
      <selection pane="topRight" activeCell="N2153" sqref="N2153"/>
      <selection pane="bottomLeft" activeCell="N2153" sqref="N2153"/>
      <selection pane="bottomRight" activeCell="C5" sqref="C5"/>
    </sheetView>
  </sheetViews>
  <sheetFormatPr defaultColWidth="12.5703125" defaultRowHeight="14.25" outlineLevelRow="1" x14ac:dyDescent="0.2"/>
  <cols>
    <col min="1" max="1" width="8.7109375" style="124" customWidth="1"/>
    <col min="2" max="2" width="20" style="124" customWidth="1"/>
    <col min="3" max="3" width="13.85546875" style="124" bestFit="1" customWidth="1"/>
    <col min="4" max="4" width="13.85546875" style="124" customWidth="1"/>
    <col min="5" max="5" width="13.85546875" style="124" bestFit="1" customWidth="1"/>
    <col min="6" max="6" width="12.5703125" style="124" bestFit="1" customWidth="1"/>
    <col min="7" max="7" width="12.28515625" style="124" bestFit="1" customWidth="1"/>
    <col min="8" max="8" width="11.5703125" style="124" bestFit="1" customWidth="1"/>
    <col min="9" max="9" width="11.5703125" style="124" customWidth="1"/>
    <col min="10" max="10" width="11.5703125" style="124" bestFit="1" customWidth="1"/>
    <col min="11" max="11" width="12.5703125" style="124" bestFit="1" customWidth="1"/>
    <col min="12" max="12" width="12.28515625" style="124" bestFit="1" customWidth="1"/>
    <col min="13" max="13" width="11.5703125" style="124" bestFit="1" customWidth="1"/>
    <col min="14" max="14" width="11.5703125" style="124" customWidth="1"/>
    <col min="15" max="15" width="11.5703125" style="124" bestFit="1" customWidth="1"/>
    <col min="16" max="16" width="12.5703125" style="124" bestFit="1" customWidth="1"/>
    <col min="17" max="17" width="12.28515625" style="124" bestFit="1" customWidth="1"/>
    <col min="18" max="18" width="2.85546875" style="124" customWidth="1"/>
    <col min="19" max="20" width="15.28515625" style="124" bestFit="1" customWidth="1"/>
    <col min="21" max="21" width="15.28515625" style="124" customWidth="1"/>
    <col min="22" max="22" width="15.28515625" style="124" bestFit="1" customWidth="1"/>
    <col min="23" max="23" width="13.5703125" style="124" bestFit="1" customWidth="1"/>
    <col min="24" max="24" width="2.85546875" style="124" customWidth="1"/>
    <col min="25" max="27" width="15.28515625" style="124" bestFit="1" customWidth="1"/>
    <col min="28" max="28" width="13.5703125" style="124" bestFit="1" customWidth="1"/>
    <col min="29" max="31" width="15.28515625" style="124" bestFit="1" customWidth="1"/>
    <col min="32" max="32" width="13.5703125" style="124" bestFit="1" customWidth="1"/>
    <col min="33" max="35" width="15.28515625" style="124" bestFit="1" customWidth="1"/>
    <col min="36" max="36" width="13.5703125" style="124" bestFit="1" customWidth="1"/>
    <col min="37" max="16384" width="12.5703125" style="124"/>
  </cols>
  <sheetData>
    <row r="1" spans="1:36" x14ac:dyDescent="0.2">
      <c r="A1" s="123" t="str">
        <f>'Allocation Summary'!A1</f>
        <v>Technical Colleges Basis of Legislative Appropriations - 2020-2021</v>
      </c>
    </row>
    <row r="2" spans="1:36" ht="15" thickBot="1" x14ac:dyDescent="0.25">
      <c r="A2" s="123" t="s">
        <v>86</v>
      </c>
    </row>
    <row r="3" spans="1:36" x14ac:dyDescent="0.2">
      <c r="A3" s="445" t="s">
        <v>6</v>
      </c>
      <c r="B3" s="449" t="s">
        <v>0</v>
      </c>
      <c r="C3" s="445" t="s">
        <v>87</v>
      </c>
      <c r="D3" s="446" t="s">
        <v>87</v>
      </c>
      <c r="E3" s="446"/>
      <c r="F3" s="446"/>
      <c r="G3" s="447"/>
      <c r="H3" s="445" t="s">
        <v>88</v>
      </c>
      <c r="I3" s="446"/>
      <c r="J3" s="446"/>
      <c r="K3" s="446"/>
      <c r="L3" s="447"/>
      <c r="M3" s="445" t="s">
        <v>500</v>
      </c>
      <c r="N3" s="446"/>
      <c r="O3" s="446"/>
      <c r="P3" s="446"/>
      <c r="Q3" s="447"/>
      <c r="S3" s="445" t="s">
        <v>89</v>
      </c>
      <c r="T3" s="446"/>
      <c r="U3" s="446"/>
      <c r="V3" s="446"/>
      <c r="W3" s="447"/>
      <c r="Y3" s="445" t="s">
        <v>501</v>
      </c>
      <c r="Z3" s="446"/>
      <c r="AA3" s="446"/>
      <c r="AB3" s="447"/>
      <c r="AC3" s="445" t="s">
        <v>502</v>
      </c>
      <c r="AD3" s="446"/>
      <c r="AE3" s="446"/>
      <c r="AF3" s="447"/>
      <c r="AG3" s="445" t="s">
        <v>503</v>
      </c>
      <c r="AH3" s="446"/>
      <c r="AI3" s="446"/>
      <c r="AJ3" s="447"/>
    </row>
    <row r="4" spans="1:36" ht="30.75" customHeight="1" thickBot="1" x14ac:dyDescent="0.25">
      <c r="A4" s="448"/>
      <c r="B4" s="450"/>
      <c r="C4" s="202" t="s">
        <v>141</v>
      </c>
      <c r="D4" s="184" t="s">
        <v>504</v>
      </c>
      <c r="E4" s="184" t="s">
        <v>505</v>
      </c>
      <c r="F4" s="184" t="s">
        <v>32</v>
      </c>
      <c r="G4" s="203" t="s">
        <v>90</v>
      </c>
      <c r="H4" s="201" t="str">
        <f>C4</f>
        <v>Fall 2016</v>
      </c>
      <c r="I4" s="186" t="str">
        <f>D4</f>
        <v>Fall 2017</v>
      </c>
      <c r="J4" s="186" t="s">
        <v>505</v>
      </c>
      <c r="K4" s="185" t="s">
        <v>32</v>
      </c>
      <c r="L4" s="187" t="s">
        <v>90</v>
      </c>
      <c r="M4" s="201" t="str">
        <f>C4</f>
        <v>Fall 2016</v>
      </c>
      <c r="N4" s="186" t="str">
        <f>D4</f>
        <v>Fall 2017</v>
      </c>
      <c r="O4" s="186" t="str">
        <f>E4</f>
        <v>Fall 2018</v>
      </c>
      <c r="P4" s="185" t="s">
        <v>32</v>
      </c>
      <c r="Q4" s="187" t="s">
        <v>90</v>
      </c>
      <c r="S4" s="188" t="s">
        <v>141</v>
      </c>
      <c r="T4" s="186" t="s">
        <v>504</v>
      </c>
      <c r="U4" s="186" t="s">
        <v>505</v>
      </c>
      <c r="V4" s="185" t="s">
        <v>32</v>
      </c>
      <c r="W4" s="187" t="s">
        <v>90</v>
      </c>
      <c r="Y4" s="188" t="s">
        <v>95</v>
      </c>
      <c r="Z4" s="186" t="s">
        <v>506</v>
      </c>
      <c r="AA4" s="185" t="s">
        <v>32</v>
      </c>
      <c r="AB4" s="187" t="s">
        <v>90</v>
      </c>
      <c r="AC4" s="188" t="s">
        <v>95</v>
      </c>
      <c r="AD4" s="186" t="s">
        <v>506</v>
      </c>
      <c r="AE4" s="185" t="s">
        <v>32</v>
      </c>
      <c r="AF4" s="187" t="s">
        <v>90</v>
      </c>
      <c r="AG4" s="188" t="s">
        <v>95</v>
      </c>
      <c r="AH4" s="186" t="s">
        <v>506</v>
      </c>
      <c r="AI4" s="185" t="s">
        <v>32</v>
      </c>
      <c r="AJ4" s="187" t="s">
        <v>90</v>
      </c>
    </row>
    <row r="5" spans="1:36" x14ac:dyDescent="0.2">
      <c r="A5" s="126">
        <v>9225</v>
      </c>
      <c r="B5" s="127" t="s">
        <v>7</v>
      </c>
      <c r="C5" s="204">
        <v>48886</v>
      </c>
      <c r="D5" s="189">
        <v>44879</v>
      </c>
      <c r="E5" s="189">
        <v>39304</v>
      </c>
      <c r="F5" s="191">
        <f t="shared" ref="F5:F13" si="0">E5-C5</f>
        <v>-9582</v>
      </c>
      <c r="G5" s="192">
        <f t="shared" ref="G5:G14" si="1">IFERROR(F5/C5,0)</f>
        <v>-0.19600703677944606</v>
      </c>
      <c r="H5" s="199">
        <v>5765</v>
      </c>
      <c r="I5" s="125">
        <v>5075</v>
      </c>
      <c r="J5" s="125">
        <v>4579</v>
      </c>
      <c r="K5" s="191">
        <f>J5-H5</f>
        <v>-1186</v>
      </c>
      <c r="L5" s="192">
        <f>IFERROR(ROUND(K5/H5,3),"")</f>
        <v>-0.20599999999999999</v>
      </c>
      <c r="M5" s="199">
        <v>3316</v>
      </c>
      <c r="N5" s="133">
        <v>3026</v>
      </c>
      <c r="O5" s="133">
        <v>2689</v>
      </c>
      <c r="P5" s="191">
        <f t="shared" ref="P5" si="2">O5-M5</f>
        <v>-627</v>
      </c>
      <c r="Q5" s="192">
        <f t="shared" ref="Q5" si="3">IFERROR(ROUND(P5/M5,3),"")</f>
        <v>-0.189</v>
      </c>
      <c r="S5" s="198">
        <v>390225.80556297826</v>
      </c>
      <c r="T5" s="134">
        <v>370639.58481840161</v>
      </c>
      <c r="U5" s="325">
        <f>'Space Support'!L4</f>
        <v>345131.9365531787</v>
      </c>
      <c r="V5" s="191">
        <f>U5-S5</f>
        <v>-45093.869009799557</v>
      </c>
      <c r="W5" s="192">
        <f>IFERROR(ROUND(V5/S5,3),"")</f>
        <v>-0.11600000000000001</v>
      </c>
      <c r="Y5" s="196">
        <f t="shared" ref="Y5:Z11" si="4">AC5+AG5</f>
        <v>2869386</v>
      </c>
      <c r="Z5" s="133">
        <f t="shared" si="4"/>
        <v>2271640</v>
      </c>
      <c r="AA5" s="191">
        <f>Z5-Y5</f>
        <v>-597746</v>
      </c>
      <c r="AB5" s="192">
        <f>IFERROR(ROUND(AA5/Y5,3),"")</f>
        <v>-0.20799999999999999</v>
      </c>
      <c r="AC5" s="196">
        <v>1285296</v>
      </c>
      <c r="AD5" s="133">
        <f>SUMIF(Hours!A:A,Comparison!A5,Hours!K:K)</f>
        <v>975944</v>
      </c>
      <c r="AE5" s="191">
        <f>AD5-AC5</f>
        <v>-309352</v>
      </c>
      <c r="AF5" s="192">
        <f>IFERROR(ROUND(AE5/AC5,3),"")</f>
        <v>-0.24099999999999999</v>
      </c>
      <c r="AG5" s="196">
        <v>1584090</v>
      </c>
      <c r="AH5" s="133">
        <f>SUMIF(Hours!A:A,Comparison!A5,Hours!L:L)</f>
        <v>1295696</v>
      </c>
      <c r="AI5" s="191">
        <f>AH5-AG5</f>
        <v>-288394</v>
      </c>
      <c r="AJ5" s="192">
        <f>IFERROR(ROUND(AI5/AG5,3),"")</f>
        <v>-0.182</v>
      </c>
    </row>
    <row r="6" spans="1:36" x14ac:dyDescent="0.2">
      <c r="A6" s="126">
        <v>9932</v>
      </c>
      <c r="B6" s="127" t="s">
        <v>93</v>
      </c>
      <c r="C6" s="205">
        <v>12266</v>
      </c>
      <c r="D6" s="190">
        <v>12051</v>
      </c>
      <c r="E6" s="190">
        <v>13568</v>
      </c>
      <c r="F6" s="193">
        <f t="shared" si="0"/>
        <v>1302</v>
      </c>
      <c r="G6" s="194">
        <f t="shared" si="1"/>
        <v>0.10614707321050057</v>
      </c>
      <c r="H6" s="199">
        <v>1519</v>
      </c>
      <c r="I6" s="125">
        <v>1596</v>
      </c>
      <c r="J6" s="125">
        <v>1935</v>
      </c>
      <c r="K6" s="193">
        <f>J6-H6</f>
        <v>416</v>
      </c>
      <c r="L6" s="194">
        <f>IFERROR(ROUND(K6/H6,3),"")</f>
        <v>0.27400000000000002</v>
      </c>
      <c r="M6" s="199">
        <v>818</v>
      </c>
      <c r="N6" s="133">
        <v>806</v>
      </c>
      <c r="O6" s="133">
        <v>911</v>
      </c>
      <c r="P6" s="193">
        <f t="shared" ref="P6:P13" si="5">O6-M6</f>
        <v>93</v>
      </c>
      <c r="Q6" s="194">
        <f t="shared" ref="Q6:Q13" si="6">IFERROR(ROUND(P6/M6,3),"")</f>
        <v>0.114</v>
      </c>
      <c r="S6" s="199">
        <v>124553.32138905345</v>
      </c>
      <c r="T6" s="133">
        <v>126035</v>
      </c>
      <c r="U6" s="325">
        <f>'Space Support'!L5</f>
        <v>141244.83501767481</v>
      </c>
      <c r="V6" s="193">
        <f t="shared" ref="V6:V13" si="7">U6-S6</f>
        <v>16691.513628621353</v>
      </c>
      <c r="W6" s="194">
        <f t="shared" ref="W6:W14" si="8">IFERROR(ROUND(V6/S6,3),"")</f>
        <v>0.13400000000000001</v>
      </c>
      <c r="Y6" s="196">
        <f t="shared" si="4"/>
        <v>833881</v>
      </c>
      <c r="Z6" s="133">
        <f>AD6+AH6</f>
        <v>931772</v>
      </c>
      <c r="AA6" s="193">
        <f>Z6-Y6</f>
        <v>97891</v>
      </c>
      <c r="AB6" s="194">
        <f t="shared" ref="AB6:AB13" si="9">IFERROR(ROUND(AA6/Y6,3),"")</f>
        <v>0.11700000000000001</v>
      </c>
      <c r="AC6" s="196">
        <v>89972</v>
      </c>
      <c r="AD6" s="133">
        <f>SUMIF(Hours!A:A,Comparison!A6,Hours!K:K)+SUM(AD7:AD9)</f>
        <v>157840</v>
      </c>
      <c r="AE6" s="193">
        <f>AD6-AC6</f>
        <v>67868</v>
      </c>
      <c r="AF6" s="194">
        <f>IFERROR(ROUND(AE6/AC6,3),"")</f>
        <v>0.754</v>
      </c>
      <c r="AG6" s="196">
        <v>743909</v>
      </c>
      <c r="AH6" s="133">
        <f>SUMIF(Hours!A:A,Comparison!A6,Hours!L:L)+SUM(AH7:AH9)</f>
        <v>773932</v>
      </c>
      <c r="AI6" s="193">
        <f t="shared" ref="AI6:AI13" si="10">AH6-AG6</f>
        <v>30023</v>
      </c>
      <c r="AJ6" s="194">
        <f t="shared" ref="AJ6:AJ13" si="11">IFERROR(ROUND(AI6/AG6,3),"")</f>
        <v>0.04</v>
      </c>
    </row>
    <row r="7" spans="1:36" hidden="1" outlineLevel="1" x14ac:dyDescent="0.2">
      <c r="A7" s="126">
        <v>109932</v>
      </c>
      <c r="B7" s="127"/>
      <c r="C7" s="205"/>
      <c r="D7" s="190"/>
      <c r="E7" s="190"/>
      <c r="F7" s="193"/>
      <c r="G7" s="194"/>
      <c r="H7" s="199"/>
      <c r="I7" s="125"/>
      <c r="J7" s="125"/>
      <c r="K7" s="193"/>
      <c r="L7" s="194"/>
      <c r="M7" s="199"/>
      <c r="N7" s="133"/>
      <c r="O7" s="133"/>
      <c r="P7" s="193"/>
      <c r="Q7" s="194"/>
      <c r="S7" s="199"/>
      <c r="T7" s="133"/>
      <c r="U7" s="325"/>
      <c r="V7" s="193"/>
      <c r="W7" s="194"/>
      <c r="Y7" s="196"/>
      <c r="Z7" s="133"/>
      <c r="AA7" s="193"/>
      <c r="AB7" s="194"/>
      <c r="AC7" s="196"/>
      <c r="AD7" s="133">
        <f>SUMIF(Hours!A:A,Comparison!A7,Hours!K:K)</f>
        <v>128864</v>
      </c>
      <c r="AE7" s="193"/>
      <c r="AF7" s="194"/>
      <c r="AG7" s="196"/>
      <c r="AH7" s="133">
        <f>SUMIF(Hours!A:A,Comparison!A7,Hours!L:L)</f>
        <v>373964</v>
      </c>
      <c r="AI7" s="193"/>
      <c r="AJ7" s="194"/>
    </row>
    <row r="8" spans="1:36" hidden="1" outlineLevel="1" x14ac:dyDescent="0.2">
      <c r="A8" s="126">
        <v>209932</v>
      </c>
      <c r="B8" s="127"/>
      <c r="C8" s="205"/>
      <c r="D8" s="190"/>
      <c r="E8" s="190"/>
      <c r="F8" s="193"/>
      <c r="G8" s="194"/>
      <c r="H8" s="199"/>
      <c r="I8" s="125"/>
      <c r="J8" s="125"/>
      <c r="K8" s="193"/>
      <c r="L8" s="194"/>
      <c r="M8" s="199"/>
      <c r="N8" s="133"/>
      <c r="O8" s="133"/>
      <c r="P8" s="193"/>
      <c r="Q8" s="194"/>
      <c r="S8" s="199"/>
      <c r="T8" s="133"/>
      <c r="U8" s="325"/>
      <c r="V8" s="193"/>
      <c r="W8" s="194"/>
      <c r="Y8" s="196"/>
      <c r="Z8" s="133"/>
      <c r="AA8" s="193"/>
      <c r="AB8" s="194"/>
      <c r="AC8" s="196"/>
      <c r="AD8" s="133">
        <f>SUMIF(Hours!A:A,Comparison!A8,Hours!K:K)</f>
        <v>6764</v>
      </c>
      <c r="AE8" s="193"/>
      <c r="AF8" s="194"/>
      <c r="AG8" s="196"/>
      <c r="AH8" s="133">
        <f>SUMIF(Hours!A:A,Comparison!A8,Hours!L:L)</f>
        <v>50096</v>
      </c>
      <c r="AI8" s="193"/>
      <c r="AJ8" s="194"/>
    </row>
    <row r="9" spans="1:36" hidden="1" outlineLevel="1" x14ac:dyDescent="0.2">
      <c r="A9" s="126">
        <v>309932</v>
      </c>
      <c r="B9" s="127"/>
      <c r="C9" s="205"/>
      <c r="D9" s="190"/>
      <c r="E9" s="190"/>
      <c r="F9" s="193"/>
      <c r="G9" s="194"/>
      <c r="H9" s="199"/>
      <c r="I9" s="125"/>
      <c r="J9" s="125"/>
      <c r="K9" s="193"/>
      <c r="L9" s="194"/>
      <c r="M9" s="199"/>
      <c r="N9" s="133"/>
      <c r="O9" s="133"/>
      <c r="P9" s="193"/>
      <c r="Q9" s="194"/>
      <c r="S9" s="199"/>
      <c r="T9" s="133"/>
      <c r="U9" s="325"/>
      <c r="V9" s="193"/>
      <c r="W9" s="194"/>
      <c r="Y9" s="196"/>
      <c r="Z9" s="133"/>
      <c r="AA9" s="193"/>
      <c r="AB9" s="194"/>
      <c r="AC9" s="196"/>
      <c r="AD9" s="133">
        <f>SUMIF(Hours!A:A,Comparison!A9,Hours!K:K)</f>
        <v>7176</v>
      </c>
      <c r="AE9" s="193"/>
      <c r="AF9" s="194"/>
      <c r="AG9" s="196"/>
      <c r="AH9" s="133">
        <f>SUMIF(Hours!A:A,Comparison!A9,Hours!L:L)</f>
        <v>73552</v>
      </c>
      <c r="AI9" s="193"/>
      <c r="AJ9" s="194"/>
    </row>
    <row r="10" spans="1:36" collapsed="1" x14ac:dyDescent="0.2">
      <c r="A10" s="126">
        <v>33965</v>
      </c>
      <c r="B10" s="127" t="s">
        <v>9</v>
      </c>
      <c r="C10" s="205">
        <v>7917</v>
      </c>
      <c r="D10" s="190">
        <v>6043</v>
      </c>
      <c r="E10" s="190">
        <v>5381</v>
      </c>
      <c r="F10" s="193">
        <f t="shared" si="0"/>
        <v>-2536</v>
      </c>
      <c r="G10" s="194">
        <f t="shared" si="1"/>
        <v>-0.3203233548061134</v>
      </c>
      <c r="H10" s="199">
        <v>777</v>
      </c>
      <c r="I10" s="125">
        <v>594</v>
      </c>
      <c r="J10" s="125">
        <v>586</v>
      </c>
      <c r="K10" s="193">
        <f>J10-H10</f>
        <v>-191</v>
      </c>
      <c r="L10" s="194">
        <f>IFERROR(ROUND(K10/H10,3),"")</f>
        <v>-0.246</v>
      </c>
      <c r="M10" s="199">
        <v>547</v>
      </c>
      <c r="N10" s="133">
        <v>403</v>
      </c>
      <c r="O10" s="133">
        <v>360</v>
      </c>
      <c r="P10" s="193">
        <f t="shared" si="5"/>
        <v>-187</v>
      </c>
      <c r="Q10" s="194">
        <f t="shared" si="6"/>
        <v>-0.34200000000000003</v>
      </c>
      <c r="S10" s="199">
        <v>84167.866612500002</v>
      </c>
      <c r="T10" s="133">
        <v>65797</v>
      </c>
      <c r="U10" s="325">
        <f>'Space Support'!L6</f>
        <v>64731.137008214107</v>
      </c>
      <c r="V10" s="193">
        <f t="shared" si="7"/>
        <v>-19436.729604285894</v>
      </c>
      <c r="W10" s="194">
        <f t="shared" si="8"/>
        <v>-0.23100000000000001</v>
      </c>
      <c r="Y10" s="196">
        <f t="shared" si="4"/>
        <v>504793</v>
      </c>
      <c r="Z10" s="133">
        <f t="shared" si="4"/>
        <v>397508</v>
      </c>
      <c r="AA10" s="193">
        <f t="shared" ref="AA10:AA13" si="12">Z10-Y10</f>
        <v>-107285</v>
      </c>
      <c r="AB10" s="194">
        <f t="shared" si="9"/>
        <v>-0.21299999999999999</v>
      </c>
      <c r="AC10" s="196">
        <v>82262</v>
      </c>
      <c r="AD10" s="133">
        <f>SUMIF(Hours!A:A,Comparison!A10,Hours!K:K)</f>
        <v>50612</v>
      </c>
      <c r="AE10" s="193">
        <f>AD10-AC10</f>
        <v>-31650</v>
      </c>
      <c r="AF10" s="194">
        <f>IFERROR(ROUND(AE10/AC10,3),"")</f>
        <v>-0.38500000000000001</v>
      </c>
      <c r="AG10" s="196">
        <v>422531</v>
      </c>
      <c r="AH10" s="133">
        <f>SUMIF(Hours!A:A,Comparison!A10,Hours!L:L)</f>
        <v>346896</v>
      </c>
      <c r="AI10" s="193">
        <f t="shared" si="10"/>
        <v>-75635</v>
      </c>
      <c r="AJ10" s="194">
        <f t="shared" si="11"/>
        <v>-0.17899999999999999</v>
      </c>
    </row>
    <row r="11" spans="1:36" x14ac:dyDescent="0.2">
      <c r="A11" s="126">
        <v>3634</v>
      </c>
      <c r="B11" s="127" t="s">
        <v>10</v>
      </c>
      <c r="C11" s="205">
        <v>43939</v>
      </c>
      <c r="D11" s="190">
        <v>42806</v>
      </c>
      <c r="E11" s="190">
        <v>42390</v>
      </c>
      <c r="F11" s="193">
        <f t="shared" si="0"/>
        <v>-1549</v>
      </c>
      <c r="G11" s="194">
        <f t="shared" si="1"/>
        <v>-3.5253419513416324E-2</v>
      </c>
      <c r="H11" s="199">
        <v>4003</v>
      </c>
      <c r="I11" s="125">
        <v>4236</v>
      </c>
      <c r="J11" s="125">
        <v>4195</v>
      </c>
      <c r="K11" s="193">
        <f>J11-H11</f>
        <v>192</v>
      </c>
      <c r="L11" s="194">
        <f>IFERROR(ROUND(K11/H11,3),"")</f>
        <v>4.8000000000000001E-2</v>
      </c>
      <c r="M11" s="199">
        <v>2933</v>
      </c>
      <c r="N11" s="133">
        <v>2854</v>
      </c>
      <c r="O11" s="133">
        <v>2849</v>
      </c>
      <c r="P11" s="193">
        <f t="shared" si="5"/>
        <v>-84</v>
      </c>
      <c r="Q11" s="194">
        <f t="shared" si="6"/>
        <v>-2.9000000000000001E-2</v>
      </c>
      <c r="S11" s="199">
        <v>478321.00097006664</v>
      </c>
      <c r="T11" s="133">
        <v>471847</v>
      </c>
      <c r="U11" s="325">
        <f>'Space Support'!L7</f>
        <v>463656.53222439752</v>
      </c>
      <c r="V11" s="193">
        <f t="shared" si="7"/>
        <v>-14664.468745669117</v>
      </c>
      <c r="W11" s="194">
        <f t="shared" si="8"/>
        <v>-3.1E-2</v>
      </c>
      <c r="Y11" s="196">
        <f t="shared" si="4"/>
        <v>3315896</v>
      </c>
      <c r="Z11" s="133">
        <f t="shared" si="4"/>
        <v>2952868</v>
      </c>
      <c r="AA11" s="193">
        <f t="shared" si="12"/>
        <v>-363028</v>
      </c>
      <c r="AB11" s="194">
        <f t="shared" si="9"/>
        <v>-0.109</v>
      </c>
      <c r="AC11" s="196">
        <v>478076</v>
      </c>
      <c r="AD11" s="133">
        <f>SUMIF(Hours!A:A,Comparison!A11,Hours!K:K)</f>
        <v>406980</v>
      </c>
      <c r="AE11" s="193">
        <f>AD11-AC11</f>
        <v>-71096</v>
      </c>
      <c r="AF11" s="194">
        <f>IFERROR(ROUND(AE11/AC11,3),"")</f>
        <v>-0.14899999999999999</v>
      </c>
      <c r="AG11" s="196">
        <v>2837820</v>
      </c>
      <c r="AH11" s="133">
        <f>SUMIF(Hours!A:A,Comparison!A11,Hours!L:L)</f>
        <v>2545888</v>
      </c>
      <c r="AI11" s="193">
        <f t="shared" si="10"/>
        <v>-291932</v>
      </c>
      <c r="AJ11" s="194">
        <f t="shared" si="11"/>
        <v>-0.10299999999999999</v>
      </c>
    </row>
    <row r="12" spans="1:36" x14ac:dyDescent="0.2">
      <c r="A12" s="140">
        <v>203634</v>
      </c>
      <c r="B12" s="141" t="s">
        <v>96</v>
      </c>
      <c r="C12" s="205">
        <v>2830</v>
      </c>
      <c r="D12" s="190">
        <v>4162</v>
      </c>
      <c r="E12" s="190">
        <v>4894</v>
      </c>
      <c r="F12" s="193">
        <f t="shared" si="0"/>
        <v>2064</v>
      </c>
      <c r="G12" s="194">
        <f t="shared" si="1"/>
        <v>0.72932862190812719</v>
      </c>
      <c r="H12" s="200">
        <v>248</v>
      </c>
      <c r="I12" s="142">
        <v>412</v>
      </c>
      <c r="J12" s="125">
        <v>531</v>
      </c>
      <c r="K12" s="193">
        <f t="shared" ref="K12:K13" si="13">J12-H12</f>
        <v>283</v>
      </c>
      <c r="L12" s="194">
        <f t="shared" ref="L12:L13" si="14">IFERROR(ROUND(K12/H12,3),"")</f>
        <v>1.141</v>
      </c>
      <c r="M12" s="200">
        <v>189</v>
      </c>
      <c r="N12" s="143">
        <v>277</v>
      </c>
      <c r="O12" s="133">
        <v>328</v>
      </c>
      <c r="P12" s="193">
        <f t="shared" si="5"/>
        <v>139</v>
      </c>
      <c r="Q12" s="194">
        <f t="shared" si="6"/>
        <v>0.73499999999999999</v>
      </c>
      <c r="S12" s="200">
        <v>35320.973124999997</v>
      </c>
      <c r="T12" s="143">
        <v>52632</v>
      </c>
      <c r="U12" s="325">
        <f>'Space Support'!L8</f>
        <v>63061.310644450248</v>
      </c>
      <c r="V12" s="193">
        <f t="shared" si="7"/>
        <v>27740.337519450251</v>
      </c>
      <c r="W12" s="194">
        <f t="shared" si="8"/>
        <v>0.78500000000000003</v>
      </c>
      <c r="Y12" s="197">
        <f t="shared" ref="Y12:Y13" si="15">AC12+AG12</f>
        <v>0</v>
      </c>
      <c r="Z12" s="133">
        <f t="shared" ref="Z12:Z13" si="16">AD12+AH12</f>
        <v>334176</v>
      </c>
      <c r="AA12" s="193">
        <f t="shared" si="12"/>
        <v>334176</v>
      </c>
      <c r="AB12" s="194" t="str">
        <f t="shared" si="9"/>
        <v/>
      </c>
      <c r="AC12" s="197">
        <v>0</v>
      </c>
      <c r="AD12" s="133">
        <f>SUMIF(Hours!A:A,Comparison!A12,Hours!K:K)</f>
        <v>11872</v>
      </c>
      <c r="AE12" s="193">
        <f t="shared" ref="AE12:AE13" si="17">AD12-AC12</f>
        <v>11872</v>
      </c>
      <c r="AF12" s="194" t="str">
        <f t="shared" ref="AF12:AF13" si="18">IFERROR(ROUND(AE12/AC12,3),"")</f>
        <v/>
      </c>
      <c r="AG12" s="197">
        <v>0</v>
      </c>
      <c r="AH12" s="133">
        <f>SUMIF(Hours!A:A,Comparison!A12,Hours!L:L)</f>
        <v>322304</v>
      </c>
      <c r="AI12" s="193">
        <f t="shared" si="10"/>
        <v>322304</v>
      </c>
      <c r="AJ12" s="194" t="str">
        <f t="shared" si="11"/>
        <v/>
      </c>
    </row>
    <row r="13" spans="1:36" x14ac:dyDescent="0.2">
      <c r="A13" s="140">
        <v>133965</v>
      </c>
      <c r="B13" s="141" t="s">
        <v>97</v>
      </c>
      <c r="C13" s="205">
        <v>2566</v>
      </c>
      <c r="D13" s="190">
        <v>2858</v>
      </c>
      <c r="E13" s="190">
        <v>2737</v>
      </c>
      <c r="F13" s="193">
        <f t="shared" si="0"/>
        <v>171</v>
      </c>
      <c r="G13" s="194">
        <f t="shared" si="1"/>
        <v>6.66406858924396E-2</v>
      </c>
      <c r="H13" s="200">
        <v>269</v>
      </c>
      <c r="I13" s="142">
        <v>313</v>
      </c>
      <c r="J13" s="125">
        <v>297</v>
      </c>
      <c r="K13" s="193">
        <f t="shared" si="13"/>
        <v>28</v>
      </c>
      <c r="L13" s="194">
        <f t="shared" si="14"/>
        <v>0.104</v>
      </c>
      <c r="M13" s="200">
        <v>171</v>
      </c>
      <c r="N13" s="143">
        <v>191</v>
      </c>
      <c r="O13" s="133">
        <v>183</v>
      </c>
      <c r="P13" s="193">
        <f t="shared" si="5"/>
        <v>12</v>
      </c>
      <c r="Q13" s="194">
        <f t="shared" si="6"/>
        <v>7.0000000000000007E-2</v>
      </c>
      <c r="S13" s="200">
        <v>30403.383625000002</v>
      </c>
      <c r="T13" s="143">
        <v>32223</v>
      </c>
      <c r="U13" s="325">
        <f>'Space Support'!L9</f>
        <v>33232.807777109767</v>
      </c>
      <c r="V13" s="193">
        <f t="shared" si="7"/>
        <v>2829.4241521097647</v>
      </c>
      <c r="W13" s="194">
        <f t="shared" si="8"/>
        <v>9.2999999999999999E-2</v>
      </c>
      <c r="Y13" s="197">
        <f t="shared" si="15"/>
        <v>0</v>
      </c>
      <c r="Z13" s="133">
        <f t="shared" si="16"/>
        <v>195168</v>
      </c>
      <c r="AA13" s="193">
        <f t="shared" si="12"/>
        <v>195168</v>
      </c>
      <c r="AB13" s="194" t="str">
        <f t="shared" si="9"/>
        <v/>
      </c>
      <c r="AC13" s="197">
        <v>0</v>
      </c>
      <c r="AD13" s="133">
        <f>SUMIF(Hours!A:A,Comparison!A13,Hours!K:K)</f>
        <v>3520</v>
      </c>
      <c r="AE13" s="193">
        <f t="shared" si="17"/>
        <v>3520</v>
      </c>
      <c r="AF13" s="194" t="str">
        <f t="shared" si="18"/>
        <v/>
      </c>
      <c r="AG13" s="197">
        <v>0</v>
      </c>
      <c r="AH13" s="133">
        <f>SUMIF(Hours!A:A,Comparison!A13,Hours!L:L)</f>
        <v>191648</v>
      </c>
      <c r="AI13" s="193">
        <f t="shared" si="10"/>
        <v>191648</v>
      </c>
      <c r="AJ13" s="194" t="str">
        <f t="shared" si="11"/>
        <v/>
      </c>
    </row>
    <row r="14" spans="1:36" ht="15" thickBot="1" x14ac:dyDescent="0.25">
      <c r="A14" s="128"/>
      <c r="B14" s="129" t="s">
        <v>91</v>
      </c>
      <c r="C14" s="135">
        <f>SUM(C5:C13)</f>
        <v>118404</v>
      </c>
      <c r="D14" s="131">
        <f>SUM(D5:D13)</f>
        <v>112799</v>
      </c>
      <c r="E14" s="131">
        <f>SUM(E5:E13)</f>
        <v>108274</v>
      </c>
      <c r="F14" s="131">
        <f>SUM(F5:F13)</f>
        <v>-10130</v>
      </c>
      <c r="G14" s="195">
        <f t="shared" si="1"/>
        <v>-8.5554542076281201E-2</v>
      </c>
      <c r="H14" s="135">
        <f>SUM(H5:H13)</f>
        <v>12581</v>
      </c>
      <c r="I14" s="130">
        <f>SUM(I5:I13)</f>
        <v>12226</v>
      </c>
      <c r="J14" s="130">
        <f>SUM(J5:J13)</f>
        <v>12123</v>
      </c>
      <c r="K14" s="131">
        <f>SUM(K5:K13)</f>
        <v>-458</v>
      </c>
      <c r="L14" s="195">
        <f t="shared" ref="L14" si="19">IFERROR(ROUND(K14/H14,3),"")</f>
        <v>-3.5999999999999997E-2</v>
      </c>
      <c r="M14" s="135">
        <f>SUM(M5:M13)</f>
        <v>7974</v>
      </c>
      <c r="N14" s="130">
        <f>SUM(N5:N13)</f>
        <v>7557</v>
      </c>
      <c r="O14" s="130">
        <f>SUM(O5:O13)</f>
        <v>7320</v>
      </c>
      <c r="P14" s="131">
        <f>SUM(P5:P13)</f>
        <v>-654</v>
      </c>
      <c r="Q14" s="195">
        <f t="shared" ref="Q14" si="20">IFERROR(ROUND(P14/M14,3),"")</f>
        <v>-8.2000000000000003E-2</v>
      </c>
      <c r="S14" s="135">
        <f>SUM(S5:S13)</f>
        <v>1142992.3512845985</v>
      </c>
      <c r="T14" s="131">
        <f>SUM(T5:T13)</f>
        <v>1119173.5848184016</v>
      </c>
      <c r="U14" s="131">
        <f>SUM(U5:U13)</f>
        <v>1111058.5592250254</v>
      </c>
      <c r="V14" s="131">
        <f>SUM(V5:V13)</f>
        <v>-31933.792059573199</v>
      </c>
      <c r="W14" s="195">
        <f t="shared" si="8"/>
        <v>-2.8000000000000001E-2</v>
      </c>
      <c r="Y14" s="135">
        <f>SUM(Y5:Y13)</f>
        <v>7523956</v>
      </c>
      <c r="Z14" s="130">
        <f>SUM(Z5:Z13)</f>
        <v>7083132</v>
      </c>
      <c r="AA14" s="131">
        <f>SUM(AA5:AA13)</f>
        <v>-440824</v>
      </c>
      <c r="AB14" s="195">
        <f t="shared" ref="AB14" si="21">IFERROR(ROUND(AA14/Y14,3),"")</f>
        <v>-5.8999999999999997E-2</v>
      </c>
      <c r="AC14" s="135">
        <f>SUM(AC5:AC13)</f>
        <v>1935606</v>
      </c>
      <c r="AD14" s="130">
        <f>SUM(AD5:AD13)</f>
        <v>1749572</v>
      </c>
      <c r="AE14" s="131">
        <f>SUM(AE5:AE13)</f>
        <v>-328838</v>
      </c>
      <c r="AF14" s="195">
        <f>IFERROR(ROUND(AE14/AC14,3),"")</f>
        <v>-0.17</v>
      </c>
      <c r="AG14" s="135">
        <f>SUM(AG5:AG13)</f>
        <v>5588350</v>
      </c>
      <c r="AH14" s="130">
        <f>AH5+AH6+AH10+AH11+AH12+AH13</f>
        <v>5476364</v>
      </c>
      <c r="AI14" s="131">
        <f>SUM(AI5:AI13)</f>
        <v>-111986</v>
      </c>
      <c r="AJ14" s="195">
        <f t="shared" ref="AJ14" si="22">IFERROR(ROUND(AI14/AG14,3),"")</f>
        <v>-0.02</v>
      </c>
    </row>
    <row r="15" spans="1:36" ht="15" thickBot="1" x14ac:dyDescent="0.25"/>
    <row r="16" spans="1:36" ht="27" customHeight="1" x14ac:dyDescent="0.2">
      <c r="A16" s="443" t="s">
        <v>92</v>
      </c>
      <c r="B16" s="444"/>
      <c r="Y16" s="445" t="s">
        <v>556</v>
      </c>
      <c r="Z16" s="446"/>
      <c r="AA16" s="446"/>
      <c r="AB16" s="447"/>
      <c r="AC16" s="445" t="s">
        <v>557</v>
      </c>
      <c r="AD16" s="446"/>
      <c r="AE16" s="446"/>
      <c r="AF16" s="447"/>
      <c r="AG16" s="445" t="s">
        <v>558</v>
      </c>
      <c r="AH16" s="446"/>
      <c r="AI16" s="446"/>
      <c r="AJ16" s="447"/>
    </row>
    <row r="17" spans="2:36" ht="29.25" thickBot="1" x14ac:dyDescent="0.25">
      <c r="B17" s="136"/>
      <c r="Y17" s="188" t="s">
        <v>95</v>
      </c>
      <c r="Z17" s="186" t="s">
        <v>506</v>
      </c>
      <c r="AA17" s="185" t="s">
        <v>32</v>
      </c>
      <c r="AB17" s="187" t="s">
        <v>90</v>
      </c>
      <c r="AC17" s="188" t="s">
        <v>95</v>
      </c>
      <c r="AD17" s="186" t="s">
        <v>506</v>
      </c>
      <c r="AE17" s="185" t="s">
        <v>32</v>
      </c>
      <c r="AF17" s="187" t="s">
        <v>90</v>
      </c>
      <c r="AG17" s="188" t="s">
        <v>95</v>
      </c>
      <c r="AH17" s="186" t="s">
        <v>506</v>
      </c>
      <c r="AI17" s="185" t="s">
        <v>32</v>
      </c>
      <c r="AJ17" s="187" t="s">
        <v>90</v>
      </c>
    </row>
    <row r="18" spans="2:36" x14ac:dyDescent="0.2">
      <c r="Y18" s="330">
        <v>0</v>
      </c>
      <c r="Z18" s="331">
        <f t="shared" ref="Z18:Z19" si="23">AD18+AH18</f>
        <v>90240</v>
      </c>
      <c r="AA18" s="332">
        <f t="shared" ref="AA18" si="24">Z18-Y18</f>
        <v>90240</v>
      </c>
      <c r="AB18" s="333" t="str">
        <f t="shared" ref="AB18:AB19" si="25">IFERROR(ROUND(AA18/Y18,3),"")</f>
        <v/>
      </c>
      <c r="AC18" s="330">
        <v>0</v>
      </c>
      <c r="AD18" s="331">
        <f>SUMIF('Dual Credit Hours'!A:A,Comparison!A5,'Dual Credit Hours'!L:L)</f>
        <v>25488</v>
      </c>
      <c r="AE18" s="332">
        <f>AD18-AC18</f>
        <v>25488</v>
      </c>
      <c r="AF18" s="333" t="str">
        <f>IFERROR(ROUND(AE18/AC18,3),"")</f>
        <v/>
      </c>
      <c r="AG18" s="330">
        <v>0</v>
      </c>
      <c r="AH18" s="331">
        <f>SUMIF('Dual Credit Hours'!A:A,Comparison!A5,'Dual Credit Hours'!M:M)</f>
        <v>64752</v>
      </c>
      <c r="AI18" s="332">
        <f t="shared" ref="AI18:AI19" si="26">AH18-AG18</f>
        <v>64752</v>
      </c>
      <c r="AJ18" s="333" t="str">
        <f t="shared" ref="AJ18:AJ19" si="27">IFERROR(ROUND(AI18/AG18,3),"")</f>
        <v/>
      </c>
    </row>
    <row r="19" spans="2:36" x14ac:dyDescent="0.2">
      <c r="Y19" s="199">
        <v>0</v>
      </c>
      <c r="Z19" s="133">
        <f t="shared" si="23"/>
        <v>72864</v>
      </c>
      <c r="AA19" s="334">
        <f>Z19-Y19</f>
        <v>72864</v>
      </c>
      <c r="AB19" s="335" t="str">
        <f t="shared" si="25"/>
        <v/>
      </c>
      <c r="AC19" s="199">
        <v>0</v>
      </c>
      <c r="AD19" s="331">
        <f>SUMIF('Dual Credit Hours'!A:A,Comparison!A6,'Dual Credit Hours'!L:L)+SUM(AD20:AD22)</f>
        <v>0</v>
      </c>
      <c r="AE19" s="332">
        <f>AD19-AC19</f>
        <v>0</v>
      </c>
      <c r="AF19" s="335" t="str">
        <f>IFERROR(ROUND(AE19/AC19,3),"")</f>
        <v/>
      </c>
      <c r="AG19" s="199">
        <v>0</v>
      </c>
      <c r="AH19" s="133">
        <f>SUMIF('Dual Credit Hours'!A:A,Comparison!A6,'Dual Credit Hours'!M:M)+SUM(AH20:AH22)</f>
        <v>72864</v>
      </c>
      <c r="AI19" s="334">
        <f t="shared" si="26"/>
        <v>72864</v>
      </c>
      <c r="AJ19" s="335" t="str">
        <f t="shared" si="27"/>
        <v/>
      </c>
    </row>
    <row r="20" spans="2:36" hidden="1" outlineLevel="1" x14ac:dyDescent="0.2">
      <c r="Y20" s="199">
        <v>0</v>
      </c>
      <c r="Z20" s="133"/>
      <c r="AA20" s="334"/>
      <c r="AB20" s="335"/>
      <c r="AC20" s="199">
        <v>0</v>
      </c>
      <c r="AD20" s="331">
        <f>SUMIF('Dual Credit Hours'!A:A,Comparison!A7,'Dual Credit Hours'!L:L)</f>
        <v>0</v>
      </c>
      <c r="AE20" s="334"/>
      <c r="AF20" s="335"/>
      <c r="AG20" s="199">
        <v>0</v>
      </c>
      <c r="AH20" s="331">
        <f>SUMIF('Dual Credit Hours'!A:A,Comparison!A7,'Dual Credit Hours'!M:M)</f>
        <v>48768</v>
      </c>
      <c r="AI20" s="334"/>
      <c r="AJ20" s="335"/>
    </row>
    <row r="21" spans="2:36" hidden="1" outlineLevel="1" x14ac:dyDescent="0.2">
      <c r="F21" s="137"/>
      <c r="Y21" s="199">
        <v>0</v>
      </c>
      <c r="Z21" s="133"/>
      <c r="AA21" s="334"/>
      <c r="AB21" s="335"/>
      <c r="AC21" s="199">
        <v>0</v>
      </c>
      <c r="AD21" s="331">
        <f>SUMIF('Dual Credit Hours'!A:A,Comparison!A8,'Dual Credit Hours'!L:L)</f>
        <v>0</v>
      </c>
      <c r="AE21" s="334"/>
      <c r="AF21" s="335"/>
      <c r="AG21" s="199">
        <v>0</v>
      </c>
      <c r="AH21" s="331">
        <f>SUMIF('Dual Credit Hours'!A:A,Comparison!A8,'Dual Credit Hours'!M:M)</f>
        <v>4416</v>
      </c>
      <c r="AI21" s="334"/>
      <c r="AJ21" s="335"/>
    </row>
    <row r="22" spans="2:36" hidden="1" outlineLevel="1" x14ac:dyDescent="0.2">
      <c r="F22" s="137"/>
      <c r="Y22" s="199">
        <v>0</v>
      </c>
      <c r="Z22" s="133"/>
      <c r="AA22" s="334"/>
      <c r="AB22" s="335"/>
      <c r="AC22" s="199">
        <v>0</v>
      </c>
      <c r="AD22" s="331">
        <f>SUMIF('Dual Credit Hours'!A:A,Comparison!A9,'Dual Credit Hours'!L:L)</f>
        <v>0</v>
      </c>
      <c r="AE22" s="334"/>
      <c r="AF22" s="335"/>
      <c r="AG22" s="199">
        <v>0</v>
      </c>
      <c r="AH22" s="331">
        <f>SUMIF('Dual Credit Hours'!A:A,Comparison!A9,'Dual Credit Hours'!M:M)</f>
        <v>3904</v>
      </c>
      <c r="AI22" s="334"/>
      <c r="AJ22" s="335"/>
    </row>
    <row r="23" spans="2:36" collapsed="1" x14ac:dyDescent="0.2">
      <c r="E23" s="138"/>
      <c r="F23" s="137"/>
      <c r="Y23" s="199">
        <v>0</v>
      </c>
      <c r="Z23" s="133">
        <f t="shared" ref="Z23:Z26" si="28">AD23+AH23</f>
        <v>11072</v>
      </c>
      <c r="AA23" s="334">
        <f>Z23-Y23</f>
        <v>11072</v>
      </c>
      <c r="AB23" s="335" t="str">
        <f t="shared" ref="AB23:AB26" si="29">IFERROR(ROUND(AA23/Y23,3),"")</f>
        <v/>
      </c>
      <c r="AC23" s="199">
        <v>0</v>
      </c>
      <c r="AD23" s="331">
        <f>SUMIF('Dual Credit Hours'!A:A,Comparison!A10,'Dual Credit Hours'!L:L)</f>
        <v>0</v>
      </c>
      <c r="AE23" s="334">
        <f>AD23-AC23</f>
        <v>0</v>
      </c>
      <c r="AF23" s="335" t="str">
        <f>IFERROR(ROUND(AE23/AC23,3),"")</f>
        <v/>
      </c>
      <c r="AG23" s="199">
        <v>0</v>
      </c>
      <c r="AH23" s="331">
        <f>SUMIF('Dual Credit Hours'!A:A,Comparison!A10,'Dual Credit Hours'!M:M)</f>
        <v>11072</v>
      </c>
      <c r="AI23" s="334">
        <f t="shared" ref="AI23:AI26" si="30">AH23-AG23</f>
        <v>11072</v>
      </c>
      <c r="AJ23" s="335" t="str">
        <f t="shared" ref="AJ23:AJ27" si="31">IFERROR(ROUND(AI23/AG23,3),"")</f>
        <v/>
      </c>
    </row>
    <row r="24" spans="2:36" x14ac:dyDescent="0.2">
      <c r="E24" s="138"/>
      <c r="F24" s="137"/>
      <c r="Y24" s="199">
        <v>0</v>
      </c>
      <c r="Z24" s="133">
        <f t="shared" si="28"/>
        <v>83136</v>
      </c>
      <c r="AA24" s="334">
        <f t="shared" ref="AA24:AA26" si="32">Z24-Y24</f>
        <v>83136</v>
      </c>
      <c r="AB24" s="335" t="str">
        <f t="shared" si="29"/>
        <v/>
      </c>
      <c r="AC24" s="199">
        <v>0</v>
      </c>
      <c r="AD24" s="331">
        <f>SUMIF('Dual Credit Hours'!A:A,Comparison!A11,'Dual Credit Hours'!L:L)</f>
        <v>768</v>
      </c>
      <c r="AE24" s="334">
        <f>AD24-AC24</f>
        <v>768</v>
      </c>
      <c r="AF24" s="335" t="str">
        <f>IFERROR(ROUND(AE24/AC24,3),"")</f>
        <v/>
      </c>
      <c r="AG24" s="199">
        <v>0</v>
      </c>
      <c r="AH24" s="331">
        <f>SUMIF('Dual Credit Hours'!A:A,Comparison!A11,'Dual Credit Hours'!M:M)</f>
        <v>82368</v>
      </c>
      <c r="AI24" s="334">
        <f t="shared" si="30"/>
        <v>82368</v>
      </c>
      <c r="AJ24" s="335" t="str">
        <f t="shared" si="31"/>
        <v/>
      </c>
    </row>
    <row r="25" spans="2:36" x14ac:dyDescent="0.2">
      <c r="E25" s="138"/>
      <c r="F25" s="137"/>
      <c r="Y25" s="199">
        <v>0</v>
      </c>
      <c r="Z25" s="133">
        <f t="shared" si="28"/>
        <v>1200</v>
      </c>
      <c r="AA25" s="334">
        <f t="shared" si="32"/>
        <v>1200</v>
      </c>
      <c r="AB25" s="335" t="str">
        <f t="shared" si="29"/>
        <v/>
      </c>
      <c r="AC25" s="200">
        <v>0</v>
      </c>
      <c r="AD25" s="331">
        <f>SUMIF('Dual Credit Hours'!A:A,Comparison!A12,'Dual Credit Hours'!L:L)</f>
        <v>0</v>
      </c>
      <c r="AE25" s="334">
        <f t="shared" ref="AE25:AE26" si="33">AD25-AC25</f>
        <v>0</v>
      </c>
      <c r="AF25" s="335" t="str">
        <f t="shared" ref="AF25:AF26" si="34">IFERROR(ROUND(AE25/AC25,3),"")</f>
        <v/>
      </c>
      <c r="AG25" s="200">
        <v>0</v>
      </c>
      <c r="AH25" s="331">
        <f>SUMIF('Dual Credit Hours'!A:A,Comparison!A12,'Dual Credit Hours'!M:M)</f>
        <v>1200</v>
      </c>
      <c r="AI25" s="334">
        <f t="shared" si="30"/>
        <v>1200</v>
      </c>
      <c r="AJ25" s="335" t="str">
        <f t="shared" si="31"/>
        <v/>
      </c>
    </row>
    <row r="26" spans="2:36" x14ac:dyDescent="0.2">
      <c r="E26" s="138"/>
      <c r="F26" s="137"/>
      <c r="Y26" s="199">
        <v>0</v>
      </c>
      <c r="Z26" s="133">
        <f t="shared" si="28"/>
        <v>3760</v>
      </c>
      <c r="AA26" s="334">
        <f t="shared" si="32"/>
        <v>3760</v>
      </c>
      <c r="AB26" s="335" t="str">
        <f t="shared" si="29"/>
        <v/>
      </c>
      <c r="AC26" s="200">
        <v>0</v>
      </c>
      <c r="AD26" s="331">
        <f>SUMIF('Dual Credit Hours'!A:A,Comparison!A13,'Dual Credit Hours'!L:L)</f>
        <v>0</v>
      </c>
      <c r="AE26" s="334">
        <f t="shared" si="33"/>
        <v>0</v>
      </c>
      <c r="AF26" s="335" t="str">
        <f t="shared" si="34"/>
        <v/>
      </c>
      <c r="AG26" s="200">
        <v>0</v>
      </c>
      <c r="AH26" s="331">
        <f>SUMIF('Dual Credit Hours'!A:A,Comparison!A13,'Dual Credit Hours'!M:M)</f>
        <v>3760</v>
      </c>
      <c r="AI26" s="334">
        <f t="shared" si="30"/>
        <v>3760</v>
      </c>
      <c r="AJ26" s="335" t="str">
        <f t="shared" si="31"/>
        <v/>
      </c>
    </row>
    <row r="27" spans="2:36" ht="15" thickBot="1" x14ac:dyDescent="0.25">
      <c r="E27" s="138"/>
      <c r="F27" s="137"/>
      <c r="Y27" s="135">
        <f>SUM(Y18:Y26)</f>
        <v>0</v>
      </c>
      <c r="Z27" s="131">
        <f>SUM(Z18:Z26)</f>
        <v>262272</v>
      </c>
      <c r="AA27" s="131">
        <f>SUM(AA18:AA26)</f>
        <v>262272</v>
      </c>
      <c r="AB27" s="336" t="str">
        <f>IFERROR(ROUND(AA27/Y27,3),"")</f>
        <v/>
      </c>
      <c r="AC27" s="135">
        <f>SUM(AC18:AC26)</f>
        <v>0</v>
      </c>
      <c r="AD27" s="131">
        <f>AD26+AD25+AD24+AD23+AD19+AD18</f>
        <v>26256</v>
      </c>
      <c r="AE27" s="131">
        <f>SUM(AE18:AE26)</f>
        <v>26256</v>
      </c>
      <c r="AF27" s="336" t="str">
        <f>IFERROR(ROUND(AE27/AC27,3),"")</f>
        <v/>
      </c>
      <c r="AG27" s="135">
        <f>SUM(AG18:AG26)</f>
        <v>0</v>
      </c>
      <c r="AH27" s="131">
        <f>AH26+AH25+AH24+AH23+AH19+AH18</f>
        <v>236016</v>
      </c>
      <c r="AI27" s="131">
        <f>SUM(AI18:AI26)</f>
        <v>236016</v>
      </c>
      <c r="AJ27" s="336" t="str">
        <f t="shared" si="31"/>
        <v/>
      </c>
    </row>
    <row r="28" spans="2:36" x14ac:dyDescent="0.2">
      <c r="E28" s="138"/>
      <c r="F28" s="137"/>
    </row>
    <row r="29" spans="2:36" x14ac:dyDescent="0.2">
      <c r="E29" s="138"/>
      <c r="F29" s="137"/>
    </row>
    <row r="30" spans="2:36" x14ac:dyDescent="0.2">
      <c r="E30" s="138"/>
      <c r="F30" s="137"/>
    </row>
    <row r="31" spans="2:36" x14ac:dyDescent="0.2">
      <c r="E31" s="138"/>
      <c r="F31" s="137"/>
    </row>
    <row r="32" spans="2:36" x14ac:dyDescent="0.2">
      <c r="E32" s="138"/>
      <c r="F32" s="137"/>
    </row>
    <row r="33" spans="1:5" x14ac:dyDescent="0.2">
      <c r="E33" s="138"/>
    </row>
    <row r="34" spans="1:5" x14ac:dyDescent="0.2">
      <c r="E34" s="138"/>
    </row>
    <row r="35" spans="1:5" x14ac:dyDescent="0.2">
      <c r="E35" s="138"/>
    </row>
    <row r="36" spans="1:5" x14ac:dyDescent="0.2">
      <c r="E36" s="138"/>
    </row>
    <row r="37" spans="1:5" x14ac:dyDescent="0.2">
      <c r="E37" s="138"/>
    </row>
    <row r="38" spans="1:5" x14ac:dyDescent="0.2">
      <c r="E38" s="138"/>
    </row>
    <row r="39" spans="1:5" x14ac:dyDescent="0.2">
      <c r="E39" s="138"/>
    </row>
    <row r="40" spans="1:5" x14ac:dyDescent="0.2">
      <c r="E40" s="138"/>
    </row>
    <row r="41" spans="1:5" x14ac:dyDescent="0.2">
      <c r="E41" s="138"/>
    </row>
    <row r="42" spans="1:5" x14ac:dyDescent="0.2">
      <c r="E42" s="138"/>
    </row>
    <row r="43" spans="1:5" x14ac:dyDescent="0.2">
      <c r="E43" s="138"/>
    </row>
    <row r="44" spans="1:5" x14ac:dyDescent="0.2">
      <c r="E44" s="138"/>
    </row>
    <row r="45" spans="1:5" x14ac:dyDescent="0.2">
      <c r="A45" s="132"/>
      <c r="B45" s="132"/>
      <c r="E45" s="138"/>
    </row>
    <row r="46" spans="1:5" x14ac:dyDescent="0.2">
      <c r="A46" s="132"/>
      <c r="B46" s="132"/>
      <c r="E46" s="138"/>
    </row>
    <row r="47" spans="1:5" x14ac:dyDescent="0.2">
      <c r="A47" s="132"/>
      <c r="B47" s="132"/>
      <c r="E47" s="138"/>
    </row>
    <row r="48" spans="1:5" x14ac:dyDescent="0.2">
      <c r="A48" s="132"/>
      <c r="B48" s="132"/>
      <c r="E48" s="138"/>
    </row>
    <row r="49" spans="1:5" x14ac:dyDescent="0.2">
      <c r="A49" s="132"/>
      <c r="B49" s="132"/>
      <c r="E49" s="138"/>
    </row>
    <row r="50" spans="1:5" x14ac:dyDescent="0.2">
      <c r="E50" s="138"/>
    </row>
    <row r="51" spans="1:5" x14ac:dyDescent="0.2">
      <c r="E51" s="138"/>
    </row>
    <row r="52" spans="1:5" x14ac:dyDescent="0.2">
      <c r="E52" s="138"/>
    </row>
    <row r="53" spans="1:5" x14ac:dyDescent="0.2">
      <c r="E53" s="138"/>
    </row>
    <row r="54" spans="1:5" x14ac:dyDescent="0.2">
      <c r="E54" s="138"/>
    </row>
    <row r="55" spans="1:5" x14ac:dyDescent="0.2">
      <c r="E55" s="138"/>
    </row>
    <row r="56" spans="1:5" x14ac:dyDescent="0.2">
      <c r="E56" s="138"/>
    </row>
    <row r="57" spans="1:5" x14ac:dyDescent="0.2">
      <c r="E57" s="138"/>
    </row>
    <row r="58" spans="1:5" x14ac:dyDescent="0.2">
      <c r="E58" s="138"/>
    </row>
    <row r="59" spans="1:5" x14ac:dyDescent="0.2">
      <c r="E59" s="138"/>
    </row>
    <row r="60" spans="1:5" x14ac:dyDescent="0.2">
      <c r="E60" s="138"/>
    </row>
    <row r="61" spans="1:5" x14ac:dyDescent="0.2">
      <c r="E61" s="138"/>
    </row>
    <row r="62" spans="1:5" x14ac:dyDescent="0.2">
      <c r="E62" s="138"/>
    </row>
    <row r="63" spans="1:5" x14ac:dyDescent="0.2">
      <c r="E63" s="138"/>
    </row>
    <row r="64" spans="1:5" x14ac:dyDescent="0.2">
      <c r="E64" s="138"/>
    </row>
    <row r="65" spans="5:5" x14ac:dyDescent="0.2">
      <c r="E65" s="138"/>
    </row>
    <row r="66" spans="5:5" x14ac:dyDescent="0.2">
      <c r="E66" s="138"/>
    </row>
    <row r="67" spans="5:5" x14ac:dyDescent="0.2">
      <c r="E67" s="138"/>
    </row>
  </sheetData>
  <mergeCells count="13">
    <mergeCell ref="A16:B16"/>
    <mergeCell ref="Y3:AB3"/>
    <mergeCell ref="AC3:AF3"/>
    <mergeCell ref="AG3:AJ3"/>
    <mergeCell ref="A3:A4"/>
    <mergeCell ref="B3:B4"/>
    <mergeCell ref="C3:G3"/>
    <mergeCell ref="H3:L3"/>
    <mergeCell ref="M3:Q3"/>
    <mergeCell ref="S3:W3"/>
    <mergeCell ref="Y16:AB16"/>
    <mergeCell ref="AC16:AF16"/>
    <mergeCell ref="AG16:AJ16"/>
  </mergeCells>
  <printOptions horizontalCentered="1"/>
  <pageMargins left="0.25" right="0.25" top="0.28999999999999998" bottom="0.34" header="0.25" footer="0.17"/>
  <pageSetup scale="72" fitToHeight="0" orientation="landscape" r:id="rId1"/>
  <headerFooter alignWithMargins="0">
    <oddFooter>Prepared by Paul Turcotte &amp;D&amp;RPage &amp;P</oddFooter>
  </headerFooter>
  <ignoredErrors>
    <ignoredError sqref="G14 L14 AB14 AF14 AF27 AB27 AD27 AH27 AH14"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3591"/>
  <sheetViews>
    <sheetView zoomScaleNormal="100" zoomScaleSheetLayoutView="100" workbookViewId="0"/>
  </sheetViews>
  <sheetFormatPr defaultRowHeight="15" outlineLevelRow="1" x14ac:dyDescent="0.25"/>
  <cols>
    <col min="3" max="3" width="5.42578125" bestFit="1" customWidth="1"/>
    <col min="4" max="4" width="54" bestFit="1" customWidth="1"/>
    <col min="5" max="5" width="7.7109375" customWidth="1"/>
    <col min="6" max="6" width="11.140625" style="174" bestFit="1" customWidth="1"/>
    <col min="7" max="7" width="10.140625" style="174" bestFit="1" customWidth="1"/>
    <col min="8" max="9" width="9.140625" style="174" bestFit="1" customWidth="1"/>
    <col min="10" max="11" width="10.140625" style="174" bestFit="1" customWidth="1"/>
    <col min="12" max="12" width="9.140625" style="174" bestFit="1" customWidth="1"/>
    <col min="13" max="13" width="10" style="174" bestFit="1" customWidth="1"/>
    <col min="14" max="14" width="11.140625" style="174" bestFit="1" customWidth="1"/>
    <col min="16" max="16" width="13.5703125" customWidth="1"/>
    <col min="18" max="18" width="11.85546875" customWidth="1"/>
    <col min="21" max="21" width="11.42578125" customWidth="1"/>
  </cols>
  <sheetData>
    <row r="1" spans="1:21" x14ac:dyDescent="0.25">
      <c r="A1" s="173" t="s">
        <v>481</v>
      </c>
      <c r="Q1" s="149"/>
      <c r="S1" s="149"/>
      <c r="U1" s="326"/>
    </row>
    <row r="2" spans="1:21" hidden="1" outlineLevel="1" x14ac:dyDescent="0.25">
      <c r="A2" s="173" t="s">
        <v>142</v>
      </c>
    </row>
    <row r="3" spans="1:21" hidden="1" outlineLevel="1" x14ac:dyDescent="0.25">
      <c r="A3" s="175" t="s">
        <v>6</v>
      </c>
      <c r="B3" s="175" t="s">
        <v>143</v>
      </c>
      <c r="C3" s="175" t="s">
        <v>14</v>
      </c>
      <c r="D3" s="173" t="s">
        <v>144</v>
      </c>
      <c r="E3" s="173"/>
      <c r="F3" s="174" t="s">
        <v>145</v>
      </c>
      <c r="G3" s="174" t="s">
        <v>146</v>
      </c>
      <c r="H3" s="174" t="s">
        <v>147</v>
      </c>
      <c r="I3" s="174" t="s">
        <v>148</v>
      </c>
      <c r="J3" s="174" t="s">
        <v>149</v>
      </c>
      <c r="K3" s="174" t="s">
        <v>150</v>
      </c>
      <c r="L3" s="174" t="s">
        <v>151</v>
      </c>
      <c r="M3" s="174" t="s">
        <v>152</v>
      </c>
      <c r="N3" s="174" t="s">
        <v>5</v>
      </c>
    </row>
    <row r="4" spans="1:21" hidden="1" outlineLevel="1" x14ac:dyDescent="0.25">
      <c r="A4" s="175" t="s">
        <v>153</v>
      </c>
      <c r="B4" s="175" t="s">
        <v>154</v>
      </c>
      <c r="C4" s="175" t="s">
        <v>155</v>
      </c>
      <c r="D4" s="175" t="s">
        <v>156</v>
      </c>
      <c r="E4" s="175"/>
      <c r="F4" s="174">
        <v>65392</v>
      </c>
      <c r="G4" s="174">
        <v>0</v>
      </c>
      <c r="H4" s="174">
        <v>0</v>
      </c>
      <c r="I4" s="174">
        <v>0</v>
      </c>
      <c r="J4" s="174">
        <v>30736</v>
      </c>
      <c r="K4" s="174">
        <v>0</v>
      </c>
      <c r="L4" s="174">
        <v>0</v>
      </c>
      <c r="M4" s="174">
        <v>0</v>
      </c>
      <c r="N4" s="174">
        <v>96128</v>
      </c>
    </row>
    <row r="5" spans="1:21" hidden="1" outlineLevel="1" x14ac:dyDescent="0.25">
      <c r="A5" s="175" t="s">
        <v>153</v>
      </c>
      <c r="B5" s="175" t="s">
        <v>154</v>
      </c>
      <c r="C5" s="175" t="s">
        <v>157</v>
      </c>
      <c r="D5" s="175" t="s">
        <v>158</v>
      </c>
      <c r="E5" s="175"/>
      <c r="F5" s="174">
        <v>56208</v>
      </c>
      <c r="G5" s="174">
        <v>0</v>
      </c>
      <c r="H5" s="174">
        <v>0</v>
      </c>
      <c r="I5" s="174">
        <v>0</v>
      </c>
      <c r="J5" s="174">
        <v>95936</v>
      </c>
      <c r="K5" s="174">
        <v>0</v>
      </c>
      <c r="L5" s="174">
        <v>35697</v>
      </c>
      <c r="M5" s="174">
        <v>0</v>
      </c>
      <c r="N5" s="174">
        <v>187841</v>
      </c>
    </row>
    <row r="6" spans="1:21" hidden="1" outlineLevel="1" x14ac:dyDescent="0.25">
      <c r="A6" s="175" t="s">
        <v>153</v>
      </c>
      <c r="B6" s="175" t="s">
        <v>154</v>
      </c>
      <c r="C6" s="175" t="s">
        <v>159</v>
      </c>
      <c r="D6" s="175" t="s">
        <v>160</v>
      </c>
      <c r="E6" s="175"/>
      <c r="F6" s="174">
        <v>0</v>
      </c>
      <c r="G6" s="174">
        <v>2544320</v>
      </c>
      <c r="H6" s="174">
        <v>0</v>
      </c>
      <c r="I6" s="174">
        <v>0</v>
      </c>
      <c r="J6" s="174">
        <v>5648</v>
      </c>
      <c r="K6" s="174">
        <v>1216</v>
      </c>
      <c r="L6" s="174">
        <v>200</v>
      </c>
      <c r="M6" s="174">
        <v>0</v>
      </c>
      <c r="N6" s="174">
        <v>2551384</v>
      </c>
    </row>
    <row r="7" spans="1:21" hidden="1" outlineLevel="1" x14ac:dyDescent="0.25">
      <c r="A7" s="175" t="s">
        <v>153</v>
      </c>
      <c r="B7" s="175" t="s">
        <v>154</v>
      </c>
      <c r="C7" s="175" t="s">
        <v>161</v>
      </c>
      <c r="D7" s="175" t="s">
        <v>162</v>
      </c>
      <c r="E7" s="175"/>
      <c r="F7" s="174">
        <v>177456</v>
      </c>
      <c r="G7" s="174">
        <v>125472</v>
      </c>
      <c r="H7" s="174">
        <v>0</v>
      </c>
      <c r="I7" s="174">
        <v>0</v>
      </c>
      <c r="J7" s="174">
        <v>385808</v>
      </c>
      <c r="K7" s="174">
        <v>121504</v>
      </c>
      <c r="L7" s="174">
        <v>47888</v>
      </c>
      <c r="M7" s="174">
        <v>19382</v>
      </c>
      <c r="N7" s="174">
        <v>877510</v>
      </c>
    </row>
    <row r="8" spans="1:21" hidden="1" outlineLevel="1" x14ac:dyDescent="0.25">
      <c r="A8" s="175" t="s">
        <v>153</v>
      </c>
      <c r="B8" s="175" t="s">
        <v>154</v>
      </c>
      <c r="C8" s="175" t="s">
        <v>163</v>
      </c>
      <c r="D8" s="175" t="s">
        <v>164</v>
      </c>
      <c r="E8" s="175"/>
      <c r="F8" s="174">
        <v>0</v>
      </c>
      <c r="G8" s="174">
        <v>0</v>
      </c>
      <c r="H8" s="174">
        <v>0</v>
      </c>
      <c r="I8" s="174">
        <v>0</v>
      </c>
      <c r="J8" s="174">
        <v>752</v>
      </c>
      <c r="K8" s="174">
        <v>0</v>
      </c>
      <c r="L8" s="174">
        <v>0</v>
      </c>
      <c r="M8" s="174">
        <v>0</v>
      </c>
      <c r="N8" s="174">
        <v>752</v>
      </c>
    </row>
    <row r="9" spans="1:21" hidden="1" outlineLevel="1" x14ac:dyDescent="0.25">
      <c r="A9" s="175" t="s">
        <v>153</v>
      </c>
      <c r="B9" s="175" t="s">
        <v>154</v>
      </c>
      <c r="C9" s="175" t="s">
        <v>165</v>
      </c>
      <c r="D9" s="175" t="s">
        <v>166</v>
      </c>
      <c r="E9" s="175"/>
      <c r="F9" s="174">
        <v>86016</v>
      </c>
      <c r="G9" s="174">
        <v>0</v>
      </c>
      <c r="H9" s="174">
        <v>0</v>
      </c>
      <c r="I9" s="174">
        <v>0</v>
      </c>
      <c r="J9" s="174">
        <v>88560</v>
      </c>
      <c r="K9" s="174">
        <v>0</v>
      </c>
      <c r="L9" s="174">
        <v>1208</v>
      </c>
      <c r="M9" s="174">
        <v>0</v>
      </c>
      <c r="N9" s="174">
        <v>175784</v>
      </c>
    </row>
    <row r="10" spans="1:21" hidden="1" outlineLevel="1" x14ac:dyDescent="0.25">
      <c r="A10" s="175" t="s">
        <v>153</v>
      </c>
      <c r="B10" s="175" t="s">
        <v>154</v>
      </c>
      <c r="C10" s="175" t="s">
        <v>167</v>
      </c>
      <c r="D10" s="175" t="s">
        <v>168</v>
      </c>
      <c r="E10" s="175"/>
      <c r="F10" s="174">
        <v>0</v>
      </c>
      <c r="G10" s="174">
        <v>134464</v>
      </c>
      <c r="H10" s="174">
        <v>0</v>
      </c>
      <c r="I10" s="174">
        <v>0</v>
      </c>
      <c r="J10" s="174">
        <v>0</v>
      </c>
      <c r="K10" s="174">
        <v>433856</v>
      </c>
      <c r="L10" s="174">
        <v>0</v>
      </c>
      <c r="M10" s="174">
        <v>15068</v>
      </c>
      <c r="N10" s="174">
        <v>583388</v>
      </c>
    </row>
    <row r="11" spans="1:21" hidden="1" outlineLevel="1" x14ac:dyDescent="0.25">
      <c r="A11" s="175" t="s">
        <v>153</v>
      </c>
      <c r="B11" s="175" t="s">
        <v>154</v>
      </c>
      <c r="C11" s="175" t="s">
        <v>169</v>
      </c>
      <c r="D11" s="175" t="s">
        <v>170</v>
      </c>
      <c r="E11" s="175"/>
      <c r="F11" s="174">
        <v>0</v>
      </c>
      <c r="G11" s="174">
        <v>0</v>
      </c>
      <c r="H11" s="174">
        <v>0</v>
      </c>
      <c r="I11" s="174">
        <v>0</v>
      </c>
      <c r="J11" s="174">
        <v>82896</v>
      </c>
      <c r="K11" s="174">
        <v>0</v>
      </c>
      <c r="L11" s="174">
        <v>752</v>
      </c>
      <c r="M11" s="174">
        <v>0</v>
      </c>
      <c r="N11" s="174">
        <v>83648</v>
      </c>
    </row>
    <row r="12" spans="1:21" hidden="1" outlineLevel="1" x14ac:dyDescent="0.25">
      <c r="A12" s="175" t="s">
        <v>153</v>
      </c>
      <c r="B12" s="175" t="s">
        <v>154</v>
      </c>
      <c r="C12" s="175" t="s">
        <v>171</v>
      </c>
      <c r="D12" s="175" t="s">
        <v>172</v>
      </c>
      <c r="E12" s="175"/>
      <c r="F12" s="174">
        <v>177552</v>
      </c>
      <c r="G12" s="174">
        <v>120896</v>
      </c>
      <c r="H12" s="174">
        <v>0</v>
      </c>
      <c r="I12" s="174">
        <v>0</v>
      </c>
      <c r="J12" s="174">
        <v>239712</v>
      </c>
      <c r="K12" s="174">
        <v>0</v>
      </c>
      <c r="L12" s="174">
        <v>1560</v>
      </c>
      <c r="M12" s="174">
        <v>0</v>
      </c>
      <c r="N12" s="174">
        <v>539720</v>
      </c>
    </row>
    <row r="13" spans="1:21" hidden="1" outlineLevel="1" x14ac:dyDescent="0.25">
      <c r="A13" s="175" t="s">
        <v>153</v>
      </c>
      <c r="B13" s="175" t="s">
        <v>154</v>
      </c>
      <c r="C13" s="175" t="s">
        <v>173</v>
      </c>
      <c r="D13" s="175" t="s">
        <v>174</v>
      </c>
      <c r="E13" s="175"/>
      <c r="F13" s="174">
        <v>0</v>
      </c>
      <c r="G13" s="174">
        <v>27728</v>
      </c>
      <c r="H13" s="174">
        <v>0</v>
      </c>
      <c r="I13" s="174">
        <v>0</v>
      </c>
      <c r="J13" s="174">
        <v>0</v>
      </c>
      <c r="K13" s="174">
        <v>0</v>
      </c>
      <c r="L13" s="174">
        <v>0</v>
      </c>
      <c r="M13" s="174">
        <v>0</v>
      </c>
      <c r="N13" s="174">
        <v>27728</v>
      </c>
    </row>
    <row r="14" spans="1:21" hidden="1" outlineLevel="1" x14ac:dyDescent="0.25">
      <c r="A14" s="175" t="s">
        <v>153</v>
      </c>
      <c r="B14" s="175" t="s">
        <v>154</v>
      </c>
      <c r="C14" s="175" t="s">
        <v>175</v>
      </c>
      <c r="D14" s="175" t="s">
        <v>176</v>
      </c>
      <c r="E14" s="175"/>
      <c r="F14" s="174">
        <v>0</v>
      </c>
      <c r="G14" s="174">
        <v>62224</v>
      </c>
      <c r="H14" s="174">
        <v>0</v>
      </c>
      <c r="I14" s="174">
        <v>0</v>
      </c>
      <c r="J14" s="174">
        <v>0</v>
      </c>
      <c r="K14" s="174">
        <v>213952</v>
      </c>
      <c r="L14" s="174">
        <v>0</v>
      </c>
      <c r="M14" s="174">
        <v>57934</v>
      </c>
      <c r="N14" s="174">
        <v>334110</v>
      </c>
    </row>
    <row r="15" spans="1:21" hidden="1" outlineLevel="1" x14ac:dyDescent="0.25">
      <c r="A15" s="175" t="s">
        <v>153</v>
      </c>
      <c r="B15" s="175" t="s">
        <v>154</v>
      </c>
      <c r="C15" s="175" t="s">
        <v>177</v>
      </c>
      <c r="D15" s="175" t="s">
        <v>178</v>
      </c>
      <c r="E15" s="175"/>
      <c r="F15" s="174">
        <v>3045504</v>
      </c>
      <c r="G15" s="174">
        <v>0</v>
      </c>
      <c r="H15" s="174">
        <v>0</v>
      </c>
      <c r="I15" s="174">
        <v>267064</v>
      </c>
      <c r="J15" s="174">
        <v>0</v>
      </c>
      <c r="K15" s="174">
        <v>0</v>
      </c>
      <c r="L15" s="174">
        <v>544</v>
      </c>
      <c r="M15" s="174">
        <v>0</v>
      </c>
      <c r="N15" s="174">
        <v>3313112</v>
      </c>
    </row>
    <row r="16" spans="1:21" hidden="1" outlineLevel="1" x14ac:dyDescent="0.25">
      <c r="A16" s="175" t="s">
        <v>153</v>
      </c>
      <c r="B16" s="175" t="s">
        <v>154</v>
      </c>
      <c r="C16" s="175" t="s">
        <v>179</v>
      </c>
      <c r="D16" s="175" t="s">
        <v>180</v>
      </c>
      <c r="E16" s="175"/>
      <c r="F16" s="174">
        <v>589248</v>
      </c>
      <c r="G16" s="174">
        <v>0</v>
      </c>
      <c r="H16" s="174">
        <v>0</v>
      </c>
      <c r="I16" s="174">
        <v>0</v>
      </c>
      <c r="J16" s="174">
        <v>68912</v>
      </c>
      <c r="K16" s="174">
        <v>0</v>
      </c>
      <c r="L16" s="174">
        <v>314</v>
      </c>
      <c r="M16" s="174">
        <v>0</v>
      </c>
      <c r="N16" s="174">
        <v>658474</v>
      </c>
    </row>
    <row r="17" spans="1:14" hidden="1" outlineLevel="1" x14ac:dyDescent="0.25">
      <c r="A17" s="175" t="s">
        <v>153</v>
      </c>
      <c r="B17" s="175" t="s">
        <v>154</v>
      </c>
      <c r="C17" s="175" t="s">
        <v>181</v>
      </c>
      <c r="D17" s="175" t="s">
        <v>182</v>
      </c>
      <c r="E17" s="175"/>
      <c r="F17" s="174">
        <v>0</v>
      </c>
      <c r="G17" s="174">
        <v>0</v>
      </c>
      <c r="H17" s="174">
        <v>0</v>
      </c>
      <c r="I17" s="174">
        <v>0</v>
      </c>
      <c r="J17" s="174">
        <v>0</v>
      </c>
      <c r="K17" s="174">
        <v>332176</v>
      </c>
      <c r="L17" s="174">
        <v>0</v>
      </c>
      <c r="M17" s="174">
        <v>4245</v>
      </c>
      <c r="N17" s="174">
        <v>336421</v>
      </c>
    </row>
    <row r="18" spans="1:14" hidden="1" outlineLevel="1" x14ac:dyDescent="0.25">
      <c r="A18" s="175" t="s">
        <v>153</v>
      </c>
      <c r="B18" s="175" t="s">
        <v>154</v>
      </c>
      <c r="C18" s="175" t="s">
        <v>183</v>
      </c>
      <c r="D18" s="175" t="s">
        <v>184</v>
      </c>
      <c r="E18" s="175"/>
      <c r="F18" s="174">
        <v>0</v>
      </c>
      <c r="G18" s="174">
        <v>0</v>
      </c>
      <c r="H18" s="174">
        <v>0</v>
      </c>
      <c r="I18" s="174">
        <v>0</v>
      </c>
      <c r="J18" s="174">
        <v>0</v>
      </c>
      <c r="K18" s="174">
        <v>0</v>
      </c>
      <c r="L18" s="174">
        <v>0</v>
      </c>
      <c r="M18" s="174">
        <v>0</v>
      </c>
      <c r="N18" s="174">
        <v>0</v>
      </c>
    </row>
    <row r="19" spans="1:14" hidden="1" outlineLevel="1" x14ac:dyDescent="0.25">
      <c r="A19" s="175" t="s">
        <v>153</v>
      </c>
      <c r="B19" s="175" t="s">
        <v>154</v>
      </c>
      <c r="C19" s="175" t="s">
        <v>185</v>
      </c>
      <c r="D19" s="175" t="s">
        <v>186</v>
      </c>
      <c r="E19" s="175"/>
      <c r="F19" s="174">
        <v>96672</v>
      </c>
      <c r="G19" s="174">
        <v>0</v>
      </c>
      <c r="H19" s="174">
        <v>0</v>
      </c>
      <c r="I19" s="174">
        <v>0</v>
      </c>
      <c r="J19" s="174">
        <v>11648</v>
      </c>
      <c r="K19" s="174">
        <v>489184</v>
      </c>
      <c r="L19" s="174">
        <v>3568</v>
      </c>
      <c r="M19" s="174">
        <v>98760</v>
      </c>
      <c r="N19" s="174">
        <v>699832</v>
      </c>
    </row>
    <row r="20" spans="1:14" hidden="1" outlineLevel="1" x14ac:dyDescent="0.25">
      <c r="A20" s="175" t="s">
        <v>153</v>
      </c>
      <c r="B20" s="175" t="s">
        <v>154</v>
      </c>
      <c r="C20" s="175" t="s">
        <v>187</v>
      </c>
      <c r="D20" s="175" t="s">
        <v>188</v>
      </c>
      <c r="E20" s="175"/>
      <c r="F20" s="174">
        <v>0</v>
      </c>
      <c r="G20" s="174">
        <v>0</v>
      </c>
      <c r="H20" s="174">
        <v>0</v>
      </c>
      <c r="I20" s="174">
        <v>0</v>
      </c>
      <c r="J20" s="174">
        <v>0</v>
      </c>
      <c r="K20" s="174">
        <v>57456</v>
      </c>
      <c r="L20" s="174">
        <v>0</v>
      </c>
      <c r="M20" s="174">
        <v>0</v>
      </c>
      <c r="N20" s="174">
        <v>57456</v>
      </c>
    </row>
    <row r="21" spans="1:14" hidden="1" outlineLevel="1" x14ac:dyDescent="0.25">
      <c r="A21" s="175" t="s">
        <v>153</v>
      </c>
      <c r="B21" s="175" t="s">
        <v>154</v>
      </c>
      <c r="C21" s="175" t="s">
        <v>189</v>
      </c>
      <c r="D21" s="175" t="s">
        <v>190</v>
      </c>
      <c r="E21" s="175"/>
      <c r="F21" s="174">
        <v>0</v>
      </c>
      <c r="G21" s="174">
        <v>0</v>
      </c>
      <c r="H21" s="174">
        <v>0</v>
      </c>
      <c r="I21" s="174">
        <v>0</v>
      </c>
      <c r="J21" s="174">
        <v>0</v>
      </c>
      <c r="K21" s="174">
        <v>179616</v>
      </c>
      <c r="L21" s="174">
        <v>0</v>
      </c>
      <c r="M21" s="174">
        <v>0</v>
      </c>
      <c r="N21" s="174">
        <v>179616</v>
      </c>
    </row>
    <row r="22" spans="1:14" hidden="1" outlineLevel="1" x14ac:dyDescent="0.25">
      <c r="A22" s="175" t="s">
        <v>153</v>
      </c>
      <c r="B22" s="175" t="s">
        <v>154</v>
      </c>
      <c r="C22" s="175" t="s">
        <v>191</v>
      </c>
      <c r="D22" s="175" t="s">
        <v>192</v>
      </c>
      <c r="E22" s="175"/>
      <c r="F22" s="174">
        <v>0</v>
      </c>
      <c r="G22" s="174">
        <v>1691472</v>
      </c>
      <c r="H22" s="174">
        <v>973392</v>
      </c>
      <c r="I22" s="174">
        <v>0</v>
      </c>
      <c r="J22" s="174">
        <v>0</v>
      </c>
      <c r="K22" s="174">
        <v>2640</v>
      </c>
      <c r="L22" s="174">
        <v>0</v>
      </c>
      <c r="M22" s="174">
        <v>1600</v>
      </c>
      <c r="N22" s="174">
        <v>2669104</v>
      </c>
    </row>
    <row r="23" spans="1:14" hidden="1" outlineLevel="1" x14ac:dyDescent="0.25">
      <c r="A23" s="175" t="s">
        <v>153</v>
      </c>
      <c r="B23" s="175" t="s">
        <v>154</v>
      </c>
      <c r="C23" s="175" t="s">
        <v>193</v>
      </c>
      <c r="D23" s="175" t="s">
        <v>194</v>
      </c>
      <c r="E23" s="175"/>
      <c r="F23" s="174">
        <v>0</v>
      </c>
      <c r="G23" s="174">
        <v>0</v>
      </c>
      <c r="H23" s="174">
        <v>0</v>
      </c>
      <c r="I23" s="174">
        <v>0</v>
      </c>
      <c r="J23" s="174">
        <v>214464</v>
      </c>
      <c r="K23" s="174">
        <v>0</v>
      </c>
      <c r="L23" s="174">
        <v>19320</v>
      </c>
      <c r="M23" s="174">
        <v>0</v>
      </c>
      <c r="N23" s="174">
        <v>233784</v>
      </c>
    </row>
    <row r="24" spans="1:14" hidden="1" outlineLevel="1" x14ac:dyDescent="0.25">
      <c r="A24" s="175" t="s">
        <v>153</v>
      </c>
      <c r="B24" s="175" t="s">
        <v>154</v>
      </c>
      <c r="C24" s="175" t="s">
        <v>195</v>
      </c>
      <c r="D24" s="175" t="s">
        <v>196</v>
      </c>
      <c r="E24" s="175"/>
      <c r="F24" s="174">
        <v>0</v>
      </c>
      <c r="G24" s="174">
        <v>0</v>
      </c>
      <c r="H24" s="174">
        <v>0</v>
      </c>
      <c r="I24" s="174">
        <v>0</v>
      </c>
      <c r="J24" s="174">
        <v>160336</v>
      </c>
      <c r="K24" s="174">
        <v>0</v>
      </c>
      <c r="L24" s="174">
        <v>20070</v>
      </c>
      <c r="M24" s="174">
        <v>0</v>
      </c>
      <c r="N24" s="174">
        <v>180406</v>
      </c>
    </row>
    <row r="25" spans="1:14" hidden="1" outlineLevel="1" x14ac:dyDescent="0.25">
      <c r="A25" s="175" t="s">
        <v>153</v>
      </c>
      <c r="B25" s="175" t="s">
        <v>154</v>
      </c>
      <c r="C25" s="175" t="s">
        <v>197</v>
      </c>
      <c r="D25" s="175" t="s">
        <v>198</v>
      </c>
      <c r="E25" s="175"/>
      <c r="F25" s="174">
        <v>0</v>
      </c>
      <c r="G25" s="174">
        <v>0</v>
      </c>
      <c r="H25" s="174">
        <v>0</v>
      </c>
      <c r="I25" s="174">
        <v>0</v>
      </c>
      <c r="J25" s="174">
        <v>12448</v>
      </c>
      <c r="K25" s="174">
        <v>0</v>
      </c>
      <c r="L25" s="174">
        <v>7740</v>
      </c>
      <c r="M25" s="174">
        <v>0</v>
      </c>
      <c r="N25" s="174">
        <v>20188</v>
      </c>
    </row>
    <row r="26" spans="1:14" hidden="1" outlineLevel="1" x14ac:dyDescent="0.25">
      <c r="A26" s="175" t="s">
        <v>153</v>
      </c>
      <c r="B26" s="175" t="s">
        <v>154</v>
      </c>
      <c r="C26" s="175" t="s">
        <v>199</v>
      </c>
      <c r="D26" s="175" t="s">
        <v>200</v>
      </c>
      <c r="E26" s="175"/>
      <c r="F26" s="174">
        <v>170640</v>
      </c>
      <c r="G26" s="174">
        <v>0</v>
      </c>
      <c r="H26" s="174">
        <v>0</v>
      </c>
      <c r="I26" s="174">
        <v>0</v>
      </c>
      <c r="J26" s="174">
        <v>12480</v>
      </c>
      <c r="K26" s="174">
        <v>0</v>
      </c>
      <c r="L26" s="174">
        <v>0</v>
      </c>
      <c r="M26" s="174">
        <v>0</v>
      </c>
      <c r="N26" s="174">
        <v>183120</v>
      </c>
    </row>
    <row r="27" spans="1:14" hidden="1" outlineLevel="1" x14ac:dyDescent="0.25">
      <c r="A27" s="175" t="s">
        <v>153</v>
      </c>
      <c r="B27" s="175" t="s">
        <v>154</v>
      </c>
      <c r="C27" s="175" t="s">
        <v>201</v>
      </c>
      <c r="D27" s="175" t="s">
        <v>202</v>
      </c>
      <c r="E27" s="175"/>
      <c r="F27" s="174">
        <v>201696</v>
      </c>
      <c r="G27" s="174">
        <v>0</v>
      </c>
      <c r="H27" s="174">
        <v>0</v>
      </c>
      <c r="I27" s="174">
        <v>0</v>
      </c>
      <c r="J27" s="174">
        <v>157008</v>
      </c>
      <c r="K27" s="174">
        <v>0</v>
      </c>
      <c r="L27" s="174">
        <v>39654</v>
      </c>
      <c r="M27" s="174">
        <v>0</v>
      </c>
      <c r="N27" s="174">
        <v>398358</v>
      </c>
    </row>
    <row r="28" spans="1:14" hidden="1" outlineLevel="1" x14ac:dyDescent="0.25">
      <c r="A28" s="175" t="s">
        <v>153</v>
      </c>
      <c r="B28" s="175" t="s">
        <v>154</v>
      </c>
      <c r="C28" s="175" t="s">
        <v>203</v>
      </c>
      <c r="D28" s="175" t="s">
        <v>204</v>
      </c>
      <c r="E28" s="175"/>
      <c r="F28" s="174">
        <v>4447344</v>
      </c>
      <c r="G28" s="174">
        <v>0</v>
      </c>
      <c r="H28" s="174">
        <v>0</v>
      </c>
      <c r="I28" s="174">
        <v>0</v>
      </c>
      <c r="J28" s="174">
        <v>19968</v>
      </c>
      <c r="K28" s="174">
        <v>0</v>
      </c>
      <c r="L28" s="174">
        <v>40</v>
      </c>
      <c r="M28" s="174">
        <v>0</v>
      </c>
      <c r="N28" s="174">
        <v>4467352</v>
      </c>
    </row>
    <row r="29" spans="1:14" hidden="1" outlineLevel="1" x14ac:dyDescent="0.25">
      <c r="A29" s="175" t="s">
        <v>153</v>
      </c>
      <c r="B29" s="175" t="s">
        <v>154</v>
      </c>
      <c r="C29" s="175" t="s">
        <v>205</v>
      </c>
      <c r="D29" s="175" t="s">
        <v>206</v>
      </c>
      <c r="E29" s="175"/>
      <c r="F29" s="174">
        <v>1005600</v>
      </c>
      <c r="G29" s="174">
        <v>0</v>
      </c>
      <c r="H29" s="174">
        <v>0</v>
      </c>
      <c r="I29" s="174">
        <v>0</v>
      </c>
      <c r="J29" s="174">
        <v>69536</v>
      </c>
      <c r="K29" s="174">
        <v>0</v>
      </c>
      <c r="L29" s="174">
        <v>0</v>
      </c>
      <c r="M29" s="174">
        <v>0</v>
      </c>
      <c r="N29" s="174">
        <v>1075136</v>
      </c>
    </row>
    <row r="30" spans="1:14" hidden="1" outlineLevel="1" x14ac:dyDescent="0.25">
      <c r="A30" s="175" t="s">
        <v>153</v>
      </c>
      <c r="B30" s="175" t="s">
        <v>154</v>
      </c>
      <c r="C30" s="175" t="s">
        <v>207</v>
      </c>
      <c r="D30" s="175" t="s">
        <v>208</v>
      </c>
      <c r="E30" s="175"/>
      <c r="F30" s="174">
        <v>0</v>
      </c>
      <c r="G30" s="174">
        <v>0</v>
      </c>
      <c r="H30" s="174">
        <v>0</v>
      </c>
      <c r="I30" s="174">
        <v>0</v>
      </c>
      <c r="J30" s="174">
        <v>0</v>
      </c>
      <c r="K30" s="174">
        <v>0</v>
      </c>
      <c r="L30" s="174">
        <v>0</v>
      </c>
      <c r="M30" s="174">
        <v>0</v>
      </c>
      <c r="N30" s="174">
        <v>0</v>
      </c>
    </row>
    <row r="31" spans="1:14" hidden="1" outlineLevel="1" x14ac:dyDescent="0.25">
      <c r="A31" s="175" t="s">
        <v>153</v>
      </c>
      <c r="B31" s="175" t="s">
        <v>154</v>
      </c>
      <c r="C31" s="175" t="s">
        <v>209</v>
      </c>
      <c r="D31" s="175" t="s">
        <v>210</v>
      </c>
      <c r="E31" s="175"/>
      <c r="F31" s="174">
        <v>10119328</v>
      </c>
      <c r="G31" s="174">
        <v>4706576</v>
      </c>
      <c r="H31" s="174">
        <v>973392</v>
      </c>
      <c r="I31" s="174">
        <v>267064</v>
      </c>
      <c r="J31" s="174">
        <v>1656848</v>
      </c>
      <c r="K31" s="174">
        <v>1831600</v>
      </c>
      <c r="L31" s="174">
        <v>178555</v>
      </c>
      <c r="M31" s="174">
        <v>196989</v>
      </c>
      <c r="N31" s="174">
        <v>19930352</v>
      </c>
    </row>
    <row r="32" spans="1:14" hidden="1" outlineLevel="1" x14ac:dyDescent="0.25">
      <c r="D32" s="173" t="s">
        <v>211</v>
      </c>
      <c r="E32" s="173"/>
    </row>
    <row r="33" spans="1:14" hidden="1" outlineLevel="1" x14ac:dyDescent="0.25">
      <c r="A33" s="175" t="s">
        <v>153</v>
      </c>
      <c r="B33" s="175" t="s">
        <v>154</v>
      </c>
      <c r="C33" s="175" t="s">
        <v>212</v>
      </c>
      <c r="D33" s="175" t="s">
        <v>213</v>
      </c>
      <c r="E33" s="175"/>
      <c r="F33" s="174">
        <v>0</v>
      </c>
      <c r="G33" s="174">
        <v>0</v>
      </c>
      <c r="H33" s="174">
        <v>0</v>
      </c>
      <c r="I33" s="174">
        <v>0</v>
      </c>
      <c r="J33" s="174">
        <v>0</v>
      </c>
      <c r="K33" s="174">
        <v>0</v>
      </c>
      <c r="L33" s="174">
        <v>0</v>
      </c>
      <c r="M33" s="174">
        <v>0</v>
      </c>
      <c r="N33" s="174">
        <v>0</v>
      </c>
    </row>
    <row r="34" spans="1:14" hidden="1" outlineLevel="1" x14ac:dyDescent="0.25">
      <c r="A34" s="175" t="s">
        <v>153</v>
      </c>
      <c r="B34" s="175" t="s">
        <v>154</v>
      </c>
      <c r="C34" s="175" t="s">
        <v>214</v>
      </c>
      <c r="D34" s="175" t="s">
        <v>215</v>
      </c>
      <c r="E34" s="175"/>
      <c r="F34" s="174">
        <v>0</v>
      </c>
      <c r="G34" s="174">
        <v>0</v>
      </c>
      <c r="H34" s="174">
        <v>0</v>
      </c>
      <c r="I34" s="174">
        <v>0</v>
      </c>
      <c r="J34" s="174">
        <v>0</v>
      </c>
      <c r="K34" s="174">
        <v>0</v>
      </c>
      <c r="L34" s="174">
        <v>0</v>
      </c>
      <c r="M34" s="174">
        <v>0</v>
      </c>
      <c r="N34" s="174">
        <v>0</v>
      </c>
    </row>
    <row r="35" spans="1:14" hidden="1" outlineLevel="1" x14ac:dyDescent="0.25">
      <c r="A35" s="175" t="s">
        <v>153</v>
      </c>
      <c r="B35" s="175" t="s">
        <v>154</v>
      </c>
      <c r="C35" s="175" t="s">
        <v>216</v>
      </c>
      <c r="D35" s="175" t="s">
        <v>217</v>
      </c>
      <c r="E35" s="175"/>
      <c r="F35" s="174">
        <v>0</v>
      </c>
      <c r="G35" s="174">
        <v>0</v>
      </c>
      <c r="H35" s="174">
        <v>0</v>
      </c>
      <c r="I35" s="174">
        <v>0</v>
      </c>
      <c r="J35" s="174">
        <v>0</v>
      </c>
      <c r="K35" s="174">
        <v>0</v>
      </c>
      <c r="L35" s="174">
        <v>0</v>
      </c>
      <c r="M35" s="174">
        <v>0</v>
      </c>
      <c r="N35" s="174">
        <v>0</v>
      </c>
    </row>
    <row r="36" spans="1:14" hidden="1" outlineLevel="1" x14ac:dyDescent="0.25">
      <c r="A36" s="175" t="s">
        <v>153</v>
      </c>
      <c r="B36" s="175" t="s">
        <v>154</v>
      </c>
      <c r="C36" s="175" t="s">
        <v>218</v>
      </c>
      <c r="D36" s="175" t="s">
        <v>219</v>
      </c>
      <c r="E36" s="175"/>
      <c r="F36" s="174">
        <v>0</v>
      </c>
      <c r="G36" s="174">
        <v>0</v>
      </c>
      <c r="H36" s="174">
        <v>0</v>
      </c>
      <c r="I36" s="174">
        <v>0</v>
      </c>
      <c r="J36" s="174">
        <v>0</v>
      </c>
      <c r="K36" s="174">
        <v>0</v>
      </c>
      <c r="L36" s="174">
        <v>0</v>
      </c>
      <c r="M36" s="174">
        <v>0</v>
      </c>
      <c r="N36" s="174">
        <v>0</v>
      </c>
    </row>
    <row r="37" spans="1:14" hidden="1" outlineLevel="1" x14ac:dyDescent="0.25">
      <c r="A37" s="175" t="s">
        <v>153</v>
      </c>
      <c r="B37" s="175" t="s">
        <v>154</v>
      </c>
      <c r="C37" s="175" t="s">
        <v>482</v>
      </c>
      <c r="D37" s="175" t="s">
        <v>483</v>
      </c>
      <c r="E37" s="175"/>
      <c r="F37" s="174">
        <v>0</v>
      </c>
      <c r="G37" s="174">
        <v>0</v>
      </c>
      <c r="H37" s="174">
        <v>0</v>
      </c>
      <c r="I37" s="174">
        <v>0</v>
      </c>
      <c r="J37" s="174">
        <v>0</v>
      </c>
      <c r="K37" s="174">
        <v>0</v>
      </c>
      <c r="L37" s="174">
        <v>0</v>
      </c>
      <c r="M37" s="174">
        <v>0</v>
      </c>
      <c r="N37" s="174">
        <v>0</v>
      </c>
    </row>
    <row r="38" spans="1:14" hidden="1" outlineLevel="1" x14ac:dyDescent="0.25">
      <c r="A38" s="175" t="s">
        <v>153</v>
      </c>
      <c r="B38" s="175" t="s">
        <v>154</v>
      </c>
      <c r="C38" s="175" t="s">
        <v>484</v>
      </c>
      <c r="D38" s="175" t="s">
        <v>220</v>
      </c>
      <c r="E38" s="175"/>
      <c r="F38" s="174">
        <v>0</v>
      </c>
      <c r="G38" s="174">
        <v>0</v>
      </c>
      <c r="H38" s="174">
        <v>0</v>
      </c>
      <c r="I38" s="174">
        <v>0</v>
      </c>
      <c r="J38" s="174">
        <v>0</v>
      </c>
      <c r="K38" s="174">
        <v>0</v>
      </c>
      <c r="L38" s="174">
        <v>0</v>
      </c>
      <c r="M38" s="174">
        <v>0</v>
      </c>
      <c r="N38" s="174">
        <v>0</v>
      </c>
    </row>
    <row r="39" spans="1:14" hidden="1" outlineLevel="1" x14ac:dyDescent="0.25"/>
    <row r="40" spans="1:14" hidden="1" outlineLevel="1" x14ac:dyDescent="0.25"/>
    <row r="41" spans="1:14" hidden="1" outlineLevel="1" x14ac:dyDescent="0.25">
      <c r="A41" s="173" t="s">
        <v>221</v>
      </c>
    </row>
    <row r="42" spans="1:14" hidden="1" outlineLevel="1" x14ac:dyDescent="0.25">
      <c r="A42" s="175" t="s">
        <v>6</v>
      </c>
      <c r="B42" s="175" t="s">
        <v>143</v>
      </c>
      <c r="C42" s="175" t="s">
        <v>14</v>
      </c>
      <c r="D42" s="173" t="s">
        <v>144</v>
      </c>
      <c r="E42" s="173"/>
      <c r="F42" s="174" t="s">
        <v>145</v>
      </c>
      <c r="G42" s="174" t="s">
        <v>146</v>
      </c>
      <c r="H42" s="174" t="s">
        <v>147</v>
      </c>
      <c r="I42" s="174" t="s">
        <v>148</v>
      </c>
      <c r="J42" s="174" t="s">
        <v>149</v>
      </c>
      <c r="K42" s="174" t="s">
        <v>150</v>
      </c>
      <c r="L42" s="174" t="s">
        <v>151</v>
      </c>
      <c r="M42" s="174" t="s">
        <v>152</v>
      </c>
      <c r="N42" s="174" t="s">
        <v>5</v>
      </c>
    </row>
    <row r="43" spans="1:14" hidden="1" outlineLevel="1" x14ac:dyDescent="0.25">
      <c r="A43" s="175" t="s">
        <v>222</v>
      </c>
      <c r="B43" s="175" t="s">
        <v>223</v>
      </c>
      <c r="C43" s="175" t="s">
        <v>155</v>
      </c>
      <c r="D43" s="175" t="s">
        <v>156</v>
      </c>
      <c r="E43" s="175"/>
      <c r="F43" s="174">
        <v>6432</v>
      </c>
      <c r="G43" s="174">
        <v>0</v>
      </c>
      <c r="H43" s="174">
        <v>0</v>
      </c>
      <c r="I43" s="174">
        <v>0</v>
      </c>
      <c r="J43" s="174">
        <v>0</v>
      </c>
      <c r="K43" s="174">
        <v>0</v>
      </c>
      <c r="L43" s="174">
        <v>0</v>
      </c>
      <c r="M43" s="174">
        <v>0</v>
      </c>
      <c r="N43" s="174">
        <v>6432</v>
      </c>
    </row>
    <row r="44" spans="1:14" hidden="1" outlineLevel="1" x14ac:dyDescent="0.25">
      <c r="A44" s="175" t="s">
        <v>222</v>
      </c>
      <c r="B44" s="175" t="s">
        <v>223</v>
      </c>
      <c r="C44" s="175" t="s">
        <v>157</v>
      </c>
      <c r="D44" s="175" t="s">
        <v>158</v>
      </c>
      <c r="E44" s="175"/>
      <c r="F44" s="174">
        <v>0</v>
      </c>
      <c r="G44" s="174">
        <v>0</v>
      </c>
      <c r="H44" s="174">
        <v>0</v>
      </c>
      <c r="I44" s="174">
        <v>0</v>
      </c>
      <c r="J44" s="174">
        <v>22736</v>
      </c>
      <c r="K44" s="174">
        <v>0</v>
      </c>
      <c r="L44" s="174">
        <v>14296</v>
      </c>
      <c r="M44" s="174">
        <v>0</v>
      </c>
      <c r="N44" s="174">
        <v>37032</v>
      </c>
    </row>
    <row r="45" spans="1:14" hidden="1" outlineLevel="1" x14ac:dyDescent="0.25">
      <c r="A45" s="175" t="s">
        <v>222</v>
      </c>
      <c r="B45" s="175" t="s">
        <v>223</v>
      </c>
      <c r="C45" s="175" t="s">
        <v>159</v>
      </c>
      <c r="D45" s="175" t="s">
        <v>160</v>
      </c>
      <c r="E45" s="175"/>
      <c r="F45" s="174">
        <v>0</v>
      </c>
      <c r="G45" s="174">
        <v>259024</v>
      </c>
      <c r="H45" s="174">
        <v>0</v>
      </c>
      <c r="I45" s="174">
        <v>0</v>
      </c>
      <c r="J45" s="174">
        <v>79104</v>
      </c>
      <c r="K45" s="174">
        <v>8352</v>
      </c>
      <c r="L45" s="174">
        <v>0</v>
      </c>
      <c r="M45" s="174">
        <v>0</v>
      </c>
      <c r="N45" s="174">
        <v>346480</v>
      </c>
    </row>
    <row r="46" spans="1:14" hidden="1" outlineLevel="1" x14ac:dyDescent="0.25">
      <c r="A46" s="175" t="s">
        <v>222</v>
      </c>
      <c r="B46" s="175" t="s">
        <v>223</v>
      </c>
      <c r="C46" s="175" t="s">
        <v>161</v>
      </c>
      <c r="D46" s="175" t="s">
        <v>162</v>
      </c>
      <c r="E46" s="175"/>
      <c r="F46" s="174">
        <v>20016</v>
      </c>
      <c r="G46" s="174">
        <v>41280</v>
      </c>
      <c r="H46" s="174">
        <v>0</v>
      </c>
      <c r="I46" s="174">
        <v>0</v>
      </c>
      <c r="J46" s="174">
        <v>109888</v>
      </c>
      <c r="K46" s="174">
        <v>13440</v>
      </c>
      <c r="L46" s="174">
        <v>2064</v>
      </c>
      <c r="M46" s="174">
        <v>816</v>
      </c>
      <c r="N46" s="174">
        <v>187504</v>
      </c>
    </row>
    <row r="47" spans="1:14" hidden="1" outlineLevel="1" x14ac:dyDescent="0.25">
      <c r="A47" s="175" t="s">
        <v>222</v>
      </c>
      <c r="B47" s="175" t="s">
        <v>223</v>
      </c>
      <c r="C47" s="175" t="s">
        <v>163</v>
      </c>
      <c r="D47" s="175" t="s">
        <v>164</v>
      </c>
      <c r="E47" s="175"/>
      <c r="F47" s="174">
        <v>0</v>
      </c>
      <c r="G47" s="174">
        <v>0</v>
      </c>
      <c r="H47" s="174">
        <v>0</v>
      </c>
      <c r="I47" s="174">
        <v>0</v>
      </c>
      <c r="J47" s="174">
        <v>0</v>
      </c>
      <c r="K47" s="174">
        <v>0</v>
      </c>
      <c r="L47" s="174">
        <v>0</v>
      </c>
      <c r="M47" s="174">
        <v>0</v>
      </c>
      <c r="N47" s="174">
        <v>0</v>
      </c>
    </row>
    <row r="48" spans="1:14" hidden="1" outlineLevel="1" x14ac:dyDescent="0.25">
      <c r="A48" s="175" t="s">
        <v>222</v>
      </c>
      <c r="B48" s="175" t="s">
        <v>223</v>
      </c>
      <c r="C48" s="175" t="s">
        <v>165</v>
      </c>
      <c r="D48" s="175" t="s">
        <v>166</v>
      </c>
      <c r="E48" s="175"/>
      <c r="F48" s="174">
        <v>20848</v>
      </c>
      <c r="G48" s="174">
        <v>0</v>
      </c>
      <c r="H48" s="174">
        <v>0</v>
      </c>
      <c r="I48" s="174">
        <v>0</v>
      </c>
      <c r="J48" s="174">
        <v>6608</v>
      </c>
      <c r="K48" s="174">
        <v>0</v>
      </c>
      <c r="L48" s="174">
        <v>840</v>
      </c>
      <c r="M48" s="174">
        <v>0</v>
      </c>
      <c r="N48" s="174">
        <v>28296</v>
      </c>
    </row>
    <row r="49" spans="1:14" hidden="1" outlineLevel="1" x14ac:dyDescent="0.25">
      <c r="A49" s="175" t="s">
        <v>222</v>
      </c>
      <c r="B49" s="175" t="s">
        <v>223</v>
      </c>
      <c r="C49" s="175" t="s">
        <v>167</v>
      </c>
      <c r="D49" s="175" t="s">
        <v>168</v>
      </c>
      <c r="E49" s="175"/>
      <c r="F49" s="174">
        <v>0</v>
      </c>
      <c r="G49" s="174">
        <v>3552</v>
      </c>
      <c r="H49" s="174">
        <v>0</v>
      </c>
      <c r="I49" s="174">
        <v>0</v>
      </c>
      <c r="J49" s="174">
        <v>0</v>
      </c>
      <c r="K49" s="174">
        <v>7104</v>
      </c>
      <c r="L49" s="174">
        <v>0</v>
      </c>
      <c r="M49" s="174">
        <v>152</v>
      </c>
      <c r="N49" s="174">
        <v>10808</v>
      </c>
    </row>
    <row r="50" spans="1:14" hidden="1" outlineLevel="1" x14ac:dyDescent="0.25">
      <c r="A50" s="175" t="s">
        <v>222</v>
      </c>
      <c r="B50" s="175" t="s">
        <v>223</v>
      </c>
      <c r="C50" s="175" t="s">
        <v>169</v>
      </c>
      <c r="D50" s="175" t="s">
        <v>170</v>
      </c>
      <c r="E50" s="175"/>
      <c r="F50" s="174">
        <v>0</v>
      </c>
      <c r="G50" s="174">
        <v>0</v>
      </c>
      <c r="H50" s="174">
        <v>0</v>
      </c>
      <c r="I50" s="174">
        <v>0</v>
      </c>
      <c r="J50" s="174">
        <v>0</v>
      </c>
      <c r="K50" s="174">
        <v>0</v>
      </c>
      <c r="L50" s="174">
        <v>6840</v>
      </c>
      <c r="M50" s="174">
        <v>0</v>
      </c>
      <c r="N50" s="174">
        <v>6840</v>
      </c>
    </row>
    <row r="51" spans="1:14" hidden="1" outlineLevel="1" x14ac:dyDescent="0.25">
      <c r="A51" s="175" t="s">
        <v>222</v>
      </c>
      <c r="B51" s="175" t="s">
        <v>223</v>
      </c>
      <c r="C51" s="175" t="s">
        <v>171</v>
      </c>
      <c r="D51" s="175" t="s">
        <v>172</v>
      </c>
      <c r="E51" s="175"/>
      <c r="F51" s="174">
        <v>10944</v>
      </c>
      <c r="G51" s="174">
        <v>12320</v>
      </c>
      <c r="H51" s="174">
        <v>0</v>
      </c>
      <c r="I51" s="174">
        <v>0</v>
      </c>
      <c r="J51" s="174">
        <v>29552</v>
      </c>
      <c r="K51" s="174">
        <v>0</v>
      </c>
      <c r="L51" s="174">
        <v>0</v>
      </c>
      <c r="M51" s="174">
        <v>0</v>
      </c>
      <c r="N51" s="174">
        <v>52816</v>
      </c>
    </row>
    <row r="52" spans="1:14" hidden="1" outlineLevel="1" x14ac:dyDescent="0.25">
      <c r="A52" s="175" t="s">
        <v>222</v>
      </c>
      <c r="B52" s="175" t="s">
        <v>223</v>
      </c>
      <c r="C52" s="175" t="s">
        <v>173</v>
      </c>
      <c r="D52" s="175" t="s">
        <v>174</v>
      </c>
      <c r="E52" s="175"/>
      <c r="F52" s="174">
        <v>0</v>
      </c>
      <c r="G52" s="174">
        <v>0</v>
      </c>
      <c r="H52" s="174">
        <v>0</v>
      </c>
      <c r="I52" s="174">
        <v>0</v>
      </c>
      <c r="J52" s="174">
        <v>0</v>
      </c>
      <c r="K52" s="174">
        <v>0</v>
      </c>
      <c r="L52" s="174">
        <v>0</v>
      </c>
      <c r="M52" s="174">
        <v>0</v>
      </c>
      <c r="N52" s="174">
        <v>0</v>
      </c>
    </row>
    <row r="53" spans="1:14" hidden="1" outlineLevel="1" x14ac:dyDescent="0.25">
      <c r="A53" s="175" t="s">
        <v>222</v>
      </c>
      <c r="B53" s="175" t="s">
        <v>223</v>
      </c>
      <c r="C53" s="175" t="s">
        <v>175</v>
      </c>
      <c r="D53" s="175" t="s">
        <v>176</v>
      </c>
      <c r="E53" s="175"/>
      <c r="F53" s="174">
        <v>0</v>
      </c>
      <c r="G53" s="174">
        <v>0</v>
      </c>
      <c r="H53" s="174">
        <v>0</v>
      </c>
      <c r="I53" s="174">
        <v>0</v>
      </c>
      <c r="J53" s="174">
        <v>0</v>
      </c>
      <c r="K53" s="174">
        <v>28400</v>
      </c>
      <c r="L53" s="174">
        <v>0</v>
      </c>
      <c r="M53" s="174">
        <v>2976</v>
      </c>
      <c r="N53" s="174">
        <v>31376</v>
      </c>
    </row>
    <row r="54" spans="1:14" hidden="1" outlineLevel="1" x14ac:dyDescent="0.25">
      <c r="A54" s="175" t="s">
        <v>222</v>
      </c>
      <c r="B54" s="175" t="s">
        <v>223</v>
      </c>
      <c r="C54" s="175" t="s">
        <v>177</v>
      </c>
      <c r="D54" s="175" t="s">
        <v>178</v>
      </c>
      <c r="E54" s="175"/>
      <c r="F54" s="174">
        <v>227280</v>
      </c>
      <c r="G54" s="174">
        <v>0</v>
      </c>
      <c r="H54" s="174">
        <v>0</v>
      </c>
      <c r="I54" s="174">
        <v>14336</v>
      </c>
      <c r="J54" s="174">
        <v>0</v>
      </c>
      <c r="K54" s="174">
        <v>0</v>
      </c>
      <c r="L54" s="174">
        <v>384</v>
      </c>
      <c r="M54" s="174">
        <v>0</v>
      </c>
      <c r="N54" s="174">
        <v>242000</v>
      </c>
    </row>
    <row r="55" spans="1:14" hidden="1" outlineLevel="1" x14ac:dyDescent="0.25">
      <c r="A55" s="175" t="s">
        <v>222</v>
      </c>
      <c r="B55" s="175" t="s">
        <v>223</v>
      </c>
      <c r="C55" s="175" t="s">
        <v>179</v>
      </c>
      <c r="D55" s="175" t="s">
        <v>180</v>
      </c>
      <c r="E55" s="175"/>
      <c r="F55" s="174">
        <v>57520</v>
      </c>
      <c r="G55" s="174">
        <v>0</v>
      </c>
      <c r="H55" s="174">
        <v>0</v>
      </c>
      <c r="I55" s="174">
        <v>0</v>
      </c>
      <c r="J55" s="174">
        <v>0</v>
      </c>
      <c r="K55" s="174">
        <v>0</v>
      </c>
      <c r="L55" s="174">
        <v>0</v>
      </c>
      <c r="M55" s="174">
        <v>0</v>
      </c>
      <c r="N55" s="174">
        <v>57520</v>
      </c>
    </row>
    <row r="56" spans="1:14" hidden="1" outlineLevel="1" x14ac:dyDescent="0.25">
      <c r="A56" s="175" t="s">
        <v>222</v>
      </c>
      <c r="B56" s="175" t="s">
        <v>223</v>
      </c>
      <c r="C56" s="175" t="s">
        <v>181</v>
      </c>
      <c r="D56" s="175" t="s">
        <v>182</v>
      </c>
      <c r="E56" s="175"/>
      <c r="F56" s="174">
        <v>0</v>
      </c>
      <c r="G56" s="174">
        <v>0</v>
      </c>
      <c r="H56" s="174">
        <v>0</v>
      </c>
      <c r="I56" s="174">
        <v>0</v>
      </c>
      <c r="J56" s="174">
        <v>0</v>
      </c>
      <c r="K56" s="174">
        <v>101456</v>
      </c>
      <c r="L56" s="174">
        <v>0</v>
      </c>
      <c r="M56" s="174">
        <v>10740</v>
      </c>
      <c r="N56" s="174">
        <v>112196</v>
      </c>
    </row>
    <row r="57" spans="1:14" hidden="1" outlineLevel="1" x14ac:dyDescent="0.25">
      <c r="A57" s="175" t="s">
        <v>222</v>
      </c>
      <c r="B57" s="175" t="s">
        <v>223</v>
      </c>
      <c r="C57" s="175" t="s">
        <v>183</v>
      </c>
      <c r="D57" s="175" t="s">
        <v>184</v>
      </c>
      <c r="E57" s="175"/>
      <c r="F57" s="174">
        <v>0</v>
      </c>
      <c r="G57" s="174">
        <v>0</v>
      </c>
      <c r="H57" s="174">
        <v>0</v>
      </c>
      <c r="I57" s="174">
        <v>0</v>
      </c>
      <c r="J57" s="174">
        <v>0</v>
      </c>
      <c r="K57" s="174">
        <v>0</v>
      </c>
      <c r="L57" s="174">
        <v>0</v>
      </c>
      <c r="M57" s="174">
        <v>0</v>
      </c>
      <c r="N57" s="174">
        <v>0</v>
      </c>
    </row>
    <row r="58" spans="1:14" hidden="1" outlineLevel="1" x14ac:dyDescent="0.25">
      <c r="A58" s="175" t="s">
        <v>222</v>
      </c>
      <c r="B58" s="175" t="s">
        <v>223</v>
      </c>
      <c r="C58" s="175" t="s">
        <v>185</v>
      </c>
      <c r="D58" s="175" t="s">
        <v>186</v>
      </c>
      <c r="E58" s="175"/>
      <c r="F58" s="174">
        <v>2304</v>
      </c>
      <c r="G58" s="174">
        <v>0</v>
      </c>
      <c r="H58" s="174">
        <v>0</v>
      </c>
      <c r="I58" s="174">
        <v>0</v>
      </c>
      <c r="J58" s="174">
        <v>0</v>
      </c>
      <c r="K58" s="174">
        <v>168160</v>
      </c>
      <c r="L58" s="174">
        <v>940</v>
      </c>
      <c r="M58" s="174">
        <v>18229</v>
      </c>
      <c r="N58" s="174">
        <v>189633</v>
      </c>
    </row>
    <row r="59" spans="1:14" hidden="1" outlineLevel="1" x14ac:dyDescent="0.25">
      <c r="A59" s="175" t="s">
        <v>222</v>
      </c>
      <c r="B59" s="175" t="s">
        <v>223</v>
      </c>
      <c r="C59" s="175" t="s">
        <v>187</v>
      </c>
      <c r="D59" s="175" t="s">
        <v>188</v>
      </c>
      <c r="E59" s="175"/>
      <c r="F59" s="174">
        <v>0</v>
      </c>
      <c r="G59" s="174">
        <v>0</v>
      </c>
      <c r="H59" s="174">
        <v>0</v>
      </c>
      <c r="I59" s="174">
        <v>0</v>
      </c>
      <c r="J59" s="174">
        <v>0</v>
      </c>
      <c r="K59" s="174">
        <v>28688</v>
      </c>
      <c r="L59" s="174">
        <v>0</v>
      </c>
      <c r="M59" s="174">
        <v>0</v>
      </c>
      <c r="N59" s="174">
        <v>28688</v>
      </c>
    </row>
    <row r="60" spans="1:14" hidden="1" outlineLevel="1" x14ac:dyDescent="0.25">
      <c r="A60" s="175" t="s">
        <v>222</v>
      </c>
      <c r="B60" s="175" t="s">
        <v>223</v>
      </c>
      <c r="C60" s="175" t="s">
        <v>189</v>
      </c>
      <c r="D60" s="175" t="s">
        <v>190</v>
      </c>
      <c r="E60" s="175"/>
      <c r="F60" s="174">
        <v>0</v>
      </c>
      <c r="G60" s="174">
        <v>0</v>
      </c>
      <c r="H60" s="174">
        <v>0</v>
      </c>
      <c r="I60" s="174">
        <v>0</v>
      </c>
      <c r="J60" s="174">
        <v>0</v>
      </c>
      <c r="K60" s="174">
        <v>38976</v>
      </c>
      <c r="L60" s="174">
        <v>0</v>
      </c>
      <c r="M60" s="174">
        <v>0</v>
      </c>
      <c r="N60" s="174">
        <v>38976</v>
      </c>
    </row>
    <row r="61" spans="1:14" hidden="1" outlineLevel="1" x14ac:dyDescent="0.25">
      <c r="A61" s="175" t="s">
        <v>222</v>
      </c>
      <c r="B61" s="175" t="s">
        <v>223</v>
      </c>
      <c r="C61" s="175" t="s">
        <v>191</v>
      </c>
      <c r="D61" s="175" t="s">
        <v>192</v>
      </c>
      <c r="E61" s="175"/>
      <c r="F61" s="174">
        <v>0</v>
      </c>
      <c r="G61" s="174">
        <v>118624</v>
      </c>
      <c r="H61" s="174">
        <v>47760</v>
      </c>
      <c r="I61" s="174">
        <v>0</v>
      </c>
      <c r="J61" s="174">
        <v>0</v>
      </c>
      <c r="K61" s="174">
        <v>4672</v>
      </c>
      <c r="L61" s="174">
        <v>0</v>
      </c>
      <c r="M61" s="174">
        <v>560</v>
      </c>
      <c r="N61" s="174">
        <v>171616</v>
      </c>
    </row>
    <row r="62" spans="1:14" hidden="1" outlineLevel="1" x14ac:dyDescent="0.25">
      <c r="A62" s="175" t="s">
        <v>222</v>
      </c>
      <c r="B62" s="175" t="s">
        <v>223</v>
      </c>
      <c r="C62" s="175" t="s">
        <v>193</v>
      </c>
      <c r="D62" s="175" t="s">
        <v>194</v>
      </c>
      <c r="E62" s="175"/>
      <c r="F62" s="174">
        <v>0</v>
      </c>
      <c r="G62" s="174">
        <v>0</v>
      </c>
      <c r="H62" s="174">
        <v>0</v>
      </c>
      <c r="I62" s="174">
        <v>0</v>
      </c>
      <c r="J62" s="174">
        <v>31600</v>
      </c>
      <c r="K62" s="174">
        <v>0</v>
      </c>
      <c r="L62" s="174">
        <v>120</v>
      </c>
      <c r="M62" s="174">
        <v>0</v>
      </c>
      <c r="N62" s="174">
        <v>31720</v>
      </c>
    </row>
    <row r="63" spans="1:14" hidden="1" outlineLevel="1" x14ac:dyDescent="0.25">
      <c r="A63" s="175" t="s">
        <v>222</v>
      </c>
      <c r="B63" s="175" t="s">
        <v>223</v>
      </c>
      <c r="C63" s="175" t="s">
        <v>195</v>
      </c>
      <c r="D63" s="175" t="s">
        <v>196</v>
      </c>
      <c r="E63" s="175"/>
      <c r="F63" s="174">
        <v>0</v>
      </c>
      <c r="G63" s="174">
        <v>0</v>
      </c>
      <c r="H63" s="174">
        <v>0</v>
      </c>
      <c r="I63" s="174">
        <v>0</v>
      </c>
      <c r="J63" s="174">
        <v>0</v>
      </c>
      <c r="K63" s="174">
        <v>0</v>
      </c>
      <c r="L63" s="174">
        <v>3280</v>
      </c>
      <c r="M63" s="174">
        <v>0</v>
      </c>
      <c r="N63" s="174">
        <v>3280</v>
      </c>
    </row>
    <row r="64" spans="1:14" hidden="1" outlineLevel="1" x14ac:dyDescent="0.25">
      <c r="A64" s="175" t="s">
        <v>222</v>
      </c>
      <c r="B64" s="175" t="s">
        <v>223</v>
      </c>
      <c r="C64" s="175" t="s">
        <v>197</v>
      </c>
      <c r="D64" s="175" t="s">
        <v>198</v>
      </c>
      <c r="E64" s="175"/>
      <c r="F64" s="174">
        <v>0</v>
      </c>
      <c r="G64" s="174">
        <v>0</v>
      </c>
      <c r="H64" s="174">
        <v>0</v>
      </c>
      <c r="I64" s="174">
        <v>0</v>
      </c>
      <c r="J64" s="174">
        <v>0</v>
      </c>
      <c r="K64" s="174">
        <v>0</v>
      </c>
      <c r="L64" s="174">
        <v>0</v>
      </c>
      <c r="M64" s="174">
        <v>0</v>
      </c>
      <c r="N64" s="174">
        <v>0</v>
      </c>
    </row>
    <row r="65" spans="1:14" hidden="1" outlineLevel="1" x14ac:dyDescent="0.25">
      <c r="A65" s="175" t="s">
        <v>222</v>
      </c>
      <c r="B65" s="175" t="s">
        <v>223</v>
      </c>
      <c r="C65" s="175" t="s">
        <v>199</v>
      </c>
      <c r="D65" s="175" t="s">
        <v>200</v>
      </c>
      <c r="E65" s="175"/>
      <c r="F65" s="174">
        <v>11088</v>
      </c>
      <c r="G65" s="174">
        <v>0</v>
      </c>
      <c r="H65" s="174">
        <v>0</v>
      </c>
      <c r="I65" s="174">
        <v>0</v>
      </c>
      <c r="J65" s="174">
        <v>0</v>
      </c>
      <c r="K65" s="174">
        <v>0</v>
      </c>
      <c r="L65" s="174">
        <v>0</v>
      </c>
      <c r="M65" s="174">
        <v>0</v>
      </c>
      <c r="N65" s="174">
        <v>11088</v>
      </c>
    </row>
    <row r="66" spans="1:14" hidden="1" outlineLevel="1" x14ac:dyDescent="0.25">
      <c r="A66" s="175" t="s">
        <v>222</v>
      </c>
      <c r="B66" s="175" t="s">
        <v>223</v>
      </c>
      <c r="C66" s="175" t="s">
        <v>201</v>
      </c>
      <c r="D66" s="175" t="s">
        <v>202</v>
      </c>
      <c r="E66" s="175"/>
      <c r="F66" s="174">
        <v>16800</v>
      </c>
      <c r="G66" s="174">
        <v>0</v>
      </c>
      <c r="H66" s="174">
        <v>0</v>
      </c>
      <c r="I66" s="174">
        <v>0</v>
      </c>
      <c r="J66" s="174">
        <v>34240</v>
      </c>
      <c r="K66" s="174">
        <v>0</v>
      </c>
      <c r="L66" s="174">
        <v>320</v>
      </c>
      <c r="M66" s="174">
        <v>0</v>
      </c>
      <c r="N66" s="174">
        <v>51360</v>
      </c>
    </row>
    <row r="67" spans="1:14" hidden="1" outlineLevel="1" x14ac:dyDescent="0.25">
      <c r="A67" s="175" t="s">
        <v>222</v>
      </c>
      <c r="B67" s="175" t="s">
        <v>223</v>
      </c>
      <c r="C67" s="175" t="s">
        <v>203</v>
      </c>
      <c r="D67" s="175" t="s">
        <v>204</v>
      </c>
      <c r="E67" s="175"/>
      <c r="F67" s="174">
        <v>440736</v>
      </c>
      <c r="G67" s="174">
        <v>0</v>
      </c>
      <c r="H67" s="174">
        <v>0</v>
      </c>
      <c r="I67" s="174">
        <v>0</v>
      </c>
      <c r="J67" s="174">
        <v>0</v>
      </c>
      <c r="K67" s="174">
        <v>0</v>
      </c>
      <c r="L67" s="174">
        <v>0</v>
      </c>
      <c r="M67" s="174">
        <v>0</v>
      </c>
      <c r="N67" s="174">
        <v>440736</v>
      </c>
    </row>
    <row r="68" spans="1:14" hidden="1" outlineLevel="1" x14ac:dyDescent="0.25">
      <c r="A68" s="175" t="s">
        <v>222</v>
      </c>
      <c r="B68" s="175" t="s">
        <v>223</v>
      </c>
      <c r="C68" s="175" t="s">
        <v>205</v>
      </c>
      <c r="D68" s="175" t="s">
        <v>206</v>
      </c>
      <c r="E68" s="175"/>
      <c r="F68" s="174">
        <v>124928</v>
      </c>
      <c r="G68" s="174">
        <v>0</v>
      </c>
      <c r="H68" s="174">
        <v>0</v>
      </c>
      <c r="I68" s="174">
        <v>0</v>
      </c>
      <c r="J68" s="174">
        <v>0</v>
      </c>
      <c r="K68" s="174">
        <v>0</v>
      </c>
      <c r="L68" s="174">
        <v>27</v>
      </c>
      <c r="M68" s="174">
        <v>0</v>
      </c>
      <c r="N68" s="174">
        <v>124955</v>
      </c>
    </row>
    <row r="69" spans="1:14" hidden="1" outlineLevel="1" x14ac:dyDescent="0.25">
      <c r="A69" s="175" t="s">
        <v>222</v>
      </c>
      <c r="B69" s="175" t="s">
        <v>223</v>
      </c>
      <c r="C69" s="175" t="s">
        <v>207</v>
      </c>
      <c r="D69" s="175" t="s">
        <v>208</v>
      </c>
      <c r="E69" s="175"/>
      <c r="F69" s="174">
        <v>0</v>
      </c>
      <c r="G69" s="174">
        <v>0</v>
      </c>
      <c r="H69" s="174">
        <v>0</v>
      </c>
      <c r="I69" s="174">
        <v>0</v>
      </c>
      <c r="J69" s="174">
        <v>0</v>
      </c>
      <c r="K69" s="174">
        <v>0</v>
      </c>
      <c r="L69" s="174">
        <v>0</v>
      </c>
      <c r="M69" s="174">
        <v>0</v>
      </c>
      <c r="N69" s="174">
        <v>0</v>
      </c>
    </row>
    <row r="70" spans="1:14" hidden="1" outlineLevel="1" x14ac:dyDescent="0.25">
      <c r="A70" s="175" t="s">
        <v>222</v>
      </c>
      <c r="B70" s="175" t="s">
        <v>223</v>
      </c>
      <c r="C70" s="175" t="s">
        <v>209</v>
      </c>
      <c r="D70" s="175" t="s">
        <v>210</v>
      </c>
      <c r="E70" s="175"/>
      <c r="F70" s="174">
        <v>938896</v>
      </c>
      <c r="G70" s="174">
        <v>434800</v>
      </c>
      <c r="H70" s="174">
        <v>47760</v>
      </c>
      <c r="I70" s="174">
        <v>14336</v>
      </c>
      <c r="J70" s="174">
        <v>313728</v>
      </c>
      <c r="K70" s="174">
        <v>399248</v>
      </c>
      <c r="L70" s="174">
        <v>29111</v>
      </c>
      <c r="M70" s="174">
        <v>33473</v>
      </c>
      <c r="N70" s="174">
        <v>2211352</v>
      </c>
    </row>
    <row r="71" spans="1:14" hidden="1" outlineLevel="1" x14ac:dyDescent="0.25">
      <c r="D71" s="173" t="s">
        <v>211</v>
      </c>
      <c r="E71" s="173"/>
    </row>
    <row r="72" spans="1:14" hidden="1" outlineLevel="1" x14ac:dyDescent="0.25">
      <c r="A72" s="175" t="s">
        <v>222</v>
      </c>
      <c r="B72" s="175" t="s">
        <v>223</v>
      </c>
      <c r="C72" s="175" t="s">
        <v>212</v>
      </c>
      <c r="D72" s="175" t="s">
        <v>213</v>
      </c>
      <c r="E72" s="175"/>
      <c r="F72" s="174">
        <v>0</v>
      </c>
      <c r="G72" s="174">
        <v>0</v>
      </c>
      <c r="H72" s="174">
        <v>0</v>
      </c>
      <c r="I72" s="174">
        <v>0</v>
      </c>
      <c r="J72" s="174">
        <v>0</v>
      </c>
      <c r="K72" s="174">
        <v>0</v>
      </c>
      <c r="L72" s="174">
        <v>0</v>
      </c>
      <c r="M72" s="174">
        <v>0</v>
      </c>
      <c r="N72" s="174">
        <v>0</v>
      </c>
    </row>
    <row r="73" spans="1:14" hidden="1" outlineLevel="1" x14ac:dyDescent="0.25">
      <c r="A73" s="175" t="s">
        <v>222</v>
      </c>
      <c r="B73" s="175" t="s">
        <v>223</v>
      </c>
      <c r="C73" s="175" t="s">
        <v>214</v>
      </c>
      <c r="D73" s="175" t="s">
        <v>215</v>
      </c>
      <c r="E73" s="175"/>
      <c r="F73" s="174">
        <v>0</v>
      </c>
      <c r="G73" s="174">
        <v>0</v>
      </c>
      <c r="H73" s="174">
        <v>0</v>
      </c>
      <c r="I73" s="174">
        <v>0</v>
      </c>
      <c r="J73" s="174">
        <v>0</v>
      </c>
      <c r="K73" s="174">
        <v>0</v>
      </c>
      <c r="L73" s="174">
        <v>0</v>
      </c>
      <c r="M73" s="174">
        <v>0</v>
      </c>
      <c r="N73" s="174">
        <v>0</v>
      </c>
    </row>
    <row r="74" spans="1:14" hidden="1" outlineLevel="1" x14ac:dyDescent="0.25">
      <c r="A74" s="175" t="s">
        <v>222</v>
      </c>
      <c r="B74" s="175" t="s">
        <v>223</v>
      </c>
      <c r="C74" s="175" t="s">
        <v>216</v>
      </c>
      <c r="D74" s="175" t="s">
        <v>217</v>
      </c>
      <c r="E74" s="175"/>
      <c r="F74" s="174">
        <v>0</v>
      </c>
      <c r="G74" s="174">
        <v>0</v>
      </c>
      <c r="H74" s="174">
        <v>0</v>
      </c>
      <c r="I74" s="174">
        <v>0</v>
      </c>
      <c r="J74" s="174">
        <v>0</v>
      </c>
      <c r="K74" s="174">
        <v>0</v>
      </c>
      <c r="L74" s="174">
        <v>0</v>
      </c>
      <c r="M74" s="174">
        <v>0</v>
      </c>
      <c r="N74" s="174">
        <v>0</v>
      </c>
    </row>
    <row r="75" spans="1:14" hidden="1" outlineLevel="1" x14ac:dyDescent="0.25">
      <c r="A75" s="175" t="s">
        <v>222</v>
      </c>
      <c r="B75" s="175" t="s">
        <v>223</v>
      </c>
      <c r="C75" s="175" t="s">
        <v>218</v>
      </c>
      <c r="D75" s="175" t="s">
        <v>219</v>
      </c>
      <c r="E75" s="175"/>
      <c r="F75" s="174">
        <v>0</v>
      </c>
      <c r="G75" s="174">
        <v>0</v>
      </c>
      <c r="H75" s="174">
        <v>0</v>
      </c>
      <c r="I75" s="174">
        <v>0</v>
      </c>
      <c r="J75" s="174">
        <v>0</v>
      </c>
      <c r="K75" s="174">
        <v>0</v>
      </c>
      <c r="L75" s="174">
        <v>0</v>
      </c>
      <c r="M75" s="174">
        <v>0</v>
      </c>
      <c r="N75" s="174">
        <v>0</v>
      </c>
    </row>
    <row r="76" spans="1:14" hidden="1" outlineLevel="1" x14ac:dyDescent="0.25">
      <c r="A76" s="175" t="s">
        <v>222</v>
      </c>
      <c r="B76" s="175" t="s">
        <v>223</v>
      </c>
      <c r="C76" s="175" t="s">
        <v>482</v>
      </c>
      <c r="D76" s="175" t="s">
        <v>483</v>
      </c>
      <c r="E76" s="175"/>
      <c r="F76" s="174">
        <v>0</v>
      </c>
      <c r="G76" s="174">
        <v>0</v>
      </c>
      <c r="H76" s="174">
        <v>0</v>
      </c>
      <c r="I76" s="174">
        <v>0</v>
      </c>
      <c r="J76" s="174">
        <v>0</v>
      </c>
      <c r="K76" s="174">
        <v>0</v>
      </c>
      <c r="L76" s="174">
        <v>0</v>
      </c>
      <c r="M76" s="174">
        <v>0</v>
      </c>
      <c r="N76" s="174">
        <v>0</v>
      </c>
    </row>
    <row r="77" spans="1:14" hidden="1" outlineLevel="1" x14ac:dyDescent="0.25">
      <c r="A77" s="175" t="s">
        <v>222</v>
      </c>
      <c r="B77" s="175" t="s">
        <v>223</v>
      </c>
      <c r="C77" s="175" t="s">
        <v>484</v>
      </c>
      <c r="D77" s="175" t="s">
        <v>220</v>
      </c>
      <c r="E77" s="175"/>
      <c r="F77" s="174">
        <v>0</v>
      </c>
      <c r="G77" s="174">
        <v>0</v>
      </c>
      <c r="H77" s="174">
        <v>0</v>
      </c>
      <c r="I77" s="174">
        <v>0</v>
      </c>
      <c r="J77" s="174">
        <v>0</v>
      </c>
      <c r="K77" s="174">
        <v>0</v>
      </c>
      <c r="L77" s="174">
        <v>0</v>
      </c>
      <c r="M77" s="174">
        <v>0</v>
      </c>
      <c r="N77" s="174">
        <v>0</v>
      </c>
    </row>
    <row r="78" spans="1:14" hidden="1" outlineLevel="1" x14ac:dyDescent="0.25"/>
    <row r="79" spans="1:14" hidden="1" outlineLevel="1" x14ac:dyDescent="0.25"/>
    <row r="80" spans="1:14" hidden="1" outlineLevel="1" x14ac:dyDescent="0.25">
      <c r="A80" s="173" t="s">
        <v>224</v>
      </c>
    </row>
    <row r="81" spans="1:14" hidden="1" outlineLevel="1" x14ac:dyDescent="0.25">
      <c r="A81" s="175" t="s">
        <v>6</v>
      </c>
      <c r="B81" s="175" t="s">
        <v>143</v>
      </c>
      <c r="C81" s="175" t="s">
        <v>14</v>
      </c>
      <c r="D81" s="173" t="s">
        <v>144</v>
      </c>
      <c r="E81" s="173"/>
      <c r="F81" s="174" t="s">
        <v>145</v>
      </c>
      <c r="G81" s="174" t="s">
        <v>146</v>
      </c>
      <c r="H81" s="174" t="s">
        <v>147</v>
      </c>
      <c r="I81" s="174" t="s">
        <v>148</v>
      </c>
      <c r="J81" s="174" t="s">
        <v>149</v>
      </c>
      <c r="K81" s="174" t="s">
        <v>150</v>
      </c>
      <c r="L81" s="174" t="s">
        <v>151</v>
      </c>
      <c r="M81" s="174" t="s">
        <v>152</v>
      </c>
      <c r="N81" s="174" t="s">
        <v>5</v>
      </c>
    </row>
    <row r="82" spans="1:14" hidden="1" outlineLevel="1" x14ac:dyDescent="0.25">
      <c r="A82" s="175" t="s">
        <v>225</v>
      </c>
      <c r="B82" s="175" t="s">
        <v>226</v>
      </c>
      <c r="C82" s="175" t="s">
        <v>155</v>
      </c>
      <c r="D82" s="175" t="s">
        <v>156</v>
      </c>
      <c r="E82" s="175"/>
      <c r="F82" s="174">
        <v>1568</v>
      </c>
      <c r="G82" s="174">
        <v>0</v>
      </c>
      <c r="H82" s="174">
        <v>0</v>
      </c>
      <c r="I82" s="174">
        <v>0</v>
      </c>
      <c r="J82" s="174">
        <v>512</v>
      </c>
      <c r="K82" s="174">
        <v>0</v>
      </c>
      <c r="L82" s="174">
        <v>3588</v>
      </c>
      <c r="M82" s="174">
        <v>0</v>
      </c>
      <c r="N82" s="174">
        <v>5668</v>
      </c>
    </row>
    <row r="83" spans="1:14" hidden="1" outlineLevel="1" x14ac:dyDescent="0.25">
      <c r="A83" s="175" t="s">
        <v>225</v>
      </c>
      <c r="B83" s="175" t="s">
        <v>226</v>
      </c>
      <c r="C83" s="175" t="s">
        <v>157</v>
      </c>
      <c r="D83" s="175" t="s">
        <v>158</v>
      </c>
      <c r="E83" s="175"/>
      <c r="F83" s="174">
        <v>0</v>
      </c>
      <c r="G83" s="174">
        <v>0</v>
      </c>
      <c r="H83" s="174">
        <v>0</v>
      </c>
      <c r="I83" s="174">
        <v>0</v>
      </c>
      <c r="J83" s="174">
        <v>23872</v>
      </c>
      <c r="K83" s="174">
        <v>0</v>
      </c>
      <c r="L83" s="174">
        <v>5000</v>
      </c>
      <c r="M83" s="174">
        <v>0</v>
      </c>
      <c r="N83" s="174">
        <v>28872</v>
      </c>
    </row>
    <row r="84" spans="1:14" hidden="1" outlineLevel="1" x14ac:dyDescent="0.25">
      <c r="A84" s="175" t="s">
        <v>225</v>
      </c>
      <c r="B84" s="175" t="s">
        <v>226</v>
      </c>
      <c r="C84" s="175" t="s">
        <v>159</v>
      </c>
      <c r="D84" s="175" t="s">
        <v>160</v>
      </c>
      <c r="E84" s="175"/>
      <c r="F84" s="174">
        <v>0</v>
      </c>
      <c r="G84" s="174">
        <v>512768</v>
      </c>
      <c r="H84" s="174">
        <v>0</v>
      </c>
      <c r="I84" s="174">
        <v>0</v>
      </c>
      <c r="J84" s="174">
        <v>0</v>
      </c>
      <c r="K84" s="174">
        <v>832</v>
      </c>
      <c r="L84" s="174">
        <v>0</v>
      </c>
      <c r="M84" s="174">
        <v>0</v>
      </c>
      <c r="N84" s="174">
        <v>513600</v>
      </c>
    </row>
    <row r="85" spans="1:14" hidden="1" outlineLevel="1" x14ac:dyDescent="0.25">
      <c r="A85" s="175" t="s">
        <v>225</v>
      </c>
      <c r="B85" s="175" t="s">
        <v>226</v>
      </c>
      <c r="C85" s="175" t="s">
        <v>161</v>
      </c>
      <c r="D85" s="175" t="s">
        <v>162</v>
      </c>
      <c r="E85" s="175"/>
      <c r="F85" s="174">
        <v>26880</v>
      </c>
      <c r="G85" s="174">
        <v>78000</v>
      </c>
      <c r="H85" s="174">
        <v>0</v>
      </c>
      <c r="I85" s="174">
        <v>0</v>
      </c>
      <c r="J85" s="174">
        <v>68352</v>
      </c>
      <c r="K85" s="174">
        <v>25824</v>
      </c>
      <c r="L85" s="174">
        <v>16720</v>
      </c>
      <c r="M85" s="174">
        <v>1016</v>
      </c>
      <c r="N85" s="174">
        <v>216792</v>
      </c>
    </row>
    <row r="86" spans="1:14" hidden="1" outlineLevel="1" x14ac:dyDescent="0.25">
      <c r="A86" s="175" t="s">
        <v>225</v>
      </c>
      <c r="B86" s="175" t="s">
        <v>226</v>
      </c>
      <c r="C86" s="175" t="s">
        <v>163</v>
      </c>
      <c r="D86" s="175" t="s">
        <v>164</v>
      </c>
      <c r="E86" s="175"/>
      <c r="F86" s="174">
        <v>0</v>
      </c>
      <c r="G86" s="174">
        <v>0</v>
      </c>
      <c r="H86" s="174">
        <v>0</v>
      </c>
      <c r="I86" s="174">
        <v>0</v>
      </c>
      <c r="J86" s="174">
        <v>0</v>
      </c>
      <c r="K86" s="174">
        <v>0</v>
      </c>
      <c r="L86" s="174">
        <v>200</v>
      </c>
      <c r="M86" s="174">
        <v>0</v>
      </c>
      <c r="N86" s="174">
        <v>200</v>
      </c>
    </row>
    <row r="87" spans="1:14" hidden="1" outlineLevel="1" x14ac:dyDescent="0.25">
      <c r="A87" s="175" t="s">
        <v>225</v>
      </c>
      <c r="B87" s="175" t="s">
        <v>226</v>
      </c>
      <c r="C87" s="175" t="s">
        <v>165</v>
      </c>
      <c r="D87" s="175" t="s">
        <v>166</v>
      </c>
      <c r="E87" s="175"/>
      <c r="F87" s="174">
        <v>20400</v>
      </c>
      <c r="G87" s="174">
        <v>0</v>
      </c>
      <c r="H87" s="174">
        <v>0</v>
      </c>
      <c r="I87" s="174">
        <v>0</v>
      </c>
      <c r="J87" s="174">
        <v>13328</v>
      </c>
      <c r="K87" s="174">
        <v>0</v>
      </c>
      <c r="L87" s="174">
        <v>0</v>
      </c>
      <c r="M87" s="174">
        <v>0</v>
      </c>
      <c r="N87" s="174">
        <v>33728</v>
      </c>
    </row>
    <row r="88" spans="1:14" hidden="1" outlineLevel="1" x14ac:dyDescent="0.25">
      <c r="A88" s="175" t="s">
        <v>225</v>
      </c>
      <c r="B88" s="175" t="s">
        <v>226</v>
      </c>
      <c r="C88" s="175" t="s">
        <v>167</v>
      </c>
      <c r="D88" s="175" t="s">
        <v>168</v>
      </c>
      <c r="E88" s="175"/>
      <c r="F88" s="174">
        <v>0</v>
      </c>
      <c r="G88" s="174">
        <v>15088</v>
      </c>
      <c r="H88" s="174">
        <v>0</v>
      </c>
      <c r="I88" s="174">
        <v>0</v>
      </c>
      <c r="J88" s="174">
        <v>0</v>
      </c>
      <c r="K88" s="174">
        <v>65552</v>
      </c>
      <c r="L88" s="174">
        <v>0</v>
      </c>
      <c r="M88" s="174">
        <v>1392</v>
      </c>
      <c r="N88" s="174">
        <v>82032</v>
      </c>
    </row>
    <row r="89" spans="1:14" hidden="1" outlineLevel="1" x14ac:dyDescent="0.25">
      <c r="A89" s="175" t="s">
        <v>225</v>
      </c>
      <c r="B89" s="175" t="s">
        <v>226</v>
      </c>
      <c r="C89" s="175" t="s">
        <v>169</v>
      </c>
      <c r="D89" s="175" t="s">
        <v>170</v>
      </c>
      <c r="E89" s="175"/>
      <c r="F89" s="174">
        <v>0</v>
      </c>
      <c r="G89" s="174">
        <v>0</v>
      </c>
      <c r="H89" s="174">
        <v>0</v>
      </c>
      <c r="I89" s="174">
        <v>0</v>
      </c>
      <c r="J89" s="174">
        <v>8896</v>
      </c>
      <c r="K89" s="174">
        <v>0</v>
      </c>
      <c r="L89" s="174">
        <v>2756</v>
      </c>
      <c r="M89" s="174">
        <v>0</v>
      </c>
      <c r="N89" s="174">
        <v>11652</v>
      </c>
    </row>
    <row r="90" spans="1:14" hidden="1" outlineLevel="1" x14ac:dyDescent="0.25">
      <c r="A90" s="175" t="s">
        <v>225</v>
      </c>
      <c r="B90" s="175" t="s">
        <v>226</v>
      </c>
      <c r="C90" s="175" t="s">
        <v>171</v>
      </c>
      <c r="D90" s="175" t="s">
        <v>172</v>
      </c>
      <c r="E90" s="175"/>
      <c r="F90" s="174">
        <v>11184</v>
      </c>
      <c r="G90" s="174">
        <v>29520</v>
      </c>
      <c r="H90" s="174">
        <v>0</v>
      </c>
      <c r="I90" s="174">
        <v>0</v>
      </c>
      <c r="J90" s="174">
        <v>50560</v>
      </c>
      <c r="K90" s="174">
        <v>0</v>
      </c>
      <c r="L90" s="174">
        <v>7646</v>
      </c>
      <c r="M90" s="174">
        <v>6856</v>
      </c>
      <c r="N90" s="174">
        <v>105766</v>
      </c>
    </row>
    <row r="91" spans="1:14" hidden="1" outlineLevel="1" x14ac:dyDescent="0.25">
      <c r="A91" s="175" t="s">
        <v>225</v>
      </c>
      <c r="B91" s="175" t="s">
        <v>226</v>
      </c>
      <c r="C91" s="175" t="s">
        <v>173</v>
      </c>
      <c r="D91" s="175" t="s">
        <v>174</v>
      </c>
      <c r="E91" s="175"/>
      <c r="F91" s="174">
        <v>0</v>
      </c>
      <c r="G91" s="174">
        <v>7232</v>
      </c>
      <c r="H91" s="174">
        <v>0</v>
      </c>
      <c r="I91" s="174">
        <v>0</v>
      </c>
      <c r="J91" s="174">
        <v>0</v>
      </c>
      <c r="K91" s="174">
        <v>0</v>
      </c>
      <c r="L91" s="174">
        <v>0</v>
      </c>
      <c r="M91" s="174">
        <v>0</v>
      </c>
      <c r="N91" s="174">
        <v>7232</v>
      </c>
    </row>
    <row r="92" spans="1:14" hidden="1" outlineLevel="1" x14ac:dyDescent="0.25">
      <c r="A92" s="175" t="s">
        <v>225</v>
      </c>
      <c r="B92" s="175" t="s">
        <v>226</v>
      </c>
      <c r="C92" s="175" t="s">
        <v>175</v>
      </c>
      <c r="D92" s="175" t="s">
        <v>176</v>
      </c>
      <c r="E92" s="175"/>
      <c r="F92" s="174">
        <v>0</v>
      </c>
      <c r="G92" s="174">
        <v>4480</v>
      </c>
      <c r="H92" s="174">
        <v>0</v>
      </c>
      <c r="I92" s="174">
        <v>0</v>
      </c>
      <c r="J92" s="174">
        <v>0</v>
      </c>
      <c r="K92" s="174">
        <v>47760</v>
      </c>
      <c r="L92" s="174">
        <v>0</v>
      </c>
      <c r="M92" s="174">
        <v>24343</v>
      </c>
      <c r="N92" s="174">
        <v>76583</v>
      </c>
    </row>
    <row r="93" spans="1:14" hidden="1" outlineLevel="1" x14ac:dyDescent="0.25">
      <c r="A93" s="175" t="s">
        <v>225</v>
      </c>
      <c r="B93" s="175" t="s">
        <v>226</v>
      </c>
      <c r="C93" s="175" t="s">
        <v>177</v>
      </c>
      <c r="D93" s="175" t="s">
        <v>178</v>
      </c>
      <c r="E93" s="175"/>
      <c r="F93" s="174">
        <v>509104</v>
      </c>
      <c r="G93" s="174">
        <v>0</v>
      </c>
      <c r="H93" s="174">
        <v>0</v>
      </c>
      <c r="I93" s="174">
        <v>80663</v>
      </c>
      <c r="J93" s="174">
        <v>1904</v>
      </c>
      <c r="K93" s="174">
        <v>0</v>
      </c>
      <c r="L93" s="174">
        <v>638</v>
      </c>
      <c r="M93" s="174">
        <v>0</v>
      </c>
      <c r="N93" s="174">
        <v>592309</v>
      </c>
    </row>
    <row r="94" spans="1:14" hidden="1" outlineLevel="1" x14ac:dyDescent="0.25">
      <c r="A94" s="175" t="s">
        <v>225</v>
      </c>
      <c r="B94" s="175" t="s">
        <v>226</v>
      </c>
      <c r="C94" s="175" t="s">
        <v>179</v>
      </c>
      <c r="D94" s="175" t="s">
        <v>180</v>
      </c>
      <c r="E94" s="175"/>
      <c r="F94" s="174">
        <v>36736</v>
      </c>
      <c r="G94" s="174">
        <v>0</v>
      </c>
      <c r="H94" s="174">
        <v>0</v>
      </c>
      <c r="I94" s="174">
        <v>0</v>
      </c>
      <c r="J94" s="174">
        <v>0</v>
      </c>
      <c r="K94" s="174">
        <v>0</v>
      </c>
      <c r="L94" s="174">
        <v>234</v>
      </c>
      <c r="M94" s="174">
        <v>0</v>
      </c>
      <c r="N94" s="174">
        <v>36970</v>
      </c>
    </row>
    <row r="95" spans="1:14" hidden="1" outlineLevel="1" x14ac:dyDescent="0.25">
      <c r="A95" s="175" t="s">
        <v>225</v>
      </c>
      <c r="B95" s="175" t="s">
        <v>226</v>
      </c>
      <c r="C95" s="175" t="s">
        <v>181</v>
      </c>
      <c r="D95" s="175" t="s">
        <v>182</v>
      </c>
      <c r="E95" s="175"/>
      <c r="F95" s="174">
        <v>0</v>
      </c>
      <c r="G95" s="174">
        <v>0</v>
      </c>
      <c r="H95" s="174">
        <v>0</v>
      </c>
      <c r="I95" s="174">
        <v>0</v>
      </c>
      <c r="J95" s="174">
        <v>0</v>
      </c>
      <c r="K95" s="174">
        <v>208290</v>
      </c>
      <c r="L95" s="174">
        <v>0</v>
      </c>
      <c r="M95" s="174">
        <v>13508</v>
      </c>
      <c r="N95" s="174">
        <v>221798</v>
      </c>
    </row>
    <row r="96" spans="1:14" hidden="1" outlineLevel="1" x14ac:dyDescent="0.25">
      <c r="A96" s="175" t="s">
        <v>225</v>
      </c>
      <c r="B96" s="175" t="s">
        <v>226</v>
      </c>
      <c r="C96" s="175" t="s">
        <v>183</v>
      </c>
      <c r="D96" s="175" t="s">
        <v>184</v>
      </c>
      <c r="E96" s="175"/>
      <c r="F96" s="174">
        <v>0</v>
      </c>
      <c r="G96" s="174">
        <v>0</v>
      </c>
      <c r="H96" s="174">
        <v>0</v>
      </c>
      <c r="I96" s="174">
        <v>0</v>
      </c>
      <c r="J96" s="174">
        <v>0</v>
      </c>
      <c r="K96" s="174">
        <v>46336</v>
      </c>
      <c r="L96" s="174">
        <v>0</v>
      </c>
      <c r="M96" s="174">
        <v>3815</v>
      </c>
      <c r="N96" s="174">
        <v>50151</v>
      </c>
    </row>
    <row r="97" spans="1:14" hidden="1" outlineLevel="1" x14ac:dyDescent="0.25">
      <c r="A97" s="175" t="s">
        <v>225</v>
      </c>
      <c r="B97" s="175" t="s">
        <v>226</v>
      </c>
      <c r="C97" s="175" t="s">
        <v>185</v>
      </c>
      <c r="D97" s="175" t="s">
        <v>186</v>
      </c>
      <c r="E97" s="175"/>
      <c r="F97" s="174">
        <v>0</v>
      </c>
      <c r="G97" s="174">
        <v>0</v>
      </c>
      <c r="H97" s="174">
        <v>0</v>
      </c>
      <c r="I97" s="174">
        <v>0</v>
      </c>
      <c r="J97" s="174">
        <v>0</v>
      </c>
      <c r="K97" s="174">
        <v>267616</v>
      </c>
      <c r="L97" s="174">
        <v>4175</v>
      </c>
      <c r="M97" s="174">
        <v>33505</v>
      </c>
      <c r="N97" s="174">
        <v>305296</v>
      </c>
    </row>
    <row r="98" spans="1:14" hidden="1" outlineLevel="1" x14ac:dyDescent="0.25">
      <c r="A98" s="175" t="s">
        <v>225</v>
      </c>
      <c r="B98" s="175" t="s">
        <v>226</v>
      </c>
      <c r="C98" s="175" t="s">
        <v>187</v>
      </c>
      <c r="D98" s="175" t="s">
        <v>188</v>
      </c>
      <c r="E98" s="175"/>
      <c r="F98" s="174">
        <v>0</v>
      </c>
      <c r="G98" s="174">
        <v>0</v>
      </c>
      <c r="H98" s="174">
        <v>0</v>
      </c>
      <c r="I98" s="174">
        <v>0</v>
      </c>
      <c r="J98" s="174">
        <v>0</v>
      </c>
      <c r="K98" s="174">
        <v>28352</v>
      </c>
      <c r="L98" s="174">
        <v>0</v>
      </c>
      <c r="M98" s="174">
        <v>472</v>
      </c>
      <c r="N98" s="174">
        <v>28824</v>
      </c>
    </row>
    <row r="99" spans="1:14" hidden="1" outlineLevel="1" x14ac:dyDescent="0.25">
      <c r="A99" s="175" t="s">
        <v>225</v>
      </c>
      <c r="B99" s="175" t="s">
        <v>226</v>
      </c>
      <c r="C99" s="175" t="s">
        <v>189</v>
      </c>
      <c r="D99" s="175" t="s">
        <v>190</v>
      </c>
      <c r="E99" s="175"/>
      <c r="F99" s="174">
        <v>0</v>
      </c>
      <c r="G99" s="174">
        <v>0</v>
      </c>
      <c r="H99" s="174">
        <v>0</v>
      </c>
      <c r="I99" s="174">
        <v>0</v>
      </c>
      <c r="J99" s="174">
        <v>0</v>
      </c>
      <c r="K99" s="174">
        <v>107392</v>
      </c>
      <c r="L99" s="174">
        <v>0</v>
      </c>
      <c r="M99" s="174">
        <v>768</v>
      </c>
      <c r="N99" s="174">
        <v>108160</v>
      </c>
    </row>
    <row r="100" spans="1:14" hidden="1" outlineLevel="1" x14ac:dyDescent="0.25">
      <c r="A100" s="175" t="s">
        <v>225</v>
      </c>
      <c r="B100" s="175" t="s">
        <v>226</v>
      </c>
      <c r="C100" s="175" t="s">
        <v>191</v>
      </c>
      <c r="D100" s="175" t="s">
        <v>192</v>
      </c>
      <c r="E100" s="175"/>
      <c r="F100" s="174">
        <v>0</v>
      </c>
      <c r="G100" s="174">
        <v>268800</v>
      </c>
      <c r="H100" s="174">
        <v>111956</v>
      </c>
      <c r="I100" s="174">
        <v>0</v>
      </c>
      <c r="J100" s="174">
        <v>0</v>
      </c>
      <c r="K100" s="174">
        <v>0</v>
      </c>
      <c r="L100" s="174">
        <v>0</v>
      </c>
      <c r="M100" s="174">
        <v>234</v>
      </c>
      <c r="N100" s="174">
        <v>380990</v>
      </c>
    </row>
    <row r="101" spans="1:14" hidden="1" outlineLevel="1" x14ac:dyDescent="0.25">
      <c r="A101" s="175" t="s">
        <v>225</v>
      </c>
      <c r="B101" s="175" t="s">
        <v>226</v>
      </c>
      <c r="C101" s="175" t="s">
        <v>193</v>
      </c>
      <c r="D101" s="175" t="s">
        <v>194</v>
      </c>
      <c r="E101" s="175"/>
      <c r="F101" s="174">
        <v>0</v>
      </c>
      <c r="G101" s="174">
        <v>0</v>
      </c>
      <c r="H101" s="174">
        <v>0</v>
      </c>
      <c r="I101" s="174">
        <v>0</v>
      </c>
      <c r="J101" s="174">
        <v>36944</v>
      </c>
      <c r="K101" s="174">
        <v>0</v>
      </c>
      <c r="L101" s="174">
        <v>192</v>
      </c>
      <c r="M101" s="174">
        <v>0</v>
      </c>
      <c r="N101" s="174">
        <v>37136</v>
      </c>
    </row>
    <row r="102" spans="1:14" hidden="1" outlineLevel="1" x14ac:dyDescent="0.25">
      <c r="A102" s="175" t="s">
        <v>225</v>
      </c>
      <c r="B102" s="175" t="s">
        <v>226</v>
      </c>
      <c r="C102" s="175" t="s">
        <v>195</v>
      </c>
      <c r="D102" s="175" t="s">
        <v>196</v>
      </c>
      <c r="E102" s="175"/>
      <c r="F102" s="174">
        <v>0</v>
      </c>
      <c r="G102" s="174">
        <v>0</v>
      </c>
      <c r="H102" s="174">
        <v>0</v>
      </c>
      <c r="I102" s="174">
        <v>0</v>
      </c>
      <c r="J102" s="174">
        <v>29920</v>
      </c>
      <c r="K102" s="174">
        <v>0</v>
      </c>
      <c r="L102" s="174">
        <v>76049</v>
      </c>
      <c r="M102" s="174">
        <v>0</v>
      </c>
      <c r="N102" s="174">
        <v>105969</v>
      </c>
    </row>
    <row r="103" spans="1:14" hidden="1" outlineLevel="1" x14ac:dyDescent="0.25">
      <c r="A103" s="175" t="s">
        <v>225</v>
      </c>
      <c r="B103" s="175" t="s">
        <v>226</v>
      </c>
      <c r="C103" s="175" t="s">
        <v>197</v>
      </c>
      <c r="D103" s="175" t="s">
        <v>198</v>
      </c>
      <c r="E103" s="175"/>
      <c r="F103" s="174">
        <v>0</v>
      </c>
      <c r="G103" s="174">
        <v>0</v>
      </c>
      <c r="H103" s="174">
        <v>0</v>
      </c>
      <c r="I103" s="174">
        <v>0</v>
      </c>
      <c r="J103" s="174">
        <v>20640</v>
      </c>
      <c r="K103" s="174">
        <v>0</v>
      </c>
      <c r="L103" s="174">
        <v>0</v>
      </c>
      <c r="M103" s="174">
        <v>0</v>
      </c>
      <c r="N103" s="174">
        <v>20640</v>
      </c>
    </row>
    <row r="104" spans="1:14" hidden="1" outlineLevel="1" x14ac:dyDescent="0.25">
      <c r="A104" s="175" t="s">
        <v>225</v>
      </c>
      <c r="B104" s="175" t="s">
        <v>226</v>
      </c>
      <c r="C104" s="175" t="s">
        <v>199</v>
      </c>
      <c r="D104" s="175" t="s">
        <v>200</v>
      </c>
      <c r="E104" s="175"/>
      <c r="F104" s="174">
        <v>6000</v>
      </c>
      <c r="G104" s="174">
        <v>0</v>
      </c>
      <c r="H104" s="174">
        <v>0</v>
      </c>
      <c r="I104" s="174">
        <v>0</v>
      </c>
      <c r="J104" s="174">
        <v>0</v>
      </c>
      <c r="K104" s="174">
        <v>0</v>
      </c>
      <c r="L104" s="174">
        <v>0</v>
      </c>
      <c r="M104" s="174">
        <v>0</v>
      </c>
      <c r="N104" s="174">
        <v>6000</v>
      </c>
    </row>
    <row r="105" spans="1:14" hidden="1" outlineLevel="1" x14ac:dyDescent="0.25">
      <c r="A105" s="175" t="s">
        <v>225</v>
      </c>
      <c r="B105" s="175" t="s">
        <v>226</v>
      </c>
      <c r="C105" s="175" t="s">
        <v>201</v>
      </c>
      <c r="D105" s="175" t="s">
        <v>202</v>
      </c>
      <c r="E105" s="175"/>
      <c r="F105" s="174">
        <v>52464</v>
      </c>
      <c r="G105" s="174">
        <v>0</v>
      </c>
      <c r="H105" s="174">
        <v>0</v>
      </c>
      <c r="I105" s="174">
        <v>0</v>
      </c>
      <c r="J105" s="174">
        <v>43224</v>
      </c>
      <c r="K105" s="174">
        <v>0</v>
      </c>
      <c r="L105" s="174">
        <v>118059</v>
      </c>
      <c r="M105" s="174">
        <v>0</v>
      </c>
      <c r="N105" s="174">
        <v>213747</v>
      </c>
    </row>
    <row r="106" spans="1:14" hidden="1" outlineLevel="1" x14ac:dyDescent="0.25">
      <c r="A106" s="175" t="s">
        <v>225</v>
      </c>
      <c r="B106" s="175" t="s">
        <v>226</v>
      </c>
      <c r="C106" s="175" t="s">
        <v>203</v>
      </c>
      <c r="D106" s="175" t="s">
        <v>204</v>
      </c>
      <c r="E106" s="175"/>
      <c r="F106" s="174">
        <v>630208</v>
      </c>
      <c r="G106" s="174">
        <v>0</v>
      </c>
      <c r="H106" s="174">
        <v>0</v>
      </c>
      <c r="I106" s="174">
        <v>0</v>
      </c>
      <c r="J106" s="174">
        <v>3120</v>
      </c>
      <c r="K106" s="174">
        <v>0</v>
      </c>
      <c r="L106" s="174">
        <v>0</v>
      </c>
      <c r="M106" s="174">
        <v>0</v>
      </c>
      <c r="N106" s="174">
        <v>633328</v>
      </c>
    </row>
    <row r="107" spans="1:14" hidden="1" outlineLevel="1" x14ac:dyDescent="0.25">
      <c r="A107" s="175" t="s">
        <v>225</v>
      </c>
      <c r="B107" s="175" t="s">
        <v>226</v>
      </c>
      <c r="C107" s="175" t="s">
        <v>205</v>
      </c>
      <c r="D107" s="175" t="s">
        <v>206</v>
      </c>
      <c r="E107" s="175"/>
      <c r="F107" s="174">
        <v>152976</v>
      </c>
      <c r="G107" s="174">
        <v>0</v>
      </c>
      <c r="H107" s="174">
        <v>0</v>
      </c>
      <c r="I107" s="174">
        <v>0</v>
      </c>
      <c r="J107" s="174">
        <v>22048</v>
      </c>
      <c r="K107" s="174">
        <v>0</v>
      </c>
      <c r="L107" s="174">
        <v>0</v>
      </c>
      <c r="M107" s="174">
        <v>0</v>
      </c>
      <c r="N107" s="174">
        <v>175024</v>
      </c>
    </row>
    <row r="108" spans="1:14" hidden="1" outlineLevel="1" x14ac:dyDescent="0.25">
      <c r="A108" s="175" t="s">
        <v>225</v>
      </c>
      <c r="B108" s="175" t="s">
        <v>226</v>
      </c>
      <c r="C108" s="175" t="s">
        <v>207</v>
      </c>
      <c r="D108" s="175" t="s">
        <v>208</v>
      </c>
      <c r="E108" s="175"/>
      <c r="F108" s="174">
        <v>0</v>
      </c>
      <c r="G108" s="174">
        <v>0</v>
      </c>
      <c r="H108" s="174">
        <v>0</v>
      </c>
      <c r="I108" s="174">
        <v>0</v>
      </c>
      <c r="J108" s="174">
        <v>0</v>
      </c>
      <c r="K108" s="174">
        <v>0</v>
      </c>
      <c r="L108" s="174">
        <v>0</v>
      </c>
      <c r="M108" s="174">
        <v>0</v>
      </c>
      <c r="N108" s="174">
        <v>0</v>
      </c>
    </row>
    <row r="109" spans="1:14" hidden="1" outlineLevel="1" x14ac:dyDescent="0.25">
      <c r="A109" s="175" t="s">
        <v>225</v>
      </c>
      <c r="B109" s="175" t="s">
        <v>226</v>
      </c>
      <c r="C109" s="175" t="s">
        <v>209</v>
      </c>
      <c r="D109" s="175" t="s">
        <v>210</v>
      </c>
      <c r="E109" s="175"/>
      <c r="F109" s="174">
        <v>1447520</v>
      </c>
      <c r="G109" s="174">
        <v>915888</v>
      </c>
      <c r="H109" s="174">
        <v>111956</v>
      </c>
      <c r="I109" s="174">
        <v>80663</v>
      </c>
      <c r="J109" s="174">
        <v>323320</v>
      </c>
      <c r="K109" s="174">
        <v>797954</v>
      </c>
      <c r="L109" s="174">
        <v>235257</v>
      </c>
      <c r="M109" s="174">
        <v>85909</v>
      </c>
      <c r="N109" s="174">
        <v>3998467</v>
      </c>
    </row>
    <row r="110" spans="1:14" hidden="1" outlineLevel="1" x14ac:dyDescent="0.25">
      <c r="D110" s="173" t="s">
        <v>211</v>
      </c>
      <c r="E110" s="173"/>
    </row>
    <row r="111" spans="1:14" hidden="1" outlineLevel="1" x14ac:dyDescent="0.25">
      <c r="A111" s="175" t="s">
        <v>225</v>
      </c>
      <c r="B111" s="175" t="s">
        <v>226</v>
      </c>
      <c r="C111" s="175" t="s">
        <v>212</v>
      </c>
      <c r="D111" s="175" t="s">
        <v>213</v>
      </c>
      <c r="E111" s="175"/>
      <c r="F111" s="174">
        <v>0</v>
      </c>
      <c r="G111" s="174">
        <v>0</v>
      </c>
      <c r="H111" s="174">
        <v>0</v>
      </c>
      <c r="I111" s="174">
        <v>0</v>
      </c>
      <c r="J111" s="174">
        <v>0</v>
      </c>
      <c r="K111" s="174">
        <v>0</v>
      </c>
      <c r="L111" s="174">
        <v>0</v>
      </c>
      <c r="M111" s="174">
        <v>0</v>
      </c>
      <c r="N111" s="174">
        <v>0</v>
      </c>
    </row>
    <row r="112" spans="1:14" hidden="1" outlineLevel="1" x14ac:dyDescent="0.25">
      <c r="A112" s="175" t="s">
        <v>225</v>
      </c>
      <c r="B112" s="175" t="s">
        <v>226</v>
      </c>
      <c r="C112" s="175" t="s">
        <v>214</v>
      </c>
      <c r="D112" s="175" t="s">
        <v>215</v>
      </c>
      <c r="E112" s="175"/>
      <c r="F112" s="174">
        <v>0</v>
      </c>
      <c r="G112" s="174">
        <v>0</v>
      </c>
      <c r="H112" s="174">
        <v>0</v>
      </c>
      <c r="I112" s="174">
        <v>0</v>
      </c>
      <c r="J112" s="174">
        <v>0</v>
      </c>
      <c r="K112" s="174">
        <v>0</v>
      </c>
      <c r="L112" s="174">
        <v>0</v>
      </c>
      <c r="M112" s="174">
        <v>0</v>
      </c>
      <c r="N112" s="174">
        <v>0</v>
      </c>
    </row>
    <row r="113" spans="1:14" hidden="1" outlineLevel="1" x14ac:dyDescent="0.25">
      <c r="A113" s="175" t="s">
        <v>225</v>
      </c>
      <c r="B113" s="175" t="s">
        <v>226</v>
      </c>
      <c r="C113" s="175" t="s">
        <v>216</v>
      </c>
      <c r="D113" s="175" t="s">
        <v>217</v>
      </c>
      <c r="E113" s="175"/>
      <c r="F113" s="174">
        <v>0</v>
      </c>
      <c r="G113" s="174">
        <v>0</v>
      </c>
      <c r="H113" s="174">
        <v>0</v>
      </c>
      <c r="I113" s="174">
        <v>0</v>
      </c>
      <c r="J113" s="174">
        <v>0</v>
      </c>
      <c r="K113" s="174">
        <v>0</v>
      </c>
      <c r="L113" s="174">
        <v>0</v>
      </c>
      <c r="M113" s="174">
        <v>0</v>
      </c>
      <c r="N113" s="174">
        <v>0</v>
      </c>
    </row>
    <row r="114" spans="1:14" hidden="1" outlineLevel="1" x14ac:dyDescent="0.25">
      <c r="A114" s="175" t="s">
        <v>225</v>
      </c>
      <c r="B114" s="175" t="s">
        <v>226</v>
      </c>
      <c r="C114" s="175" t="s">
        <v>218</v>
      </c>
      <c r="D114" s="175" t="s">
        <v>219</v>
      </c>
      <c r="E114" s="175"/>
      <c r="F114" s="174">
        <v>0</v>
      </c>
      <c r="G114" s="174">
        <v>0</v>
      </c>
      <c r="H114" s="174">
        <v>0</v>
      </c>
      <c r="I114" s="174">
        <v>0</v>
      </c>
      <c r="J114" s="174">
        <v>0</v>
      </c>
      <c r="K114" s="174">
        <v>0</v>
      </c>
      <c r="L114" s="174">
        <v>0</v>
      </c>
      <c r="M114" s="174">
        <v>0</v>
      </c>
      <c r="N114" s="174">
        <v>0</v>
      </c>
    </row>
    <row r="115" spans="1:14" hidden="1" outlineLevel="1" x14ac:dyDescent="0.25">
      <c r="A115" s="175" t="s">
        <v>225</v>
      </c>
      <c r="B115" s="175" t="s">
        <v>226</v>
      </c>
      <c r="C115" s="175" t="s">
        <v>482</v>
      </c>
      <c r="D115" s="175" t="s">
        <v>483</v>
      </c>
      <c r="E115" s="175"/>
      <c r="F115" s="174">
        <v>0</v>
      </c>
      <c r="G115" s="174">
        <v>0</v>
      </c>
      <c r="H115" s="174">
        <v>0</v>
      </c>
      <c r="I115" s="174">
        <v>0</v>
      </c>
      <c r="J115" s="174">
        <v>0</v>
      </c>
      <c r="K115" s="174">
        <v>0</v>
      </c>
      <c r="L115" s="174">
        <v>0</v>
      </c>
      <c r="M115" s="174">
        <v>0</v>
      </c>
      <c r="N115" s="174">
        <v>0</v>
      </c>
    </row>
    <row r="116" spans="1:14" hidden="1" outlineLevel="1" x14ac:dyDescent="0.25">
      <c r="A116" s="175" t="s">
        <v>225</v>
      </c>
      <c r="B116" s="175" t="s">
        <v>226</v>
      </c>
      <c r="C116" s="175" t="s">
        <v>484</v>
      </c>
      <c r="D116" s="175" t="s">
        <v>220</v>
      </c>
      <c r="E116" s="175"/>
      <c r="F116" s="174">
        <v>0</v>
      </c>
      <c r="G116" s="174">
        <v>0</v>
      </c>
      <c r="H116" s="174">
        <v>0</v>
      </c>
      <c r="I116" s="174">
        <v>0</v>
      </c>
      <c r="J116" s="174">
        <v>0</v>
      </c>
      <c r="K116" s="174">
        <v>0</v>
      </c>
      <c r="L116" s="174">
        <v>0</v>
      </c>
      <c r="M116" s="174">
        <v>0</v>
      </c>
      <c r="N116" s="174">
        <v>0</v>
      </c>
    </row>
    <row r="117" spans="1:14" hidden="1" outlineLevel="1" x14ac:dyDescent="0.25"/>
    <row r="118" spans="1:14" hidden="1" outlineLevel="1" x14ac:dyDescent="0.25"/>
    <row r="119" spans="1:14" hidden="1" outlineLevel="1" x14ac:dyDescent="0.25">
      <c r="A119" s="173" t="s">
        <v>227</v>
      </c>
    </row>
    <row r="120" spans="1:14" hidden="1" outlineLevel="1" x14ac:dyDescent="0.25">
      <c r="A120" s="175" t="s">
        <v>6</v>
      </c>
      <c r="B120" s="175" t="s">
        <v>143</v>
      </c>
      <c r="C120" s="175" t="s">
        <v>14</v>
      </c>
      <c r="D120" s="173" t="s">
        <v>144</v>
      </c>
      <c r="E120" s="173"/>
      <c r="F120" s="174" t="s">
        <v>145</v>
      </c>
      <c r="G120" s="174" t="s">
        <v>146</v>
      </c>
      <c r="H120" s="174" t="s">
        <v>147</v>
      </c>
      <c r="I120" s="174" t="s">
        <v>148</v>
      </c>
      <c r="J120" s="174" t="s">
        <v>149</v>
      </c>
      <c r="K120" s="174" t="s">
        <v>150</v>
      </c>
      <c r="L120" s="174" t="s">
        <v>151</v>
      </c>
      <c r="M120" s="174" t="s">
        <v>152</v>
      </c>
      <c r="N120" s="174" t="s">
        <v>5</v>
      </c>
    </row>
    <row r="121" spans="1:14" hidden="1" outlineLevel="1" x14ac:dyDescent="0.25">
      <c r="A121" s="175" t="s">
        <v>228</v>
      </c>
      <c r="B121" s="175" t="s">
        <v>229</v>
      </c>
      <c r="C121" s="175" t="s">
        <v>155</v>
      </c>
      <c r="D121" s="175" t="s">
        <v>156</v>
      </c>
      <c r="E121" s="175"/>
      <c r="F121" s="174">
        <v>0</v>
      </c>
      <c r="G121" s="174">
        <v>0</v>
      </c>
      <c r="H121" s="174">
        <v>0</v>
      </c>
      <c r="I121" s="174">
        <v>0</v>
      </c>
      <c r="J121" s="174">
        <v>0</v>
      </c>
      <c r="K121" s="174">
        <v>0</v>
      </c>
      <c r="L121" s="174">
        <v>0</v>
      </c>
      <c r="M121" s="174">
        <v>0</v>
      </c>
      <c r="N121" s="174">
        <v>0</v>
      </c>
    </row>
    <row r="122" spans="1:14" hidden="1" outlineLevel="1" x14ac:dyDescent="0.25">
      <c r="A122" s="175" t="s">
        <v>228</v>
      </c>
      <c r="B122" s="175" t="s">
        <v>229</v>
      </c>
      <c r="C122" s="175" t="s">
        <v>157</v>
      </c>
      <c r="D122" s="175" t="s">
        <v>158</v>
      </c>
      <c r="E122" s="175"/>
      <c r="F122" s="174">
        <v>0</v>
      </c>
      <c r="G122" s="174">
        <v>0</v>
      </c>
      <c r="H122" s="174">
        <v>0</v>
      </c>
      <c r="I122" s="174">
        <v>0</v>
      </c>
      <c r="J122" s="174">
        <v>38448</v>
      </c>
      <c r="K122" s="174">
        <v>0</v>
      </c>
      <c r="L122" s="174">
        <v>240</v>
      </c>
      <c r="M122" s="174">
        <v>0</v>
      </c>
      <c r="N122" s="174">
        <v>38688</v>
      </c>
    </row>
    <row r="123" spans="1:14" hidden="1" outlineLevel="1" x14ac:dyDescent="0.25">
      <c r="A123" s="175" t="s">
        <v>228</v>
      </c>
      <c r="B123" s="175" t="s">
        <v>229</v>
      </c>
      <c r="C123" s="175" t="s">
        <v>159</v>
      </c>
      <c r="D123" s="175" t="s">
        <v>160</v>
      </c>
      <c r="E123" s="175"/>
      <c r="F123" s="174">
        <v>0</v>
      </c>
      <c r="G123" s="174">
        <v>197760</v>
      </c>
      <c r="H123" s="174">
        <v>0</v>
      </c>
      <c r="I123" s="174">
        <v>0</v>
      </c>
      <c r="J123" s="174">
        <v>0</v>
      </c>
      <c r="K123" s="174">
        <v>0</v>
      </c>
      <c r="L123" s="174">
        <v>0</v>
      </c>
      <c r="M123" s="174">
        <v>0</v>
      </c>
      <c r="N123" s="174">
        <v>197760</v>
      </c>
    </row>
    <row r="124" spans="1:14" hidden="1" outlineLevel="1" x14ac:dyDescent="0.25">
      <c r="A124" s="175" t="s">
        <v>228</v>
      </c>
      <c r="B124" s="175" t="s">
        <v>229</v>
      </c>
      <c r="C124" s="175" t="s">
        <v>161</v>
      </c>
      <c r="D124" s="175" t="s">
        <v>162</v>
      </c>
      <c r="E124" s="175"/>
      <c r="F124" s="174">
        <v>19312</v>
      </c>
      <c r="G124" s="174">
        <v>0</v>
      </c>
      <c r="H124" s="174">
        <v>0</v>
      </c>
      <c r="I124" s="174">
        <v>0</v>
      </c>
      <c r="J124" s="174">
        <v>34416</v>
      </c>
      <c r="K124" s="174">
        <v>9568</v>
      </c>
      <c r="L124" s="174">
        <v>280</v>
      </c>
      <c r="M124" s="174">
        <v>1440</v>
      </c>
      <c r="N124" s="174">
        <v>65016</v>
      </c>
    </row>
    <row r="125" spans="1:14" hidden="1" outlineLevel="1" x14ac:dyDescent="0.25">
      <c r="A125" s="175" t="s">
        <v>228</v>
      </c>
      <c r="B125" s="175" t="s">
        <v>229</v>
      </c>
      <c r="C125" s="175" t="s">
        <v>163</v>
      </c>
      <c r="D125" s="175" t="s">
        <v>164</v>
      </c>
      <c r="E125" s="175"/>
      <c r="F125" s="174">
        <v>0</v>
      </c>
      <c r="G125" s="174">
        <v>0</v>
      </c>
      <c r="H125" s="174">
        <v>0</v>
      </c>
      <c r="I125" s="174">
        <v>0</v>
      </c>
      <c r="J125" s="174">
        <v>0</v>
      </c>
      <c r="K125" s="174">
        <v>0</v>
      </c>
      <c r="L125" s="174">
        <v>0</v>
      </c>
      <c r="M125" s="174">
        <v>0</v>
      </c>
      <c r="N125" s="174">
        <v>0</v>
      </c>
    </row>
    <row r="126" spans="1:14" hidden="1" outlineLevel="1" x14ac:dyDescent="0.25">
      <c r="A126" s="175" t="s">
        <v>228</v>
      </c>
      <c r="B126" s="175" t="s">
        <v>229</v>
      </c>
      <c r="C126" s="175" t="s">
        <v>165</v>
      </c>
      <c r="D126" s="175" t="s">
        <v>166</v>
      </c>
      <c r="E126" s="175"/>
      <c r="F126" s="174">
        <v>1632</v>
      </c>
      <c r="G126" s="174">
        <v>0</v>
      </c>
      <c r="H126" s="174">
        <v>0</v>
      </c>
      <c r="I126" s="174">
        <v>0</v>
      </c>
      <c r="J126" s="174">
        <v>4352</v>
      </c>
      <c r="K126" s="174">
        <v>0</v>
      </c>
      <c r="L126" s="174">
        <v>0</v>
      </c>
      <c r="M126" s="174">
        <v>0</v>
      </c>
      <c r="N126" s="174">
        <v>5984</v>
      </c>
    </row>
    <row r="127" spans="1:14" hidden="1" outlineLevel="1" x14ac:dyDescent="0.25">
      <c r="A127" s="175" t="s">
        <v>228</v>
      </c>
      <c r="B127" s="175" t="s">
        <v>229</v>
      </c>
      <c r="C127" s="175" t="s">
        <v>167</v>
      </c>
      <c r="D127" s="175" t="s">
        <v>168</v>
      </c>
      <c r="E127" s="175"/>
      <c r="F127" s="174">
        <v>0</v>
      </c>
      <c r="G127" s="174">
        <v>144</v>
      </c>
      <c r="H127" s="174">
        <v>0</v>
      </c>
      <c r="I127" s="174">
        <v>0</v>
      </c>
      <c r="J127" s="174">
        <v>0</v>
      </c>
      <c r="K127" s="174">
        <v>14496</v>
      </c>
      <c r="L127" s="174">
        <v>0</v>
      </c>
      <c r="M127" s="174">
        <v>1768</v>
      </c>
      <c r="N127" s="174">
        <v>16408</v>
      </c>
    </row>
    <row r="128" spans="1:14" hidden="1" outlineLevel="1" x14ac:dyDescent="0.25">
      <c r="A128" s="175" t="s">
        <v>228</v>
      </c>
      <c r="B128" s="175" t="s">
        <v>229</v>
      </c>
      <c r="C128" s="175" t="s">
        <v>169</v>
      </c>
      <c r="D128" s="175" t="s">
        <v>170</v>
      </c>
      <c r="E128" s="175"/>
      <c r="F128" s="174">
        <v>0</v>
      </c>
      <c r="G128" s="174">
        <v>0</v>
      </c>
      <c r="H128" s="174">
        <v>0</v>
      </c>
      <c r="I128" s="174">
        <v>0</v>
      </c>
      <c r="J128" s="174">
        <v>17520</v>
      </c>
      <c r="K128" s="174">
        <v>0</v>
      </c>
      <c r="L128" s="174">
        <v>440</v>
      </c>
      <c r="M128" s="174">
        <v>0</v>
      </c>
      <c r="N128" s="174">
        <v>17960</v>
      </c>
    </row>
    <row r="129" spans="1:14" hidden="1" outlineLevel="1" x14ac:dyDescent="0.25">
      <c r="A129" s="175" t="s">
        <v>228</v>
      </c>
      <c r="B129" s="175" t="s">
        <v>229</v>
      </c>
      <c r="C129" s="175" t="s">
        <v>171</v>
      </c>
      <c r="D129" s="175" t="s">
        <v>172</v>
      </c>
      <c r="E129" s="175"/>
      <c r="F129" s="174">
        <v>2880</v>
      </c>
      <c r="G129" s="174">
        <v>18000</v>
      </c>
      <c r="H129" s="174">
        <v>0</v>
      </c>
      <c r="I129" s="174">
        <v>0</v>
      </c>
      <c r="J129" s="174">
        <v>21984</v>
      </c>
      <c r="K129" s="174">
        <v>0</v>
      </c>
      <c r="L129" s="174">
        <v>2202</v>
      </c>
      <c r="M129" s="174">
        <v>0</v>
      </c>
      <c r="N129" s="174">
        <v>45066</v>
      </c>
    </row>
    <row r="130" spans="1:14" hidden="1" outlineLevel="1" x14ac:dyDescent="0.25">
      <c r="A130" s="175" t="s">
        <v>228</v>
      </c>
      <c r="B130" s="175" t="s">
        <v>229</v>
      </c>
      <c r="C130" s="175" t="s">
        <v>173</v>
      </c>
      <c r="D130" s="175" t="s">
        <v>174</v>
      </c>
      <c r="E130" s="175"/>
      <c r="F130" s="174">
        <v>0</v>
      </c>
      <c r="G130" s="174">
        <v>0</v>
      </c>
      <c r="H130" s="174">
        <v>0</v>
      </c>
      <c r="I130" s="174">
        <v>0</v>
      </c>
      <c r="J130" s="174">
        <v>0</v>
      </c>
      <c r="K130" s="174">
        <v>0</v>
      </c>
      <c r="L130" s="174">
        <v>0</v>
      </c>
      <c r="M130" s="174">
        <v>0</v>
      </c>
      <c r="N130" s="174">
        <v>0</v>
      </c>
    </row>
    <row r="131" spans="1:14" hidden="1" outlineLevel="1" x14ac:dyDescent="0.25">
      <c r="A131" s="175" t="s">
        <v>228</v>
      </c>
      <c r="B131" s="175" t="s">
        <v>229</v>
      </c>
      <c r="C131" s="175" t="s">
        <v>175</v>
      </c>
      <c r="D131" s="175" t="s">
        <v>176</v>
      </c>
      <c r="E131" s="175"/>
      <c r="F131" s="174">
        <v>0</v>
      </c>
      <c r="G131" s="174">
        <v>0</v>
      </c>
      <c r="H131" s="174">
        <v>0</v>
      </c>
      <c r="I131" s="174">
        <v>0</v>
      </c>
      <c r="J131" s="174">
        <v>0</v>
      </c>
      <c r="K131" s="174">
        <v>36144</v>
      </c>
      <c r="L131" s="174">
        <v>0</v>
      </c>
      <c r="M131" s="174">
        <v>1743</v>
      </c>
      <c r="N131" s="174">
        <v>37887</v>
      </c>
    </row>
    <row r="132" spans="1:14" hidden="1" outlineLevel="1" x14ac:dyDescent="0.25">
      <c r="A132" s="175" t="s">
        <v>228</v>
      </c>
      <c r="B132" s="175" t="s">
        <v>229</v>
      </c>
      <c r="C132" s="175" t="s">
        <v>177</v>
      </c>
      <c r="D132" s="175" t="s">
        <v>178</v>
      </c>
      <c r="E132" s="175"/>
      <c r="F132" s="174">
        <v>250176</v>
      </c>
      <c r="G132" s="174">
        <v>0</v>
      </c>
      <c r="H132" s="174">
        <v>0</v>
      </c>
      <c r="I132" s="174">
        <v>54923</v>
      </c>
      <c r="J132" s="174">
        <v>720</v>
      </c>
      <c r="K132" s="174">
        <v>0</v>
      </c>
      <c r="L132" s="174">
        <v>88</v>
      </c>
      <c r="M132" s="174">
        <v>0</v>
      </c>
      <c r="N132" s="174">
        <v>305907</v>
      </c>
    </row>
    <row r="133" spans="1:14" hidden="1" outlineLevel="1" x14ac:dyDescent="0.25">
      <c r="A133" s="175" t="s">
        <v>228</v>
      </c>
      <c r="B133" s="175" t="s">
        <v>229</v>
      </c>
      <c r="C133" s="175" t="s">
        <v>179</v>
      </c>
      <c r="D133" s="175" t="s">
        <v>180</v>
      </c>
      <c r="E133" s="175"/>
      <c r="F133" s="174">
        <v>26784</v>
      </c>
      <c r="G133" s="174">
        <v>0</v>
      </c>
      <c r="H133" s="174">
        <v>0</v>
      </c>
      <c r="I133" s="174">
        <v>0</v>
      </c>
      <c r="J133" s="174">
        <v>0</v>
      </c>
      <c r="K133" s="174">
        <v>0</v>
      </c>
      <c r="L133" s="174">
        <v>252</v>
      </c>
      <c r="M133" s="174">
        <v>0</v>
      </c>
      <c r="N133" s="174">
        <v>27036</v>
      </c>
    </row>
    <row r="134" spans="1:14" hidden="1" outlineLevel="1" x14ac:dyDescent="0.25">
      <c r="A134" s="175" t="s">
        <v>228</v>
      </c>
      <c r="B134" s="175" t="s">
        <v>229</v>
      </c>
      <c r="C134" s="175" t="s">
        <v>181</v>
      </c>
      <c r="D134" s="175" t="s">
        <v>182</v>
      </c>
      <c r="E134" s="175"/>
      <c r="F134" s="174">
        <v>0</v>
      </c>
      <c r="G134" s="174">
        <v>6480</v>
      </c>
      <c r="H134" s="174">
        <v>0</v>
      </c>
      <c r="I134" s="174">
        <v>0</v>
      </c>
      <c r="J134" s="174">
        <v>0</v>
      </c>
      <c r="K134" s="174">
        <v>116304</v>
      </c>
      <c r="L134" s="174">
        <v>0</v>
      </c>
      <c r="M134" s="174">
        <v>38964</v>
      </c>
      <c r="N134" s="174">
        <v>161748</v>
      </c>
    </row>
    <row r="135" spans="1:14" hidden="1" outlineLevel="1" x14ac:dyDescent="0.25">
      <c r="A135" s="175" t="s">
        <v>228</v>
      </c>
      <c r="B135" s="175" t="s">
        <v>229</v>
      </c>
      <c r="C135" s="175" t="s">
        <v>183</v>
      </c>
      <c r="D135" s="175" t="s">
        <v>184</v>
      </c>
      <c r="E135" s="175"/>
      <c r="F135" s="174">
        <v>0</v>
      </c>
      <c r="G135" s="174">
        <v>0</v>
      </c>
      <c r="H135" s="174">
        <v>0</v>
      </c>
      <c r="I135" s="174">
        <v>0</v>
      </c>
      <c r="J135" s="174">
        <v>0</v>
      </c>
      <c r="K135" s="174">
        <v>0</v>
      </c>
      <c r="L135" s="174">
        <v>0</v>
      </c>
      <c r="M135" s="174">
        <v>0</v>
      </c>
      <c r="N135" s="174">
        <v>0</v>
      </c>
    </row>
    <row r="136" spans="1:14" hidden="1" outlineLevel="1" x14ac:dyDescent="0.25">
      <c r="A136" s="175" t="s">
        <v>228</v>
      </c>
      <c r="B136" s="175" t="s">
        <v>229</v>
      </c>
      <c r="C136" s="175" t="s">
        <v>185</v>
      </c>
      <c r="D136" s="175" t="s">
        <v>186</v>
      </c>
      <c r="E136" s="175"/>
      <c r="F136" s="174">
        <v>7824</v>
      </c>
      <c r="G136" s="174">
        <v>240</v>
      </c>
      <c r="H136" s="174">
        <v>0</v>
      </c>
      <c r="I136" s="174">
        <v>0</v>
      </c>
      <c r="J136" s="174">
        <v>2976</v>
      </c>
      <c r="K136" s="174">
        <v>108744</v>
      </c>
      <c r="L136" s="174">
        <v>0</v>
      </c>
      <c r="M136" s="174">
        <v>91961</v>
      </c>
      <c r="N136" s="174">
        <v>211745</v>
      </c>
    </row>
    <row r="137" spans="1:14" hidden="1" outlineLevel="1" x14ac:dyDescent="0.25">
      <c r="A137" s="175" t="s">
        <v>228</v>
      </c>
      <c r="B137" s="175" t="s">
        <v>229</v>
      </c>
      <c r="C137" s="175" t="s">
        <v>187</v>
      </c>
      <c r="D137" s="175" t="s">
        <v>188</v>
      </c>
      <c r="E137" s="175"/>
      <c r="F137" s="174">
        <v>0</v>
      </c>
      <c r="G137" s="174">
        <v>0</v>
      </c>
      <c r="H137" s="174">
        <v>0</v>
      </c>
      <c r="I137" s="174">
        <v>0</v>
      </c>
      <c r="J137" s="174">
        <v>0</v>
      </c>
      <c r="K137" s="174">
        <v>22709</v>
      </c>
      <c r="L137" s="174">
        <v>0</v>
      </c>
      <c r="M137" s="174">
        <v>0</v>
      </c>
      <c r="N137" s="174">
        <v>22709</v>
      </c>
    </row>
    <row r="138" spans="1:14" hidden="1" outlineLevel="1" x14ac:dyDescent="0.25">
      <c r="A138" s="175" t="s">
        <v>228</v>
      </c>
      <c r="B138" s="175" t="s">
        <v>229</v>
      </c>
      <c r="C138" s="175" t="s">
        <v>189</v>
      </c>
      <c r="D138" s="175" t="s">
        <v>190</v>
      </c>
      <c r="E138" s="175"/>
      <c r="F138" s="174">
        <v>0</v>
      </c>
      <c r="G138" s="174">
        <v>0</v>
      </c>
      <c r="H138" s="174">
        <v>0</v>
      </c>
      <c r="I138" s="174">
        <v>0</v>
      </c>
      <c r="J138" s="174">
        <v>0</v>
      </c>
      <c r="K138" s="174">
        <v>95720</v>
      </c>
      <c r="L138" s="174">
        <v>0</v>
      </c>
      <c r="M138" s="174">
        <v>0</v>
      </c>
      <c r="N138" s="174">
        <v>95720</v>
      </c>
    </row>
    <row r="139" spans="1:14" hidden="1" outlineLevel="1" x14ac:dyDescent="0.25">
      <c r="A139" s="175" t="s">
        <v>228</v>
      </c>
      <c r="B139" s="175" t="s">
        <v>229</v>
      </c>
      <c r="C139" s="175" t="s">
        <v>191</v>
      </c>
      <c r="D139" s="175" t="s">
        <v>192</v>
      </c>
      <c r="E139" s="175"/>
      <c r="F139" s="174">
        <v>0</v>
      </c>
      <c r="G139" s="174">
        <v>86944</v>
      </c>
      <c r="H139" s="174">
        <v>46719</v>
      </c>
      <c r="I139" s="174">
        <v>0</v>
      </c>
      <c r="J139" s="174">
        <v>0</v>
      </c>
      <c r="K139" s="174">
        <v>4560</v>
      </c>
      <c r="L139" s="174">
        <v>0</v>
      </c>
      <c r="M139" s="174">
        <v>0</v>
      </c>
      <c r="N139" s="174">
        <v>138223</v>
      </c>
    </row>
    <row r="140" spans="1:14" hidden="1" outlineLevel="1" x14ac:dyDescent="0.25">
      <c r="A140" s="175" t="s">
        <v>228</v>
      </c>
      <c r="B140" s="175" t="s">
        <v>229</v>
      </c>
      <c r="C140" s="175" t="s">
        <v>193</v>
      </c>
      <c r="D140" s="175" t="s">
        <v>194</v>
      </c>
      <c r="E140" s="175"/>
      <c r="F140" s="174">
        <v>0</v>
      </c>
      <c r="G140" s="174">
        <v>0</v>
      </c>
      <c r="H140" s="174">
        <v>0</v>
      </c>
      <c r="I140" s="174">
        <v>0</v>
      </c>
      <c r="J140" s="174">
        <v>12928</v>
      </c>
      <c r="K140" s="174">
        <v>0</v>
      </c>
      <c r="L140" s="174">
        <v>0</v>
      </c>
      <c r="M140" s="174">
        <v>0</v>
      </c>
      <c r="N140" s="174">
        <v>12928</v>
      </c>
    </row>
    <row r="141" spans="1:14" hidden="1" outlineLevel="1" x14ac:dyDescent="0.25">
      <c r="A141" s="175" t="s">
        <v>228</v>
      </c>
      <c r="B141" s="175" t="s">
        <v>229</v>
      </c>
      <c r="C141" s="175" t="s">
        <v>195</v>
      </c>
      <c r="D141" s="175" t="s">
        <v>196</v>
      </c>
      <c r="E141" s="175"/>
      <c r="F141" s="174">
        <v>0</v>
      </c>
      <c r="G141" s="174">
        <v>0</v>
      </c>
      <c r="H141" s="174">
        <v>0</v>
      </c>
      <c r="I141" s="174">
        <v>0</v>
      </c>
      <c r="J141" s="174">
        <v>12320</v>
      </c>
      <c r="K141" s="174">
        <v>0</v>
      </c>
      <c r="L141" s="174">
        <v>10085</v>
      </c>
      <c r="M141" s="174">
        <v>0</v>
      </c>
      <c r="N141" s="174">
        <v>22405</v>
      </c>
    </row>
    <row r="142" spans="1:14" hidden="1" outlineLevel="1" x14ac:dyDescent="0.25">
      <c r="A142" s="175" t="s">
        <v>228</v>
      </c>
      <c r="B142" s="175" t="s">
        <v>229</v>
      </c>
      <c r="C142" s="175" t="s">
        <v>197</v>
      </c>
      <c r="D142" s="175" t="s">
        <v>198</v>
      </c>
      <c r="E142" s="175"/>
      <c r="F142" s="174">
        <v>0</v>
      </c>
      <c r="G142" s="174">
        <v>0</v>
      </c>
      <c r="H142" s="174">
        <v>0</v>
      </c>
      <c r="I142" s="174">
        <v>0</v>
      </c>
      <c r="J142" s="174">
        <v>2176</v>
      </c>
      <c r="K142" s="174">
        <v>0</v>
      </c>
      <c r="L142" s="174">
        <v>0</v>
      </c>
      <c r="M142" s="174">
        <v>0</v>
      </c>
      <c r="N142" s="174">
        <v>2176</v>
      </c>
    </row>
    <row r="143" spans="1:14" hidden="1" outlineLevel="1" x14ac:dyDescent="0.25">
      <c r="A143" s="175" t="s">
        <v>228</v>
      </c>
      <c r="B143" s="175" t="s">
        <v>229</v>
      </c>
      <c r="C143" s="175" t="s">
        <v>199</v>
      </c>
      <c r="D143" s="175" t="s">
        <v>200</v>
      </c>
      <c r="E143" s="175"/>
      <c r="F143" s="174">
        <v>41808</v>
      </c>
      <c r="G143" s="174">
        <v>0</v>
      </c>
      <c r="H143" s="174">
        <v>0</v>
      </c>
      <c r="I143" s="174">
        <v>0</v>
      </c>
      <c r="J143" s="174">
        <v>0</v>
      </c>
      <c r="K143" s="174">
        <v>0</v>
      </c>
      <c r="L143" s="174">
        <v>0</v>
      </c>
      <c r="M143" s="174">
        <v>0</v>
      </c>
      <c r="N143" s="174">
        <v>41808</v>
      </c>
    </row>
    <row r="144" spans="1:14" hidden="1" outlineLevel="1" x14ac:dyDescent="0.25">
      <c r="A144" s="175" t="s">
        <v>228</v>
      </c>
      <c r="B144" s="175" t="s">
        <v>229</v>
      </c>
      <c r="C144" s="175" t="s">
        <v>201</v>
      </c>
      <c r="D144" s="175" t="s">
        <v>202</v>
      </c>
      <c r="E144" s="175"/>
      <c r="F144" s="174">
        <v>21840</v>
      </c>
      <c r="G144" s="174">
        <v>0</v>
      </c>
      <c r="H144" s="174">
        <v>0</v>
      </c>
      <c r="I144" s="174">
        <v>0</v>
      </c>
      <c r="J144" s="174">
        <v>1920</v>
      </c>
      <c r="K144" s="174">
        <v>0</v>
      </c>
      <c r="L144" s="174">
        <v>87792</v>
      </c>
      <c r="M144" s="174">
        <v>0</v>
      </c>
      <c r="N144" s="174">
        <v>111552</v>
      </c>
    </row>
    <row r="145" spans="1:14" hidden="1" outlineLevel="1" x14ac:dyDescent="0.25">
      <c r="A145" s="175" t="s">
        <v>228</v>
      </c>
      <c r="B145" s="175" t="s">
        <v>229</v>
      </c>
      <c r="C145" s="175" t="s">
        <v>203</v>
      </c>
      <c r="D145" s="175" t="s">
        <v>204</v>
      </c>
      <c r="E145" s="175"/>
      <c r="F145" s="174">
        <v>310032</v>
      </c>
      <c r="G145" s="174">
        <v>0</v>
      </c>
      <c r="H145" s="174">
        <v>0</v>
      </c>
      <c r="I145" s="174">
        <v>0</v>
      </c>
      <c r="J145" s="174">
        <v>864</v>
      </c>
      <c r="K145" s="174">
        <v>0</v>
      </c>
      <c r="L145" s="174">
        <v>0</v>
      </c>
      <c r="M145" s="174">
        <v>0</v>
      </c>
      <c r="N145" s="174">
        <v>310896</v>
      </c>
    </row>
    <row r="146" spans="1:14" hidden="1" outlineLevel="1" x14ac:dyDescent="0.25">
      <c r="A146" s="175" t="s">
        <v>228</v>
      </c>
      <c r="B146" s="175" t="s">
        <v>229</v>
      </c>
      <c r="C146" s="175" t="s">
        <v>205</v>
      </c>
      <c r="D146" s="175" t="s">
        <v>206</v>
      </c>
      <c r="E146" s="175"/>
      <c r="F146" s="174">
        <v>87408</v>
      </c>
      <c r="G146" s="174">
        <v>0</v>
      </c>
      <c r="H146" s="174">
        <v>0</v>
      </c>
      <c r="I146" s="174">
        <v>0</v>
      </c>
      <c r="J146" s="174">
        <v>6080</v>
      </c>
      <c r="K146" s="174">
        <v>0</v>
      </c>
      <c r="L146" s="174">
        <v>288</v>
      </c>
      <c r="M146" s="174">
        <v>0</v>
      </c>
      <c r="N146" s="174">
        <v>93776</v>
      </c>
    </row>
    <row r="147" spans="1:14" hidden="1" outlineLevel="1" x14ac:dyDescent="0.25">
      <c r="A147" s="175" t="s">
        <v>228</v>
      </c>
      <c r="B147" s="175" t="s">
        <v>229</v>
      </c>
      <c r="C147" s="175" t="s">
        <v>207</v>
      </c>
      <c r="D147" s="175" t="s">
        <v>208</v>
      </c>
      <c r="E147" s="175"/>
      <c r="F147" s="174">
        <v>0</v>
      </c>
      <c r="G147" s="174">
        <v>0</v>
      </c>
      <c r="H147" s="174">
        <v>0</v>
      </c>
      <c r="I147" s="174">
        <v>0</v>
      </c>
      <c r="J147" s="174">
        <v>0</v>
      </c>
      <c r="K147" s="174">
        <v>0</v>
      </c>
      <c r="L147" s="174">
        <v>0</v>
      </c>
      <c r="M147" s="174">
        <v>0</v>
      </c>
      <c r="N147" s="174">
        <v>0</v>
      </c>
    </row>
    <row r="148" spans="1:14" hidden="1" outlineLevel="1" x14ac:dyDescent="0.25">
      <c r="A148" s="175" t="s">
        <v>228</v>
      </c>
      <c r="B148" s="175" t="s">
        <v>229</v>
      </c>
      <c r="C148" s="175" t="s">
        <v>209</v>
      </c>
      <c r="D148" s="175" t="s">
        <v>210</v>
      </c>
      <c r="E148" s="175"/>
      <c r="F148" s="174">
        <v>769696</v>
      </c>
      <c r="G148" s="174">
        <v>309568</v>
      </c>
      <c r="H148" s="174">
        <v>46719</v>
      </c>
      <c r="I148" s="174">
        <v>54923</v>
      </c>
      <c r="J148" s="174">
        <v>156704</v>
      </c>
      <c r="K148" s="174">
        <v>408245</v>
      </c>
      <c r="L148" s="174">
        <v>101667</v>
      </c>
      <c r="M148" s="174">
        <v>135876</v>
      </c>
      <c r="N148" s="174">
        <v>1983398</v>
      </c>
    </row>
    <row r="149" spans="1:14" hidden="1" outlineLevel="1" x14ac:dyDescent="0.25">
      <c r="D149" s="173" t="s">
        <v>211</v>
      </c>
      <c r="E149" s="173"/>
    </row>
    <row r="150" spans="1:14" hidden="1" outlineLevel="1" x14ac:dyDescent="0.25">
      <c r="A150" s="175" t="s">
        <v>228</v>
      </c>
      <c r="B150" s="175" t="s">
        <v>229</v>
      </c>
      <c r="C150" s="175" t="s">
        <v>212</v>
      </c>
      <c r="D150" s="175" t="s">
        <v>213</v>
      </c>
      <c r="E150" s="175"/>
      <c r="F150" s="174">
        <v>0</v>
      </c>
      <c r="G150" s="174">
        <v>0</v>
      </c>
      <c r="H150" s="174">
        <v>0</v>
      </c>
      <c r="I150" s="174">
        <v>0</v>
      </c>
      <c r="J150" s="174">
        <v>0</v>
      </c>
      <c r="K150" s="174">
        <v>0</v>
      </c>
      <c r="L150" s="174">
        <v>0</v>
      </c>
      <c r="M150" s="174">
        <v>0</v>
      </c>
      <c r="N150" s="174">
        <v>0</v>
      </c>
    </row>
    <row r="151" spans="1:14" hidden="1" outlineLevel="1" x14ac:dyDescent="0.25">
      <c r="A151" s="175" t="s">
        <v>228</v>
      </c>
      <c r="B151" s="175" t="s">
        <v>229</v>
      </c>
      <c r="C151" s="175" t="s">
        <v>214</v>
      </c>
      <c r="D151" s="175" t="s">
        <v>215</v>
      </c>
      <c r="E151" s="175"/>
      <c r="F151" s="174">
        <v>0</v>
      </c>
      <c r="G151" s="174">
        <v>0</v>
      </c>
      <c r="H151" s="174">
        <v>0</v>
      </c>
      <c r="I151" s="174">
        <v>0</v>
      </c>
      <c r="J151" s="174">
        <v>0</v>
      </c>
      <c r="K151" s="174">
        <v>0</v>
      </c>
      <c r="L151" s="174">
        <v>0</v>
      </c>
      <c r="M151" s="174">
        <v>0</v>
      </c>
      <c r="N151" s="174">
        <v>0</v>
      </c>
    </row>
    <row r="152" spans="1:14" hidden="1" outlineLevel="1" x14ac:dyDescent="0.25">
      <c r="A152" s="175" t="s">
        <v>228</v>
      </c>
      <c r="B152" s="175" t="s">
        <v>229</v>
      </c>
      <c r="C152" s="175" t="s">
        <v>216</v>
      </c>
      <c r="D152" s="175" t="s">
        <v>217</v>
      </c>
      <c r="E152" s="175"/>
      <c r="F152" s="174">
        <v>0</v>
      </c>
      <c r="G152" s="174">
        <v>0</v>
      </c>
      <c r="H152" s="174">
        <v>0</v>
      </c>
      <c r="I152" s="174">
        <v>0</v>
      </c>
      <c r="J152" s="174">
        <v>0</v>
      </c>
      <c r="K152" s="174">
        <v>0</v>
      </c>
      <c r="L152" s="174">
        <v>0</v>
      </c>
      <c r="M152" s="174">
        <v>0</v>
      </c>
      <c r="N152" s="174">
        <v>0</v>
      </c>
    </row>
    <row r="153" spans="1:14" hidden="1" outlineLevel="1" x14ac:dyDescent="0.25">
      <c r="A153" s="175" t="s">
        <v>228</v>
      </c>
      <c r="B153" s="175" t="s">
        <v>229</v>
      </c>
      <c r="C153" s="175" t="s">
        <v>218</v>
      </c>
      <c r="D153" s="175" t="s">
        <v>219</v>
      </c>
      <c r="E153" s="175"/>
      <c r="F153" s="174">
        <v>0</v>
      </c>
      <c r="G153" s="174">
        <v>0</v>
      </c>
      <c r="H153" s="174">
        <v>0</v>
      </c>
      <c r="I153" s="174">
        <v>0</v>
      </c>
      <c r="J153" s="174">
        <v>0</v>
      </c>
      <c r="K153" s="174">
        <v>0</v>
      </c>
      <c r="L153" s="174">
        <v>0</v>
      </c>
      <c r="M153" s="174">
        <v>0</v>
      </c>
      <c r="N153" s="174">
        <v>0</v>
      </c>
    </row>
    <row r="154" spans="1:14" hidden="1" outlineLevel="1" x14ac:dyDescent="0.25">
      <c r="A154" s="175" t="s">
        <v>228</v>
      </c>
      <c r="B154" s="175" t="s">
        <v>229</v>
      </c>
      <c r="C154" s="175" t="s">
        <v>482</v>
      </c>
      <c r="D154" s="175" t="s">
        <v>483</v>
      </c>
      <c r="E154" s="175"/>
      <c r="F154" s="174">
        <v>0</v>
      </c>
      <c r="G154" s="174">
        <v>0</v>
      </c>
      <c r="H154" s="174">
        <v>0</v>
      </c>
      <c r="I154" s="174">
        <v>0</v>
      </c>
      <c r="J154" s="174">
        <v>0</v>
      </c>
      <c r="K154" s="174">
        <v>0</v>
      </c>
      <c r="L154" s="174">
        <v>0</v>
      </c>
      <c r="M154" s="174">
        <v>0</v>
      </c>
      <c r="N154" s="174">
        <v>0</v>
      </c>
    </row>
    <row r="155" spans="1:14" hidden="1" outlineLevel="1" x14ac:dyDescent="0.25">
      <c r="A155" s="175" t="s">
        <v>228</v>
      </c>
      <c r="B155" s="175" t="s">
        <v>229</v>
      </c>
      <c r="C155" s="175" t="s">
        <v>484</v>
      </c>
      <c r="D155" s="175" t="s">
        <v>220</v>
      </c>
      <c r="E155" s="175"/>
      <c r="F155" s="174">
        <v>0</v>
      </c>
      <c r="G155" s="174">
        <v>0</v>
      </c>
      <c r="H155" s="174">
        <v>0</v>
      </c>
      <c r="I155" s="174">
        <v>0</v>
      </c>
      <c r="J155" s="174">
        <v>0</v>
      </c>
      <c r="K155" s="174">
        <v>0</v>
      </c>
      <c r="L155" s="174">
        <v>0</v>
      </c>
      <c r="M155" s="174">
        <v>0</v>
      </c>
      <c r="N155" s="174">
        <v>0</v>
      </c>
    </row>
    <row r="156" spans="1:14" hidden="1" outlineLevel="1" x14ac:dyDescent="0.25"/>
    <row r="157" spans="1:14" hidden="1" outlineLevel="1" x14ac:dyDescent="0.25"/>
    <row r="158" spans="1:14" hidden="1" outlineLevel="1" x14ac:dyDescent="0.25">
      <c r="A158" s="173" t="s">
        <v>230</v>
      </c>
    </row>
    <row r="159" spans="1:14" hidden="1" outlineLevel="1" x14ac:dyDescent="0.25">
      <c r="A159" s="175" t="s">
        <v>6</v>
      </c>
      <c r="B159" s="175" t="s">
        <v>143</v>
      </c>
      <c r="C159" s="175" t="s">
        <v>14</v>
      </c>
      <c r="D159" s="173" t="s">
        <v>144</v>
      </c>
      <c r="E159" s="173"/>
      <c r="F159" s="174" t="s">
        <v>145</v>
      </c>
      <c r="G159" s="174" t="s">
        <v>146</v>
      </c>
      <c r="H159" s="174" t="s">
        <v>147</v>
      </c>
      <c r="I159" s="174" t="s">
        <v>148</v>
      </c>
      <c r="J159" s="174" t="s">
        <v>149</v>
      </c>
      <c r="K159" s="174" t="s">
        <v>150</v>
      </c>
      <c r="L159" s="174" t="s">
        <v>151</v>
      </c>
      <c r="M159" s="174" t="s">
        <v>152</v>
      </c>
      <c r="N159" s="174" t="s">
        <v>5</v>
      </c>
    </row>
    <row r="160" spans="1:14" hidden="1" outlineLevel="1" x14ac:dyDescent="0.25">
      <c r="A160" s="175" t="s">
        <v>231</v>
      </c>
      <c r="B160" s="175" t="s">
        <v>232</v>
      </c>
      <c r="C160" s="175" t="s">
        <v>155</v>
      </c>
      <c r="D160" s="175" t="s">
        <v>156</v>
      </c>
      <c r="E160" s="175"/>
      <c r="F160" s="174">
        <v>76848</v>
      </c>
      <c r="G160" s="174">
        <v>0</v>
      </c>
      <c r="H160" s="174">
        <v>0</v>
      </c>
      <c r="I160" s="174">
        <v>0</v>
      </c>
      <c r="J160" s="174">
        <v>0</v>
      </c>
      <c r="K160" s="174">
        <v>0</v>
      </c>
      <c r="L160" s="174">
        <v>17652</v>
      </c>
      <c r="M160" s="174">
        <v>0</v>
      </c>
      <c r="N160" s="174">
        <v>94500</v>
      </c>
    </row>
    <row r="161" spans="1:14" hidden="1" outlineLevel="1" x14ac:dyDescent="0.25">
      <c r="A161" s="175" t="s">
        <v>231</v>
      </c>
      <c r="B161" s="175" t="s">
        <v>232</v>
      </c>
      <c r="C161" s="175" t="s">
        <v>157</v>
      </c>
      <c r="D161" s="175" t="s">
        <v>158</v>
      </c>
      <c r="E161" s="175"/>
      <c r="F161" s="174">
        <v>17616</v>
      </c>
      <c r="G161" s="174">
        <v>0</v>
      </c>
      <c r="H161" s="174">
        <v>0</v>
      </c>
      <c r="I161" s="174">
        <v>0</v>
      </c>
      <c r="J161" s="174">
        <v>186192</v>
      </c>
      <c r="K161" s="174">
        <v>0</v>
      </c>
      <c r="L161" s="174">
        <v>5568</v>
      </c>
      <c r="M161" s="174">
        <v>0</v>
      </c>
      <c r="N161" s="174">
        <v>209376</v>
      </c>
    </row>
    <row r="162" spans="1:14" hidden="1" outlineLevel="1" x14ac:dyDescent="0.25">
      <c r="A162" s="175" t="s">
        <v>231</v>
      </c>
      <c r="B162" s="175" t="s">
        <v>232</v>
      </c>
      <c r="C162" s="175" t="s">
        <v>159</v>
      </c>
      <c r="D162" s="175" t="s">
        <v>160</v>
      </c>
      <c r="E162" s="175"/>
      <c r="F162" s="174">
        <v>0</v>
      </c>
      <c r="G162" s="174">
        <v>1706896</v>
      </c>
      <c r="H162" s="174">
        <v>0</v>
      </c>
      <c r="I162" s="174">
        <v>0</v>
      </c>
      <c r="J162" s="174">
        <v>21840</v>
      </c>
      <c r="K162" s="174">
        <v>0</v>
      </c>
      <c r="L162" s="174">
        <v>912</v>
      </c>
      <c r="M162" s="174">
        <v>0</v>
      </c>
      <c r="N162" s="174">
        <v>1729648</v>
      </c>
    </row>
    <row r="163" spans="1:14" hidden="1" outlineLevel="1" x14ac:dyDescent="0.25">
      <c r="A163" s="175" t="s">
        <v>231</v>
      </c>
      <c r="B163" s="175" t="s">
        <v>232</v>
      </c>
      <c r="C163" s="175" t="s">
        <v>161</v>
      </c>
      <c r="D163" s="175" t="s">
        <v>162</v>
      </c>
      <c r="E163" s="175"/>
      <c r="F163" s="174">
        <v>158528</v>
      </c>
      <c r="G163" s="174">
        <v>78016</v>
      </c>
      <c r="H163" s="174">
        <v>0</v>
      </c>
      <c r="I163" s="174">
        <v>0</v>
      </c>
      <c r="J163" s="174">
        <v>395536</v>
      </c>
      <c r="K163" s="174">
        <v>53616</v>
      </c>
      <c r="L163" s="174">
        <v>61004</v>
      </c>
      <c r="M163" s="174">
        <v>22616</v>
      </c>
      <c r="N163" s="174">
        <v>769316</v>
      </c>
    </row>
    <row r="164" spans="1:14" hidden="1" outlineLevel="1" x14ac:dyDescent="0.25">
      <c r="A164" s="175" t="s">
        <v>231</v>
      </c>
      <c r="B164" s="175" t="s">
        <v>232</v>
      </c>
      <c r="C164" s="175" t="s">
        <v>163</v>
      </c>
      <c r="D164" s="175" t="s">
        <v>164</v>
      </c>
      <c r="E164" s="175"/>
      <c r="F164" s="174">
        <v>0</v>
      </c>
      <c r="G164" s="174">
        <v>0</v>
      </c>
      <c r="H164" s="174">
        <v>0</v>
      </c>
      <c r="I164" s="174">
        <v>0</v>
      </c>
      <c r="J164" s="174">
        <v>0</v>
      </c>
      <c r="K164" s="174">
        <v>0</v>
      </c>
      <c r="L164" s="174">
        <v>0</v>
      </c>
      <c r="M164" s="174">
        <v>0</v>
      </c>
      <c r="N164" s="174">
        <v>0</v>
      </c>
    </row>
    <row r="165" spans="1:14" hidden="1" outlineLevel="1" x14ac:dyDescent="0.25">
      <c r="A165" s="175" t="s">
        <v>231</v>
      </c>
      <c r="B165" s="175" t="s">
        <v>232</v>
      </c>
      <c r="C165" s="175" t="s">
        <v>165</v>
      </c>
      <c r="D165" s="175" t="s">
        <v>166</v>
      </c>
      <c r="E165" s="175"/>
      <c r="F165" s="174">
        <v>57520</v>
      </c>
      <c r="G165" s="174">
        <v>0</v>
      </c>
      <c r="H165" s="174">
        <v>0</v>
      </c>
      <c r="I165" s="174">
        <v>0</v>
      </c>
      <c r="J165" s="174">
        <v>244096</v>
      </c>
      <c r="K165" s="174">
        <v>0</v>
      </c>
      <c r="L165" s="174">
        <v>10116</v>
      </c>
      <c r="M165" s="174">
        <v>0</v>
      </c>
      <c r="N165" s="174">
        <v>311732</v>
      </c>
    </row>
    <row r="166" spans="1:14" hidden="1" outlineLevel="1" x14ac:dyDescent="0.25">
      <c r="A166" s="175" t="s">
        <v>231</v>
      </c>
      <c r="B166" s="175" t="s">
        <v>232</v>
      </c>
      <c r="C166" s="175" t="s">
        <v>167</v>
      </c>
      <c r="D166" s="175" t="s">
        <v>168</v>
      </c>
      <c r="E166" s="175"/>
      <c r="F166" s="174">
        <v>0</v>
      </c>
      <c r="G166" s="174">
        <v>248160</v>
      </c>
      <c r="H166" s="174">
        <v>0</v>
      </c>
      <c r="I166" s="174">
        <v>0</v>
      </c>
      <c r="J166" s="174">
        <v>0</v>
      </c>
      <c r="K166" s="174">
        <v>196016</v>
      </c>
      <c r="L166" s="174">
        <v>0</v>
      </c>
      <c r="M166" s="174">
        <v>28953</v>
      </c>
      <c r="N166" s="174">
        <v>473129</v>
      </c>
    </row>
    <row r="167" spans="1:14" hidden="1" outlineLevel="1" x14ac:dyDescent="0.25">
      <c r="A167" s="175" t="s">
        <v>231</v>
      </c>
      <c r="B167" s="175" t="s">
        <v>232</v>
      </c>
      <c r="C167" s="175" t="s">
        <v>169</v>
      </c>
      <c r="D167" s="175" t="s">
        <v>170</v>
      </c>
      <c r="E167" s="175"/>
      <c r="F167" s="174">
        <v>0</v>
      </c>
      <c r="G167" s="174">
        <v>0</v>
      </c>
      <c r="H167" s="174">
        <v>0</v>
      </c>
      <c r="I167" s="174">
        <v>0</v>
      </c>
      <c r="J167" s="174">
        <v>22880</v>
      </c>
      <c r="K167" s="174">
        <v>0</v>
      </c>
      <c r="L167" s="174">
        <v>4672</v>
      </c>
      <c r="M167" s="174">
        <v>0</v>
      </c>
      <c r="N167" s="174">
        <v>27552</v>
      </c>
    </row>
    <row r="168" spans="1:14" hidden="1" outlineLevel="1" x14ac:dyDescent="0.25">
      <c r="A168" s="175" t="s">
        <v>231</v>
      </c>
      <c r="B168" s="175" t="s">
        <v>232</v>
      </c>
      <c r="C168" s="175" t="s">
        <v>171</v>
      </c>
      <c r="D168" s="175" t="s">
        <v>172</v>
      </c>
      <c r="E168" s="175"/>
      <c r="F168" s="174">
        <v>38880</v>
      </c>
      <c r="G168" s="174">
        <v>21680</v>
      </c>
      <c r="H168" s="174">
        <v>0</v>
      </c>
      <c r="I168" s="174">
        <v>0</v>
      </c>
      <c r="J168" s="174">
        <v>84752</v>
      </c>
      <c r="K168" s="174">
        <v>320</v>
      </c>
      <c r="L168" s="174">
        <v>14156</v>
      </c>
      <c r="M168" s="174">
        <v>5456</v>
      </c>
      <c r="N168" s="174">
        <v>165244</v>
      </c>
    </row>
    <row r="169" spans="1:14" hidden="1" outlineLevel="1" x14ac:dyDescent="0.25">
      <c r="A169" s="175" t="s">
        <v>231</v>
      </c>
      <c r="B169" s="175" t="s">
        <v>232</v>
      </c>
      <c r="C169" s="175" t="s">
        <v>173</v>
      </c>
      <c r="D169" s="175" t="s">
        <v>174</v>
      </c>
      <c r="E169" s="175"/>
      <c r="F169" s="174">
        <v>0</v>
      </c>
      <c r="G169" s="174">
        <v>14752</v>
      </c>
      <c r="H169" s="174">
        <v>0</v>
      </c>
      <c r="I169" s="174">
        <v>0</v>
      </c>
      <c r="J169" s="174">
        <v>0</v>
      </c>
      <c r="K169" s="174">
        <v>0</v>
      </c>
      <c r="L169" s="174">
        <v>0</v>
      </c>
      <c r="M169" s="174">
        <v>0</v>
      </c>
      <c r="N169" s="174">
        <v>14752</v>
      </c>
    </row>
    <row r="170" spans="1:14" hidden="1" outlineLevel="1" x14ac:dyDescent="0.25">
      <c r="A170" s="175" t="s">
        <v>231</v>
      </c>
      <c r="B170" s="175" t="s">
        <v>232</v>
      </c>
      <c r="C170" s="175" t="s">
        <v>175</v>
      </c>
      <c r="D170" s="175" t="s">
        <v>176</v>
      </c>
      <c r="E170" s="175"/>
      <c r="F170" s="174">
        <v>0</v>
      </c>
      <c r="G170" s="174">
        <v>4704</v>
      </c>
      <c r="H170" s="174">
        <v>0</v>
      </c>
      <c r="I170" s="174">
        <v>0</v>
      </c>
      <c r="J170" s="174">
        <v>0</v>
      </c>
      <c r="K170" s="174">
        <v>226240</v>
      </c>
      <c r="L170" s="174">
        <v>0</v>
      </c>
      <c r="M170" s="174">
        <v>33445</v>
      </c>
      <c r="N170" s="174">
        <v>264389</v>
      </c>
    </row>
    <row r="171" spans="1:14" hidden="1" outlineLevel="1" x14ac:dyDescent="0.25">
      <c r="A171" s="175" t="s">
        <v>231</v>
      </c>
      <c r="B171" s="175" t="s">
        <v>232</v>
      </c>
      <c r="C171" s="175" t="s">
        <v>177</v>
      </c>
      <c r="D171" s="175" t="s">
        <v>178</v>
      </c>
      <c r="E171" s="175"/>
      <c r="F171" s="174">
        <v>1955824</v>
      </c>
      <c r="G171" s="174">
        <v>0</v>
      </c>
      <c r="H171" s="174">
        <v>0</v>
      </c>
      <c r="I171" s="174">
        <v>174696</v>
      </c>
      <c r="J171" s="174">
        <v>30896</v>
      </c>
      <c r="K171" s="174">
        <v>0</v>
      </c>
      <c r="L171" s="174">
        <v>4296</v>
      </c>
      <c r="M171" s="174">
        <v>0</v>
      </c>
      <c r="N171" s="174">
        <v>2165712</v>
      </c>
    </row>
    <row r="172" spans="1:14" hidden="1" outlineLevel="1" x14ac:dyDescent="0.25">
      <c r="A172" s="175" t="s">
        <v>231</v>
      </c>
      <c r="B172" s="175" t="s">
        <v>232</v>
      </c>
      <c r="C172" s="175" t="s">
        <v>179</v>
      </c>
      <c r="D172" s="175" t="s">
        <v>180</v>
      </c>
      <c r="E172" s="175"/>
      <c r="F172" s="174">
        <v>505584</v>
      </c>
      <c r="G172" s="174">
        <v>0</v>
      </c>
      <c r="H172" s="174">
        <v>0</v>
      </c>
      <c r="I172" s="174">
        <v>0</v>
      </c>
      <c r="J172" s="174">
        <v>38752</v>
      </c>
      <c r="K172" s="174">
        <v>0</v>
      </c>
      <c r="L172" s="174">
        <v>2574</v>
      </c>
      <c r="M172" s="174">
        <v>0</v>
      </c>
      <c r="N172" s="174">
        <v>546910</v>
      </c>
    </row>
    <row r="173" spans="1:14" hidden="1" outlineLevel="1" x14ac:dyDescent="0.25">
      <c r="A173" s="175" t="s">
        <v>231</v>
      </c>
      <c r="B173" s="175" t="s">
        <v>232</v>
      </c>
      <c r="C173" s="175" t="s">
        <v>181</v>
      </c>
      <c r="D173" s="175" t="s">
        <v>182</v>
      </c>
      <c r="E173" s="175"/>
      <c r="F173" s="174">
        <v>0</v>
      </c>
      <c r="G173" s="174">
        <v>0</v>
      </c>
      <c r="H173" s="174">
        <v>0</v>
      </c>
      <c r="I173" s="174">
        <v>0</v>
      </c>
      <c r="J173" s="174">
        <v>0</v>
      </c>
      <c r="K173" s="174">
        <v>448976</v>
      </c>
      <c r="L173" s="174">
        <v>0</v>
      </c>
      <c r="M173" s="174">
        <v>16450</v>
      </c>
      <c r="N173" s="174">
        <v>465426</v>
      </c>
    </row>
    <row r="174" spans="1:14" hidden="1" outlineLevel="1" x14ac:dyDescent="0.25">
      <c r="A174" s="175" t="s">
        <v>231</v>
      </c>
      <c r="B174" s="175" t="s">
        <v>232</v>
      </c>
      <c r="C174" s="175" t="s">
        <v>183</v>
      </c>
      <c r="D174" s="175" t="s">
        <v>184</v>
      </c>
      <c r="E174" s="175"/>
      <c r="F174" s="174">
        <v>0</v>
      </c>
      <c r="G174" s="174">
        <v>0</v>
      </c>
      <c r="H174" s="174">
        <v>0</v>
      </c>
      <c r="I174" s="174">
        <v>0</v>
      </c>
      <c r="J174" s="174">
        <v>0</v>
      </c>
      <c r="K174" s="174">
        <v>26000</v>
      </c>
      <c r="L174" s="174">
        <v>0</v>
      </c>
      <c r="M174" s="174">
        <v>0</v>
      </c>
      <c r="N174" s="174">
        <v>26000</v>
      </c>
    </row>
    <row r="175" spans="1:14" hidden="1" outlineLevel="1" x14ac:dyDescent="0.25">
      <c r="A175" s="175" t="s">
        <v>231</v>
      </c>
      <c r="B175" s="175" t="s">
        <v>232</v>
      </c>
      <c r="C175" s="175" t="s">
        <v>185</v>
      </c>
      <c r="D175" s="175" t="s">
        <v>186</v>
      </c>
      <c r="E175" s="175"/>
      <c r="F175" s="174">
        <v>22464</v>
      </c>
      <c r="G175" s="174">
        <v>2736</v>
      </c>
      <c r="H175" s="174">
        <v>0</v>
      </c>
      <c r="I175" s="174">
        <v>0</v>
      </c>
      <c r="J175" s="174">
        <v>2304</v>
      </c>
      <c r="K175" s="174">
        <v>478230</v>
      </c>
      <c r="L175" s="174">
        <v>8790</v>
      </c>
      <c r="M175" s="174">
        <v>72492</v>
      </c>
      <c r="N175" s="174">
        <v>587016</v>
      </c>
    </row>
    <row r="176" spans="1:14" hidden="1" outlineLevel="1" x14ac:dyDescent="0.25">
      <c r="A176" s="175" t="s">
        <v>231</v>
      </c>
      <c r="B176" s="175" t="s">
        <v>232</v>
      </c>
      <c r="C176" s="175" t="s">
        <v>187</v>
      </c>
      <c r="D176" s="175" t="s">
        <v>188</v>
      </c>
      <c r="E176" s="175"/>
      <c r="F176" s="174">
        <v>0</v>
      </c>
      <c r="G176" s="174">
        <v>0</v>
      </c>
      <c r="H176" s="174">
        <v>0</v>
      </c>
      <c r="I176" s="174">
        <v>0</v>
      </c>
      <c r="J176" s="174">
        <v>0</v>
      </c>
      <c r="K176" s="174">
        <v>0</v>
      </c>
      <c r="L176" s="174">
        <v>0</v>
      </c>
      <c r="M176" s="174">
        <v>0</v>
      </c>
      <c r="N176" s="174">
        <v>0</v>
      </c>
    </row>
    <row r="177" spans="1:14" hidden="1" outlineLevel="1" x14ac:dyDescent="0.25">
      <c r="A177" s="175" t="s">
        <v>231</v>
      </c>
      <c r="B177" s="175" t="s">
        <v>232</v>
      </c>
      <c r="C177" s="175" t="s">
        <v>189</v>
      </c>
      <c r="D177" s="175" t="s">
        <v>190</v>
      </c>
      <c r="E177" s="175"/>
      <c r="F177" s="174">
        <v>0</v>
      </c>
      <c r="G177" s="174">
        <v>0</v>
      </c>
      <c r="H177" s="174">
        <v>0</v>
      </c>
      <c r="I177" s="174">
        <v>0</v>
      </c>
      <c r="J177" s="174">
        <v>0</v>
      </c>
      <c r="K177" s="174">
        <v>89200</v>
      </c>
      <c r="L177" s="174">
        <v>0</v>
      </c>
      <c r="M177" s="174">
        <v>3064</v>
      </c>
      <c r="N177" s="174">
        <v>92264</v>
      </c>
    </row>
    <row r="178" spans="1:14" hidden="1" outlineLevel="1" x14ac:dyDescent="0.25">
      <c r="A178" s="175" t="s">
        <v>231</v>
      </c>
      <c r="B178" s="175" t="s">
        <v>232</v>
      </c>
      <c r="C178" s="175" t="s">
        <v>191</v>
      </c>
      <c r="D178" s="175" t="s">
        <v>192</v>
      </c>
      <c r="E178" s="175"/>
      <c r="F178" s="174">
        <v>0</v>
      </c>
      <c r="G178" s="174">
        <v>1032768</v>
      </c>
      <c r="H178" s="174">
        <v>401887</v>
      </c>
      <c r="I178" s="174">
        <v>0</v>
      </c>
      <c r="J178" s="174">
        <v>0</v>
      </c>
      <c r="K178" s="174">
        <v>0</v>
      </c>
      <c r="L178" s="174">
        <v>0</v>
      </c>
      <c r="M178" s="174">
        <v>104</v>
      </c>
      <c r="N178" s="174">
        <v>1434759</v>
      </c>
    </row>
    <row r="179" spans="1:14" hidden="1" outlineLevel="1" x14ac:dyDescent="0.25">
      <c r="A179" s="175" t="s">
        <v>231</v>
      </c>
      <c r="B179" s="175" t="s">
        <v>232</v>
      </c>
      <c r="C179" s="175" t="s">
        <v>193</v>
      </c>
      <c r="D179" s="175" t="s">
        <v>194</v>
      </c>
      <c r="E179" s="175"/>
      <c r="F179" s="174">
        <v>0</v>
      </c>
      <c r="G179" s="174">
        <v>0</v>
      </c>
      <c r="H179" s="174">
        <v>0</v>
      </c>
      <c r="I179" s="174">
        <v>0</v>
      </c>
      <c r="J179" s="174">
        <v>133952</v>
      </c>
      <c r="K179" s="174">
        <v>0</v>
      </c>
      <c r="L179" s="174">
        <v>288</v>
      </c>
      <c r="M179" s="174">
        <v>0</v>
      </c>
      <c r="N179" s="174">
        <v>134240</v>
      </c>
    </row>
    <row r="180" spans="1:14" hidden="1" outlineLevel="1" x14ac:dyDescent="0.25">
      <c r="A180" s="175" t="s">
        <v>231</v>
      </c>
      <c r="B180" s="175" t="s">
        <v>232</v>
      </c>
      <c r="C180" s="175" t="s">
        <v>195</v>
      </c>
      <c r="D180" s="175" t="s">
        <v>196</v>
      </c>
      <c r="E180" s="175"/>
      <c r="F180" s="174">
        <v>0</v>
      </c>
      <c r="G180" s="174">
        <v>0</v>
      </c>
      <c r="H180" s="174">
        <v>0</v>
      </c>
      <c r="I180" s="174">
        <v>0</v>
      </c>
      <c r="J180" s="174">
        <v>2400</v>
      </c>
      <c r="K180" s="174">
        <v>0</v>
      </c>
      <c r="L180" s="174">
        <v>0</v>
      </c>
      <c r="M180" s="174">
        <v>0</v>
      </c>
      <c r="N180" s="174">
        <v>2400</v>
      </c>
    </row>
    <row r="181" spans="1:14" hidden="1" outlineLevel="1" x14ac:dyDescent="0.25">
      <c r="A181" s="175" t="s">
        <v>231</v>
      </c>
      <c r="B181" s="175" t="s">
        <v>232</v>
      </c>
      <c r="C181" s="175" t="s">
        <v>197</v>
      </c>
      <c r="D181" s="175" t="s">
        <v>198</v>
      </c>
      <c r="E181" s="175"/>
      <c r="F181" s="174">
        <v>0</v>
      </c>
      <c r="G181" s="174">
        <v>0</v>
      </c>
      <c r="H181" s="174">
        <v>0</v>
      </c>
      <c r="I181" s="174">
        <v>0</v>
      </c>
      <c r="J181" s="174">
        <v>26112</v>
      </c>
      <c r="K181" s="174">
        <v>0</v>
      </c>
      <c r="L181" s="174">
        <v>6126</v>
      </c>
      <c r="M181" s="174">
        <v>0</v>
      </c>
      <c r="N181" s="174">
        <v>32238</v>
      </c>
    </row>
    <row r="182" spans="1:14" hidden="1" outlineLevel="1" x14ac:dyDescent="0.25">
      <c r="A182" s="175" t="s">
        <v>231</v>
      </c>
      <c r="B182" s="175" t="s">
        <v>232</v>
      </c>
      <c r="C182" s="175" t="s">
        <v>199</v>
      </c>
      <c r="D182" s="175" t="s">
        <v>200</v>
      </c>
      <c r="E182" s="175"/>
      <c r="F182" s="174">
        <v>72192</v>
      </c>
      <c r="G182" s="174">
        <v>0</v>
      </c>
      <c r="H182" s="174">
        <v>0</v>
      </c>
      <c r="I182" s="174">
        <v>0</v>
      </c>
      <c r="J182" s="174">
        <v>7056</v>
      </c>
      <c r="K182" s="174">
        <v>0</v>
      </c>
      <c r="L182" s="174">
        <v>0</v>
      </c>
      <c r="M182" s="174">
        <v>0</v>
      </c>
      <c r="N182" s="174">
        <v>79248</v>
      </c>
    </row>
    <row r="183" spans="1:14" hidden="1" outlineLevel="1" x14ac:dyDescent="0.25">
      <c r="A183" s="175" t="s">
        <v>231</v>
      </c>
      <c r="B183" s="175" t="s">
        <v>232</v>
      </c>
      <c r="C183" s="175" t="s">
        <v>201</v>
      </c>
      <c r="D183" s="175" t="s">
        <v>202</v>
      </c>
      <c r="E183" s="175"/>
      <c r="F183" s="174">
        <v>116976</v>
      </c>
      <c r="G183" s="174">
        <v>0</v>
      </c>
      <c r="H183" s="174">
        <v>0</v>
      </c>
      <c r="I183" s="174">
        <v>0</v>
      </c>
      <c r="J183" s="174">
        <v>98816</v>
      </c>
      <c r="K183" s="174">
        <v>0</v>
      </c>
      <c r="L183" s="174">
        <v>264301</v>
      </c>
      <c r="M183" s="174">
        <v>0</v>
      </c>
      <c r="N183" s="174">
        <v>480093</v>
      </c>
    </row>
    <row r="184" spans="1:14" hidden="1" outlineLevel="1" x14ac:dyDescent="0.25">
      <c r="A184" s="175" t="s">
        <v>231</v>
      </c>
      <c r="B184" s="175" t="s">
        <v>232</v>
      </c>
      <c r="C184" s="175" t="s">
        <v>203</v>
      </c>
      <c r="D184" s="175" t="s">
        <v>204</v>
      </c>
      <c r="E184" s="175"/>
      <c r="F184" s="174">
        <v>3112624</v>
      </c>
      <c r="G184" s="174">
        <v>0</v>
      </c>
      <c r="H184" s="174">
        <v>0</v>
      </c>
      <c r="I184" s="174">
        <v>0</v>
      </c>
      <c r="J184" s="174">
        <v>26528</v>
      </c>
      <c r="K184" s="174">
        <v>0</v>
      </c>
      <c r="L184" s="174">
        <v>48</v>
      </c>
      <c r="M184" s="174">
        <v>0</v>
      </c>
      <c r="N184" s="174">
        <v>3139200</v>
      </c>
    </row>
    <row r="185" spans="1:14" hidden="1" outlineLevel="1" x14ac:dyDescent="0.25">
      <c r="A185" s="175" t="s">
        <v>231</v>
      </c>
      <c r="B185" s="175" t="s">
        <v>232</v>
      </c>
      <c r="C185" s="175" t="s">
        <v>205</v>
      </c>
      <c r="D185" s="175" t="s">
        <v>206</v>
      </c>
      <c r="E185" s="175"/>
      <c r="F185" s="174">
        <v>527776</v>
      </c>
      <c r="G185" s="174">
        <v>0</v>
      </c>
      <c r="H185" s="174">
        <v>0</v>
      </c>
      <c r="I185" s="174">
        <v>0</v>
      </c>
      <c r="J185" s="174">
        <v>244416</v>
      </c>
      <c r="K185" s="174">
        <v>0</v>
      </c>
      <c r="L185" s="174">
        <v>10157</v>
      </c>
      <c r="M185" s="174">
        <v>0</v>
      </c>
      <c r="N185" s="174">
        <v>782349</v>
      </c>
    </row>
    <row r="186" spans="1:14" hidden="1" outlineLevel="1" x14ac:dyDescent="0.25">
      <c r="A186" s="175" t="s">
        <v>231</v>
      </c>
      <c r="B186" s="175" t="s">
        <v>232</v>
      </c>
      <c r="C186" s="175" t="s">
        <v>207</v>
      </c>
      <c r="D186" s="175" t="s">
        <v>208</v>
      </c>
      <c r="E186" s="175"/>
      <c r="F186" s="174">
        <v>0</v>
      </c>
      <c r="G186" s="174">
        <v>0</v>
      </c>
      <c r="H186" s="174">
        <v>0</v>
      </c>
      <c r="I186" s="174">
        <v>0</v>
      </c>
      <c r="J186" s="174">
        <v>0</v>
      </c>
      <c r="K186" s="174">
        <v>0</v>
      </c>
      <c r="L186" s="174">
        <v>0</v>
      </c>
      <c r="M186" s="174">
        <v>0</v>
      </c>
      <c r="N186" s="174">
        <v>0</v>
      </c>
    </row>
    <row r="187" spans="1:14" hidden="1" outlineLevel="1" x14ac:dyDescent="0.25">
      <c r="A187" s="175" t="s">
        <v>231</v>
      </c>
      <c r="B187" s="175" t="s">
        <v>232</v>
      </c>
      <c r="C187" s="175" t="s">
        <v>209</v>
      </c>
      <c r="D187" s="175" t="s">
        <v>210</v>
      </c>
      <c r="E187" s="175"/>
      <c r="F187" s="174">
        <v>6662832</v>
      </c>
      <c r="G187" s="174">
        <v>3109712</v>
      </c>
      <c r="H187" s="174">
        <v>401887</v>
      </c>
      <c r="I187" s="174">
        <v>174696</v>
      </c>
      <c r="J187" s="174">
        <v>1566528</v>
      </c>
      <c r="K187" s="174">
        <v>1518598</v>
      </c>
      <c r="L187" s="174">
        <v>410660</v>
      </c>
      <c r="M187" s="174">
        <v>182580</v>
      </c>
      <c r="N187" s="174">
        <v>14027493</v>
      </c>
    </row>
    <row r="188" spans="1:14" hidden="1" outlineLevel="1" x14ac:dyDescent="0.25">
      <c r="D188" s="173" t="s">
        <v>211</v>
      </c>
      <c r="E188" s="173"/>
    </row>
    <row r="189" spans="1:14" hidden="1" outlineLevel="1" x14ac:dyDescent="0.25">
      <c r="A189" s="175" t="s">
        <v>231</v>
      </c>
      <c r="B189" s="175" t="s">
        <v>232</v>
      </c>
      <c r="C189" s="175" t="s">
        <v>212</v>
      </c>
      <c r="D189" s="175" t="s">
        <v>213</v>
      </c>
      <c r="E189" s="175"/>
      <c r="F189" s="174">
        <v>0</v>
      </c>
      <c r="G189" s="174">
        <v>0</v>
      </c>
      <c r="H189" s="174">
        <v>0</v>
      </c>
      <c r="I189" s="174">
        <v>0</v>
      </c>
      <c r="J189" s="174">
        <v>0</v>
      </c>
      <c r="K189" s="174">
        <v>0</v>
      </c>
      <c r="L189" s="174">
        <v>0</v>
      </c>
      <c r="M189" s="174">
        <v>0</v>
      </c>
      <c r="N189" s="174">
        <v>0</v>
      </c>
    </row>
    <row r="190" spans="1:14" hidden="1" outlineLevel="1" x14ac:dyDescent="0.25">
      <c r="A190" s="175" t="s">
        <v>231</v>
      </c>
      <c r="B190" s="175" t="s">
        <v>232</v>
      </c>
      <c r="C190" s="175" t="s">
        <v>214</v>
      </c>
      <c r="D190" s="175" t="s">
        <v>215</v>
      </c>
      <c r="E190" s="175"/>
      <c r="F190" s="174">
        <v>0</v>
      </c>
      <c r="G190" s="174">
        <v>0</v>
      </c>
      <c r="H190" s="174">
        <v>0</v>
      </c>
      <c r="I190" s="174">
        <v>0</v>
      </c>
      <c r="J190" s="174">
        <v>0</v>
      </c>
      <c r="K190" s="174">
        <v>0</v>
      </c>
      <c r="L190" s="174">
        <v>0</v>
      </c>
      <c r="M190" s="174">
        <v>0</v>
      </c>
      <c r="N190" s="174">
        <v>0</v>
      </c>
    </row>
    <row r="191" spans="1:14" hidden="1" outlineLevel="1" x14ac:dyDescent="0.25">
      <c r="A191" s="175" t="s">
        <v>231</v>
      </c>
      <c r="B191" s="175" t="s">
        <v>232</v>
      </c>
      <c r="C191" s="175" t="s">
        <v>216</v>
      </c>
      <c r="D191" s="175" t="s">
        <v>217</v>
      </c>
      <c r="E191" s="175"/>
      <c r="F191" s="174">
        <v>0</v>
      </c>
      <c r="G191" s="174">
        <v>0</v>
      </c>
      <c r="H191" s="174">
        <v>0</v>
      </c>
      <c r="I191" s="174">
        <v>0</v>
      </c>
      <c r="J191" s="174">
        <v>0</v>
      </c>
      <c r="K191" s="174">
        <v>0</v>
      </c>
      <c r="L191" s="174">
        <v>0</v>
      </c>
      <c r="M191" s="174">
        <v>0</v>
      </c>
      <c r="N191" s="174">
        <v>0</v>
      </c>
    </row>
    <row r="192" spans="1:14" hidden="1" outlineLevel="1" x14ac:dyDescent="0.25">
      <c r="A192" s="175" t="s">
        <v>231</v>
      </c>
      <c r="B192" s="175" t="s">
        <v>232</v>
      </c>
      <c r="C192" s="175" t="s">
        <v>218</v>
      </c>
      <c r="D192" s="175" t="s">
        <v>219</v>
      </c>
      <c r="E192" s="175"/>
      <c r="F192" s="174">
        <v>0</v>
      </c>
      <c r="G192" s="174">
        <v>0</v>
      </c>
      <c r="H192" s="174">
        <v>0</v>
      </c>
      <c r="I192" s="174">
        <v>0</v>
      </c>
      <c r="J192" s="174">
        <v>0</v>
      </c>
      <c r="K192" s="174">
        <v>0</v>
      </c>
      <c r="L192" s="174">
        <v>0</v>
      </c>
      <c r="M192" s="174">
        <v>0</v>
      </c>
      <c r="N192" s="174">
        <v>0</v>
      </c>
    </row>
    <row r="193" spans="1:14" hidden="1" outlineLevel="1" x14ac:dyDescent="0.25">
      <c r="A193" s="175" t="s">
        <v>231</v>
      </c>
      <c r="B193" s="175" t="s">
        <v>232</v>
      </c>
      <c r="C193" s="175" t="s">
        <v>482</v>
      </c>
      <c r="D193" s="175" t="s">
        <v>483</v>
      </c>
      <c r="E193" s="175"/>
      <c r="F193" s="174">
        <v>0</v>
      </c>
      <c r="G193" s="174">
        <v>0</v>
      </c>
      <c r="H193" s="174">
        <v>0</v>
      </c>
      <c r="I193" s="174">
        <v>0</v>
      </c>
      <c r="J193" s="174">
        <v>0</v>
      </c>
      <c r="K193" s="174">
        <v>0</v>
      </c>
      <c r="L193" s="174">
        <v>0</v>
      </c>
      <c r="M193" s="174">
        <v>0</v>
      </c>
      <c r="N193" s="174">
        <v>0</v>
      </c>
    </row>
    <row r="194" spans="1:14" hidden="1" outlineLevel="1" x14ac:dyDescent="0.25">
      <c r="A194" s="175" t="s">
        <v>231</v>
      </c>
      <c r="B194" s="175" t="s">
        <v>232</v>
      </c>
      <c r="C194" s="175" t="s">
        <v>484</v>
      </c>
      <c r="D194" s="175" t="s">
        <v>220</v>
      </c>
      <c r="E194" s="175"/>
      <c r="F194" s="174">
        <v>0</v>
      </c>
      <c r="G194" s="174">
        <v>0</v>
      </c>
      <c r="H194" s="174">
        <v>0</v>
      </c>
      <c r="I194" s="174">
        <v>0</v>
      </c>
      <c r="J194" s="174">
        <v>0</v>
      </c>
      <c r="K194" s="174">
        <v>0</v>
      </c>
      <c r="L194" s="174">
        <v>0</v>
      </c>
      <c r="M194" s="174">
        <v>0</v>
      </c>
      <c r="N194" s="174">
        <v>0</v>
      </c>
    </row>
    <row r="195" spans="1:14" hidden="1" outlineLevel="1" x14ac:dyDescent="0.25"/>
    <row r="196" spans="1:14" hidden="1" outlineLevel="1" x14ac:dyDescent="0.25"/>
    <row r="197" spans="1:14" hidden="1" outlineLevel="1" x14ac:dyDescent="0.25">
      <c r="A197" s="173" t="s">
        <v>233</v>
      </c>
    </row>
    <row r="198" spans="1:14" hidden="1" outlineLevel="1" x14ac:dyDescent="0.25">
      <c r="A198" s="175" t="s">
        <v>6</v>
      </c>
      <c r="B198" s="175" t="s">
        <v>143</v>
      </c>
      <c r="C198" s="175" t="s">
        <v>14</v>
      </c>
      <c r="D198" s="173" t="s">
        <v>144</v>
      </c>
      <c r="E198" s="173"/>
      <c r="F198" s="174" t="s">
        <v>145</v>
      </c>
      <c r="G198" s="174" t="s">
        <v>146</v>
      </c>
      <c r="H198" s="174" t="s">
        <v>147</v>
      </c>
      <c r="I198" s="174" t="s">
        <v>148</v>
      </c>
      <c r="J198" s="174" t="s">
        <v>149</v>
      </c>
      <c r="K198" s="174" t="s">
        <v>150</v>
      </c>
      <c r="L198" s="174" t="s">
        <v>151</v>
      </c>
      <c r="M198" s="174" t="s">
        <v>152</v>
      </c>
      <c r="N198" s="174" t="s">
        <v>5</v>
      </c>
    </row>
    <row r="199" spans="1:14" hidden="1" outlineLevel="1" x14ac:dyDescent="0.25">
      <c r="A199" s="175" t="s">
        <v>234</v>
      </c>
      <c r="B199" s="175" t="s">
        <v>235</v>
      </c>
      <c r="C199" s="175" t="s">
        <v>155</v>
      </c>
      <c r="D199" s="175" t="s">
        <v>156</v>
      </c>
      <c r="E199" s="175"/>
      <c r="F199" s="174">
        <v>131184</v>
      </c>
      <c r="G199" s="174">
        <v>0</v>
      </c>
      <c r="H199" s="174">
        <v>0</v>
      </c>
      <c r="I199" s="174">
        <v>0</v>
      </c>
      <c r="J199" s="174">
        <v>0</v>
      </c>
      <c r="K199" s="174">
        <v>0</v>
      </c>
      <c r="L199" s="174">
        <v>0</v>
      </c>
      <c r="M199" s="174">
        <v>0</v>
      </c>
      <c r="N199" s="174">
        <v>131184</v>
      </c>
    </row>
    <row r="200" spans="1:14" hidden="1" outlineLevel="1" x14ac:dyDescent="0.25">
      <c r="A200" s="175" t="s">
        <v>234</v>
      </c>
      <c r="B200" s="175" t="s">
        <v>235</v>
      </c>
      <c r="C200" s="175" t="s">
        <v>157</v>
      </c>
      <c r="D200" s="175" t="s">
        <v>158</v>
      </c>
      <c r="E200" s="175"/>
      <c r="F200" s="174">
        <v>66528</v>
      </c>
      <c r="G200" s="174">
        <v>0</v>
      </c>
      <c r="H200" s="174">
        <v>0</v>
      </c>
      <c r="I200" s="174">
        <v>0</v>
      </c>
      <c r="J200" s="174">
        <v>52992</v>
      </c>
      <c r="K200" s="174">
        <v>0</v>
      </c>
      <c r="L200" s="174">
        <v>8440</v>
      </c>
      <c r="M200" s="174">
        <v>0</v>
      </c>
      <c r="N200" s="174">
        <v>127960</v>
      </c>
    </row>
    <row r="201" spans="1:14" hidden="1" outlineLevel="1" x14ac:dyDescent="0.25">
      <c r="A201" s="175" t="s">
        <v>234</v>
      </c>
      <c r="B201" s="175" t="s">
        <v>235</v>
      </c>
      <c r="C201" s="175" t="s">
        <v>159</v>
      </c>
      <c r="D201" s="175" t="s">
        <v>160</v>
      </c>
      <c r="E201" s="175"/>
      <c r="F201" s="174">
        <v>0</v>
      </c>
      <c r="G201" s="174">
        <v>1426608</v>
      </c>
      <c r="H201" s="174">
        <v>0</v>
      </c>
      <c r="I201" s="174">
        <v>0</v>
      </c>
      <c r="J201" s="174">
        <v>3744</v>
      </c>
      <c r="K201" s="174">
        <v>2496</v>
      </c>
      <c r="L201" s="174">
        <v>3264</v>
      </c>
      <c r="M201" s="174">
        <v>0</v>
      </c>
      <c r="N201" s="174">
        <v>1436112</v>
      </c>
    </row>
    <row r="202" spans="1:14" hidden="1" outlineLevel="1" x14ac:dyDescent="0.25">
      <c r="A202" s="175" t="s">
        <v>234</v>
      </c>
      <c r="B202" s="175" t="s">
        <v>235</v>
      </c>
      <c r="C202" s="175" t="s">
        <v>161</v>
      </c>
      <c r="D202" s="175" t="s">
        <v>162</v>
      </c>
      <c r="E202" s="175"/>
      <c r="F202" s="174">
        <v>242640</v>
      </c>
      <c r="G202" s="174">
        <v>29424</v>
      </c>
      <c r="H202" s="174">
        <v>0</v>
      </c>
      <c r="I202" s="174">
        <v>0</v>
      </c>
      <c r="J202" s="174">
        <v>79696</v>
      </c>
      <c r="K202" s="174">
        <v>54432</v>
      </c>
      <c r="L202" s="174">
        <v>884</v>
      </c>
      <c r="M202" s="174">
        <v>24</v>
      </c>
      <c r="N202" s="174">
        <v>407100</v>
      </c>
    </row>
    <row r="203" spans="1:14" hidden="1" outlineLevel="1" x14ac:dyDescent="0.25">
      <c r="A203" s="175" t="s">
        <v>234</v>
      </c>
      <c r="B203" s="175" t="s">
        <v>235</v>
      </c>
      <c r="C203" s="175" t="s">
        <v>163</v>
      </c>
      <c r="D203" s="175" t="s">
        <v>164</v>
      </c>
      <c r="E203" s="175"/>
      <c r="F203" s="174">
        <v>0</v>
      </c>
      <c r="G203" s="174">
        <v>0</v>
      </c>
      <c r="H203" s="174">
        <v>0</v>
      </c>
      <c r="I203" s="174">
        <v>0</v>
      </c>
      <c r="J203" s="174">
        <v>0</v>
      </c>
      <c r="K203" s="174">
        <v>0</v>
      </c>
      <c r="L203" s="174">
        <v>0</v>
      </c>
      <c r="M203" s="174">
        <v>0</v>
      </c>
      <c r="N203" s="174">
        <v>0</v>
      </c>
    </row>
    <row r="204" spans="1:14" hidden="1" outlineLevel="1" x14ac:dyDescent="0.25">
      <c r="A204" s="175" t="s">
        <v>234</v>
      </c>
      <c r="B204" s="175" t="s">
        <v>235</v>
      </c>
      <c r="C204" s="175" t="s">
        <v>165</v>
      </c>
      <c r="D204" s="175" t="s">
        <v>166</v>
      </c>
      <c r="E204" s="175"/>
      <c r="F204" s="174">
        <v>18528</v>
      </c>
      <c r="G204" s="174">
        <v>0</v>
      </c>
      <c r="H204" s="174">
        <v>0</v>
      </c>
      <c r="I204" s="174">
        <v>0</v>
      </c>
      <c r="J204" s="174">
        <v>1248</v>
      </c>
      <c r="K204" s="174">
        <v>0</v>
      </c>
      <c r="L204" s="174">
        <v>0</v>
      </c>
      <c r="M204" s="174">
        <v>0</v>
      </c>
      <c r="N204" s="174">
        <v>19776</v>
      </c>
    </row>
    <row r="205" spans="1:14" hidden="1" outlineLevel="1" x14ac:dyDescent="0.25">
      <c r="A205" s="175" t="s">
        <v>234</v>
      </c>
      <c r="B205" s="175" t="s">
        <v>235</v>
      </c>
      <c r="C205" s="175" t="s">
        <v>167</v>
      </c>
      <c r="D205" s="175" t="s">
        <v>168</v>
      </c>
      <c r="E205" s="175"/>
      <c r="F205" s="174">
        <v>0</v>
      </c>
      <c r="G205" s="174">
        <v>24016</v>
      </c>
      <c r="H205" s="174">
        <v>0</v>
      </c>
      <c r="I205" s="174">
        <v>0</v>
      </c>
      <c r="J205" s="174">
        <v>0</v>
      </c>
      <c r="K205" s="174">
        <v>14336</v>
      </c>
      <c r="L205" s="174">
        <v>0</v>
      </c>
      <c r="M205" s="174">
        <v>436</v>
      </c>
      <c r="N205" s="174">
        <v>38788</v>
      </c>
    </row>
    <row r="206" spans="1:14" hidden="1" outlineLevel="1" x14ac:dyDescent="0.25">
      <c r="A206" s="175" t="s">
        <v>234</v>
      </c>
      <c r="B206" s="175" t="s">
        <v>235</v>
      </c>
      <c r="C206" s="175" t="s">
        <v>169</v>
      </c>
      <c r="D206" s="175" t="s">
        <v>170</v>
      </c>
      <c r="E206" s="175"/>
      <c r="F206" s="174">
        <v>0</v>
      </c>
      <c r="G206" s="174">
        <v>0</v>
      </c>
      <c r="H206" s="174">
        <v>0</v>
      </c>
      <c r="I206" s="174">
        <v>0</v>
      </c>
      <c r="J206" s="174">
        <v>0</v>
      </c>
      <c r="K206" s="174">
        <v>0</v>
      </c>
      <c r="L206" s="174">
        <v>11321</v>
      </c>
      <c r="M206" s="174">
        <v>0</v>
      </c>
      <c r="N206" s="174">
        <v>11321</v>
      </c>
    </row>
    <row r="207" spans="1:14" hidden="1" outlineLevel="1" x14ac:dyDescent="0.25">
      <c r="A207" s="175" t="s">
        <v>234</v>
      </c>
      <c r="B207" s="175" t="s">
        <v>235</v>
      </c>
      <c r="C207" s="175" t="s">
        <v>171</v>
      </c>
      <c r="D207" s="175" t="s">
        <v>172</v>
      </c>
      <c r="E207" s="175"/>
      <c r="F207" s="174">
        <v>70272</v>
      </c>
      <c r="G207" s="174">
        <v>51440</v>
      </c>
      <c r="H207" s="174">
        <v>0</v>
      </c>
      <c r="I207" s="174">
        <v>0</v>
      </c>
      <c r="J207" s="174">
        <v>14896</v>
      </c>
      <c r="K207" s="174">
        <v>0</v>
      </c>
      <c r="L207" s="174">
        <v>1280</v>
      </c>
      <c r="M207" s="174">
        <v>0</v>
      </c>
      <c r="N207" s="174">
        <v>137888</v>
      </c>
    </row>
    <row r="208" spans="1:14" hidden="1" outlineLevel="1" x14ac:dyDescent="0.25">
      <c r="A208" s="175" t="s">
        <v>234</v>
      </c>
      <c r="B208" s="175" t="s">
        <v>235</v>
      </c>
      <c r="C208" s="175" t="s">
        <v>173</v>
      </c>
      <c r="D208" s="175" t="s">
        <v>174</v>
      </c>
      <c r="E208" s="175"/>
      <c r="F208" s="174">
        <v>0</v>
      </c>
      <c r="G208" s="174">
        <v>6768</v>
      </c>
      <c r="H208" s="174">
        <v>0</v>
      </c>
      <c r="I208" s="174">
        <v>0</v>
      </c>
      <c r="J208" s="174">
        <v>0</v>
      </c>
      <c r="K208" s="174">
        <v>0</v>
      </c>
      <c r="L208" s="174">
        <v>0</v>
      </c>
      <c r="M208" s="174">
        <v>0</v>
      </c>
      <c r="N208" s="174">
        <v>6768</v>
      </c>
    </row>
    <row r="209" spans="1:14" hidden="1" outlineLevel="1" x14ac:dyDescent="0.25">
      <c r="A209" s="175" t="s">
        <v>234</v>
      </c>
      <c r="B209" s="175" t="s">
        <v>235</v>
      </c>
      <c r="C209" s="175" t="s">
        <v>175</v>
      </c>
      <c r="D209" s="175" t="s">
        <v>176</v>
      </c>
      <c r="E209" s="175"/>
      <c r="F209" s="174">
        <v>0</v>
      </c>
      <c r="G209" s="174">
        <v>15200</v>
      </c>
      <c r="H209" s="174">
        <v>0</v>
      </c>
      <c r="I209" s="174">
        <v>0</v>
      </c>
      <c r="J209" s="174">
        <v>0</v>
      </c>
      <c r="K209" s="174">
        <v>2624</v>
      </c>
      <c r="L209" s="174">
        <v>0</v>
      </c>
      <c r="M209" s="174">
        <v>32774</v>
      </c>
      <c r="N209" s="174">
        <v>50598</v>
      </c>
    </row>
    <row r="210" spans="1:14" hidden="1" outlineLevel="1" x14ac:dyDescent="0.25">
      <c r="A210" s="175" t="s">
        <v>234</v>
      </c>
      <c r="B210" s="175" t="s">
        <v>235</v>
      </c>
      <c r="C210" s="175" t="s">
        <v>177</v>
      </c>
      <c r="D210" s="175" t="s">
        <v>178</v>
      </c>
      <c r="E210" s="175"/>
      <c r="F210" s="174">
        <v>1016064</v>
      </c>
      <c r="G210" s="174">
        <v>0</v>
      </c>
      <c r="H210" s="174">
        <v>0</v>
      </c>
      <c r="I210" s="174">
        <v>147760</v>
      </c>
      <c r="J210" s="174">
        <v>0</v>
      </c>
      <c r="K210" s="174">
        <v>0</v>
      </c>
      <c r="L210" s="174">
        <v>0</v>
      </c>
      <c r="M210" s="174">
        <v>0</v>
      </c>
      <c r="N210" s="174">
        <v>1163824</v>
      </c>
    </row>
    <row r="211" spans="1:14" hidden="1" outlineLevel="1" x14ac:dyDescent="0.25">
      <c r="A211" s="175" t="s">
        <v>234</v>
      </c>
      <c r="B211" s="175" t="s">
        <v>235</v>
      </c>
      <c r="C211" s="175" t="s">
        <v>179</v>
      </c>
      <c r="D211" s="175" t="s">
        <v>180</v>
      </c>
      <c r="E211" s="175"/>
      <c r="F211" s="174">
        <v>109216</v>
      </c>
      <c r="G211" s="174">
        <v>0</v>
      </c>
      <c r="H211" s="174">
        <v>0</v>
      </c>
      <c r="I211" s="174">
        <v>0</v>
      </c>
      <c r="J211" s="174">
        <v>0</v>
      </c>
      <c r="K211" s="174">
        <v>0</v>
      </c>
      <c r="L211" s="174">
        <v>0</v>
      </c>
      <c r="M211" s="174">
        <v>0</v>
      </c>
      <c r="N211" s="174">
        <v>109216</v>
      </c>
    </row>
    <row r="212" spans="1:14" hidden="1" outlineLevel="1" x14ac:dyDescent="0.25">
      <c r="A212" s="175" t="s">
        <v>234</v>
      </c>
      <c r="B212" s="175" t="s">
        <v>235</v>
      </c>
      <c r="C212" s="175" t="s">
        <v>181</v>
      </c>
      <c r="D212" s="175" t="s">
        <v>182</v>
      </c>
      <c r="E212" s="175"/>
      <c r="F212" s="174">
        <v>0</v>
      </c>
      <c r="G212" s="174">
        <v>0</v>
      </c>
      <c r="H212" s="174">
        <v>0</v>
      </c>
      <c r="I212" s="174">
        <v>0</v>
      </c>
      <c r="J212" s="174">
        <v>0</v>
      </c>
      <c r="K212" s="174">
        <v>118336</v>
      </c>
      <c r="L212" s="174">
        <v>0</v>
      </c>
      <c r="M212" s="174">
        <v>12752</v>
      </c>
      <c r="N212" s="174">
        <v>131088</v>
      </c>
    </row>
    <row r="213" spans="1:14" hidden="1" outlineLevel="1" x14ac:dyDescent="0.25">
      <c r="A213" s="175" t="s">
        <v>234</v>
      </c>
      <c r="B213" s="175" t="s">
        <v>235</v>
      </c>
      <c r="C213" s="175" t="s">
        <v>183</v>
      </c>
      <c r="D213" s="175" t="s">
        <v>184</v>
      </c>
      <c r="E213" s="175"/>
      <c r="F213" s="174">
        <v>0</v>
      </c>
      <c r="G213" s="174">
        <v>0</v>
      </c>
      <c r="H213" s="174">
        <v>0</v>
      </c>
      <c r="I213" s="174">
        <v>0</v>
      </c>
      <c r="J213" s="174">
        <v>0</v>
      </c>
      <c r="K213" s="174">
        <v>23072</v>
      </c>
      <c r="L213" s="174">
        <v>0</v>
      </c>
      <c r="M213" s="174">
        <v>0</v>
      </c>
      <c r="N213" s="174">
        <v>23072</v>
      </c>
    </row>
    <row r="214" spans="1:14" hidden="1" outlineLevel="1" x14ac:dyDescent="0.25">
      <c r="A214" s="175" t="s">
        <v>234</v>
      </c>
      <c r="B214" s="175" t="s">
        <v>235</v>
      </c>
      <c r="C214" s="175" t="s">
        <v>185</v>
      </c>
      <c r="D214" s="175" t="s">
        <v>186</v>
      </c>
      <c r="E214" s="175"/>
      <c r="F214" s="174">
        <v>42672</v>
      </c>
      <c r="G214" s="174">
        <v>0</v>
      </c>
      <c r="H214" s="174">
        <v>0</v>
      </c>
      <c r="I214" s="174">
        <v>0</v>
      </c>
      <c r="J214" s="174">
        <v>0</v>
      </c>
      <c r="K214" s="174">
        <v>179904</v>
      </c>
      <c r="L214" s="174">
        <v>0</v>
      </c>
      <c r="M214" s="174">
        <v>35089</v>
      </c>
      <c r="N214" s="174">
        <v>257665</v>
      </c>
    </row>
    <row r="215" spans="1:14" hidden="1" outlineLevel="1" x14ac:dyDescent="0.25">
      <c r="A215" s="175" t="s">
        <v>234</v>
      </c>
      <c r="B215" s="175" t="s">
        <v>235</v>
      </c>
      <c r="C215" s="175" t="s">
        <v>187</v>
      </c>
      <c r="D215" s="175" t="s">
        <v>188</v>
      </c>
      <c r="E215" s="175"/>
      <c r="F215" s="174">
        <v>0</v>
      </c>
      <c r="G215" s="174">
        <v>0</v>
      </c>
      <c r="H215" s="174">
        <v>0</v>
      </c>
      <c r="I215" s="174">
        <v>0</v>
      </c>
      <c r="J215" s="174">
        <v>0</v>
      </c>
      <c r="K215" s="174">
        <v>0</v>
      </c>
      <c r="L215" s="174">
        <v>0</v>
      </c>
      <c r="M215" s="174">
        <v>0</v>
      </c>
      <c r="N215" s="174">
        <v>0</v>
      </c>
    </row>
    <row r="216" spans="1:14" hidden="1" outlineLevel="1" x14ac:dyDescent="0.25">
      <c r="A216" s="175" t="s">
        <v>234</v>
      </c>
      <c r="B216" s="175" t="s">
        <v>235</v>
      </c>
      <c r="C216" s="175" t="s">
        <v>189</v>
      </c>
      <c r="D216" s="175" t="s">
        <v>190</v>
      </c>
      <c r="E216" s="175"/>
      <c r="F216" s="174">
        <v>0</v>
      </c>
      <c r="G216" s="174">
        <v>0</v>
      </c>
      <c r="H216" s="174">
        <v>0</v>
      </c>
      <c r="I216" s="174">
        <v>0</v>
      </c>
      <c r="J216" s="174">
        <v>0</v>
      </c>
      <c r="K216" s="174">
        <v>85104</v>
      </c>
      <c r="L216" s="174">
        <v>0</v>
      </c>
      <c r="M216" s="174">
        <v>0</v>
      </c>
      <c r="N216" s="174">
        <v>85104</v>
      </c>
    </row>
    <row r="217" spans="1:14" hidden="1" outlineLevel="1" x14ac:dyDescent="0.25">
      <c r="A217" s="175" t="s">
        <v>234</v>
      </c>
      <c r="B217" s="175" t="s">
        <v>235</v>
      </c>
      <c r="C217" s="175" t="s">
        <v>191</v>
      </c>
      <c r="D217" s="175" t="s">
        <v>192</v>
      </c>
      <c r="E217" s="175"/>
      <c r="F217" s="174">
        <v>0</v>
      </c>
      <c r="G217" s="174">
        <v>906704</v>
      </c>
      <c r="H217" s="174">
        <v>151008</v>
      </c>
      <c r="I217" s="174">
        <v>0</v>
      </c>
      <c r="J217" s="174">
        <v>0</v>
      </c>
      <c r="K217" s="174">
        <v>0</v>
      </c>
      <c r="L217" s="174">
        <v>0</v>
      </c>
      <c r="M217" s="174">
        <v>96</v>
      </c>
      <c r="N217" s="174">
        <v>1057808</v>
      </c>
    </row>
    <row r="218" spans="1:14" hidden="1" outlineLevel="1" x14ac:dyDescent="0.25">
      <c r="A218" s="175" t="s">
        <v>234</v>
      </c>
      <c r="B218" s="175" t="s">
        <v>235</v>
      </c>
      <c r="C218" s="175" t="s">
        <v>193</v>
      </c>
      <c r="D218" s="175" t="s">
        <v>194</v>
      </c>
      <c r="E218" s="175"/>
      <c r="F218" s="174">
        <v>0</v>
      </c>
      <c r="G218" s="174">
        <v>0</v>
      </c>
      <c r="H218" s="174">
        <v>0</v>
      </c>
      <c r="I218" s="174">
        <v>0</v>
      </c>
      <c r="J218" s="174">
        <v>0</v>
      </c>
      <c r="K218" s="174">
        <v>0</v>
      </c>
      <c r="L218" s="174">
        <v>24</v>
      </c>
      <c r="M218" s="174">
        <v>0</v>
      </c>
      <c r="N218" s="174">
        <v>24</v>
      </c>
    </row>
    <row r="219" spans="1:14" hidden="1" outlineLevel="1" x14ac:dyDescent="0.25">
      <c r="A219" s="175" t="s">
        <v>234</v>
      </c>
      <c r="B219" s="175" t="s">
        <v>235</v>
      </c>
      <c r="C219" s="175" t="s">
        <v>195</v>
      </c>
      <c r="D219" s="175" t="s">
        <v>196</v>
      </c>
      <c r="E219" s="175"/>
      <c r="F219" s="174">
        <v>0</v>
      </c>
      <c r="G219" s="174">
        <v>0</v>
      </c>
      <c r="H219" s="174">
        <v>0</v>
      </c>
      <c r="I219" s="174">
        <v>0</v>
      </c>
      <c r="J219" s="174">
        <v>0</v>
      </c>
      <c r="K219" s="174">
        <v>0</v>
      </c>
      <c r="L219" s="174">
        <v>8034</v>
      </c>
      <c r="M219" s="174">
        <v>0</v>
      </c>
      <c r="N219" s="174">
        <v>8034</v>
      </c>
    </row>
    <row r="220" spans="1:14" hidden="1" outlineLevel="1" x14ac:dyDescent="0.25">
      <c r="A220" s="175" t="s">
        <v>234</v>
      </c>
      <c r="B220" s="175" t="s">
        <v>235</v>
      </c>
      <c r="C220" s="175" t="s">
        <v>197</v>
      </c>
      <c r="D220" s="175" t="s">
        <v>198</v>
      </c>
      <c r="E220" s="175"/>
      <c r="F220" s="174">
        <v>0</v>
      </c>
      <c r="G220" s="174">
        <v>0</v>
      </c>
      <c r="H220" s="174">
        <v>0</v>
      </c>
      <c r="I220" s="174">
        <v>0</v>
      </c>
      <c r="J220" s="174">
        <v>3936</v>
      </c>
      <c r="K220" s="174">
        <v>0</v>
      </c>
      <c r="L220" s="174">
        <v>56</v>
      </c>
      <c r="M220" s="174">
        <v>0</v>
      </c>
      <c r="N220" s="174">
        <v>3992</v>
      </c>
    </row>
    <row r="221" spans="1:14" hidden="1" outlineLevel="1" x14ac:dyDescent="0.25">
      <c r="A221" s="175" t="s">
        <v>234</v>
      </c>
      <c r="B221" s="175" t="s">
        <v>235</v>
      </c>
      <c r="C221" s="175" t="s">
        <v>199</v>
      </c>
      <c r="D221" s="175" t="s">
        <v>200</v>
      </c>
      <c r="E221" s="175"/>
      <c r="F221" s="174">
        <v>109056</v>
      </c>
      <c r="G221" s="174">
        <v>0</v>
      </c>
      <c r="H221" s="174">
        <v>0</v>
      </c>
      <c r="I221" s="174">
        <v>0</v>
      </c>
      <c r="J221" s="174">
        <v>0</v>
      </c>
      <c r="K221" s="174">
        <v>0</v>
      </c>
      <c r="L221" s="174">
        <v>0</v>
      </c>
      <c r="M221" s="174">
        <v>0</v>
      </c>
      <c r="N221" s="174">
        <v>109056</v>
      </c>
    </row>
    <row r="222" spans="1:14" hidden="1" outlineLevel="1" x14ac:dyDescent="0.25">
      <c r="A222" s="175" t="s">
        <v>234</v>
      </c>
      <c r="B222" s="175" t="s">
        <v>235</v>
      </c>
      <c r="C222" s="175" t="s">
        <v>201</v>
      </c>
      <c r="D222" s="175" t="s">
        <v>202</v>
      </c>
      <c r="E222" s="175"/>
      <c r="F222" s="174">
        <v>48384</v>
      </c>
      <c r="G222" s="174">
        <v>0</v>
      </c>
      <c r="H222" s="174">
        <v>0</v>
      </c>
      <c r="I222" s="174">
        <v>0</v>
      </c>
      <c r="J222" s="174">
        <v>63504</v>
      </c>
      <c r="K222" s="174">
        <v>0</v>
      </c>
      <c r="L222" s="174">
        <v>944</v>
      </c>
      <c r="M222" s="174">
        <v>0</v>
      </c>
      <c r="N222" s="174">
        <v>112832</v>
      </c>
    </row>
    <row r="223" spans="1:14" hidden="1" outlineLevel="1" x14ac:dyDescent="0.25">
      <c r="A223" s="175" t="s">
        <v>234</v>
      </c>
      <c r="B223" s="175" t="s">
        <v>235</v>
      </c>
      <c r="C223" s="175" t="s">
        <v>203</v>
      </c>
      <c r="D223" s="175" t="s">
        <v>204</v>
      </c>
      <c r="E223" s="175"/>
      <c r="F223" s="174">
        <v>1787376</v>
      </c>
      <c r="G223" s="174">
        <v>0</v>
      </c>
      <c r="H223" s="174">
        <v>0</v>
      </c>
      <c r="I223" s="174">
        <v>0</v>
      </c>
      <c r="J223" s="174">
        <v>0</v>
      </c>
      <c r="K223" s="174">
        <v>0</v>
      </c>
      <c r="L223" s="174">
        <v>0</v>
      </c>
      <c r="M223" s="174">
        <v>0</v>
      </c>
      <c r="N223" s="174">
        <v>1787376</v>
      </c>
    </row>
    <row r="224" spans="1:14" hidden="1" outlineLevel="1" x14ac:dyDescent="0.25">
      <c r="A224" s="175" t="s">
        <v>234</v>
      </c>
      <c r="B224" s="175" t="s">
        <v>235</v>
      </c>
      <c r="C224" s="175" t="s">
        <v>205</v>
      </c>
      <c r="D224" s="175" t="s">
        <v>206</v>
      </c>
      <c r="E224" s="175"/>
      <c r="F224" s="174">
        <v>368784</v>
      </c>
      <c r="G224" s="174">
        <v>0</v>
      </c>
      <c r="H224" s="174">
        <v>0</v>
      </c>
      <c r="I224" s="174">
        <v>0</v>
      </c>
      <c r="J224" s="174">
        <v>9296</v>
      </c>
      <c r="K224" s="174">
        <v>0</v>
      </c>
      <c r="L224" s="174">
        <v>64</v>
      </c>
      <c r="M224" s="174">
        <v>0</v>
      </c>
      <c r="N224" s="174">
        <v>378144</v>
      </c>
    </row>
    <row r="225" spans="1:14" hidden="1" outlineLevel="1" x14ac:dyDescent="0.25">
      <c r="A225" s="175" t="s">
        <v>234</v>
      </c>
      <c r="B225" s="175" t="s">
        <v>235</v>
      </c>
      <c r="C225" s="175" t="s">
        <v>207</v>
      </c>
      <c r="D225" s="175" t="s">
        <v>208</v>
      </c>
      <c r="E225" s="175"/>
      <c r="F225" s="174">
        <v>0</v>
      </c>
      <c r="G225" s="174">
        <v>0</v>
      </c>
      <c r="H225" s="174">
        <v>0</v>
      </c>
      <c r="I225" s="174">
        <v>0</v>
      </c>
      <c r="J225" s="174">
        <v>0</v>
      </c>
      <c r="K225" s="174">
        <v>0</v>
      </c>
      <c r="L225" s="174">
        <v>0</v>
      </c>
      <c r="M225" s="174">
        <v>0</v>
      </c>
      <c r="N225" s="174">
        <v>0</v>
      </c>
    </row>
    <row r="226" spans="1:14" hidden="1" outlineLevel="1" x14ac:dyDescent="0.25">
      <c r="A226" s="175" t="s">
        <v>234</v>
      </c>
      <c r="B226" s="175" t="s">
        <v>235</v>
      </c>
      <c r="C226" s="175" t="s">
        <v>209</v>
      </c>
      <c r="D226" s="175" t="s">
        <v>210</v>
      </c>
      <c r="E226" s="175"/>
      <c r="F226" s="174">
        <v>4010704</v>
      </c>
      <c r="G226" s="174">
        <v>2460160</v>
      </c>
      <c r="H226" s="174">
        <v>151008</v>
      </c>
      <c r="I226" s="174">
        <v>147760</v>
      </c>
      <c r="J226" s="174">
        <v>229312</v>
      </c>
      <c r="K226" s="174">
        <v>480304</v>
      </c>
      <c r="L226" s="174">
        <v>34311</v>
      </c>
      <c r="M226" s="174">
        <v>81171</v>
      </c>
      <c r="N226" s="174">
        <v>7594730</v>
      </c>
    </row>
    <row r="227" spans="1:14" hidden="1" outlineLevel="1" x14ac:dyDescent="0.25">
      <c r="D227" s="173" t="s">
        <v>211</v>
      </c>
      <c r="E227" s="173"/>
    </row>
    <row r="228" spans="1:14" hidden="1" outlineLevel="1" x14ac:dyDescent="0.25">
      <c r="A228" s="175" t="s">
        <v>234</v>
      </c>
      <c r="B228" s="175" t="s">
        <v>235</v>
      </c>
      <c r="C228" s="175" t="s">
        <v>212</v>
      </c>
      <c r="D228" s="175" t="s">
        <v>213</v>
      </c>
      <c r="E228" s="175"/>
      <c r="F228" s="174">
        <v>0</v>
      </c>
      <c r="G228" s="174">
        <v>0</v>
      </c>
      <c r="H228" s="174">
        <v>0</v>
      </c>
      <c r="I228" s="174">
        <v>0</v>
      </c>
      <c r="J228" s="174">
        <v>0</v>
      </c>
      <c r="K228" s="174">
        <v>0</v>
      </c>
      <c r="L228" s="174">
        <v>0</v>
      </c>
      <c r="M228" s="174">
        <v>0</v>
      </c>
      <c r="N228" s="174">
        <v>0</v>
      </c>
    </row>
    <row r="229" spans="1:14" hidden="1" outlineLevel="1" x14ac:dyDescent="0.25">
      <c r="A229" s="175" t="s">
        <v>234</v>
      </c>
      <c r="B229" s="175" t="s">
        <v>235</v>
      </c>
      <c r="C229" s="175" t="s">
        <v>214</v>
      </c>
      <c r="D229" s="175" t="s">
        <v>215</v>
      </c>
      <c r="E229" s="175"/>
      <c r="F229" s="174">
        <v>0</v>
      </c>
      <c r="G229" s="174">
        <v>0</v>
      </c>
      <c r="H229" s="174">
        <v>0</v>
      </c>
      <c r="I229" s="174">
        <v>0</v>
      </c>
      <c r="J229" s="174">
        <v>0</v>
      </c>
      <c r="K229" s="174">
        <v>0</v>
      </c>
      <c r="L229" s="174">
        <v>0</v>
      </c>
      <c r="M229" s="174">
        <v>0</v>
      </c>
      <c r="N229" s="174">
        <v>0</v>
      </c>
    </row>
    <row r="230" spans="1:14" hidden="1" outlineLevel="1" x14ac:dyDescent="0.25">
      <c r="A230" s="175" t="s">
        <v>234</v>
      </c>
      <c r="B230" s="175" t="s">
        <v>235</v>
      </c>
      <c r="C230" s="175" t="s">
        <v>216</v>
      </c>
      <c r="D230" s="175" t="s">
        <v>217</v>
      </c>
      <c r="E230" s="175"/>
      <c r="F230" s="174">
        <v>0</v>
      </c>
      <c r="G230" s="174">
        <v>0</v>
      </c>
      <c r="H230" s="174">
        <v>0</v>
      </c>
      <c r="I230" s="174">
        <v>0</v>
      </c>
      <c r="J230" s="174">
        <v>0</v>
      </c>
      <c r="K230" s="174">
        <v>0</v>
      </c>
      <c r="L230" s="174">
        <v>0</v>
      </c>
      <c r="M230" s="174">
        <v>0</v>
      </c>
      <c r="N230" s="174">
        <v>0</v>
      </c>
    </row>
    <row r="231" spans="1:14" hidden="1" outlineLevel="1" x14ac:dyDescent="0.25">
      <c r="A231" s="175" t="s">
        <v>234</v>
      </c>
      <c r="B231" s="175" t="s">
        <v>235</v>
      </c>
      <c r="C231" s="175" t="s">
        <v>218</v>
      </c>
      <c r="D231" s="175" t="s">
        <v>219</v>
      </c>
      <c r="E231" s="175"/>
      <c r="F231" s="174">
        <v>0</v>
      </c>
      <c r="G231" s="174">
        <v>0</v>
      </c>
      <c r="H231" s="174">
        <v>0</v>
      </c>
      <c r="I231" s="174">
        <v>0</v>
      </c>
      <c r="J231" s="174">
        <v>0</v>
      </c>
      <c r="K231" s="174">
        <v>0</v>
      </c>
      <c r="L231" s="174">
        <v>0</v>
      </c>
      <c r="M231" s="174">
        <v>0</v>
      </c>
      <c r="N231" s="174">
        <v>0</v>
      </c>
    </row>
    <row r="232" spans="1:14" hidden="1" outlineLevel="1" x14ac:dyDescent="0.25">
      <c r="A232" s="175" t="s">
        <v>234</v>
      </c>
      <c r="B232" s="175" t="s">
        <v>235</v>
      </c>
      <c r="C232" s="175" t="s">
        <v>482</v>
      </c>
      <c r="D232" s="175" t="s">
        <v>483</v>
      </c>
      <c r="E232" s="175"/>
      <c r="F232" s="174">
        <v>0</v>
      </c>
      <c r="G232" s="174">
        <v>0</v>
      </c>
      <c r="H232" s="174">
        <v>0</v>
      </c>
      <c r="I232" s="174">
        <v>0</v>
      </c>
      <c r="J232" s="174">
        <v>0</v>
      </c>
      <c r="K232" s="174">
        <v>0</v>
      </c>
      <c r="L232" s="174">
        <v>0</v>
      </c>
      <c r="M232" s="174">
        <v>0</v>
      </c>
      <c r="N232" s="174">
        <v>0</v>
      </c>
    </row>
    <row r="233" spans="1:14" hidden="1" outlineLevel="1" x14ac:dyDescent="0.25">
      <c r="A233" s="175" t="s">
        <v>234</v>
      </c>
      <c r="B233" s="175" t="s">
        <v>235</v>
      </c>
      <c r="C233" s="175" t="s">
        <v>484</v>
      </c>
      <c r="D233" s="175" t="s">
        <v>220</v>
      </c>
      <c r="E233" s="175"/>
      <c r="F233" s="174">
        <v>0</v>
      </c>
      <c r="G233" s="174">
        <v>0</v>
      </c>
      <c r="H233" s="174">
        <v>0</v>
      </c>
      <c r="I233" s="174">
        <v>0</v>
      </c>
      <c r="J233" s="174">
        <v>0</v>
      </c>
      <c r="K233" s="174">
        <v>0</v>
      </c>
      <c r="L233" s="174">
        <v>0</v>
      </c>
      <c r="M233" s="174">
        <v>0</v>
      </c>
      <c r="N233" s="174">
        <v>0</v>
      </c>
    </row>
    <row r="234" spans="1:14" hidden="1" outlineLevel="1" x14ac:dyDescent="0.25"/>
    <row r="235" spans="1:14" hidden="1" outlineLevel="1" x14ac:dyDescent="0.25"/>
    <row r="236" spans="1:14" hidden="1" outlineLevel="1" x14ac:dyDescent="0.25">
      <c r="A236" s="173" t="s">
        <v>236</v>
      </c>
    </row>
    <row r="237" spans="1:14" hidden="1" outlineLevel="1" x14ac:dyDescent="0.25">
      <c r="A237" s="175" t="s">
        <v>6</v>
      </c>
      <c r="B237" s="175" t="s">
        <v>143</v>
      </c>
      <c r="C237" s="175" t="s">
        <v>14</v>
      </c>
      <c r="D237" s="173" t="s">
        <v>144</v>
      </c>
      <c r="E237" s="173"/>
      <c r="F237" s="174" t="s">
        <v>145</v>
      </c>
      <c r="G237" s="174" t="s">
        <v>146</v>
      </c>
      <c r="H237" s="174" t="s">
        <v>147</v>
      </c>
      <c r="I237" s="174" t="s">
        <v>148</v>
      </c>
      <c r="J237" s="174" t="s">
        <v>149</v>
      </c>
      <c r="K237" s="174" t="s">
        <v>150</v>
      </c>
      <c r="L237" s="174" t="s">
        <v>151</v>
      </c>
      <c r="M237" s="174" t="s">
        <v>152</v>
      </c>
      <c r="N237" s="174" t="s">
        <v>5</v>
      </c>
    </row>
    <row r="238" spans="1:14" hidden="1" outlineLevel="1" x14ac:dyDescent="0.25">
      <c r="A238" s="175" t="s">
        <v>237</v>
      </c>
      <c r="B238" s="175" t="s">
        <v>238</v>
      </c>
      <c r="C238" s="175" t="s">
        <v>155</v>
      </c>
      <c r="D238" s="175" t="s">
        <v>156</v>
      </c>
      <c r="E238" s="175"/>
      <c r="F238" s="174">
        <v>14880</v>
      </c>
      <c r="G238" s="174">
        <v>0</v>
      </c>
      <c r="H238" s="174">
        <v>0</v>
      </c>
      <c r="I238" s="174">
        <v>0</v>
      </c>
      <c r="J238" s="174">
        <v>0</v>
      </c>
      <c r="K238" s="174">
        <v>0</v>
      </c>
      <c r="L238" s="174">
        <v>0</v>
      </c>
      <c r="M238" s="174">
        <v>0</v>
      </c>
      <c r="N238" s="174">
        <v>14880</v>
      </c>
    </row>
    <row r="239" spans="1:14" hidden="1" outlineLevel="1" x14ac:dyDescent="0.25">
      <c r="A239" s="175" t="s">
        <v>237</v>
      </c>
      <c r="B239" s="175" t="s">
        <v>238</v>
      </c>
      <c r="C239" s="175" t="s">
        <v>157</v>
      </c>
      <c r="D239" s="175" t="s">
        <v>158</v>
      </c>
      <c r="E239" s="175"/>
      <c r="F239" s="174">
        <v>0</v>
      </c>
      <c r="G239" s="174">
        <v>0</v>
      </c>
      <c r="H239" s="174">
        <v>0</v>
      </c>
      <c r="I239" s="174">
        <v>0</v>
      </c>
      <c r="J239" s="174">
        <v>65168</v>
      </c>
      <c r="K239" s="174">
        <v>0</v>
      </c>
      <c r="L239" s="174">
        <v>0</v>
      </c>
      <c r="M239" s="174">
        <v>0</v>
      </c>
      <c r="N239" s="174">
        <v>65168</v>
      </c>
    </row>
    <row r="240" spans="1:14" hidden="1" outlineLevel="1" x14ac:dyDescent="0.25">
      <c r="A240" s="175" t="s">
        <v>237</v>
      </c>
      <c r="B240" s="175" t="s">
        <v>238</v>
      </c>
      <c r="C240" s="175" t="s">
        <v>159</v>
      </c>
      <c r="D240" s="175" t="s">
        <v>160</v>
      </c>
      <c r="E240" s="175"/>
      <c r="F240" s="174">
        <v>0</v>
      </c>
      <c r="G240" s="174">
        <v>192368</v>
      </c>
      <c r="H240" s="174">
        <v>0</v>
      </c>
      <c r="I240" s="174">
        <v>0</v>
      </c>
      <c r="J240" s="174">
        <v>137200</v>
      </c>
      <c r="K240" s="174">
        <v>0</v>
      </c>
      <c r="L240" s="174">
        <v>0</v>
      </c>
      <c r="M240" s="174">
        <v>0</v>
      </c>
      <c r="N240" s="174">
        <v>329568</v>
      </c>
    </row>
    <row r="241" spans="1:14" hidden="1" outlineLevel="1" x14ac:dyDescent="0.25">
      <c r="A241" s="175" t="s">
        <v>237</v>
      </c>
      <c r="B241" s="175" t="s">
        <v>238</v>
      </c>
      <c r="C241" s="175" t="s">
        <v>161</v>
      </c>
      <c r="D241" s="175" t="s">
        <v>162</v>
      </c>
      <c r="E241" s="175"/>
      <c r="F241" s="174">
        <v>8544</v>
      </c>
      <c r="G241" s="174">
        <v>15760</v>
      </c>
      <c r="H241" s="174">
        <v>0</v>
      </c>
      <c r="I241" s="174">
        <v>0</v>
      </c>
      <c r="J241" s="174">
        <v>36560</v>
      </c>
      <c r="K241" s="174">
        <v>12096</v>
      </c>
      <c r="L241" s="174">
        <v>228</v>
      </c>
      <c r="M241" s="174">
        <v>4512</v>
      </c>
      <c r="N241" s="174">
        <v>77700</v>
      </c>
    </row>
    <row r="242" spans="1:14" hidden="1" outlineLevel="1" x14ac:dyDescent="0.25">
      <c r="A242" s="175" t="s">
        <v>237</v>
      </c>
      <c r="B242" s="175" t="s">
        <v>238</v>
      </c>
      <c r="C242" s="175" t="s">
        <v>163</v>
      </c>
      <c r="D242" s="175" t="s">
        <v>164</v>
      </c>
      <c r="E242" s="175"/>
      <c r="F242" s="174">
        <v>0</v>
      </c>
      <c r="G242" s="174">
        <v>0</v>
      </c>
      <c r="H242" s="174">
        <v>0</v>
      </c>
      <c r="I242" s="174">
        <v>0</v>
      </c>
      <c r="J242" s="174">
        <v>0</v>
      </c>
      <c r="K242" s="174">
        <v>0</v>
      </c>
      <c r="L242" s="174">
        <v>0</v>
      </c>
      <c r="M242" s="174">
        <v>0</v>
      </c>
      <c r="N242" s="174">
        <v>0</v>
      </c>
    </row>
    <row r="243" spans="1:14" hidden="1" outlineLevel="1" x14ac:dyDescent="0.25">
      <c r="A243" s="175" t="s">
        <v>237</v>
      </c>
      <c r="B243" s="175" t="s">
        <v>238</v>
      </c>
      <c r="C243" s="175" t="s">
        <v>165</v>
      </c>
      <c r="D243" s="175" t="s">
        <v>166</v>
      </c>
      <c r="E243" s="175"/>
      <c r="F243" s="174">
        <v>912</v>
      </c>
      <c r="G243" s="174">
        <v>0</v>
      </c>
      <c r="H243" s="174">
        <v>0</v>
      </c>
      <c r="I243" s="174">
        <v>0</v>
      </c>
      <c r="J243" s="174">
        <v>192</v>
      </c>
      <c r="K243" s="174">
        <v>0</v>
      </c>
      <c r="L243" s="174">
        <v>0</v>
      </c>
      <c r="M243" s="174">
        <v>0</v>
      </c>
      <c r="N243" s="174">
        <v>1104</v>
      </c>
    </row>
    <row r="244" spans="1:14" hidden="1" outlineLevel="1" x14ac:dyDescent="0.25">
      <c r="A244" s="175" t="s">
        <v>237</v>
      </c>
      <c r="B244" s="175" t="s">
        <v>238</v>
      </c>
      <c r="C244" s="175" t="s">
        <v>167</v>
      </c>
      <c r="D244" s="175" t="s">
        <v>168</v>
      </c>
      <c r="E244" s="175"/>
      <c r="F244" s="174">
        <v>0</v>
      </c>
      <c r="G244" s="174">
        <v>1008</v>
      </c>
      <c r="H244" s="174">
        <v>0</v>
      </c>
      <c r="I244" s="174">
        <v>0</v>
      </c>
      <c r="J244" s="174">
        <v>0</v>
      </c>
      <c r="K244" s="174">
        <v>22624</v>
      </c>
      <c r="L244" s="174">
        <v>0</v>
      </c>
      <c r="M244" s="174">
        <v>1406</v>
      </c>
      <c r="N244" s="174">
        <v>25038</v>
      </c>
    </row>
    <row r="245" spans="1:14" hidden="1" outlineLevel="1" x14ac:dyDescent="0.25">
      <c r="A245" s="175" t="s">
        <v>237</v>
      </c>
      <c r="B245" s="175" t="s">
        <v>238</v>
      </c>
      <c r="C245" s="175" t="s">
        <v>169</v>
      </c>
      <c r="D245" s="175" t="s">
        <v>170</v>
      </c>
      <c r="E245" s="175"/>
      <c r="F245" s="174">
        <v>0</v>
      </c>
      <c r="G245" s="174">
        <v>0</v>
      </c>
      <c r="H245" s="174">
        <v>0</v>
      </c>
      <c r="I245" s="174">
        <v>0</v>
      </c>
      <c r="J245" s="174">
        <v>51088</v>
      </c>
      <c r="K245" s="174">
        <v>0</v>
      </c>
      <c r="L245" s="174">
        <v>0</v>
      </c>
      <c r="M245" s="174">
        <v>0</v>
      </c>
      <c r="N245" s="174">
        <v>51088</v>
      </c>
    </row>
    <row r="246" spans="1:14" hidden="1" outlineLevel="1" x14ac:dyDescent="0.25">
      <c r="A246" s="175" t="s">
        <v>237</v>
      </c>
      <c r="B246" s="175" t="s">
        <v>238</v>
      </c>
      <c r="C246" s="175" t="s">
        <v>171</v>
      </c>
      <c r="D246" s="175" t="s">
        <v>172</v>
      </c>
      <c r="E246" s="175"/>
      <c r="F246" s="174">
        <v>4752</v>
      </c>
      <c r="G246" s="174">
        <v>7280</v>
      </c>
      <c r="H246" s="174">
        <v>0</v>
      </c>
      <c r="I246" s="174">
        <v>0</v>
      </c>
      <c r="J246" s="174">
        <v>1824</v>
      </c>
      <c r="K246" s="174">
        <v>0</v>
      </c>
      <c r="L246" s="174">
        <v>0</v>
      </c>
      <c r="M246" s="174">
        <v>0</v>
      </c>
      <c r="N246" s="174">
        <v>13856</v>
      </c>
    </row>
    <row r="247" spans="1:14" hidden="1" outlineLevel="1" x14ac:dyDescent="0.25">
      <c r="A247" s="175" t="s">
        <v>237</v>
      </c>
      <c r="B247" s="175" t="s">
        <v>238</v>
      </c>
      <c r="C247" s="175" t="s">
        <v>173</v>
      </c>
      <c r="D247" s="175" t="s">
        <v>174</v>
      </c>
      <c r="E247" s="175"/>
      <c r="F247" s="174">
        <v>0</v>
      </c>
      <c r="G247" s="174">
        <v>0</v>
      </c>
      <c r="H247" s="174">
        <v>0</v>
      </c>
      <c r="I247" s="174">
        <v>0</v>
      </c>
      <c r="J247" s="174">
        <v>0</v>
      </c>
      <c r="K247" s="174">
        <v>0</v>
      </c>
      <c r="L247" s="174">
        <v>0</v>
      </c>
      <c r="M247" s="174">
        <v>0</v>
      </c>
      <c r="N247" s="174">
        <v>0</v>
      </c>
    </row>
    <row r="248" spans="1:14" hidden="1" outlineLevel="1" x14ac:dyDescent="0.25">
      <c r="A248" s="175" t="s">
        <v>237</v>
      </c>
      <c r="B248" s="175" t="s">
        <v>238</v>
      </c>
      <c r="C248" s="175" t="s">
        <v>175</v>
      </c>
      <c r="D248" s="175" t="s">
        <v>176</v>
      </c>
      <c r="E248" s="175"/>
      <c r="F248" s="174">
        <v>0</v>
      </c>
      <c r="G248" s="174">
        <v>0</v>
      </c>
      <c r="H248" s="174">
        <v>0</v>
      </c>
      <c r="I248" s="174">
        <v>0</v>
      </c>
      <c r="J248" s="174">
        <v>0</v>
      </c>
      <c r="K248" s="174">
        <v>118032</v>
      </c>
      <c r="L248" s="174">
        <v>0</v>
      </c>
      <c r="M248" s="174">
        <v>0</v>
      </c>
      <c r="N248" s="174">
        <v>118032</v>
      </c>
    </row>
    <row r="249" spans="1:14" hidden="1" outlineLevel="1" x14ac:dyDescent="0.25">
      <c r="A249" s="175" t="s">
        <v>237</v>
      </c>
      <c r="B249" s="175" t="s">
        <v>238</v>
      </c>
      <c r="C249" s="175" t="s">
        <v>177</v>
      </c>
      <c r="D249" s="175" t="s">
        <v>178</v>
      </c>
      <c r="E249" s="175"/>
      <c r="F249" s="174">
        <v>164672</v>
      </c>
      <c r="G249" s="174">
        <v>0</v>
      </c>
      <c r="H249" s="174">
        <v>0</v>
      </c>
      <c r="I249" s="174">
        <v>7368</v>
      </c>
      <c r="J249" s="174">
        <v>0</v>
      </c>
      <c r="K249" s="174">
        <v>0</v>
      </c>
      <c r="L249" s="174">
        <v>0</v>
      </c>
      <c r="M249" s="174">
        <v>0</v>
      </c>
      <c r="N249" s="174">
        <v>172040</v>
      </c>
    </row>
    <row r="250" spans="1:14" hidden="1" outlineLevel="1" x14ac:dyDescent="0.25">
      <c r="A250" s="175" t="s">
        <v>237</v>
      </c>
      <c r="B250" s="175" t="s">
        <v>238</v>
      </c>
      <c r="C250" s="175" t="s">
        <v>179</v>
      </c>
      <c r="D250" s="175" t="s">
        <v>180</v>
      </c>
      <c r="E250" s="175"/>
      <c r="F250" s="174">
        <v>5856</v>
      </c>
      <c r="G250" s="174">
        <v>0</v>
      </c>
      <c r="H250" s="174">
        <v>0</v>
      </c>
      <c r="I250" s="174">
        <v>0</v>
      </c>
      <c r="J250" s="174">
        <v>0</v>
      </c>
      <c r="K250" s="174">
        <v>0</v>
      </c>
      <c r="L250" s="174">
        <v>0</v>
      </c>
      <c r="M250" s="174">
        <v>0</v>
      </c>
      <c r="N250" s="174">
        <v>5856</v>
      </c>
    </row>
    <row r="251" spans="1:14" hidden="1" outlineLevel="1" x14ac:dyDescent="0.25">
      <c r="A251" s="175" t="s">
        <v>237</v>
      </c>
      <c r="B251" s="175" t="s">
        <v>238</v>
      </c>
      <c r="C251" s="175" t="s">
        <v>181</v>
      </c>
      <c r="D251" s="175" t="s">
        <v>182</v>
      </c>
      <c r="E251" s="175"/>
      <c r="F251" s="174">
        <v>0</v>
      </c>
      <c r="G251" s="174">
        <v>0</v>
      </c>
      <c r="H251" s="174">
        <v>0</v>
      </c>
      <c r="I251" s="174">
        <v>0</v>
      </c>
      <c r="J251" s="174">
        <v>0</v>
      </c>
      <c r="K251" s="174">
        <v>42160</v>
      </c>
      <c r="L251" s="174">
        <v>0</v>
      </c>
      <c r="M251" s="174">
        <v>4350</v>
      </c>
      <c r="N251" s="174">
        <v>46510</v>
      </c>
    </row>
    <row r="252" spans="1:14" hidden="1" outlineLevel="1" x14ac:dyDescent="0.25">
      <c r="A252" s="175" t="s">
        <v>237</v>
      </c>
      <c r="B252" s="175" t="s">
        <v>238</v>
      </c>
      <c r="C252" s="175" t="s">
        <v>183</v>
      </c>
      <c r="D252" s="175" t="s">
        <v>184</v>
      </c>
      <c r="E252" s="175"/>
      <c r="F252" s="174">
        <v>0</v>
      </c>
      <c r="G252" s="174">
        <v>0</v>
      </c>
      <c r="H252" s="174">
        <v>0</v>
      </c>
      <c r="I252" s="174">
        <v>0</v>
      </c>
      <c r="J252" s="174">
        <v>0</v>
      </c>
      <c r="K252" s="174">
        <v>0</v>
      </c>
      <c r="L252" s="174">
        <v>0</v>
      </c>
      <c r="M252" s="174">
        <v>0</v>
      </c>
      <c r="N252" s="174">
        <v>0</v>
      </c>
    </row>
    <row r="253" spans="1:14" hidden="1" outlineLevel="1" x14ac:dyDescent="0.25">
      <c r="A253" s="175" t="s">
        <v>237</v>
      </c>
      <c r="B253" s="175" t="s">
        <v>238</v>
      </c>
      <c r="C253" s="175" t="s">
        <v>185</v>
      </c>
      <c r="D253" s="175" t="s">
        <v>186</v>
      </c>
      <c r="E253" s="175"/>
      <c r="F253" s="174">
        <v>96</v>
      </c>
      <c r="G253" s="174">
        <v>0</v>
      </c>
      <c r="H253" s="174">
        <v>0</v>
      </c>
      <c r="I253" s="174">
        <v>0</v>
      </c>
      <c r="J253" s="174">
        <v>0</v>
      </c>
      <c r="K253" s="174">
        <v>22672</v>
      </c>
      <c r="L253" s="174">
        <v>3250</v>
      </c>
      <c r="M253" s="174">
        <v>5412</v>
      </c>
      <c r="N253" s="174">
        <v>31430</v>
      </c>
    </row>
    <row r="254" spans="1:14" hidden="1" outlineLevel="1" x14ac:dyDescent="0.25">
      <c r="A254" s="175" t="s">
        <v>237</v>
      </c>
      <c r="B254" s="175" t="s">
        <v>238</v>
      </c>
      <c r="C254" s="175" t="s">
        <v>187</v>
      </c>
      <c r="D254" s="175" t="s">
        <v>188</v>
      </c>
      <c r="E254" s="175"/>
      <c r="F254" s="174">
        <v>0</v>
      </c>
      <c r="G254" s="174">
        <v>0</v>
      </c>
      <c r="H254" s="174">
        <v>0</v>
      </c>
      <c r="I254" s="174">
        <v>0</v>
      </c>
      <c r="J254" s="174">
        <v>0</v>
      </c>
      <c r="K254" s="174">
        <v>0</v>
      </c>
      <c r="L254" s="174">
        <v>0</v>
      </c>
      <c r="M254" s="174">
        <v>0</v>
      </c>
      <c r="N254" s="174">
        <v>0</v>
      </c>
    </row>
    <row r="255" spans="1:14" hidden="1" outlineLevel="1" x14ac:dyDescent="0.25">
      <c r="A255" s="175" t="s">
        <v>237</v>
      </c>
      <c r="B255" s="175" t="s">
        <v>238</v>
      </c>
      <c r="C255" s="175" t="s">
        <v>189</v>
      </c>
      <c r="D255" s="175" t="s">
        <v>190</v>
      </c>
      <c r="E255" s="175"/>
      <c r="F255" s="174">
        <v>0</v>
      </c>
      <c r="G255" s="174">
        <v>0</v>
      </c>
      <c r="H255" s="174">
        <v>0</v>
      </c>
      <c r="I255" s="174">
        <v>0</v>
      </c>
      <c r="J255" s="174">
        <v>0</v>
      </c>
      <c r="K255" s="174">
        <v>19040</v>
      </c>
      <c r="L255" s="174">
        <v>0</v>
      </c>
      <c r="M255" s="174">
        <v>0</v>
      </c>
      <c r="N255" s="174">
        <v>19040</v>
      </c>
    </row>
    <row r="256" spans="1:14" hidden="1" outlineLevel="1" x14ac:dyDescent="0.25">
      <c r="A256" s="175" t="s">
        <v>237</v>
      </c>
      <c r="B256" s="175" t="s">
        <v>238</v>
      </c>
      <c r="C256" s="175" t="s">
        <v>191</v>
      </c>
      <c r="D256" s="175" t="s">
        <v>192</v>
      </c>
      <c r="E256" s="175"/>
      <c r="F256" s="174">
        <v>0</v>
      </c>
      <c r="G256" s="174">
        <v>82144</v>
      </c>
      <c r="H256" s="174">
        <v>35244</v>
      </c>
      <c r="I256" s="174">
        <v>0</v>
      </c>
      <c r="J256" s="174">
        <v>0</v>
      </c>
      <c r="K256" s="174">
        <v>0</v>
      </c>
      <c r="L256" s="174">
        <v>0</v>
      </c>
      <c r="M256" s="174">
        <v>0</v>
      </c>
      <c r="N256" s="174">
        <v>117388</v>
      </c>
    </row>
    <row r="257" spans="1:14" hidden="1" outlineLevel="1" x14ac:dyDescent="0.25">
      <c r="A257" s="175" t="s">
        <v>237</v>
      </c>
      <c r="B257" s="175" t="s">
        <v>238</v>
      </c>
      <c r="C257" s="175" t="s">
        <v>193</v>
      </c>
      <c r="D257" s="175" t="s">
        <v>194</v>
      </c>
      <c r="E257" s="175"/>
      <c r="F257" s="174">
        <v>0</v>
      </c>
      <c r="G257" s="174">
        <v>0</v>
      </c>
      <c r="H257" s="174">
        <v>0</v>
      </c>
      <c r="I257" s="174">
        <v>0</v>
      </c>
      <c r="J257" s="174">
        <v>10224</v>
      </c>
      <c r="K257" s="174">
        <v>0</v>
      </c>
      <c r="L257" s="174">
        <v>0</v>
      </c>
      <c r="M257" s="174">
        <v>0</v>
      </c>
      <c r="N257" s="174">
        <v>10224</v>
      </c>
    </row>
    <row r="258" spans="1:14" hidden="1" outlineLevel="1" x14ac:dyDescent="0.25">
      <c r="A258" s="175" t="s">
        <v>237</v>
      </c>
      <c r="B258" s="175" t="s">
        <v>238</v>
      </c>
      <c r="C258" s="175" t="s">
        <v>195</v>
      </c>
      <c r="D258" s="175" t="s">
        <v>196</v>
      </c>
      <c r="E258" s="175"/>
      <c r="F258" s="174">
        <v>0</v>
      </c>
      <c r="G258" s="174">
        <v>0</v>
      </c>
      <c r="H258" s="174">
        <v>0</v>
      </c>
      <c r="I258" s="174">
        <v>0</v>
      </c>
      <c r="J258" s="174">
        <v>0</v>
      </c>
      <c r="K258" s="174">
        <v>0</v>
      </c>
      <c r="L258" s="174">
        <v>0</v>
      </c>
      <c r="M258" s="174">
        <v>0</v>
      </c>
      <c r="N258" s="174">
        <v>0</v>
      </c>
    </row>
    <row r="259" spans="1:14" hidden="1" outlineLevel="1" x14ac:dyDescent="0.25">
      <c r="A259" s="175" t="s">
        <v>237</v>
      </c>
      <c r="B259" s="175" t="s">
        <v>238</v>
      </c>
      <c r="C259" s="175" t="s">
        <v>197</v>
      </c>
      <c r="D259" s="175" t="s">
        <v>198</v>
      </c>
      <c r="E259" s="175"/>
      <c r="F259" s="174">
        <v>0</v>
      </c>
      <c r="G259" s="174">
        <v>0</v>
      </c>
      <c r="H259" s="174">
        <v>0</v>
      </c>
      <c r="I259" s="174">
        <v>0</v>
      </c>
      <c r="J259" s="174">
        <v>64</v>
      </c>
      <c r="K259" s="174">
        <v>0</v>
      </c>
      <c r="L259" s="174">
        <v>0</v>
      </c>
      <c r="M259" s="174">
        <v>0</v>
      </c>
      <c r="N259" s="174">
        <v>64</v>
      </c>
    </row>
    <row r="260" spans="1:14" hidden="1" outlineLevel="1" x14ac:dyDescent="0.25">
      <c r="A260" s="175" t="s">
        <v>237</v>
      </c>
      <c r="B260" s="175" t="s">
        <v>238</v>
      </c>
      <c r="C260" s="175" t="s">
        <v>199</v>
      </c>
      <c r="D260" s="175" t="s">
        <v>200</v>
      </c>
      <c r="E260" s="175"/>
      <c r="F260" s="174">
        <v>48</v>
      </c>
      <c r="G260" s="174">
        <v>0</v>
      </c>
      <c r="H260" s="174">
        <v>0</v>
      </c>
      <c r="I260" s="174">
        <v>0</v>
      </c>
      <c r="J260" s="174">
        <v>0</v>
      </c>
      <c r="K260" s="174">
        <v>0</v>
      </c>
      <c r="L260" s="174">
        <v>0</v>
      </c>
      <c r="M260" s="174">
        <v>0</v>
      </c>
      <c r="N260" s="174">
        <v>48</v>
      </c>
    </row>
    <row r="261" spans="1:14" hidden="1" outlineLevel="1" x14ac:dyDescent="0.25">
      <c r="A261" s="175" t="s">
        <v>237</v>
      </c>
      <c r="B261" s="175" t="s">
        <v>238</v>
      </c>
      <c r="C261" s="175" t="s">
        <v>201</v>
      </c>
      <c r="D261" s="175" t="s">
        <v>202</v>
      </c>
      <c r="E261" s="175"/>
      <c r="F261" s="174">
        <v>8640</v>
      </c>
      <c r="G261" s="174">
        <v>0</v>
      </c>
      <c r="H261" s="174">
        <v>0</v>
      </c>
      <c r="I261" s="174">
        <v>0</v>
      </c>
      <c r="J261" s="174">
        <v>26240</v>
      </c>
      <c r="K261" s="174">
        <v>0</v>
      </c>
      <c r="L261" s="174">
        <v>0</v>
      </c>
      <c r="M261" s="174">
        <v>0</v>
      </c>
      <c r="N261" s="174">
        <v>34880</v>
      </c>
    </row>
    <row r="262" spans="1:14" hidden="1" outlineLevel="1" x14ac:dyDescent="0.25">
      <c r="A262" s="175" t="s">
        <v>237</v>
      </c>
      <c r="B262" s="175" t="s">
        <v>238</v>
      </c>
      <c r="C262" s="175" t="s">
        <v>203</v>
      </c>
      <c r="D262" s="175" t="s">
        <v>204</v>
      </c>
      <c r="E262" s="175"/>
      <c r="F262" s="174">
        <v>277968</v>
      </c>
      <c r="G262" s="174">
        <v>0</v>
      </c>
      <c r="H262" s="174">
        <v>0</v>
      </c>
      <c r="I262" s="174">
        <v>0</v>
      </c>
      <c r="J262" s="174">
        <v>0</v>
      </c>
      <c r="K262" s="174">
        <v>0</v>
      </c>
      <c r="L262" s="174">
        <v>0</v>
      </c>
      <c r="M262" s="174">
        <v>0</v>
      </c>
      <c r="N262" s="174">
        <v>277968</v>
      </c>
    </row>
    <row r="263" spans="1:14" hidden="1" outlineLevel="1" x14ac:dyDescent="0.25">
      <c r="A263" s="175" t="s">
        <v>237</v>
      </c>
      <c r="B263" s="175" t="s">
        <v>238</v>
      </c>
      <c r="C263" s="175" t="s">
        <v>205</v>
      </c>
      <c r="D263" s="175" t="s">
        <v>206</v>
      </c>
      <c r="E263" s="175"/>
      <c r="F263" s="174">
        <v>62624</v>
      </c>
      <c r="G263" s="174">
        <v>0</v>
      </c>
      <c r="H263" s="174">
        <v>0</v>
      </c>
      <c r="I263" s="174">
        <v>0</v>
      </c>
      <c r="J263" s="174">
        <v>128</v>
      </c>
      <c r="K263" s="174">
        <v>0</v>
      </c>
      <c r="L263" s="174">
        <v>576</v>
      </c>
      <c r="M263" s="174">
        <v>0</v>
      </c>
      <c r="N263" s="174">
        <v>63328</v>
      </c>
    </row>
    <row r="264" spans="1:14" hidden="1" outlineLevel="1" x14ac:dyDescent="0.25">
      <c r="A264" s="175" t="s">
        <v>237</v>
      </c>
      <c r="B264" s="175" t="s">
        <v>238</v>
      </c>
      <c r="C264" s="175" t="s">
        <v>207</v>
      </c>
      <c r="D264" s="175" t="s">
        <v>208</v>
      </c>
      <c r="E264" s="175"/>
      <c r="F264" s="174">
        <v>0</v>
      </c>
      <c r="G264" s="174">
        <v>0</v>
      </c>
      <c r="H264" s="174">
        <v>0</v>
      </c>
      <c r="I264" s="174">
        <v>0</v>
      </c>
      <c r="J264" s="174">
        <v>0</v>
      </c>
      <c r="K264" s="174">
        <v>0</v>
      </c>
      <c r="L264" s="174">
        <v>0</v>
      </c>
      <c r="M264" s="174">
        <v>0</v>
      </c>
      <c r="N264" s="174">
        <v>0</v>
      </c>
    </row>
    <row r="265" spans="1:14" hidden="1" outlineLevel="1" x14ac:dyDescent="0.25">
      <c r="A265" s="175" t="s">
        <v>237</v>
      </c>
      <c r="B265" s="175" t="s">
        <v>238</v>
      </c>
      <c r="C265" s="175" t="s">
        <v>209</v>
      </c>
      <c r="D265" s="175" t="s">
        <v>210</v>
      </c>
      <c r="E265" s="175"/>
      <c r="F265" s="174">
        <v>548992</v>
      </c>
      <c r="G265" s="174">
        <v>298560</v>
      </c>
      <c r="H265" s="174">
        <v>35244</v>
      </c>
      <c r="I265" s="174">
        <v>7368</v>
      </c>
      <c r="J265" s="174">
        <v>328688</v>
      </c>
      <c r="K265" s="174">
        <v>236624</v>
      </c>
      <c r="L265" s="174">
        <v>4054</v>
      </c>
      <c r="M265" s="174">
        <v>15680</v>
      </c>
      <c r="N265" s="174">
        <v>1475210</v>
      </c>
    </row>
    <row r="266" spans="1:14" hidden="1" outlineLevel="1" x14ac:dyDescent="0.25">
      <c r="D266" s="173" t="s">
        <v>211</v>
      </c>
      <c r="E266" s="173"/>
    </row>
    <row r="267" spans="1:14" hidden="1" outlineLevel="1" x14ac:dyDescent="0.25">
      <c r="A267" s="175" t="s">
        <v>237</v>
      </c>
      <c r="B267" s="175" t="s">
        <v>238</v>
      </c>
      <c r="C267" s="175" t="s">
        <v>212</v>
      </c>
      <c r="D267" s="175" t="s">
        <v>213</v>
      </c>
      <c r="E267" s="175"/>
      <c r="F267" s="174">
        <v>174</v>
      </c>
      <c r="G267" s="174">
        <v>0</v>
      </c>
      <c r="H267" s="174">
        <v>0</v>
      </c>
      <c r="I267" s="174">
        <v>0</v>
      </c>
      <c r="J267" s="174">
        <v>0</v>
      </c>
      <c r="K267" s="174">
        <v>0</v>
      </c>
      <c r="L267" s="174">
        <v>0</v>
      </c>
      <c r="M267" s="174">
        <v>0</v>
      </c>
      <c r="N267" s="174">
        <v>174</v>
      </c>
    </row>
    <row r="268" spans="1:14" hidden="1" outlineLevel="1" x14ac:dyDescent="0.25">
      <c r="A268" s="175" t="s">
        <v>237</v>
      </c>
      <c r="B268" s="175" t="s">
        <v>238</v>
      </c>
      <c r="C268" s="175" t="s">
        <v>214</v>
      </c>
      <c r="D268" s="175" t="s">
        <v>215</v>
      </c>
      <c r="E268" s="175"/>
      <c r="F268" s="174">
        <v>0</v>
      </c>
      <c r="G268" s="174">
        <v>0</v>
      </c>
      <c r="H268" s="174">
        <v>0</v>
      </c>
      <c r="I268" s="174">
        <v>0</v>
      </c>
      <c r="J268" s="174">
        <v>0</v>
      </c>
      <c r="K268" s="174">
        <v>0</v>
      </c>
      <c r="L268" s="174">
        <v>0</v>
      </c>
      <c r="M268" s="174">
        <v>0</v>
      </c>
      <c r="N268" s="174">
        <v>0</v>
      </c>
    </row>
    <row r="269" spans="1:14" hidden="1" outlineLevel="1" x14ac:dyDescent="0.25">
      <c r="A269" s="175" t="s">
        <v>237</v>
      </c>
      <c r="B269" s="175" t="s">
        <v>238</v>
      </c>
      <c r="C269" s="175" t="s">
        <v>216</v>
      </c>
      <c r="D269" s="175" t="s">
        <v>217</v>
      </c>
      <c r="E269" s="175"/>
      <c r="F269" s="174">
        <v>1935</v>
      </c>
      <c r="G269" s="174">
        <v>358</v>
      </c>
      <c r="H269" s="174">
        <v>0</v>
      </c>
      <c r="I269" s="174">
        <v>0</v>
      </c>
      <c r="J269" s="174">
        <v>0</v>
      </c>
      <c r="K269" s="174">
        <v>0</v>
      </c>
      <c r="L269" s="174">
        <v>0</v>
      </c>
      <c r="M269" s="174">
        <v>0</v>
      </c>
      <c r="N269" s="174">
        <v>2293</v>
      </c>
    </row>
    <row r="270" spans="1:14" hidden="1" outlineLevel="1" x14ac:dyDescent="0.25">
      <c r="A270" s="175" t="s">
        <v>237</v>
      </c>
      <c r="B270" s="175" t="s">
        <v>238</v>
      </c>
      <c r="C270" s="175" t="s">
        <v>218</v>
      </c>
      <c r="D270" s="175" t="s">
        <v>219</v>
      </c>
      <c r="E270" s="175"/>
      <c r="F270" s="174">
        <v>0</v>
      </c>
      <c r="G270" s="174">
        <v>141</v>
      </c>
      <c r="H270" s="174">
        <v>0</v>
      </c>
      <c r="I270" s="174">
        <v>0</v>
      </c>
      <c r="J270" s="174">
        <v>0</v>
      </c>
      <c r="K270" s="174">
        <v>0</v>
      </c>
      <c r="L270" s="174">
        <v>0</v>
      </c>
      <c r="M270" s="174">
        <v>0</v>
      </c>
      <c r="N270" s="174">
        <v>141</v>
      </c>
    </row>
    <row r="271" spans="1:14" hidden="1" outlineLevel="1" x14ac:dyDescent="0.25">
      <c r="A271" s="175" t="s">
        <v>237</v>
      </c>
      <c r="B271" s="175" t="s">
        <v>238</v>
      </c>
      <c r="C271" s="175" t="s">
        <v>482</v>
      </c>
      <c r="D271" s="175" t="s">
        <v>483</v>
      </c>
      <c r="E271" s="175"/>
      <c r="F271" s="174">
        <v>0</v>
      </c>
      <c r="G271" s="174">
        <v>0</v>
      </c>
      <c r="H271" s="174">
        <v>0</v>
      </c>
      <c r="I271" s="174">
        <v>0</v>
      </c>
      <c r="J271" s="174">
        <v>0</v>
      </c>
      <c r="K271" s="174">
        <v>0</v>
      </c>
      <c r="L271" s="174">
        <v>0</v>
      </c>
      <c r="M271" s="174">
        <v>0</v>
      </c>
      <c r="N271" s="174">
        <v>0</v>
      </c>
    </row>
    <row r="272" spans="1:14" hidden="1" outlineLevel="1" x14ac:dyDescent="0.25">
      <c r="A272" s="175" t="s">
        <v>237</v>
      </c>
      <c r="B272" s="175" t="s">
        <v>238</v>
      </c>
      <c r="C272" s="175" t="s">
        <v>484</v>
      </c>
      <c r="D272" s="175" t="s">
        <v>220</v>
      </c>
      <c r="E272" s="175"/>
      <c r="F272" s="174">
        <v>2109</v>
      </c>
      <c r="G272" s="174">
        <v>499</v>
      </c>
      <c r="H272" s="174">
        <v>0</v>
      </c>
      <c r="I272" s="174">
        <v>0</v>
      </c>
      <c r="J272" s="174">
        <v>0</v>
      </c>
      <c r="K272" s="174">
        <v>0</v>
      </c>
      <c r="L272" s="174">
        <v>0</v>
      </c>
      <c r="M272" s="174">
        <v>0</v>
      </c>
      <c r="N272" s="174">
        <v>2608</v>
      </c>
    </row>
    <row r="273" spans="1:14" hidden="1" outlineLevel="1" x14ac:dyDescent="0.25"/>
    <row r="274" spans="1:14" hidden="1" outlineLevel="1" x14ac:dyDescent="0.25"/>
    <row r="275" spans="1:14" hidden="1" outlineLevel="1" x14ac:dyDescent="0.25">
      <c r="A275" s="173" t="s">
        <v>239</v>
      </c>
    </row>
    <row r="276" spans="1:14" hidden="1" outlineLevel="1" x14ac:dyDescent="0.25">
      <c r="A276" s="175" t="s">
        <v>6</v>
      </c>
      <c r="B276" s="175" t="s">
        <v>143</v>
      </c>
      <c r="C276" s="175" t="s">
        <v>14</v>
      </c>
      <c r="D276" s="173" t="s">
        <v>144</v>
      </c>
      <c r="E276" s="173"/>
      <c r="F276" s="174" t="s">
        <v>145</v>
      </c>
      <c r="G276" s="174" t="s">
        <v>146</v>
      </c>
      <c r="H276" s="174" t="s">
        <v>147</v>
      </c>
      <c r="I276" s="174" t="s">
        <v>148</v>
      </c>
      <c r="J276" s="174" t="s">
        <v>149</v>
      </c>
      <c r="K276" s="174" t="s">
        <v>150</v>
      </c>
      <c r="L276" s="174" t="s">
        <v>151</v>
      </c>
      <c r="M276" s="174" t="s">
        <v>152</v>
      </c>
      <c r="N276" s="174" t="s">
        <v>5</v>
      </c>
    </row>
    <row r="277" spans="1:14" hidden="1" outlineLevel="1" x14ac:dyDescent="0.25">
      <c r="A277" s="175" t="s">
        <v>240</v>
      </c>
      <c r="B277" s="175" t="s">
        <v>241</v>
      </c>
      <c r="C277" s="175" t="s">
        <v>155</v>
      </c>
      <c r="D277" s="175" t="s">
        <v>156</v>
      </c>
      <c r="E277" s="175"/>
      <c r="F277" s="174">
        <v>76416</v>
      </c>
      <c r="G277" s="174">
        <v>0</v>
      </c>
      <c r="H277" s="174">
        <v>0</v>
      </c>
      <c r="I277" s="174">
        <v>0</v>
      </c>
      <c r="J277" s="174">
        <v>10048</v>
      </c>
      <c r="K277" s="174">
        <v>0</v>
      </c>
      <c r="L277" s="174">
        <v>0</v>
      </c>
      <c r="M277" s="174">
        <v>0</v>
      </c>
      <c r="N277" s="174">
        <v>86464</v>
      </c>
    </row>
    <row r="278" spans="1:14" hidden="1" outlineLevel="1" x14ac:dyDescent="0.25">
      <c r="A278" s="175" t="s">
        <v>240</v>
      </c>
      <c r="B278" s="175" t="s">
        <v>241</v>
      </c>
      <c r="C278" s="175" t="s">
        <v>157</v>
      </c>
      <c r="D278" s="175" t="s">
        <v>158</v>
      </c>
      <c r="E278" s="175"/>
      <c r="F278" s="174">
        <v>0</v>
      </c>
      <c r="G278" s="174">
        <v>0</v>
      </c>
      <c r="H278" s="174">
        <v>0</v>
      </c>
      <c r="I278" s="174">
        <v>0</v>
      </c>
      <c r="J278" s="174">
        <v>62976</v>
      </c>
      <c r="K278" s="174">
        <v>0</v>
      </c>
      <c r="L278" s="174">
        <v>45150</v>
      </c>
      <c r="M278" s="174">
        <v>0</v>
      </c>
      <c r="N278" s="174">
        <v>108126</v>
      </c>
    </row>
    <row r="279" spans="1:14" hidden="1" outlineLevel="1" x14ac:dyDescent="0.25">
      <c r="A279" s="175" t="s">
        <v>240</v>
      </c>
      <c r="B279" s="175" t="s">
        <v>241</v>
      </c>
      <c r="C279" s="175" t="s">
        <v>159</v>
      </c>
      <c r="D279" s="175" t="s">
        <v>160</v>
      </c>
      <c r="E279" s="175"/>
      <c r="F279" s="174">
        <v>0</v>
      </c>
      <c r="G279" s="174">
        <v>452976</v>
      </c>
      <c r="H279" s="174">
        <v>0</v>
      </c>
      <c r="I279" s="174">
        <v>0</v>
      </c>
      <c r="J279" s="174">
        <v>0</v>
      </c>
      <c r="K279" s="174">
        <v>0</v>
      </c>
      <c r="L279" s="174">
        <v>0</v>
      </c>
      <c r="M279" s="174">
        <v>0</v>
      </c>
      <c r="N279" s="174">
        <v>452976</v>
      </c>
    </row>
    <row r="280" spans="1:14" hidden="1" outlineLevel="1" x14ac:dyDescent="0.25">
      <c r="A280" s="175" t="s">
        <v>240</v>
      </c>
      <c r="B280" s="175" t="s">
        <v>241</v>
      </c>
      <c r="C280" s="175" t="s">
        <v>161</v>
      </c>
      <c r="D280" s="175" t="s">
        <v>162</v>
      </c>
      <c r="E280" s="175"/>
      <c r="F280" s="174">
        <v>72960</v>
      </c>
      <c r="G280" s="174">
        <v>52992</v>
      </c>
      <c r="H280" s="174">
        <v>0</v>
      </c>
      <c r="I280" s="174">
        <v>0</v>
      </c>
      <c r="J280" s="174">
        <v>244256</v>
      </c>
      <c r="K280" s="174">
        <v>155856</v>
      </c>
      <c r="L280" s="174">
        <v>51536</v>
      </c>
      <c r="M280" s="174">
        <v>0</v>
      </c>
      <c r="N280" s="174">
        <v>577600</v>
      </c>
    </row>
    <row r="281" spans="1:14" hidden="1" outlineLevel="1" x14ac:dyDescent="0.25">
      <c r="A281" s="175" t="s">
        <v>240</v>
      </c>
      <c r="B281" s="175" t="s">
        <v>241</v>
      </c>
      <c r="C281" s="175" t="s">
        <v>163</v>
      </c>
      <c r="D281" s="175" t="s">
        <v>164</v>
      </c>
      <c r="E281" s="175"/>
      <c r="F281" s="174">
        <v>0</v>
      </c>
      <c r="G281" s="174">
        <v>0</v>
      </c>
      <c r="H281" s="174">
        <v>0</v>
      </c>
      <c r="I281" s="174">
        <v>0</v>
      </c>
      <c r="J281" s="174">
        <v>21824</v>
      </c>
      <c r="K281" s="174">
        <v>0</v>
      </c>
      <c r="L281" s="174">
        <v>240</v>
      </c>
      <c r="M281" s="174">
        <v>0</v>
      </c>
      <c r="N281" s="174">
        <v>22064</v>
      </c>
    </row>
    <row r="282" spans="1:14" hidden="1" outlineLevel="1" x14ac:dyDescent="0.25">
      <c r="A282" s="175" t="s">
        <v>240</v>
      </c>
      <c r="B282" s="175" t="s">
        <v>241</v>
      </c>
      <c r="C282" s="175" t="s">
        <v>165</v>
      </c>
      <c r="D282" s="175" t="s">
        <v>166</v>
      </c>
      <c r="E282" s="175"/>
      <c r="F282" s="174">
        <v>6080</v>
      </c>
      <c r="G282" s="174">
        <v>0</v>
      </c>
      <c r="H282" s="174">
        <v>0</v>
      </c>
      <c r="I282" s="174">
        <v>0</v>
      </c>
      <c r="J282" s="174">
        <v>23520</v>
      </c>
      <c r="K282" s="174">
        <v>0</v>
      </c>
      <c r="L282" s="174">
        <v>0</v>
      </c>
      <c r="M282" s="174">
        <v>0</v>
      </c>
      <c r="N282" s="174">
        <v>29600</v>
      </c>
    </row>
    <row r="283" spans="1:14" hidden="1" outlineLevel="1" x14ac:dyDescent="0.25">
      <c r="A283" s="175" t="s">
        <v>240</v>
      </c>
      <c r="B283" s="175" t="s">
        <v>241</v>
      </c>
      <c r="C283" s="175" t="s">
        <v>167</v>
      </c>
      <c r="D283" s="175" t="s">
        <v>168</v>
      </c>
      <c r="E283" s="175"/>
      <c r="F283" s="174">
        <v>0</v>
      </c>
      <c r="G283" s="174">
        <v>49824</v>
      </c>
      <c r="H283" s="174">
        <v>0</v>
      </c>
      <c r="I283" s="174">
        <v>0</v>
      </c>
      <c r="J283" s="174">
        <v>0</v>
      </c>
      <c r="K283" s="174">
        <v>91008</v>
      </c>
      <c r="L283" s="174">
        <v>0</v>
      </c>
      <c r="M283" s="174">
        <v>40</v>
      </c>
      <c r="N283" s="174">
        <v>140872</v>
      </c>
    </row>
    <row r="284" spans="1:14" hidden="1" outlineLevel="1" x14ac:dyDescent="0.25">
      <c r="A284" s="175" t="s">
        <v>240</v>
      </c>
      <c r="B284" s="175" t="s">
        <v>241</v>
      </c>
      <c r="C284" s="175" t="s">
        <v>169</v>
      </c>
      <c r="D284" s="175" t="s">
        <v>170</v>
      </c>
      <c r="E284" s="175"/>
      <c r="F284" s="174">
        <v>0</v>
      </c>
      <c r="G284" s="174">
        <v>0</v>
      </c>
      <c r="H284" s="174">
        <v>0</v>
      </c>
      <c r="I284" s="174">
        <v>0</v>
      </c>
      <c r="J284" s="174">
        <v>46176</v>
      </c>
      <c r="K284" s="174">
        <v>0</v>
      </c>
      <c r="L284" s="174">
        <v>26560</v>
      </c>
      <c r="M284" s="174">
        <v>0</v>
      </c>
      <c r="N284" s="174">
        <v>72736</v>
      </c>
    </row>
    <row r="285" spans="1:14" hidden="1" outlineLevel="1" x14ac:dyDescent="0.25">
      <c r="A285" s="175" t="s">
        <v>240</v>
      </c>
      <c r="B285" s="175" t="s">
        <v>241</v>
      </c>
      <c r="C285" s="175" t="s">
        <v>171</v>
      </c>
      <c r="D285" s="175" t="s">
        <v>172</v>
      </c>
      <c r="E285" s="175"/>
      <c r="F285" s="174">
        <v>12816</v>
      </c>
      <c r="G285" s="174">
        <v>24544</v>
      </c>
      <c r="H285" s="174">
        <v>0</v>
      </c>
      <c r="I285" s="174">
        <v>0</v>
      </c>
      <c r="J285" s="174">
        <v>105760</v>
      </c>
      <c r="K285" s="174">
        <v>0</v>
      </c>
      <c r="L285" s="174">
        <v>84</v>
      </c>
      <c r="M285" s="174">
        <v>0</v>
      </c>
      <c r="N285" s="174">
        <v>143204</v>
      </c>
    </row>
    <row r="286" spans="1:14" hidden="1" outlineLevel="1" x14ac:dyDescent="0.25">
      <c r="A286" s="175" t="s">
        <v>240</v>
      </c>
      <c r="B286" s="175" t="s">
        <v>241</v>
      </c>
      <c r="C286" s="175" t="s">
        <v>173</v>
      </c>
      <c r="D286" s="175" t="s">
        <v>174</v>
      </c>
      <c r="E286" s="175"/>
      <c r="F286" s="174">
        <v>0</v>
      </c>
      <c r="G286" s="174">
        <v>3920</v>
      </c>
      <c r="H286" s="174">
        <v>0</v>
      </c>
      <c r="I286" s="174">
        <v>0</v>
      </c>
      <c r="J286" s="174">
        <v>0</v>
      </c>
      <c r="K286" s="174">
        <v>0</v>
      </c>
      <c r="L286" s="174">
        <v>0</v>
      </c>
      <c r="M286" s="174">
        <v>0</v>
      </c>
      <c r="N286" s="174">
        <v>3920</v>
      </c>
    </row>
    <row r="287" spans="1:14" hidden="1" outlineLevel="1" x14ac:dyDescent="0.25">
      <c r="A287" s="175" t="s">
        <v>240</v>
      </c>
      <c r="B287" s="175" t="s">
        <v>241</v>
      </c>
      <c r="C287" s="175" t="s">
        <v>175</v>
      </c>
      <c r="D287" s="175" t="s">
        <v>176</v>
      </c>
      <c r="E287" s="175"/>
      <c r="F287" s="174">
        <v>0</v>
      </c>
      <c r="G287" s="174">
        <v>0</v>
      </c>
      <c r="H287" s="174">
        <v>0</v>
      </c>
      <c r="I287" s="174">
        <v>0</v>
      </c>
      <c r="J287" s="174">
        <v>0</v>
      </c>
      <c r="K287" s="174">
        <v>52224</v>
      </c>
      <c r="L287" s="174">
        <v>0</v>
      </c>
      <c r="M287" s="174">
        <v>69495</v>
      </c>
      <c r="N287" s="174">
        <v>121719</v>
      </c>
    </row>
    <row r="288" spans="1:14" hidden="1" outlineLevel="1" x14ac:dyDescent="0.25">
      <c r="A288" s="175" t="s">
        <v>240</v>
      </c>
      <c r="B288" s="175" t="s">
        <v>241</v>
      </c>
      <c r="C288" s="175" t="s">
        <v>177</v>
      </c>
      <c r="D288" s="175" t="s">
        <v>178</v>
      </c>
      <c r="E288" s="175"/>
      <c r="F288" s="174">
        <v>580704</v>
      </c>
      <c r="G288" s="174">
        <v>0</v>
      </c>
      <c r="H288" s="174">
        <v>0</v>
      </c>
      <c r="I288" s="174">
        <v>66837</v>
      </c>
      <c r="J288" s="174">
        <v>0</v>
      </c>
      <c r="K288" s="174">
        <v>0</v>
      </c>
      <c r="L288" s="174">
        <v>0</v>
      </c>
      <c r="M288" s="174">
        <v>0</v>
      </c>
      <c r="N288" s="174">
        <v>647541</v>
      </c>
    </row>
    <row r="289" spans="1:14" hidden="1" outlineLevel="1" x14ac:dyDescent="0.25">
      <c r="A289" s="175" t="s">
        <v>240</v>
      </c>
      <c r="B289" s="175" t="s">
        <v>241</v>
      </c>
      <c r="C289" s="175" t="s">
        <v>179</v>
      </c>
      <c r="D289" s="175" t="s">
        <v>180</v>
      </c>
      <c r="E289" s="175"/>
      <c r="F289" s="174">
        <v>121440</v>
      </c>
      <c r="G289" s="174">
        <v>0</v>
      </c>
      <c r="H289" s="174">
        <v>0</v>
      </c>
      <c r="I289" s="174">
        <v>0</v>
      </c>
      <c r="J289" s="174">
        <v>0</v>
      </c>
      <c r="K289" s="174">
        <v>0</v>
      </c>
      <c r="L289" s="174">
        <v>0</v>
      </c>
      <c r="M289" s="174">
        <v>0</v>
      </c>
      <c r="N289" s="174">
        <v>121440</v>
      </c>
    </row>
    <row r="290" spans="1:14" hidden="1" outlineLevel="1" x14ac:dyDescent="0.25">
      <c r="A290" s="175" t="s">
        <v>240</v>
      </c>
      <c r="B290" s="175" t="s">
        <v>241</v>
      </c>
      <c r="C290" s="175" t="s">
        <v>181</v>
      </c>
      <c r="D290" s="175" t="s">
        <v>182</v>
      </c>
      <c r="E290" s="175"/>
      <c r="F290" s="174">
        <v>0</v>
      </c>
      <c r="G290" s="174">
        <v>0</v>
      </c>
      <c r="H290" s="174">
        <v>0</v>
      </c>
      <c r="I290" s="174">
        <v>0</v>
      </c>
      <c r="J290" s="174">
        <v>0</v>
      </c>
      <c r="K290" s="174">
        <v>170576</v>
      </c>
      <c r="L290" s="174">
        <v>0</v>
      </c>
      <c r="M290" s="174">
        <v>0</v>
      </c>
      <c r="N290" s="174">
        <v>170576</v>
      </c>
    </row>
    <row r="291" spans="1:14" hidden="1" outlineLevel="1" x14ac:dyDescent="0.25">
      <c r="A291" s="175" t="s">
        <v>240</v>
      </c>
      <c r="B291" s="175" t="s">
        <v>241</v>
      </c>
      <c r="C291" s="175" t="s">
        <v>183</v>
      </c>
      <c r="D291" s="175" t="s">
        <v>184</v>
      </c>
      <c r="E291" s="175"/>
      <c r="F291" s="174">
        <v>0</v>
      </c>
      <c r="G291" s="174">
        <v>0</v>
      </c>
      <c r="H291" s="174">
        <v>0</v>
      </c>
      <c r="I291" s="174">
        <v>0</v>
      </c>
      <c r="J291" s="174">
        <v>0</v>
      </c>
      <c r="K291" s="174">
        <v>0</v>
      </c>
      <c r="L291" s="174">
        <v>0</v>
      </c>
      <c r="M291" s="174">
        <v>0</v>
      </c>
      <c r="N291" s="174">
        <v>0</v>
      </c>
    </row>
    <row r="292" spans="1:14" hidden="1" outlineLevel="1" x14ac:dyDescent="0.25">
      <c r="A292" s="175" t="s">
        <v>240</v>
      </c>
      <c r="B292" s="175" t="s">
        <v>241</v>
      </c>
      <c r="C292" s="175" t="s">
        <v>185</v>
      </c>
      <c r="D292" s="175" t="s">
        <v>186</v>
      </c>
      <c r="E292" s="175"/>
      <c r="F292" s="174">
        <v>7968</v>
      </c>
      <c r="G292" s="174">
        <v>0</v>
      </c>
      <c r="H292" s="174">
        <v>0</v>
      </c>
      <c r="I292" s="174">
        <v>0</v>
      </c>
      <c r="J292" s="174">
        <v>13248</v>
      </c>
      <c r="K292" s="174">
        <v>169056</v>
      </c>
      <c r="L292" s="174">
        <v>1690</v>
      </c>
      <c r="M292" s="174">
        <v>22103</v>
      </c>
      <c r="N292" s="174">
        <v>214065</v>
      </c>
    </row>
    <row r="293" spans="1:14" hidden="1" outlineLevel="1" x14ac:dyDescent="0.25">
      <c r="A293" s="175" t="s">
        <v>240</v>
      </c>
      <c r="B293" s="175" t="s">
        <v>241</v>
      </c>
      <c r="C293" s="175" t="s">
        <v>187</v>
      </c>
      <c r="D293" s="175" t="s">
        <v>188</v>
      </c>
      <c r="E293" s="175"/>
      <c r="F293" s="174">
        <v>0</v>
      </c>
      <c r="G293" s="174">
        <v>0</v>
      </c>
      <c r="H293" s="174">
        <v>0</v>
      </c>
      <c r="I293" s="174">
        <v>0</v>
      </c>
      <c r="J293" s="174">
        <v>0</v>
      </c>
      <c r="K293" s="174">
        <v>0</v>
      </c>
      <c r="L293" s="174">
        <v>0</v>
      </c>
      <c r="M293" s="174">
        <v>0</v>
      </c>
      <c r="N293" s="174">
        <v>0</v>
      </c>
    </row>
    <row r="294" spans="1:14" hidden="1" outlineLevel="1" x14ac:dyDescent="0.25">
      <c r="A294" s="175" t="s">
        <v>240</v>
      </c>
      <c r="B294" s="175" t="s">
        <v>241</v>
      </c>
      <c r="C294" s="175" t="s">
        <v>189</v>
      </c>
      <c r="D294" s="175" t="s">
        <v>190</v>
      </c>
      <c r="E294" s="175"/>
      <c r="F294" s="174">
        <v>0</v>
      </c>
      <c r="G294" s="174">
        <v>0</v>
      </c>
      <c r="H294" s="174">
        <v>0</v>
      </c>
      <c r="I294" s="174">
        <v>0</v>
      </c>
      <c r="J294" s="174">
        <v>0</v>
      </c>
      <c r="K294" s="174">
        <v>65968</v>
      </c>
      <c r="L294" s="174">
        <v>0</v>
      </c>
      <c r="M294" s="174">
        <v>0</v>
      </c>
      <c r="N294" s="174">
        <v>65968</v>
      </c>
    </row>
    <row r="295" spans="1:14" hidden="1" outlineLevel="1" x14ac:dyDescent="0.25">
      <c r="A295" s="175" t="s">
        <v>240</v>
      </c>
      <c r="B295" s="175" t="s">
        <v>241</v>
      </c>
      <c r="C295" s="175" t="s">
        <v>191</v>
      </c>
      <c r="D295" s="175" t="s">
        <v>192</v>
      </c>
      <c r="E295" s="175"/>
      <c r="F295" s="174">
        <v>0</v>
      </c>
      <c r="G295" s="174">
        <v>284880</v>
      </c>
      <c r="H295" s="174">
        <v>179268</v>
      </c>
      <c r="I295" s="174">
        <v>0</v>
      </c>
      <c r="J295" s="174">
        <v>0</v>
      </c>
      <c r="K295" s="174">
        <v>0</v>
      </c>
      <c r="L295" s="174">
        <v>0</v>
      </c>
      <c r="M295" s="174">
        <v>0</v>
      </c>
      <c r="N295" s="174">
        <v>464148</v>
      </c>
    </row>
    <row r="296" spans="1:14" hidden="1" outlineLevel="1" x14ac:dyDescent="0.25">
      <c r="A296" s="175" t="s">
        <v>240</v>
      </c>
      <c r="B296" s="175" t="s">
        <v>241</v>
      </c>
      <c r="C296" s="175" t="s">
        <v>193</v>
      </c>
      <c r="D296" s="175" t="s">
        <v>194</v>
      </c>
      <c r="E296" s="175"/>
      <c r="F296" s="174">
        <v>0</v>
      </c>
      <c r="G296" s="174">
        <v>0</v>
      </c>
      <c r="H296" s="174">
        <v>0</v>
      </c>
      <c r="I296" s="174">
        <v>0</v>
      </c>
      <c r="J296" s="174">
        <v>23696</v>
      </c>
      <c r="K296" s="174">
        <v>0</v>
      </c>
      <c r="L296" s="174">
        <v>13144</v>
      </c>
      <c r="M296" s="174">
        <v>0</v>
      </c>
      <c r="N296" s="174">
        <v>36840</v>
      </c>
    </row>
    <row r="297" spans="1:14" hidden="1" outlineLevel="1" x14ac:dyDescent="0.25">
      <c r="A297" s="175" t="s">
        <v>240</v>
      </c>
      <c r="B297" s="175" t="s">
        <v>241</v>
      </c>
      <c r="C297" s="175" t="s">
        <v>195</v>
      </c>
      <c r="D297" s="175" t="s">
        <v>196</v>
      </c>
      <c r="E297" s="175"/>
      <c r="F297" s="174">
        <v>0</v>
      </c>
      <c r="G297" s="174">
        <v>0</v>
      </c>
      <c r="H297" s="174">
        <v>0</v>
      </c>
      <c r="I297" s="174">
        <v>0</v>
      </c>
      <c r="J297" s="174">
        <v>30528</v>
      </c>
      <c r="K297" s="174">
        <v>0</v>
      </c>
      <c r="L297" s="174">
        <v>17090</v>
      </c>
      <c r="M297" s="174">
        <v>0</v>
      </c>
      <c r="N297" s="174">
        <v>47618</v>
      </c>
    </row>
    <row r="298" spans="1:14" hidden="1" outlineLevel="1" x14ac:dyDescent="0.25">
      <c r="A298" s="175" t="s">
        <v>240</v>
      </c>
      <c r="B298" s="175" t="s">
        <v>241</v>
      </c>
      <c r="C298" s="175" t="s">
        <v>197</v>
      </c>
      <c r="D298" s="175" t="s">
        <v>198</v>
      </c>
      <c r="E298" s="175"/>
      <c r="F298" s="174">
        <v>0</v>
      </c>
      <c r="G298" s="174">
        <v>0</v>
      </c>
      <c r="H298" s="174">
        <v>0</v>
      </c>
      <c r="I298" s="174">
        <v>0</v>
      </c>
      <c r="J298" s="174">
        <v>15200</v>
      </c>
      <c r="K298" s="174">
        <v>0</v>
      </c>
      <c r="L298" s="174">
        <v>0</v>
      </c>
      <c r="M298" s="174">
        <v>0</v>
      </c>
      <c r="N298" s="174">
        <v>15200</v>
      </c>
    </row>
    <row r="299" spans="1:14" hidden="1" outlineLevel="1" x14ac:dyDescent="0.25">
      <c r="A299" s="175" t="s">
        <v>240</v>
      </c>
      <c r="B299" s="175" t="s">
        <v>241</v>
      </c>
      <c r="C299" s="175" t="s">
        <v>199</v>
      </c>
      <c r="D299" s="175" t="s">
        <v>200</v>
      </c>
      <c r="E299" s="175"/>
      <c r="F299" s="174">
        <v>63648</v>
      </c>
      <c r="G299" s="174">
        <v>0</v>
      </c>
      <c r="H299" s="174">
        <v>0</v>
      </c>
      <c r="I299" s="174">
        <v>0</v>
      </c>
      <c r="J299" s="174">
        <v>0</v>
      </c>
      <c r="K299" s="174">
        <v>0</v>
      </c>
      <c r="L299" s="174">
        <v>8240</v>
      </c>
      <c r="M299" s="174">
        <v>0</v>
      </c>
      <c r="N299" s="174">
        <v>71888</v>
      </c>
    </row>
    <row r="300" spans="1:14" hidden="1" outlineLevel="1" x14ac:dyDescent="0.25">
      <c r="A300" s="175" t="s">
        <v>240</v>
      </c>
      <c r="B300" s="175" t="s">
        <v>241</v>
      </c>
      <c r="C300" s="175" t="s">
        <v>201</v>
      </c>
      <c r="D300" s="175" t="s">
        <v>202</v>
      </c>
      <c r="E300" s="175"/>
      <c r="F300" s="174">
        <v>65280</v>
      </c>
      <c r="G300" s="174">
        <v>0</v>
      </c>
      <c r="H300" s="174">
        <v>0</v>
      </c>
      <c r="I300" s="174">
        <v>0</v>
      </c>
      <c r="J300" s="174">
        <v>46992</v>
      </c>
      <c r="K300" s="174">
        <v>0</v>
      </c>
      <c r="L300" s="174">
        <v>35665</v>
      </c>
      <c r="M300" s="174">
        <v>0</v>
      </c>
      <c r="N300" s="174">
        <v>147937</v>
      </c>
    </row>
    <row r="301" spans="1:14" hidden="1" outlineLevel="1" x14ac:dyDescent="0.25">
      <c r="A301" s="175" t="s">
        <v>240</v>
      </c>
      <c r="B301" s="175" t="s">
        <v>241</v>
      </c>
      <c r="C301" s="175" t="s">
        <v>203</v>
      </c>
      <c r="D301" s="175" t="s">
        <v>204</v>
      </c>
      <c r="E301" s="175"/>
      <c r="F301" s="174">
        <v>968064</v>
      </c>
      <c r="G301" s="174">
        <v>0</v>
      </c>
      <c r="H301" s="174">
        <v>0</v>
      </c>
      <c r="I301" s="174">
        <v>0</v>
      </c>
      <c r="J301" s="174">
        <v>26688</v>
      </c>
      <c r="K301" s="174">
        <v>0</v>
      </c>
      <c r="L301" s="174">
        <v>0</v>
      </c>
      <c r="M301" s="174">
        <v>0</v>
      </c>
      <c r="N301" s="174">
        <v>994752</v>
      </c>
    </row>
    <row r="302" spans="1:14" hidden="1" outlineLevel="1" x14ac:dyDescent="0.25">
      <c r="A302" s="175" t="s">
        <v>240</v>
      </c>
      <c r="B302" s="175" t="s">
        <v>241</v>
      </c>
      <c r="C302" s="175" t="s">
        <v>205</v>
      </c>
      <c r="D302" s="175" t="s">
        <v>206</v>
      </c>
      <c r="E302" s="175"/>
      <c r="F302" s="174">
        <v>207808</v>
      </c>
      <c r="G302" s="174">
        <v>0</v>
      </c>
      <c r="H302" s="174">
        <v>0</v>
      </c>
      <c r="I302" s="174">
        <v>0</v>
      </c>
      <c r="J302" s="174">
        <v>29920</v>
      </c>
      <c r="K302" s="174">
        <v>0</v>
      </c>
      <c r="L302" s="174">
        <v>64</v>
      </c>
      <c r="M302" s="174">
        <v>0</v>
      </c>
      <c r="N302" s="174">
        <v>237792</v>
      </c>
    </row>
    <row r="303" spans="1:14" hidden="1" outlineLevel="1" x14ac:dyDescent="0.25">
      <c r="A303" s="175" t="s">
        <v>240</v>
      </c>
      <c r="B303" s="175" t="s">
        <v>241</v>
      </c>
      <c r="C303" s="175" t="s">
        <v>207</v>
      </c>
      <c r="D303" s="175" t="s">
        <v>208</v>
      </c>
      <c r="E303" s="175"/>
      <c r="F303" s="174">
        <v>0</v>
      </c>
      <c r="G303" s="174">
        <v>0</v>
      </c>
      <c r="H303" s="174">
        <v>0</v>
      </c>
      <c r="I303" s="174">
        <v>0</v>
      </c>
      <c r="J303" s="174">
        <v>0</v>
      </c>
      <c r="K303" s="174">
        <v>0</v>
      </c>
      <c r="L303" s="174">
        <v>0</v>
      </c>
      <c r="M303" s="174">
        <v>0</v>
      </c>
      <c r="N303" s="174">
        <v>0</v>
      </c>
    </row>
    <row r="304" spans="1:14" hidden="1" outlineLevel="1" x14ac:dyDescent="0.25">
      <c r="A304" s="175" t="s">
        <v>240</v>
      </c>
      <c r="B304" s="175" t="s">
        <v>241</v>
      </c>
      <c r="C304" s="175" t="s">
        <v>209</v>
      </c>
      <c r="D304" s="175" t="s">
        <v>210</v>
      </c>
      <c r="E304" s="175"/>
      <c r="F304" s="174">
        <v>2183184</v>
      </c>
      <c r="G304" s="174">
        <v>869136</v>
      </c>
      <c r="H304" s="174">
        <v>179268</v>
      </c>
      <c r="I304" s="174">
        <v>66837</v>
      </c>
      <c r="J304" s="174">
        <v>700832</v>
      </c>
      <c r="K304" s="174">
        <v>704688</v>
      </c>
      <c r="L304" s="174">
        <v>199463</v>
      </c>
      <c r="M304" s="174">
        <v>91638</v>
      </c>
      <c r="N304" s="174">
        <v>4995046</v>
      </c>
    </row>
    <row r="305" spans="1:14" hidden="1" outlineLevel="1" x14ac:dyDescent="0.25">
      <c r="D305" s="173" t="s">
        <v>211</v>
      </c>
      <c r="E305" s="173"/>
    </row>
    <row r="306" spans="1:14" hidden="1" outlineLevel="1" x14ac:dyDescent="0.25">
      <c r="A306" s="175" t="s">
        <v>240</v>
      </c>
      <c r="B306" s="175" t="s">
        <v>241</v>
      </c>
      <c r="C306" s="175" t="s">
        <v>212</v>
      </c>
      <c r="D306" s="175" t="s">
        <v>213</v>
      </c>
      <c r="E306" s="175"/>
      <c r="F306" s="174">
        <v>0</v>
      </c>
      <c r="G306" s="174">
        <v>0</v>
      </c>
      <c r="H306" s="174">
        <v>0</v>
      </c>
      <c r="I306" s="174">
        <v>0</v>
      </c>
      <c r="J306" s="174">
        <v>0</v>
      </c>
      <c r="K306" s="174">
        <v>0</v>
      </c>
      <c r="L306" s="174">
        <v>0</v>
      </c>
      <c r="M306" s="174">
        <v>0</v>
      </c>
      <c r="N306" s="174">
        <v>0</v>
      </c>
    </row>
    <row r="307" spans="1:14" hidden="1" outlineLevel="1" x14ac:dyDescent="0.25">
      <c r="A307" s="175" t="s">
        <v>240</v>
      </c>
      <c r="B307" s="175" t="s">
        <v>241</v>
      </c>
      <c r="C307" s="175" t="s">
        <v>214</v>
      </c>
      <c r="D307" s="175" t="s">
        <v>215</v>
      </c>
      <c r="E307" s="175"/>
      <c r="F307" s="174">
        <v>0</v>
      </c>
      <c r="G307" s="174">
        <v>0</v>
      </c>
      <c r="H307" s="174">
        <v>0</v>
      </c>
      <c r="I307" s="174">
        <v>0</v>
      </c>
      <c r="J307" s="174">
        <v>0</v>
      </c>
      <c r="K307" s="174">
        <v>0</v>
      </c>
      <c r="L307" s="174">
        <v>0</v>
      </c>
      <c r="M307" s="174">
        <v>0</v>
      </c>
      <c r="N307" s="174">
        <v>0</v>
      </c>
    </row>
    <row r="308" spans="1:14" hidden="1" outlineLevel="1" x14ac:dyDescent="0.25">
      <c r="A308" s="175" t="s">
        <v>240</v>
      </c>
      <c r="B308" s="175" t="s">
        <v>241</v>
      </c>
      <c r="C308" s="175" t="s">
        <v>216</v>
      </c>
      <c r="D308" s="175" t="s">
        <v>217</v>
      </c>
      <c r="E308" s="175"/>
      <c r="F308" s="174">
        <v>0</v>
      </c>
      <c r="G308" s="174">
        <v>0</v>
      </c>
      <c r="H308" s="174">
        <v>0</v>
      </c>
      <c r="I308" s="174">
        <v>0</v>
      </c>
      <c r="J308" s="174">
        <v>0</v>
      </c>
      <c r="K308" s="174">
        <v>0</v>
      </c>
      <c r="L308" s="174">
        <v>0</v>
      </c>
      <c r="M308" s="174">
        <v>0</v>
      </c>
      <c r="N308" s="174">
        <v>0</v>
      </c>
    </row>
    <row r="309" spans="1:14" hidden="1" outlineLevel="1" x14ac:dyDescent="0.25">
      <c r="A309" s="175" t="s">
        <v>240</v>
      </c>
      <c r="B309" s="175" t="s">
        <v>241</v>
      </c>
      <c r="C309" s="175" t="s">
        <v>218</v>
      </c>
      <c r="D309" s="175" t="s">
        <v>219</v>
      </c>
      <c r="E309" s="175"/>
      <c r="F309" s="174">
        <v>0</v>
      </c>
      <c r="G309" s="174">
        <v>0</v>
      </c>
      <c r="H309" s="174">
        <v>0</v>
      </c>
      <c r="I309" s="174">
        <v>0</v>
      </c>
      <c r="J309" s="174">
        <v>0</v>
      </c>
      <c r="K309" s="174">
        <v>0</v>
      </c>
      <c r="L309" s="174">
        <v>0</v>
      </c>
      <c r="M309" s="174">
        <v>0</v>
      </c>
      <c r="N309" s="174">
        <v>0</v>
      </c>
    </row>
    <row r="310" spans="1:14" hidden="1" outlineLevel="1" x14ac:dyDescent="0.25">
      <c r="A310" s="175" t="s">
        <v>240</v>
      </c>
      <c r="B310" s="175" t="s">
        <v>241</v>
      </c>
      <c r="C310" s="175" t="s">
        <v>482</v>
      </c>
      <c r="D310" s="175" t="s">
        <v>483</v>
      </c>
      <c r="E310" s="175"/>
      <c r="F310" s="174">
        <v>0</v>
      </c>
      <c r="G310" s="174">
        <v>0</v>
      </c>
      <c r="H310" s="174">
        <v>0</v>
      </c>
      <c r="I310" s="174">
        <v>0</v>
      </c>
      <c r="J310" s="174">
        <v>0</v>
      </c>
      <c r="K310" s="174">
        <v>0</v>
      </c>
      <c r="L310" s="174">
        <v>0</v>
      </c>
      <c r="M310" s="174">
        <v>0</v>
      </c>
      <c r="N310" s="174">
        <v>0</v>
      </c>
    </row>
    <row r="311" spans="1:14" hidden="1" outlineLevel="1" x14ac:dyDescent="0.25">
      <c r="A311" s="175" t="s">
        <v>240</v>
      </c>
      <c r="B311" s="175" t="s">
        <v>241</v>
      </c>
      <c r="C311" s="175" t="s">
        <v>484</v>
      </c>
      <c r="D311" s="175" t="s">
        <v>220</v>
      </c>
      <c r="E311" s="175"/>
      <c r="F311" s="174">
        <v>0</v>
      </c>
      <c r="G311" s="174">
        <v>0</v>
      </c>
      <c r="H311" s="174">
        <v>0</v>
      </c>
      <c r="I311" s="174">
        <v>0</v>
      </c>
      <c r="J311" s="174">
        <v>0</v>
      </c>
      <c r="K311" s="174">
        <v>0</v>
      </c>
      <c r="L311" s="174">
        <v>0</v>
      </c>
      <c r="M311" s="174">
        <v>0</v>
      </c>
      <c r="N311" s="174">
        <v>0</v>
      </c>
    </row>
    <row r="312" spans="1:14" hidden="1" outlineLevel="1" x14ac:dyDescent="0.25"/>
    <row r="313" spans="1:14" hidden="1" outlineLevel="1" x14ac:dyDescent="0.25"/>
    <row r="314" spans="1:14" hidden="1" outlineLevel="1" x14ac:dyDescent="0.25">
      <c r="A314" s="173" t="s">
        <v>242</v>
      </c>
    </row>
    <row r="315" spans="1:14" hidden="1" outlineLevel="1" x14ac:dyDescent="0.25">
      <c r="A315" s="175" t="s">
        <v>6</v>
      </c>
      <c r="B315" s="175" t="s">
        <v>143</v>
      </c>
      <c r="C315" s="175" t="s">
        <v>14</v>
      </c>
      <c r="D315" s="173" t="s">
        <v>144</v>
      </c>
      <c r="E315" s="173"/>
      <c r="F315" s="174" t="s">
        <v>145</v>
      </c>
      <c r="G315" s="174" t="s">
        <v>146</v>
      </c>
      <c r="H315" s="174" t="s">
        <v>147</v>
      </c>
      <c r="I315" s="174" t="s">
        <v>148</v>
      </c>
      <c r="J315" s="174" t="s">
        <v>149</v>
      </c>
      <c r="K315" s="174" t="s">
        <v>150</v>
      </c>
      <c r="L315" s="174" t="s">
        <v>151</v>
      </c>
      <c r="M315" s="174" t="s">
        <v>152</v>
      </c>
      <c r="N315" s="174" t="s">
        <v>5</v>
      </c>
    </row>
    <row r="316" spans="1:14" hidden="1" outlineLevel="1" x14ac:dyDescent="0.25">
      <c r="A316" s="175" t="s">
        <v>243</v>
      </c>
      <c r="B316" s="175" t="s">
        <v>244</v>
      </c>
      <c r="C316" s="175" t="s">
        <v>155</v>
      </c>
      <c r="D316" s="175" t="s">
        <v>156</v>
      </c>
      <c r="E316" s="175"/>
      <c r="F316" s="174">
        <v>7280</v>
      </c>
      <c r="G316" s="174">
        <v>0</v>
      </c>
      <c r="H316" s="174">
        <v>0</v>
      </c>
      <c r="I316" s="174">
        <v>0</v>
      </c>
      <c r="J316" s="174">
        <v>0</v>
      </c>
      <c r="K316" s="174">
        <v>0</v>
      </c>
      <c r="L316" s="174">
        <v>0</v>
      </c>
      <c r="M316" s="174">
        <v>0</v>
      </c>
      <c r="N316" s="174">
        <v>7280</v>
      </c>
    </row>
    <row r="317" spans="1:14" hidden="1" outlineLevel="1" x14ac:dyDescent="0.25">
      <c r="A317" s="175" t="s">
        <v>243</v>
      </c>
      <c r="B317" s="175" t="s">
        <v>244</v>
      </c>
      <c r="C317" s="175" t="s">
        <v>157</v>
      </c>
      <c r="D317" s="175" t="s">
        <v>158</v>
      </c>
      <c r="E317" s="175"/>
      <c r="F317" s="174">
        <v>0</v>
      </c>
      <c r="G317" s="174">
        <v>0</v>
      </c>
      <c r="H317" s="174">
        <v>0</v>
      </c>
      <c r="I317" s="174">
        <v>0</v>
      </c>
      <c r="J317" s="174">
        <v>34480</v>
      </c>
      <c r="K317" s="174">
        <v>0</v>
      </c>
      <c r="L317" s="174">
        <v>0</v>
      </c>
      <c r="M317" s="174">
        <v>0</v>
      </c>
      <c r="N317" s="174">
        <v>34480</v>
      </c>
    </row>
    <row r="318" spans="1:14" hidden="1" outlineLevel="1" x14ac:dyDescent="0.25">
      <c r="A318" s="175" t="s">
        <v>243</v>
      </c>
      <c r="B318" s="175" t="s">
        <v>244</v>
      </c>
      <c r="C318" s="175" t="s">
        <v>159</v>
      </c>
      <c r="D318" s="175" t="s">
        <v>160</v>
      </c>
      <c r="E318" s="175"/>
      <c r="F318" s="174">
        <v>0</v>
      </c>
      <c r="G318" s="174">
        <v>203984</v>
      </c>
      <c r="H318" s="174">
        <v>0</v>
      </c>
      <c r="I318" s="174">
        <v>0</v>
      </c>
      <c r="J318" s="174">
        <v>0</v>
      </c>
      <c r="K318" s="174">
        <v>0</v>
      </c>
      <c r="L318" s="174">
        <v>0</v>
      </c>
      <c r="M318" s="174">
        <v>0</v>
      </c>
      <c r="N318" s="174">
        <v>203984</v>
      </c>
    </row>
    <row r="319" spans="1:14" hidden="1" outlineLevel="1" x14ac:dyDescent="0.25">
      <c r="A319" s="175" t="s">
        <v>243</v>
      </c>
      <c r="B319" s="175" t="s">
        <v>244</v>
      </c>
      <c r="C319" s="175" t="s">
        <v>161</v>
      </c>
      <c r="D319" s="175" t="s">
        <v>162</v>
      </c>
      <c r="E319" s="175"/>
      <c r="F319" s="174">
        <v>7440</v>
      </c>
      <c r="G319" s="174">
        <v>7968</v>
      </c>
      <c r="H319" s="174">
        <v>0</v>
      </c>
      <c r="I319" s="174">
        <v>0</v>
      </c>
      <c r="J319" s="174">
        <v>27904</v>
      </c>
      <c r="K319" s="174">
        <v>0</v>
      </c>
      <c r="L319" s="174">
        <v>0</v>
      </c>
      <c r="M319" s="174">
        <v>0</v>
      </c>
      <c r="N319" s="174">
        <v>43312</v>
      </c>
    </row>
    <row r="320" spans="1:14" hidden="1" outlineLevel="1" x14ac:dyDescent="0.25">
      <c r="A320" s="175" t="s">
        <v>243</v>
      </c>
      <c r="B320" s="175" t="s">
        <v>244</v>
      </c>
      <c r="C320" s="175" t="s">
        <v>163</v>
      </c>
      <c r="D320" s="175" t="s">
        <v>164</v>
      </c>
      <c r="E320" s="175"/>
      <c r="F320" s="174">
        <v>0</v>
      </c>
      <c r="G320" s="174">
        <v>0</v>
      </c>
      <c r="H320" s="174">
        <v>0</v>
      </c>
      <c r="I320" s="174">
        <v>0</v>
      </c>
      <c r="J320" s="174">
        <v>0</v>
      </c>
      <c r="K320" s="174">
        <v>0</v>
      </c>
      <c r="L320" s="174">
        <v>0</v>
      </c>
      <c r="M320" s="174">
        <v>0</v>
      </c>
      <c r="N320" s="174">
        <v>0</v>
      </c>
    </row>
    <row r="321" spans="1:14" hidden="1" outlineLevel="1" x14ac:dyDescent="0.25">
      <c r="A321" s="175" t="s">
        <v>243</v>
      </c>
      <c r="B321" s="175" t="s">
        <v>244</v>
      </c>
      <c r="C321" s="175" t="s">
        <v>165</v>
      </c>
      <c r="D321" s="175" t="s">
        <v>166</v>
      </c>
      <c r="E321" s="175"/>
      <c r="F321" s="174">
        <v>768</v>
      </c>
      <c r="G321" s="174">
        <v>0</v>
      </c>
      <c r="H321" s="174">
        <v>0</v>
      </c>
      <c r="I321" s="174">
        <v>0</v>
      </c>
      <c r="J321" s="174">
        <v>0</v>
      </c>
      <c r="K321" s="174">
        <v>0</v>
      </c>
      <c r="L321" s="174">
        <v>0</v>
      </c>
      <c r="M321" s="174">
        <v>0</v>
      </c>
      <c r="N321" s="174">
        <v>768</v>
      </c>
    </row>
    <row r="322" spans="1:14" hidden="1" outlineLevel="1" x14ac:dyDescent="0.25">
      <c r="A322" s="175" t="s">
        <v>243</v>
      </c>
      <c r="B322" s="175" t="s">
        <v>244</v>
      </c>
      <c r="C322" s="175" t="s">
        <v>167</v>
      </c>
      <c r="D322" s="175" t="s">
        <v>168</v>
      </c>
      <c r="E322" s="175"/>
      <c r="F322" s="174">
        <v>0</v>
      </c>
      <c r="G322" s="174">
        <v>0</v>
      </c>
      <c r="H322" s="174">
        <v>0</v>
      </c>
      <c r="I322" s="174">
        <v>0</v>
      </c>
      <c r="J322" s="174">
        <v>0</v>
      </c>
      <c r="K322" s="174">
        <v>2160</v>
      </c>
      <c r="L322" s="174">
        <v>0</v>
      </c>
      <c r="M322" s="174">
        <v>0</v>
      </c>
      <c r="N322" s="174">
        <v>2160</v>
      </c>
    </row>
    <row r="323" spans="1:14" hidden="1" outlineLevel="1" x14ac:dyDescent="0.25">
      <c r="A323" s="175" t="s">
        <v>243</v>
      </c>
      <c r="B323" s="175" t="s">
        <v>244</v>
      </c>
      <c r="C323" s="175" t="s">
        <v>169</v>
      </c>
      <c r="D323" s="175" t="s">
        <v>170</v>
      </c>
      <c r="E323" s="175"/>
      <c r="F323" s="174">
        <v>0</v>
      </c>
      <c r="G323" s="174">
        <v>0</v>
      </c>
      <c r="H323" s="174">
        <v>0</v>
      </c>
      <c r="I323" s="174">
        <v>0</v>
      </c>
      <c r="J323" s="174">
        <v>2480</v>
      </c>
      <c r="K323" s="174">
        <v>0</v>
      </c>
      <c r="L323" s="174">
        <v>0</v>
      </c>
      <c r="M323" s="174">
        <v>0</v>
      </c>
      <c r="N323" s="174">
        <v>2480</v>
      </c>
    </row>
    <row r="324" spans="1:14" hidden="1" outlineLevel="1" x14ac:dyDescent="0.25">
      <c r="A324" s="175" t="s">
        <v>243</v>
      </c>
      <c r="B324" s="175" t="s">
        <v>244</v>
      </c>
      <c r="C324" s="175" t="s">
        <v>171</v>
      </c>
      <c r="D324" s="175" t="s">
        <v>172</v>
      </c>
      <c r="E324" s="175"/>
      <c r="F324" s="174">
        <v>12528</v>
      </c>
      <c r="G324" s="174">
        <v>3904</v>
      </c>
      <c r="H324" s="174">
        <v>0</v>
      </c>
      <c r="I324" s="174">
        <v>0</v>
      </c>
      <c r="J324" s="174">
        <v>36240</v>
      </c>
      <c r="K324" s="174">
        <v>0</v>
      </c>
      <c r="L324" s="174">
        <v>0</v>
      </c>
      <c r="M324" s="174">
        <v>0</v>
      </c>
      <c r="N324" s="174">
        <v>52672</v>
      </c>
    </row>
    <row r="325" spans="1:14" hidden="1" outlineLevel="1" x14ac:dyDescent="0.25">
      <c r="A325" s="175" t="s">
        <v>243</v>
      </c>
      <c r="B325" s="175" t="s">
        <v>244</v>
      </c>
      <c r="C325" s="175" t="s">
        <v>173</v>
      </c>
      <c r="D325" s="175" t="s">
        <v>174</v>
      </c>
      <c r="E325" s="175"/>
      <c r="F325" s="174">
        <v>0</v>
      </c>
      <c r="G325" s="174">
        <v>0</v>
      </c>
      <c r="H325" s="174">
        <v>0</v>
      </c>
      <c r="I325" s="174">
        <v>0</v>
      </c>
      <c r="J325" s="174">
        <v>0</v>
      </c>
      <c r="K325" s="174">
        <v>0</v>
      </c>
      <c r="L325" s="174">
        <v>0</v>
      </c>
      <c r="M325" s="174">
        <v>0</v>
      </c>
      <c r="N325" s="174">
        <v>0</v>
      </c>
    </row>
    <row r="326" spans="1:14" hidden="1" outlineLevel="1" x14ac:dyDescent="0.25">
      <c r="A326" s="175" t="s">
        <v>243</v>
      </c>
      <c r="B326" s="175" t="s">
        <v>244</v>
      </c>
      <c r="C326" s="175" t="s">
        <v>175</v>
      </c>
      <c r="D326" s="175" t="s">
        <v>176</v>
      </c>
      <c r="E326" s="175"/>
      <c r="F326" s="174">
        <v>0</v>
      </c>
      <c r="G326" s="174">
        <v>0</v>
      </c>
      <c r="H326" s="174">
        <v>0</v>
      </c>
      <c r="I326" s="174">
        <v>0</v>
      </c>
      <c r="J326" s="174">
        <v>0</v>
      </c>
      <c r="K326" s="174">
        <v>25184</v>
      </c>
      <c r="L326" s="174">
        <v>0</v>
      </c>
      <c r="M326" s="174">
        <v>0</v>
      </c>
      <c r="N326" s="174">
        <v>25184</v>
      </c>
    </row>
    <row r="327" spans="1:14" hidden="1" outlineLevel="1" x14ac:dyDescent="0.25">
      <c r="A327" s="175" t="s">
        <v>243</v>
      </c>
      <c r="B327" s="175" t="s">
        <v>244</v>
      </c>
      <c r="C327" s="175" t="s">
        <v>177</v>
      </c>
      <c r="D327" s="175" t="s">
        <v>178</v>
      </c>
      <c r="E327" s="175"/>
      <c r="F327" s="174">
        <v>161616</v>
      </c>
      <c r="G327" s="174">
        <v>0</v>
      </c>
      <c r="H327" s="174">
        <v>0</v>
      </c>
      <c r="I327" s="174">
        <v>11616</v>
      </c>
      <c r="J327" s="174">
        <v>0</v>
      </c>
      <c r="K327" s="174">
        <v>0</v>
      </c>
      <c r="L327" s="174">
        <v>0</v>
      </c>
      <c r="M327" s="174">
        <v>0</v>
      </c>
      <c r="N327" s="174">
        <v>173232</v>
      </c>
    </row>
    <row r="328" spans="1:14" hidden="1" outlineLevel="1" x14ac:dyDescent="0.25">
      <c r="A328" s="175" t="s">
        <v>243</v>
      </c>
      <c r="B328" s="175" t="s">
        <v>244</v>
      </c>
      <c r="C328" s="175" t="s">
        <v>179</v>
      </c>
      <c r="D328" s="175" t="s">
        <v>180</v>
      </c>
      <c r="E328" s="175"/>
      <c r="F328" s="174">
        <v>13248</v>
      </c>
      <c r="G328" s="174">
        <v>0</v>
      </c>
      <c r="H328" s="174">
        <v>0</v>
      </c>
      <c r="I328" s="174">
        <v>0</v>
      </c>
      <c r="J328" s="174">
        <v>0</v>
      </c>
      <c r="K328" s="174">
        <v>0</v>
      </c>
      <c r="L328" s="174">
        <v>0</v>
      </c>
      <c r="M328" s="174">
        <v>0</v>
      </c>
      <c r="N328" s="174">
        <v>13248</v>
      </c>
    </row>
    <row r="329" spans="1:14" hidden="1" outlineLevel="1" x14ac:dyDescent="0.25">
      <c r="A329" s="175" t="s">
        <v>243</v>
      </c>
      <c r="B329" s="175" t="s">
        <v>244</v>
      </c>
      <c r="C329" s="175" t="s">
        <v>181</v>
      </c>
      <c r="D329" s="175" t="s">
        <v>182</v>
      </c>
      <c r="E329" s="175"/>
      <c r="F329" s="174">
        <v>0</v>
      </c>
      <c r="G329" s="174">
        <v>0</v>
      </c>
      <c r="H329" s="174">
        <v>0</v>
      </c>
      <c r="I329" s="174">
        <v>0</v>
      </c>
      <c r="J329" s="174">
        <v>0</v>
      </c>
      <c r="K329" s="174">
        <v>74540</v>
      </c>
      <c r="L329" s="174">
        <v>0</v>
      </c>
      <c r="M329" s="174">
        <v>1716</v>
      </c>
      <c r="N329" s="174">
        <v>76256</v>
      </c>
    </row>
    <row r="330" spans="1:14" hidden="1" outlineLevel="1" x14ac:dyDescent="0.25">
      <c r="A330" s="175" t="s">
        <v>243</v>
      </c>
      <c r="B330" s="175" t="s">
        <v>244</v>
      </c>
      <c r="C330" s="175" t="s">
        <v>183</v>
      </c>
      <c r="D330" s="175" t="s">
        <v>184</v>
      </c>
      <c r="E330" s="175"/>
      <c r="F330" s="174">
        <v>0</v>
      </c>
      <c r="G330" s="174">
        <v>0</v>
      </c>
      <c r="H330" s="174">
        <v>0</v>
      </c>
      <c r="I330" s="174">
        <v>0</v>
      </c>
      <c r="J330" s="174">
        <v>0</v>
      </c>
      <c r="K330" s="174">
        <v>0</v>
      </c>
      <c r="L330" s="174">
        <v>0</v>
      </c>
      <c r="M330" s="174">
        <v>0</v>
      </c>
      <c r="N330" s="174">
        <v>0</v>
      </c>
    </row>
    <row r="331" spans="1:14" hidden="1" outlineLevel="1" x14ac:dyDescent="0.25">
      <c r="A331" s="175" t="s">
        <v>243</v>
      </c>
      <c r="B331" s="175" t="s">
        <v>244</v>
      </c>
      <c r="C331" s="175" t="s">
        <v>185</v>
      </c>
      <c r="D331" s="175" t="s">
        <v>186</v>
      </c>
      <c r="E331" s="175"/>
      <c r="F331" s="174">
        <v>13488</v>
      </c>
      <c r="G331" s="174">
        <v>1824</v>
      </c>
      <c r="H331" s="174">
        <v>0</v>
      </c>
      <c r="I331" s="174">
        <v>0</v>
      </c>
      <c r="J331" s="174">
        <v>0</v>
      </c>
      <c r="K331" s="174">
        <v>68000</v>
      </c>
      <c r="L331" s="174">
        <v>0</v>
      </c>
      <c r="M331" s="174">
        <v>8300</v>
      </c>
      <c r="N331" s="174">
        <v>91612</v>
      </c>
    </row>
    <row r="332" spans="1:14" hidden="1" outlineLevel="1" x14ac:dyDescent="0.25">
      <c r="A332" s="175" t="s">
        <v>243</v>
      </c>
      <c r="B332" s="175" t="s">
        <v>244</v>
      </c>
      <c r="C332" s="175" t="s">
        <v>187</v>
      </c>
      <c r="D332" s="175" t="s">
        <v>188</v>
      </c>
      <c r="E332" s="175"/>
      <c r="F332" s="174">
        <v>0</v>
      </c>
      <c r="G332" s="174">
        <v>0</v>
      </c>
      <c r="H332" s="174">
        <v>0</v>
      </c>
      <c r="I332" s="174">
        <v>0</v>
      </c>
      <c r="J332" s="174">
        <v>0</v>
      </c>
      <c r="K332" s="174">
        <v>26064</v>
      </c>
      <c r="L332" s="174">
        <v>0</v>
      </c>
      <c r="M332" s="174">
        <v>0</v>
      </c>
      <c r="N332" s="174">
        <v>26064</v>
      </c>
    </row>
    <row r="333" spans="1:14" hidden="1" outlineLevel="1" x14ac:dyDescent="0.25">
      <c r="A333" s="175" t="s">
        <v>243</v>
      </c>
      <c r="B333" s="175" t="s">
        <v>244</v>
      </c>
      <c r="C333" s="175" t="s">
        <v>189</v>
      </c>
      <c r="D333" s="175" t="s">
        <v>190</v>
      </c>
      <c r="E333" s="175"/>
      <c r="F333" s="174">
        <v>0</v>
      </c>
      <c r="G333" s="174">
        <v>0</v>
      </c>
      <c r="H333" s="174">
        <v>0</v>
      </c>
      <c r="I333" s="174">
        <v>0</v>
      </c>
      <c r="J333" s="174">
        <v>0</v>
      </c>
      <c r="K333" s="174">
        <v>70832</v>
      </c>
      <c r="L333" s="174">
        <v>0</v>
      </c>
      <c r="M333" s="174">
        <v>0</v>
      </c>
      <c r="N333" s="174">
        <v>70832</v>
      </c>
    </row>
    <row r="334" spans="1:14" hidden="1" outlineLevel="1" x14ac:dyDescent="0.25">
      <c r="A334" s="175" t="s">
        <v>243</v>
      </c>
      <c r="B334" s="175" t="s">
        <v>244</v>
      </c>
      <c r="C334" s="175" t="s">
        <v>191</v>
      </c>
      <c r="D334" s="175" t="s">
        <v>192</v>
      </c>
      <c r="E334" s="175"/>
      <c r="F334" s="174">
        <v>0</v>
      </c>
      <c r="G334" s="174">
        <v>100448</v>
      </c>
      <c r="H334" s="174">
        <v>24672</v>
      </c>
      <c r="I334" s="174">
        <v>0</v>
      </c>
      <c r="J334" s="174">
        <v>0</v>
      </c>
      <c r="K334" s="174">
        <v>0</v>
      </c>
      <c r="L334" s="174">
        <v>0</v>
      </c>
      <c r="M334" s="174">
        <v>0</v>
      </c>
      <c r="N334" s="174">
        <v>125120</v>
      </c>
    </row>
    <row r="335" spans="1:14" hidden="1" outlineLevel="1" x14ac:dyDescent="0.25">
      <c r="A335" s="175" t="s">
        <v>243</v>
      </c>
      <c r="B335" s="175" t="s">
        <v>244</v>
      </c>
      <c r="C335" s="175" t="s">
        <v>193</v>
      </c>
      <c r="D335" s="175" t="s">
        <v>194</v>
      </c>
      <c r="E335" s="175"/>
      <c r="F335" s="174">
        <v>0</v>
      </c>
      <c r="G335" s="174">
        <v>0</v>
      </c>
      <c r="H335" s="174">
        <v>0</v>
      </c>
      <c r="I335" s="174">
        <v>0</v>
      </c>
      <c r="J335" s="174">
        <v>18240</v>
      </c>
      <c r="K335" s="174">
        <v>0</v>
      </c>
      <c r="L335" s="174">
        <v>0</v>
      </c>
      <c r="M335" s="174">
        <v>0</v>
      </c>
      <c r="N335" s="174">
        <v>18240</v>
      </c>
    </row>
    <row r="336" spans="1:14" hidden="1" outlineLevel="1" x14ac:dyDescent="0.25">
      <c r="A336" s="175" t="s">
        <v>243</v>
      </c>
      <c r="B336" s="175" t="s">
        <v>244</v>
      </c>
      <c r="C336" s="175" t="s">
        <v>195</v>
      </c>
      <c r="D336" s="175" t="s">
        <v>196</v>
      </c>
      <c r="E336" s="175"/>
      <c r="F336" s="174">
        <v>0</v>
      </c>
      <c r="G336" s="174">
        <v>0</v>
      </c>
      <c r="H336" s="174">
        <v>0</v>
      </c>
      <c r="I336" s="174">
        <v>0</v>
      </c>
      <c r="J336" s="174">
        <v>576</v>
      </c>
      <c r="K336" s="174">
        <v>0</v>
      </c>
      <c r="L336" s="174">
        <v>416</v>
      </c>
      <c r="M336" s="174">
        <v>0</v>
      </c>
      <c r="N336" s="174">
        <v>992</v>
      </c>
    </row>
    <row r="337" spans="1:14" hidden="1" outlineLevel="1" x14ac:dyDescent="0.25">
      <c r="A337" s="175" t="s">
        <v>243</v>
      </c>
      <c r="B337" s="175" t="s">
        <v>244</v>
      </c>
      <c r="C337" s="175" t="s">
        <v>197</v>
      </c>
      <c r="D337" s="175" t="s">
        <v>198</v>
      </c>
      <c r="E337" s="175"/>
      <c r="F337" s="174">
        <v>0</v>
      </c>
      <c r="G337" s="174">
        <v>0</v>
      </c>
      <c r="H337" s="174">
        <v>0</v>
      </c>
      <c r="I337" s="174">
        <v>0</v>
      </c>
      <c r="J337" s="174">
        <v>2096</v>
      </c>
      <c r="K337" s="174">
        <v>0</v>
      </c>
      <c r="L337" s="174">
        <v>0</v>
      </c>
      <c r="M337" s="174">
        <v>0</v>
      </c>
      <c r="N337" s="174">
        <v>2096</v>
      </c>
    </row>
    <row r="338" spans="1:14" hidden="1" outlineLevel="1" x14ac:dyDescent="0.25">
      <c r="A338" s="175" t="s">
        <v>243</v>
      </c>
      <c r="B338" s="175" t="s">
        <v>244</v>
      </c>
      <c r="C338" s="175" t="s">
        <v>199</v>
      </c>
      <c r="D338" s="175" t="s">
        <v>200</v>
      </c>
      <c r="E338" s="175"/>
      <c r="F338" s="174">
        <v>75024</v>
      </c>
      <c r="G338" s="174">
        <v>0</v>
      </c>
      <c r="H338" s="174">
        <v>0</v>
      </c>
      <c r="I338" s="174">
        <v>0</v>
      </c>
      <c r="J338" s="174">
        <v>0</v>
      </c>
      <c r="K338" s="174">
        <v>0</v>
      </c>
      <c r="L338" s="174">
        <v>0</v>
      </c>
      <c r="M338" s="174">
        <v>0</v>
      </c>
      <c r="N338" s="174">
        <v>75024</v>
      </c>
    </row>
    <row r="339" spans="1:14" hidden="1" outlineLevel="1" x14ac:dyDescent="0.25">
      <c r="A339" s="175" t="s">
        <v>243</v>
      </c>
      <c r="B339" s="175" t="s">
        <v>244</v>
      </c>
      <c r="C339" s="175" t="s">
        <v>201</v>
      </c>
      <c r="D339" s="175" t="s">
        <v>202</v>
      </c>
      <c r="E339" s="175"/>
      <c r="F339" s="174">
        <v>7872</v>
      </c>
      <c r="G339" s="174">
        <v>0</v>
      </c>
      <c r="H339" s="174">
        <v>0</v>
      </c>
      <c r="I339" s="174">
        <v>0</v>
      </c>
      <c r="J339" s="174">
        <v>23696</v>
      </c>
      <c r="K339" s="174">
        <v>0</v>
      </c>
      <c r="L339" s="174">
        <v>320</v>
      </c>
      <c r="M339" s="174">
        <v>0</v>
      </c>
      <c r="N339" s="174">
        <v>31888</v>
      </c>
    </row>
    <row r="340" spans="1:14" hidden="1" outlineLevel="1" x14ac:dyDescent="0.25">
      <c r="A340" s="175" t="s">
        <v>243</v>
      </c>
      <c r="B340" s="175" t="s">
        <v>244</v>
      </c>
      <c r="C340" s="175" t="s">
        <v>203</v>
      </c>
      <c r="D340" s="175" t="s">
        <v>204</v>
      </c>
      <c r="E340" s="175"/>
      <c r="F340" s="174">
        <v>295808</v>
      </c>
      <c r="G340" s="174">
        <v>0</v>
      </c>
      <c r="H340" s="174">
        <v>0</v>
      </c>
      <c r="I340" s="174">
        <v>0</v>
      </c>
      <c r="J340" s="174">
        <v>0</v>
      </c>
      <c r="K340" s="174">
        <v>0</v>
      </c>
      <c r="L340" s="174">
        <v>0</v>
      </c>
      <c r="M340" s="174">
        <v>0</v>
      </c>
      <c r="N340" s="174">
        <v>295808</v>
      </c>
    </row>
    <row r="341" spans="1:14" hidden="1" outlineLevel="1" x14ac:dyDescent="0.25">
      <c r="A341" s="175" t="s">
        <v>243</v>
      </c>
      <c r="B341" s="175" t="s">
        <v>244</v>
      </c>
      <c r="C341" s="175" t="s">
        <v>205</v>
      </c>
      <c r="D341" s="175" t="s">
        <v>206</v>
      </c>
      <c r="E341" s="175"/>
      <c r="F341" s="174">
        <v>59456</v>
      </c>
      <c r="G341" s="174">
        <v>0</v>
      </c>
      <c r="H341" s="174">
        <v>0</v>
      </c>
      <c r="I341" s="174">
        <v>0</v>
      </c>
      <c r="J341" s="174">
        <v>0</v>
      </c>
      <c r="K341" s="174">
        <v>0</v>
      </c>
      <c r="L341" s="174">
        <v>0</v>
      </c>
      <c r="M341" s="174">
        <v>0</v>
      </c>
      <c r="N341" s="174">
        <v>59456</v>
      </c>
    </row>
    <row r="342" spans="1:14" hidden="1" outlineLevel="1" x14ac:dyDescent="0.25">
      <c r="A342" s="175" t="s">
        <v>243</v>
      </c>
      <c r="B342" s="175" t="s">
        <v>244</v>
      </c>
      <c r="C342" s="175" t="s">
        <v>207</v>
      </c>
      <c r="D342" s="175" t="s">
        <v>208</v>
      </c>
      <c r="E342" s="175"/>
      <c r="F342" s="174">
        <v>0</v>
      </c>
      <c r="G342" s="174">
        <v>0</v>
      </c>
      <c r="H342" s="174">
        <v>0</v>
      </c>
      <c r="I342" s="174">
        <v>0</v>
      </c>
      <c r="J342" s="174">
        <v>0</v>
      </c>
      <c r="K342" s="174">
        <v>0</v>
      </c>
      <c r="L342" s="174">
        <v>0</v>
      </c>
      <c r="M342" s="174">
        <v>0</v>
      </c>
      <c r="N342" s="174">
        <v>0</v>
      </c>
    </row>
    <row r="343" spans="1:14" hidden="1" outlineLevel="1" x14ac:dyDescent="0.25">
      <c r="A343" s="175" t="s">
        <v>243</v>
      </c>
      <c r="B343" s="175" t="s">
        <v>244</v>
      </c>
      <c r="C343" s="175" t="s">
        <v>209</v>
      </c>
      <c r="D343" s="175" t="s">
        <v>210</v>
      </c>
      <c r="E343" s="175"/>
      <c r="F343" s="174">
        <v>654528</v>
      </c>
      <c r="G343" s="174">
        <v>318128</v>
      </c>
      <c r="H343" s="174">
        <v>24672</v>
      </c>
      <c r="I343" s="174">
        <v>11616</v>
      </c>
      <c r="J343" s="174">
        <v>145712</v>
      </c>
      <c r="K343" s="174">
        <v>266780</v>
      </c>
      <c r="L343" s="174">
        <v>736</v>
      </c>
      <c r="M343" s="174">
        <v>10016</v>
      </c>
      <c r="N343" s="174">
        <v>1432188</v>
      </c>
    </row>
    <row r="344" spans="1:14" hidden="1" outlineLevel="1" x14ac:dyDescent="0.25">
      <c r="D344" s="173" t="s">
        <v>211</v>
      </c>
      <c r="E344" s="173"/>
    </row>
    <row r="345" spans="1:14" hidden="1" outlineLevel="1" x14ac:dyDescent="0.25">
      <c r="A345" s="175" t="s">
        <v>243</v>
      </c>
      <c r="B345" s="175" t="s">
        <v>244</v>
      </c>
      <c r="C345" s="175" t="s">
        <v>212</v>
      </c>
      <c r="D345" s="175" t="s">
        <v>213</v>
      </c>
      <c r="E345" s="175"/>
      <c r="F345" s="174">
        <v>0</v>
      </c>
      <c r="G345" s="174">
        <v>0</v>
      </c>
      <c r="H345" s="174">
        <v>0</v>
      </c>
      <c r="I345" s="174">
        <v>0</v>
      </c>
      <c r="J345" s="174">
        <v>0</v>
      </c>
      <c r="K345" s="174">
        <v>0</v>
      </c>
      <c r="L345" s="174">
        <v>0</v>
      </c>
      <c r="M345" s="174">
        <v>0</v>
      </c>
      <c r="N345" s="174">
        <v>0</v>
      </c>
    </row>
    <row r="346" spans="1:14" hidden="1" outlineLevel="1" x14ac:dyDescent="0.25">
      <c r="A346" s="175" t="s">
        <v>243</v>
      </c>
      <c r="B346" s="175" t="s">
        <v>244</v>
      </c>
      <c r="C346" s="175" t="s">
        <v>214</v>
      </c>
      <c r="D346" s="175" t="s">
        <v>215</v>
      </c>
      <c r="E346" s="175"/>
      <c r="F346" s="174">
        <v>0</v>
      </c>
      <c r="G346" s="174">
        <v>0</v>
      </c>
      <c r="H346" s="174">
        <v>0</v>
      </c>
      <c r="I346" s="174">
        <v>0</v>
      </c>
      <c r="J346" s="174">
        <v>0</v>
      </c>
      <c r="K346" s="174">
        <v>0</v>
      </c>
      <c r="L346" s="174">
        <v>0</v>
      </c>
      <c r="M346" s="174">
        <v>0</v>
      </c>
      <c r="N346" s="174">
        <v>0</v>
      </c>
    </row>
    <row r="347" spans="1:14" hidden="1" outlineLevel="1" x14ac:dyDescent="0.25">
      <c r="A347" s="175" t="s">
        <v>243</v>
      </c>
      <c r="B347" s="175" t="s">
        <v>244</v>
      </c>
      <c r="C347" s="175" t="s">
        <v>216</v>
      </c>
      <c r="D347" s="175" t="s">
        <v>217</v>
      </c>
      <c r="E347" s="175"/>
      <c r="F347" s="174">
        <v>0</v>
      </c>
      <c r="G347" s="174">
        <v>0</v>
      </c>
      <c r="H347" s="174">
        <v>0</v>
      </c>
      <c r="I347" s="174">
        <v>0</v>
      </c>
      <c r="J347" s="174">
        <v>0</v>
      </c>
      <c r="K347" s="174">
        <v>0</v>
      </c>
      <c r="L347" s="174">
        <v>0</v>
      </c>
      <c r="M347" s="174">
        <v>0</v>
      </c>
      <c r="N347" s="174">
        <v>0</v>
      </c>
    </row>
    <row r="348" spans="1:14" hidden="1" outlineLevel="1" x14ac:dyDescent="0.25">
      <c r="A348" s="175" t="s">
        <v>243</v>
      </c>
      <c r="B348" s="175" t="s">
        <v>244</v>
      </c>
      <c r="C348" s="175" t="s">
        <v>218</v>
      </c>
      <c r="D348" s="175" t="s">
        <v>219</v>
      </c>
      <c r="E348" s="175"/>
      <c r="F348" s="174">
        <v>0</v>
      </c>
      <c r="G348" s="174">
        <v>0</v>
      </c>
      <c r="H348" s="174">
        <v>0</v>
      </c>
      <c r="I348" s="174">
        <v>0</v>
      </c>
      <c r="J348" s="174">
        <v>0</v>
      </c>
      <c r="K348" s="174">
        <v>0</v>
      </c>
      <c r="L348" s="174">
        <v>0</v>
      </c>
      <c r="M348" s="174">
        <v>0</v>
      </c>
      <c r="N348" s="174">
        <v>0</v>
      </c>
    </row>
    <row r="349" spans="1:14" hidden="1" outlineLevel="1" x14ac:dyDescent="0.25">
      <c r="A349" s="175" t="s">
        <v>243</v>
      </c>
      <c r="B349" s="175" t="s">
        <v>244</v>
      </c>
      <c r="C349" s="175" t="s">
        <v>482</v>
      </c>
      <c r="D349" s="175" t="s">
        <v>483</v>
      </c>
      <c r="E349" s="175"/>
      <c r="F349" s="174">
        <v>0</v>
      </c>
      <c r="G349" s="174">
        <v>0</v>
      </c>
      <c r="H349" s="174">
        <v>0</v>
      </c>
      <c r="I349" s="174">
        <v>0</v>
      </c>
      <c r="J349" s="174">
        <v>0</v>
      </c>
      <c r="K349" s="174">
        <v>0</v>
      </c>
      <c r="L349" s="174">
        <v>0</v>
      </c>
      <c r="M349" s="174">
        <v>0</v>
      </c>
      <c r="N349" s="174">
        <v>0</v>
      </c>
    </row>
    <row r="350" spans="1:14" hidden="1" outlineLevel="1" x14ac:dyDescent="0.25">
      <c r="A350" s="175" t="s">
        <v>243</v>
      </c>
      <c r="B350" s="175" t="s">
        <v>244</v>
      </c>
      <c r="C350" s="175" t="s">
        <v>484</v>
      </c>
      <c r="D350" s="175" t="s">
        <v>220</v>
      </c>
      <c r="E350" s="175"/>
      <c r="F350" s="174">
        <v>0</v>
      </c>
      <c r="G350" s="174">
        <v>0</v>
      </c>
      <c r="H350" s="174">
        <v>0</v>
      </c>
      <c r="I350" s="174">
        <v>0</v>
      </c>
      <c r="J350" s="174">
        <v>0</v>
      </c>
      <c r="K350" s="174">
        <v>0</v>
      </c>
      <c r="L350" s="174">
        <v>0</v>
      </c>
      <c r="M350" s="174">
        <v>0</v>
      </c>
      <c r="N350" s="174">
        <v>0</v>
      </c>
    </row>
    <row r="351" spans="1:14" hidden="1" outlineLevel="1" x14ac:dyDescent="0.25"/>
    <row r="352" spans="1:14" hidden="1" outlineLevel="1" x14ac:dyDescent="0.25"/>
    <row r="353" spans="1:14" hidden="1" outlineLevel="1" x14ac:dyDescent="0.25">
      <c r="A353" s="173" t="s">
        <v>245</v>
      </c>
    </row>
    <row r="354" spans="1:14" hidden="1" outlineLevel="1" x14ac:dyDescent="0.25">
      <c r="A354" s="175" t="s">
        <v>6</v>
      </c>
      <c r="B354" s="175" t="s">
        <v>143</v>
      </c>
      <c r="C354" s="175" t="s">
        <v>14</v>
      </c>
      <c r="D354" s="173" t="s">
        <v>144</v>
      </c>
      <c r="E354" s="173"/>
      <c r="F354" s="174" t="s">
        <v>145</v>
      </c>
      <c r="G354" s="174" t="s">
        <v>146</v>
      </c>
      <c r="H354" s="174" t="s">
        <v>147</v>
      </c>
      <c r="I354" s="174" t="s">
        <v>148</v>
      </c>
      <c r="J354" s="174" t="s">
        <v>149</v>
      </c>
      <c r="K354" s="174" t="s">
        <v>150</v>
      </c>
      <c r="L354" s="174" t="s">
        <v>151</v>
      </c>
      <c r="M354" s="174" t="s">
        <v>152</v>
      </c>
      <c r="N354" s="174" t="s">
        <v>5</v>
      </c>
    </row>
    <row r="355" spans="1:14" hidden="1" outlineLevel="1" x14ac:dyDescent="0.25">
      <c r="A355" s="175" t="s">
        <v>246</v>
      </c>
      <c r="B355" s="175" t="s">
        <v>247</v>
      </c>
      <c r="C355" s="175" t="s">
        <v>155</v>
      </c>
      <c r="D355" s="175" t="s">
        <v>156</v>
      </c>
      <c r="E355" s="175"/>
      <c r="F355" s="174">
        <v>20944</v>
      </c>
      <c r="G355" s="174">
        <v>0</v>
      </c>
      <c r="H355" s="174">
        <v>0</v>
      </c>
      <c r="I355" s="174">
        <v>0</v>
      </c>
      <c r="J355" s="174">
        <v>21008</v>
      </c>
      <c r="K355" s="174">
        <v>0</v>
      </c>
      <c r="L355" s="174">
        <v>0</v>
      </c>
      <c r="M355" s="174">
        <v>0</v>
      </c>
      <c r="N355" s="174">
        <v>41952</v>
      </c>
    </row>
    <row r="356" spans="1:14" hidden="1" outlineLevel="1" x14ac:dyDescent="0.25">
      <c r="A356" s="175" t="s">
        <v>246</v>
      </c>
      <c r="B356" s="175" t="s">
        <v>247</v>
      </c>
      <c r="C356" s="175" t="s">
        <v>157</v>
      </c>
      <c r="D356" s="175" t="s">
        <v>158</v>
      </c>
      <c r="E356" s="175"/>
      <c r="F356" s="174">
        <v>0</v>
      </c>
      <c r="G356" s="174">
        <v>0</v>
      </c>
      <c r="H356" s="174">
        <v>0</v>
      </c>
      <c r="I356" s="174">
        <v>0</v>
      </c>
      <c r="J356" s="174">
        <v>31792</v>
      </c>
      <c r="K356" s="174">
        <v>0</v>
      </c>
      <c r="L356" s="174">
        <v>0</v>
      </c>
      <c r="M356" s="174">
        <v>0</v>
      </c>
      <c r="N356" s="174">
        <v>31792</v>
      </c>
    </row>
    <row r="357" spans="1:14" hidden="1" outlineLevel="1" x14ac:dyDescent="0.25">
      <c r="A357" s="175" t="s">
        <v>246</v>
      </c>
      <c r="B357" s="175" t="s">
        <v>247</v>
      </c>
      <c r="C357" s="175" t="s">
        <v>159</v>
      </c>
      <c r="D357" s="175" t="s">
        <v>160</v>
      </c>
      <c r="E357" s="175"/>
      <c r="F357" s="174">
        <v>0</v>
      </c>
      <c r="G357" s="174">
        <v>82512</v>
      </c>
      <c r="H357" s="174">
        <v>0</v>
      </c>
      <c r="I357" s="174">
        <v>0</v>
      </c>
      <c r="J357" s="174">
        <v>0</v>
      </c>
      <c r="K357" s="174">
        <v>1680</v>
      </c>
      <c r="L357" s="174">
        <v>0</v>
      </c>
      <c r="M357" s="174">
        <v>0</v>
      </c>
      <c r="N357" s="174">
        <v>84192</v>
      </c>
    </row>
    <row r="358" spans="1:14" hidden="1" outlineLevel="1" x14ac:dyDescent="0.25">
      <c r="A358" s="175" t="s">
        <v>246</v>
      </c>
      <c r="B358" s="175" t="s">
        <v>247</v>
      </c>
      <c r="C358" s="175" t="s">
        <v>161</v>
      </c>
      <c r="D358" s="175" t="s">
        <v>162</v>
      </c>
      <c r="E358" s="175"/>
      <c r="F358" s="174">
        <v>2880</v>
      </c>
      <c r="G358" s="174">
        <v>2016</v>
      </c>
      <c r="H358" s="174">
        <v>0</v>
      </c>
      <c r="I358" s="174">
        <v>0</v>
      </c>
      <c r="J358" s="174">
        <v>0</v>
      </c>
      <c r="K358" s="174">
        <v>2496</v>
      </c>
      <c r="L358" s="174">
        <v>0</v>
      </c>
      <c r="M358" s="174">
        <v>0</v>
      </c>
      <c r="N358" s="174">
        <v>7392</v>
      </c>
    </row>
    <row r="359" spans="1:14" hidden="1" outlineLevel="1" x14ac:dyDescent="0.25">
      <c r="A359" s="175" t="s">
        <v>246</v>
      </c>
      <c r="B359" s="175" t="s">
        <v>247</v>
      </c>
      <c r="C359" s="175" t="s">
        <v>163</v>
      </c>
      <c r="D359" s="175" t="s">
        <v>164</v>
      </c>
      <c r="E359" s="175"/>
      <c r="F359" s="174">
        <v>0</v>
      </c>
      <c r="G359" s="174">
        <v>0</v>
      </c>
      <c r="H359" s="174">
        <v>0</v>
      </c>
      <c r="I359" s="174">
        <v>0</v>
      </c>
      <c r="J359" s="174">
        <v>0</v>
      </c>
      <c r="K359" s="174">
        <v>0</v>
      </c>
      <c r="L359" s="174">
        <v>0</v>
      </c>
      <c r="M359" s="174">
        <v>0</v>
      </c>
      <c r="N359" s="174">
        <v>0</v>
      </c>
    </row>
    <row r="360" spans="1:14" hidden="1" outlineLevel="1" x14ac:dyDescent="0.25">
      <c r="A360" s="175" t="s">
        <v>246</v>
      </c>
      <c r="B360" s="175" t="s">
        <v>247</v>
      </c>
      <c r="C360" s="175" t="s">
        <v>165</v>
      </c>
      <c r="D360" s="175" t="s">
        <v>166</v>
      </c>
      <c r="E360" s="175"/>
      <c r="F360" s="174">
        <v>0</v>
      </c>
      <c r="G360" s="174">
        <v>0</v>
      </c>
      <c r="H360" s="174">
        <v>0</v>
      </c>
      <c r="I360" s="174">
        <v>0</v>
      </c>
      <c r="J360" s="174">
        <v>0</v>
      </c>
      <c r="K360" s="174">
        <v>0</v>
      </c>
      <c r="L360" s="174">
        <v>0</v>
      </c>
      <c r="M360" s="174">
        <v>0</v>
      </c>
      <c r="N360" s="174">
        <v>0</v>
      </c>
    </row>
    <row r="361" spans="1:14" hidden="1" outlineLevel="1" x14ac:dyDescent="0.25">
      <c r="A361" s="175" t="s">
        <v>246</v>
      </c>
      <c r="B361" s="175" t="s">
        <v>247</v>
      </c>
      <c r="C361" s="175" t="s">
        <v>167</v>
      </c>
      <c r="D361" s="175" t="s">
        <v>168</v>
      </c>
      <c r="E361" s="175"/>
      <c r="F361" s="174">
        <v>0</v>
      </c>
      <c r="G361" s="174">
        <v>0</v>
      </c>
      <c r="H361" s="174">
        <v>0</v>
      </c>
      <c r="I361" s="174">
        <v>0</v>
      </c>
      <c r="J361" s="174">
        <v>0</v>
      </c>
      <c r="K361" s="174">
        <v>0</v>
      </c>
      <c r="L361" s="174">
        <v>0</v>
      </c>
      <c r="M361" s="174">
        <v>0</v>
      </c>
      <c r="N361" s="174">
        <v>0</v>
      </c>
    </row>
    <row r="362" spans="1:14" hidden="1" outlineLevel="1" x14ac:dyDescent="0.25">
      <c r="A362" s="175" t="s">
        <v>246</v>
      </c>
      <c r="B362" s="175" t="s">
        <v>247</v>
      </c>
      <c r="C362" s="175" t="s">
        <v>169</v>
      </c>
      <c r="D362" s="175" t="s">
        <v>170</v>
      </c>
      <c r="E362" s="175"/>
      <c r="F362" s="174">
        <v>0</v>
      </c>
      <c r="G362" s="174">
        <v>0</v>
      </c>
      <c r="H362" s="174">
        <v>0</v>
      </c>
      <c r="I362" s="174">
        <v>0</v>
      </c>
      <c r="J362" s="174">
        <v>448</v>
      </c>
      <c r="K362" s="174">
        <v>0</v>
      </c>
      <c r="L362" s="174">
        <v>0</v>
      </c>
      <c r="M362" s="174">
        <v>0</v>
      </c>
      <c r="N362" s="174">
        <v>448</v>
      </c>
    </row>
    <row r="363" spans="1:14" hidden="1" outlineLevel="1" x14ac:dyDescent="0.25">
      <c r="A363" s="175" t="s">
        <v>246</v>
      </c>
      <c r="B363" s="175" t="s">
        <v>247</v>
      </c>
      <c r="C363" s="175" t="s">
        <v>171</v>
      </c>
      <c r="D363" s="175" t="s">
        <v>172</v>
      </c>
      <c r="E363" s="175"/>
      <c r="F363" s="174">
        <v>1824</v>
      </c>
      <c r="G363" s="174">
        <v>0</v>
      </c>
      <c r="H363" s="174">
        <v>0</v>
      </c>
      <c r="I363" s="174">
        <v>0</v>
      </c>
      <c r="J363" s="174">
        <v>101344</v>
      </c>
      <c r="K363" s="174">
        <v>0</v>
      </c>
      <c r="L363" s="174">
        <v>0</v>
      </c>
      <c r="M363" s="174">
        <v>0</v>
      </c>
      <c r="N363" s="174">
        <v>103168</v>
      </c>
    </row>
    <row r="364" spans="1:14" hidden="1" outlineLevel="1" x14ac:dyDescent="0.25">
      <c r="A364" s="175" t="s">
        <v>246</v>
      </c>
      <c r="B364" s="175" t="s">
        <v>247</v>
      </c>
      <c r="C364" s="175" t="s">
        <v>173</v>
      </c>
      <c r="D364" s="175" t="s">
        <v>174</v>
      </c>
      <c r="E364" s="175"/>
      <c r="F364" s="174">
        <v>0</v>
      </c>
      <c r="G364" s="174">
        <v>0</v>
      </c>
      <c r="H364" s="174">
        <v>0</v>
      </c>
      <c r="I364" s="174">
        <v>0</v>
      </c>
      <c r="J364" s="174">
        <v>0</v>
      </c>
      <c r="K364" s="174">
        <v>0</v>
      </c>
      <c r="L364" s="174">
        <v>0</v>
      </c>
      <c r="M364" s="174">
        <v>0</v>
      </c>
      <c r="N364" s="174">
        <v>0</v>
      </c>
    </row>
    <row r="365" spans="1:14" hidden="1" outlineLevel="1" x14ac:dyDescent="0.25">
      <c r="A365" s="175" t="s">
        <v>246</v>
      </c>
      <c r="B365" s="175" t="s">
        <v>247</v>
      </c>
      <c r="C365" s="175" t="s">
        <v>175</v>
      </c>
      <c r="D365" s="175" t="s">
        <v>176</v>
      </c>
      <c r="E365" s="175"/>
      <c r="F365" s="174">
        <v>0</v>
      </c>
      <c r="G365" s="174">
        <v>0</v>
      </c>
      <c r="H365" s="174">
        <v>0</v>
      </c>
      <c r="I365" s="174">
        <v>0</v>
      </c>
      <c r="J365" s="174">
        <v>0</v>
      </c>
      <c r="K365" s="174">
        <v>4704</v>
      </c>
      <c r="L365" s="174">
        <v>0</v>
      </c>
      <c r="M365" s="174">
        <v>0</v>
      </c>
      <c r="N365" s="174">
        <v>4704</v>
      </c>
    </row>
    <row r="366" spans="1:14" hidden="1" outlineLevel="1" x14ac:dyDescent="0.25">
      <c r="A366" s="175" t="s">
        <v>246</v>
      </c>
      <c r="B366" s="175" t="s">
        <v>247</v>
      </c>
      <c r="C366" s="175" t="s">
        <v>177</v>
      </c>
      <c r="D366" s="175" t="s">
        <v>178</v>
      </c>
      <c r="E366" s="175"/>
      <c r="F366" s="174">
        <v>64800</v>
      </c>
      <c r="G366" s="174">
        <v>0</v>
      </c>
      <c r="H366" s="174">
        <v>0</v>
      </c>
      <c r="I366" s="174">
        <v>8816</v>
      </c>
      <c r="J366" s="174">
        <v>0</v>
      </c>
      <c r="K366" s="174">
        <v>0</v>
      </c>
      <c r="L366" s="174">
        <v>0</v>
      </c>
      <c r="M366" s="174">
        <v>0</v>
      </c>
      <c r="N366" s="174">
        <v>73616</v>
      </c>
    </row>
    <row r="367" spans="1:14" hidden="1" outlineLevel="1" x14ac:dyDescent="0.25">
      <c r="A367" s="175" t="s">
        <v>246</v>
      </c>
      <c r="B367" s="175" t="s">
        <v>247</v>
      </c>
      <c r="C367" s="175" t="s">
        <v>179</v>
      </c>
      <c r="D367" s="175" t="s">
        <v>180</v>
      </c>
      <c r="E367" s="175"/>
      <c r="F367" s="174">
        <v>10672</v>
      </c>
      <c r="G367" s="174">
        <v>0</v>
      </c>
      <c r="H367" s="174">
        <v>0</v>
      </c>
      <c r="I367" s="174">
        <v>0</v>
      </c>
      <c r="J367" s="174">
        <v>0</v>
      </c>
      <c r="K367" s="174">
        <v>0</v>
      </c>
      <c r="L367" s="174">
        <v>0</v>
      </c>
      <c r="M367" s="174">
        <v>0</v>
      </c>
      <c r="N367" s="174">
        <v>10672</v>
      </c>
    </row>
    <row r="368" spans="1:14" hidden="1" outlineLevel="1" x14ac:dyDescent="0.25">
      <c r="A368" s="175" t="s">
        <v>246</v>
      </c>
      <c r="B368" s="175" t="s">
        <v>247</v>
      </c>
      <c r="C368" s="175" t="s">
        <v>181</v>
      </c>
      <c r="D368" s="175" t="s">
        <v>182</v>
      </c>
      <c r="E368" s="175"/>
      <c r="F368" s="174">
        <v>0</v>
      </c>
      <c r="G368" s="174">
        <v>4608</v>
      </c>
      <c r="H368" s="174">
        <v>0</v>
      </c>
      <c r="I368" s="174">
        <v>0</v>
      </c>
      <c r="J368" s="174">
        <v>0</v>
      </c>
      <c r="K368" s="174">
        <v>23136</v>
      </c>
      <c r="L368" s="174">
        <v>0</v>
      </c>
      <c r="M368" s="174">
        <v>384</v>
      </c>
      <c r="N368" s="174">
        <v>28128</v>
      </c>
    </row>
    <row r="369" spans="1:14" hidden="1" outlineLevel="1" x14ac:dyDescent="0.25">
      <c r="A369" s="175" t="s">
        <v>246</v>
      </c>
      <c r="B369" s="175" t="s">
        <v>247</v>
      </c>
      <c r="C369" s="175" t="s">
        <v>183</v>
      </c>
      <c r="D369" s="175" t="s">
        <v>184</v>
      </c>
      <c r="E369" s="175"/>
      <c r="F369" s="174">
        <v>0</v>
      </c>
      <c r="G369" s="174">
        <v>0</v>
      </c>
      <c r="H369" s="174">
        <v>0</v>
      </c>
      <c r="I369" s="174">
        <v>0</v>
      </c>
      <c r="J369" s="174">
        <v>0</v>
      </c>
      <c r="K369" s="174">
        <v>0</v>
      </c>
      <c r="L369" s="174">
        <v>0</v>
      </c>
      <c r="M369" s="174">
        <v>0</v>
      </c>
      <c r="N369" s="174">
        <v>0</v>
      </c>
    </row>
    <row r="370" spans="1:14" hidden="1" outlineLevel="1" x14ac:dyDescent="0.25">
      <c r="A370" s="175" t="s">
        <v>246</v>
      </c>
      <c r="B370" s="175" t="s">
        <v>247</v>
      </c>
      <c r="C370" s="175" t="s">
        <v>185</v>
      </c>
      <c r="D370" s="175" t="s">
        <v>186</v>
      </c>
      <c r="E370" s="175"/>
      <c r="F370" s="174">
        <v>6624</v>
      </c>
      <c r="G370" s="174">
        <v>2688</v>
      </c>
      <c r="H370" s="174">
        <v>0</v>
      </c>
      <c r="I370" s="174">
        <v>0</v>
      </c>
      <c r="J370" s="174">
        <v>0</v>
      </c>
      <c r="K370" s="174">
        <v>1008</v>
      </c>
      <c r="L370" s="174">
        <v>0</v>
      </c>
      <c r="M370" s="174">
        <v>1792</v>
      </c>
      <c r="N370" s="174">
        <v>12112</v>
      </c>
    </row>
    <row r="371" spans="1:14" hidden="1" outlineLevel="1" x14ac:dyDescent="0.25">
      <c r="A371" s="175" t="s">
        <v>246</v>
      </c>
      <c r="B371" s="175" t="s">
        <v>247</v>
      </c>
      <c r="C371" s="175" t="s">
        <v>187</v>
      </c>
      <c r="D371" s="175" t="s">
        <v>188</v>
      </c>
      <c r="E371" s="175"/>
      <c r="F371" s="174">
        <v>0</v>
      </c>
      <c r="G371" s="174">
        <v>0</v>
      </c>
      <c r="H371" s="174">
        <v>0</v>
      </c>
      <c r="I371" s="174">
        <v>0</v>
      </c>
      <c r="J371" s="174">
        <v>0</v>
      </c>
      <c r="K371" s="174">
        <v>0</v>
      </c>
      <c r="L371" s="174">
        <v>0</v>
      </c>
      <c r="M371" s="174">
        <v>0</v>
      </c>
      <c r="N371" s="174">
        <v>0</v>
      </c>
    </row>
    <row r="372" spans="1:14" hidden="1" outlineLevel="1" x14ac:dyDescent="0.25">
      <c r="A372" s="175" t="s">
        <v>246</v>
      </c>
      <c r="B372" s="175" t="s">
        <v>247</v>
      </c>
      <c r="C372" s="175" t="s">
        <v>189</v>
      </c>
      <c r="D372" s="175" t="s">
        <v>190</v>
      </c>
      <c r="E372" s="175"/>
      <c r="F372" s="174">
        <v>0</v>
      </c>
      <c r="G372" s="174">
        <v>0</v>
      </c>
      <c r="H372" s="174">
        <v>0</v>
      </c>
      <c r="I372" s="174">
        <v>0</v>
      </c>
      <c r="J372" s="174">
        <v>0</v>
      </c>
      <c r="K372" s="174">
        <v>52704</v>
      </c>
      <c r="L372" s="174">
        <v>0</v>
      </c>
      <c r="M372" s="174">
        <v>0</v>
      </c>
      <c r="N372" s="174">
        <v>52704</v>
      </c>
    </row>
    <row r="373" spans="1:14" hidden="1" outlineLevel="1" x14ac:dyDescent="0.25">
      <c r="A373" s="175" t="s">
        <v>246</v>
      </c>
      <c r="B373" s="175" t="s">
        <v>247</v>
      </c>
      <c r="C373" s="175" t="s">
        <v>191</v>
      </c>
      <c r="D373" s="175" t="s">
        <v>192</v>
      </c>
      <c r="E373" s="175"/>
      <c r="F373" s="174">
        <v>0</v>
      </c>
      <c r="G373" s="174">
        <v>33520</v>
      </c>
      <c r="H373" s="174">
        <v>2640</v>
      </c>
      <c r="I373" s="174">
        <v>0</v>
      </c>
      <c r="J373" s="174">
        <v>0</v>
      </c>
      <c r="K373" s="174">
        <v>0</v>
      </c>
      <c r="L373" s="174">
        <v>0</v>
      </c>
      <c r="M373" s="174">
        <v>0</v>
      </c>
      <c r="N373" s="174">
        <v>36160</v>
      </c>
    </row>
    <row r="374" spans="1:14" hidden="1" outlineLevel="1" x14ac:dyDescent="0.25">
      <c r="A374" s="175" t="s">
        <v>246</v>
      </c>
      <c r="B374" s="175" t="s">
        <v>247</v>
      </c>
      <c r="C374" s="175" t="s">
        <v>193</v>
      </c>
      <c r="D374" s="175" t="s">
        <v>194</v>
      </c>
      <c r="E374" s="175"/>
      <c r="F374" s="174">
        <v>0</v>
      </c>
      <c r="G374" s="174">
        <v>0</v>
      </c>
      <c r="H374" s="174">
        <v>0</v>
      </c>
      <c r="I374" s="174">
        <v>0</v>
      </c>
      <c r="J374" s="174">
        <v>0</v>
      </c>
      <c r="K374" s="174">
        <v>0</v>
      </c>
      <c r="L374" s="174">
        <v>0</v>
      </c>
      <c r="M374" s="174">
        <v>0</v>
      </c>
      <c r="N374" s="174">
        <v>0</v>
      </c>
    </row>
    <row r="375" spans="1:14" hidden="1" outlineLevel="1" x14ac:dyDescent="0.25">
      <c r="A375" s="175" t="s">
        <v>246</v>
      </c>
      <c r="B375" s="175" t="s">
        <v>247</v>
      </c>
      <c r="C375" s="175" t="s">
        <v>195</v>
      </c>
      <c r="D375" s="175" t="s">
        <v>196</v>
      </c>
      <c r="E375" s="175"/>
      <c r="F375" s="174">
        <v>0</v>
      </c>
      <c r="G375" s="174">
        <v>0</v>
      </c>
      <c r="H375" s="174">
        <v>0</v>
      </c>
      <c r="I375" s="174">
        <v>0</v>
      </c>
      <c r="J375" s="174">
        <v>0</v>
      </c>
      <c r="K375" s="174">
        <v>0</v>
      </c>
      <c r="L375" s="174">
        <v>2400</v>
      </c>
      <c r="M375" s="174">
        <v>0</v>
      </c>
      <c r="N375" s="174">
        <v>2400</v>
      </c>
    </row>
    <row r="376" spans="1:14" hidden="1" outlineLevel="1" x14ac:dyDescent="0.25">
      <c r="A376" s="175" t="s">
        <v>246</v>
      </c>
      <c r="B376" s="175" t="s">
        <v>247</v>
      </c>
      <c r="C376" s="175" t="s">
        <v>197</v>
      </c>
      <c r="D376" s="175" t="s">
        <v>198</v>
      </c>
      <c r="E376" s="175"/>
      <c r="F376" s="174">
        <v>0</v>
      </c>
      <c r="G376" s="174">
        <v>0</v>
      </c>
      <c r="H376" s="174">
        <v>0</v>
      </c>
      <c r="I376" s="174">
        <v>0</v>
      </c>
      <c r="J376" s="174">
        <v>1344</v>
      </c>
      <c r="K376" s="174">
        <v>0</v>
      </c>
      <c r="L376" s="174">
        <v>0</v>
      </c>
      <c r="M376" s="174">
        <v>0</v>
      </c>
      <c r="N376" s="174">
        <v>1344</v>
      </c>
    </row>
    <row r="377" spans="1:14" hidden="1" outlineLevel="1" x14ac:dyDescent="0.25">
      <c r="A377" s="175" t="s">
        <v>246</v>
      </c>
      <c r="B377" s="175" t="s">
        <v>247</v>
      </c>
      <c r="C377" s="175" t="s">
        <v>199</v>
      </c>
      <c r="D377" s="175" t="s">
        <v>200</v>
      </c>
      <c r="E377" s="175"/>
      <c r="F377" s="174">
        <v>25920</v>
      </c>
      <c r="G377" s="174">
        <v>0</v>
      </c>
      <c r="H377" s="174">
        <v>0</v>
      </c>
      <c r="I377" s="174">
        <v>0</v>
      </c>
      <c r="J377" s="174">
        <v>0</v>
      </c>
      <c r="K377" s="174">
        <v>0</v>
      </c>
      <c r="L377" s="174">
        <v>0</v>
      </c>
      <c r="M377" s="174">
        <v>0</v>
      </c>
      <c r="N377" s="174">
        <v>25920</v>
      </c>
    </row>
    <row r="378" spans="1:14" hidden="1" outlineLevel="1" x14ac:dyDescent="0.25">
      <c r="A378" s="175" t="s">
        <v>246</v>
      </c>
      <c r="B378" s="175" t="s">
        <v>247</v>
      </c>
      <c r="C378" s="175" t="s">
        <v>201</v>
      </c>
      <c r="D378" s="175" t="s">
        <v>202</v>
      </c>
      <c r="E378" s="175"/>
      <c r="F378" s="174">
        <v>8736</v>
      </c>
      <c r="G378" s="174">
        <v>0</v>
      </c>
      <c r="H378" s="174">
        <v>0</v>
      </c>
      <c r="I378" s="174">
        <v>0</v>
      </c>
      <c r="J378" s="174">
        <v>0</v>
      </c>
      <c r="K378" s="174">
        <v>0</v>
      </c>
      <c r="L378" s="174">
        <v>13628</v>
      </c>
      <c r="M378" s="174">
        <v>0</v>
      </c>
      <c r="N378" s="174">
        <v>22364</v>
      </c>
    </row>
    <row r="379" spans="1:14" hidden="1" outlineLevel="1" x14ac:dyDescent="0.25">
      <c r="A379" s="175" t="s">
        <v>246</v>
      </c>
      <c r="B379" s="175" t="s">
        <v>247</v>
      </c>
      <c r="C379" s="175" t="s">
        <v>203</v>
      </c>
      <c r="D379" s="175" t="s">
        <v>204</v>
      </c>
      <c r="E379" s="175"/>
      <c r="F379" s="174">
        <v>138208</v>
      </c>
      <c r="G379" s="174">
        <v>0</v>
      </c>
      <c r="H379" s="174">
        <v>0</v>
      </c>
      <c r="I379" s="174">
        <v>0</v>
      </c>
      <c r="J379" s="174">
        <v>0</v>
      </c>
      <c r="K379" s="174">
        <v>0</v>
      </c>
      <c r="L379" s="174">
        <v>0</v>
      </c>
      <c r="M379" s="174">
        <v>0</v>
      </c>
      <c r="N379" s="174">
        <v>138208</v>
      </c>
    </row>
    <row r="380" spans="1:14" hidden="1" outlineLevel="1" x14ac:dyDescent="0.25">
      <c r="A380" s="175" t="s">
        <v>246</v>
      </c>
      <c r="B380" s="175" t="s">
        <v>247</v>
      </c>
      <c r="C380" s="175" t="s">
        <v>205</v>
      </c>
      <c r="D380" s="175" t="s">
        <v>206</v>
      </c>
      <c r="E380" s="175"/>
      <c r="F380" s="174">
        <v>35072</v>
      </c>
      <c r="G380" s="174">
        <v>0</v>
      </c>
      <c r="H380" s="174">
        <v>0</v>
      </c>
      <c r="I380" s="174">
        <v>0</v>
      </c>
      <c r="J380" s="174">
        <v>0</v>
      </c>
      <c r="K380" s="174">
        <v>0</v>
      </c>
      <c r="L380" s="174">
        <v>0</v>
      </c>
      <c r="M380" s="174">
        <v>0</v>
      </c>
      <c r="N380" s="174">
        <v>35072</v>
      </c>
    </row>
    <row r="381" spans="1:14" hidden="1" outlineLevel="1" x14ac:dyDescent="0.25">
      <c r="A381" s="175" t="s">
        <v>246</v>
      </c>
      <c r="B381" s="175" t="s">
        <v>247</v>
      </c>
      <c r="C381" s="175" t="s">
        <v>207</v>
      </c>
      <c r="D381" s="175" t="s">
        <v>208</v>
      </c>
      <c r="E381" s="175"/>
      <c r="F381" s="174">
        <v>0</v>
      </c>
      <c r="G381" s="174">
        <v>0</v>
      </c>
      <c r="H381" s="174">
        <v>0</v>
      </c>
      <c r="I381" s="174">
        <v>0</v>
      </c>
      <c r="J381" s="174">
        <v>0</v>
      </c>
      <c r="K381" s="174">
        <v>0</v>
      </c>
      <c r="L381" s="174">
        <v>0</v>
      </c>
      <c r="M381" s="174">
        <v>0</v>
      </c>
      <c r="N381" s="174">
        <v>0</v>
      </c>
    </row>
    <row r="382" spans="1:14" hidden="1" outlineLevel="1" x14ac:dyDescent="0.25">
      <c r="A382" s="175" t="s">
        <v>246</v>
      </c>
      <c r="B382" s="175" t="s">
        <v>247</v>
      </c>
      <c r="C382" s="175" t="s">
        <v>209</v>
      </c>
      <c r="D382" s="175" t="s">
        <v>210</v>
      </c>
      <c r="E382" s="175"/>
      <c r="F382" s="174">
        <v>315680</v>
      </c>
      <c r="G382" s="174">
        <v>125344</v>
      </c>
      <c r="H382" s="174">
        <v>2640</v>
      </c>
      <c r="I382" s="174">
        <v>8816</v>
      </c>
      <c r="J382" s="174">
        <v>155936</v>
      </c>
      <c r="K382" s="174">
        <v>85728</v>
      </c>
      <c r="L382" s="174">
        <v>16028</v>
      </c>
      <c r="M382" s="174">
        <v>2176</v>
      </c>
      <c r="N382" s="174">
        <v>712348</v>
      </c>
    </row>
    <row r="383" spans="1:14" hidden="1" outlineLevel="1" x14ac:dyDescent="0.25">
      <c r="D383" s="173" t="s">
        <v>211</v>
      </c>
      <c r="E383" s="173"/>
    </row>
    <row r="384" spans="1:14" hidden="1" outlineLevel="1" x14ac:dyDescent="0.25">
      <c r="A384" s="175" t="s">
        <v>246</v>
      </c>
      <c r="B384" s="175" t="s">
        <v>247</v>
      </c>
      <c r="C384" s="175" t="s">
        <v>212</v>
      </c>
      <c r="D384" s="175" t="s">
        <v>213</v>
      </c>
      <c r="E384" s="175"/>
      <c r="F384" s="174">
        <v>0</v>
      </c>
      <c r="G384" s="174">
        <v>0</v>
      </c>
      <c r="H384" s="174">
        <v>0</v>
      </c>
      <c r="I384" s="174">
        <v>0</v>
      </c>
      <c r="J384" s="174">
        <v>0</v>
      </c>
      <c r="K384" s="174">
        <v>0</v>
      </c>
      <c r="L384" s="174">
        <v>0</v>
      </c>
      <c r="M384" s="174">
        <v>0</v>
      </c>
      <c r="N384" s="174">
        <v>0</v>
      </c>
    </row>
    <row r="385" spans="1:14" hidden="1" outlineLevel="1" x14ac:dyDescent="0.25">
      <c r="A385" s="175" t="s">
        <v>246</v>
      </c>
      <c r="B385" s="175" t="s">
        <v>247</v>
      </c>
      <c r="C385" s="175" t="s">
        <v>214</v>
      </c>
      <c r="D385" s="175" t="s">
        <v>215</v>
      </c>
      <c r="E385" s="175"/>
      <c r="F385" s="174">
        <v>0</v>
      </c>
      <c r="G385" s="174">
        <v>0</v>
      </c>
      <c r="H385" s="174">
        <v>0</v>
      </c>
      <c r="I385" s="174">
        <v>0</v>
      </c>
      <c r="J385" s="174">
        <v>0</v>
      </c>
      <c r="K385" s="174">
        <v>0</v>
      </c>
      <c r="L385" s="174">
        <v>0</v>
      </c>
      <c r="M385" s="174">
        <v>0</v>
      </c>
      <c r="N385" s="174">
        <v>0</v>
      </c>
    </row>
    <row r="386" spans="1:14" hidden="1" outlineLevel="1" x14ac:dyDescent="0.25">
      <c r="A386" s="175" t="s">
        <v>246</v>
      </c>
      <c r="B386" s="175" t="s">
        <v>247</v>
      </c>
      <c r="C386" s="175" t="s">
        <v>216</v>
      </c>
      <c r="D386" s="175" t="s">
        <v>217</v>
      </c>
      <c r="E386" s="175"/>
      <c r="F386" s="174">
        <v>0</v>
      </c>
      <c r="G386" s="174">
        <v>0</v>
      </c>
      <c r="H386" s="174">
        <v>0</v>
      </c>
      <c r="I386" s="174">
        <v>0</v>
      </c>
      <c r="J386" s="174">
        <v>0</v>
      </c>
      <c r="K386" s="174">
        <v>0</v>
      </c>
      <c r="L386" s="174">
        <v>0</v>
      </c>
      <c r="M386" s="174">
        <v>0</v>
      </c>
      <c r="N386" s="174">
        <v>0</v>
      </c>
    </row>
    <row r="387" spans="1:14" hidden="1" outlineLevel="1" x14ac:dyDescent="0.25">
      <c r="A387" s="175" t="s">
        <v>246</v>
      </c>
      <c r="B387" s="175" t="s">
        <v>247</v>
      </c>
      <c r="C387" s="175" t="s">
        <v>218</v>
      </c>
      <c r="D387" s="175" t="s">
        <v>219</v>
      </c>
      <c r="E387" s="175"/>
      <c r="F387" s="174">
        <v>0</v>
      </c>
      <c r="G387" s="174">
        <v>0</v>
      </c>
      <c r="H387" s="174">
        <v>0</v>
      </c>
      <c r="I387" s="174">
        <v>0</v>
      </c>
      <c r="J387" s="174">
        <v>0</v>
      </c>
      <c r="K387" s="174">
        <v>0</v>
      </c>
      <c r="L387" s="174">
        <v>0</v>
      </c>
      <c r="M387" s="174">
        <v>0</v>
      </c>
      <c r="N387" s="174">
        <v>0</v>
      </c>
    </row>
    <row r="388" spans="1:14" hidden="1" outlineLevel="1" x14ac:dyDescent="0.25">
      <c r="A388" s="175" t="s">
        <v>246</v>
      </c>
      <c r="B388" s="175" t="s">
        <v>247</v>
      </c>
      <c r="C388" s="175" t="s">
        <v>482</v>
      </c>
      <c r="D388" s="175" t="s">
        <v>483</v>
      </c>
      <c r="E388" s="175"/>
      <c r="F388" s="174">
        <v>0</v>
      </c>
      <c r="G388" s="174">
        <v>0</v>
      </c>
      <c r="H388" s="174">
        <v>0</v>
      </c>
      <c r="I388" s="174">
        <v>0</v>
      </c>
      <c r="J388" s="174">
        <v>0</v>
      </c>
      <c r="K388" s="174">
        <v>0</v>
      </c>
      <c r="L388" s="174">
        <v>0</v>
      </c>
      <c r="M388" s="174">
        <v>0</v>
      </c>
      <c r="N388" s="174">
        <v>0</v>
      </c>
    </row>
    <row r="389" spans="1:14" hidden="1" outlineLevel="1" x14ac:dyDescent="0.25">
      <c r="A389" s="175" t="s">
        <v>246</v>
      </c>
      <c r="B389" s="175" t="s">
        <v>247</v>
      </c>
      <c r="C389" s="175" t="s">
        <v>484</v>
      </c>
      <c r="D389" s="175" t="s">
        <v>220</v>
      </c>
      <c r="E389" s="175"/>
      <c r="F389" s="174">
        <v>0</v>
      </c>
      <c r="G389" s="174">
        <v>0</v>
      </c>
      <c r="H389" s="174">
        <v>0</v>
      </c>
      <c r="I389" s="174">
        <v>0</v>
      </c>
      <c r="J389" s="174">
        <v>0</v>
      </c>
      <c r="K389" s="174">
        <v>0</v>
      </c>
      <c r="L389" s="174">
        <v>0</v>
      </c>
      <c r="M389" s="174">
        <v>0</v>
      </c>
      <c r="N389" s="174">
        <v>0</v>
      </c>
    </row>
    <row r="390" spans="1:14" hidden="1" outlineLevel="1" x14ac:dyDescent="0.25"/>
    <row r="391" spans="1:14" hidden="1" outlineLevel="1" x14ac:dyDescent="0.25"/>
    <row r="392" spans="1:14" hidden="1" outlineLevel="1" x14ac:dyDescent="0.25">
      <c r="A392" s="173" t="s">
        <v>248</v>
      </c>
    </row>
    <row r="393" spans="1:14" hidden="1" outlineLevel="1" x14ac:dyDescent="0.25">
      <c r="A393" s="175" t="s">
        <v>6</v>
      </c>
      <c r="B393" s="175" t="s">
        <v>143</v>
      </c>
      <c r="C393" s="175" t="s">
        <v>14</v>
      </c>
      <c r="D393" s="173" t="s">
        <v>144</v>
      </c>
      <c r="E393" s="173"/>
      <c r="F393" s="174" t="s">
        <v>145</v>
      </c>
      <c r="G393" s="174" t="s">
        <v>146</v>
      </c>
      <c r="H393" s="174" t="s">
        <v>147</v>
      </c>
      <c r="I393" s="174" t="s">
        <v>148</v>
      </c>
      <c r="J393" s="174" t="s">
        <v>149</v>
      </c>
      <c r="K393" s="174" t="s">
        <v>150</v>
      </c>
      <c r="L393" s="174" t="s">
        <v>151</v>
      </c>
      <c r="M393" s="174" t="s">
        <v>152</v>
      </c>
      <c r="N393" s="174" t="s">
        <v>5</v>
      </c>
    </row>
    <row r="394" spans="1:14" hidden="1" outlineLevel="1" x14ac:dyDescent="0.25">
      <c r="A394" s="175" t="s">
        <v>249</v>
      </c>
      <c r="B394" s="175" t="s">
        <v>250</v>
      </c>
      <c r="C394" s="175" t="s">
        <v>155</v>
      </c>
      <c r="D394" s="175" t="s">
        <v>156</v>
      </c>
      <c r="E394" s="175"/>
      <c r="F394" s="174">
        <v>20880</v>
      </c>
      <c r="G394" s="174">
        <v>0</v>
      </c>
      <c r="H394" s="174">
        <v>0</v>
      </c>
      <c r="I394" s="174">
        <v>0</v>
      </c>
      <c r="J394" s="174">
        <v>0</v>
      </c>
      <c r="K394" s="174">
        <v>0</v>
      </c>
      <c r="L394" s="174">
        <v>0</v>
      </c>
      <c r="M394" s="174">
        <v>0</v>
      </c>
      <c r="N394" s="174">
        <v>20880</v>
      </c>
    </row>
    <row r="395" spans="1:14" hidden="1" outlineLevel="1" x14ac:dyDescent="0.25">
      <c r="A395" s="175" t="s">
        <v>249</v>
      </c>
      <c r="B395" s="175" t="s">
        <v>250</v>
      </c>
      <c r="C395" s="175" t="s">
        <v>157</v>
      </c>
      <c r="D395" s="175" t="s">
        <v>158</v>
      </c>
      <c r="E395" s="175"/>
      <c r="F395" s="174">
        <v>0</v>
      </c>
      <c r="G395" s="174">
        <v>0</v>
      </c>
      <c r="H395" s="174">
        <v>0</v>
      </c>
      <c r="I395" s="174">
        <v>0</v>
      </c>
      <c r="J395" s="174">
        <v>66208</v>
      </c>
      <c r="K395" s="174">
        <v>0</v>
      </c>
      <c r="L395" s="174">
        <v>64</v>
      </c>
      <c r="M395" s="174">
        <v>0</v>
      </c>
      <c r="N395" s="174">
        <v>66272</v>
      </c>
    </row>
    <row r="396" spans="1:14" hidden="1" outlineLevel="1" x14ac:dyDescent="0.25">
      <c r="A396" s="175" t="s">
        <v>249</v>
      </c>
      <c r="B396" s="175" t="s">
        <v>250</v>
      </c>
      <c r="C396" s="175" t="s">
        <v>159</v>
      </c>
      <c r="D396" s="175" t="s">
        <v>160</v>
      </c>
      <c r="E396" s="175"/>
      <c r="F396" s="174">
        <v>0</v>
      </c>
      <c r="G396" s="174">
        <v>101040</v>
      </c>
      <c r="H396" s="174">
        <v>0</v>
      </c>
      <c r="I396" s="174">
        <v>0</v>
      </c>
      <c r="J396" s="174">
        <v>0</v>
      </c>
      <c r="K396" s="174">
        <v>0</v>
      </c>
      <c r="L396" s="174">
        <v>0</v>
      </c>
      <c r="M396" s="174">
        <v>0</v>
      </c>
      <c r="N396" s="174">
        <v>101040</v>
      </c>
    </row>
    <row r="397" spans="1:14" hidden="1" outlineLevel="1" x14ac:dyDescent="0.25">
      <c r="A397" s="175" t="s">
        <v>249</v>
      </c>
      <c r="B397" s="175" t="s">
        <v>250</v>
      </c>
      <c r="C397" s="175" t="s">
        <v>161</v>
      </c>
      <c r="D397" s="175" t="s">
        <v>162</v>
      </c>
      <c r="E397" s="175"/>
      <c r="F397" s="174">
        <v>2688</v>
      </c>
      <c r="G397" s="174">
        <v>89728</v>
      </c>
      <c r="H397" s="174">
        <v>0</v>
      </c>
      <c r="I397" s="174">
        <v>0</v>
      </c>
      <c r="J397" s="174">
        <v>24240</v>
      </c>
      <c r="K397" s="174">
        <v>13440</v>
      </c>
      <c r="L397" s="174">
        <v>528</v>
      </c>
      <c r="M397" s="174">
        <v>0</v>
      </c>
      <c r="N397" s="174">
        <v>130624</v>
      </c>
    </row>
    <row r="398" spans="1:14" hidden="1" outlineLevel="1" x14ac:dyDescent="0.25">
      <c r="A398" s="175" t="s">
        <v>249</v>
      </c>
      <c r="B398" s="175" t="s">
        <v>250</v>
      </c>
      <c r="C398" s="175" t="s">
        <v>163</v>
      </c>
      <c r="D398" s="175" t="s">
        <v>164</v>
      </c>
      <c r="E398" s="175"/>
      <c r="F398" s="174">
        <v>0</v>
      </c>
      <c r="G398" s="174">
        <v>0</v>
      </c>
      <c r="H398" s="174">
        <v>0</v>
      </c>
      <c r="I398" s="174">
        <v>0</v>
      </c>
      <c r="J398" s="174">
        <v>0</v>
      </c>
      <c r="K398" s="174">
        <v>0</v>
      </c>
      <c r="L398" s="174">
        <v>0</v>
      </c>
      <c r="M398" s="174">
        <v>0</v>
      </c>
      <c r="N398" s="174">
        <v>0</v>
      </c>
    </row>
    <row r="399" spans="1:14" hidden="1" outlineLevel="1" x14ac:dyDescent="0.25">
      <c r="A399" s="175" t="s">
        <v>249</v>
      </c>
      <c r="B399" s="175" t="s">
        <v>250</v>
      </c>
      <c r="C399" s="175" t="s">
        <v>165</v>
      </c>
      <c r="D399" s="175" t="s">
        <v>166</v>
      </c>
      <c r="E399" s="175"/>
      <c r="F399" s="174">
        <v>0</v>
      </c>
      <c r="G399" s="174">
        <v>0</v>
      </c>
      <c r="H399" s="174">
        <v>0</v>
      </c>
      <c r="I399" s="174">
        <v>0</v>
      </c>
      <c r="J399" s="174">
        <v>1632</v>
      </c>
      <c r="K399" s="174">
        <v>0</v>
      </c>
      <c r="L399" s="174">
        <v>0</v>
      </c>
      <c r="M399" s="174">
        <v>0</v>
      </c>
      <c r="N399" s="174">
        <v>1632</v>
      </c>
    </row>
    <row r="400" spans="1:14" hidden="1" outlineLevel="1" x14ac:dyDescent="0.25">
      <c r="A400" s="175" t="s">
        <v>249</v>
      </c>
      <c r="B400" s="175" t="s">
        <v>250</v>
      </c>
      <c r="C400" s="175" t="s">
        <v>167</v>
      </c>
      <c r="D400" s="175" t="s">
        <v>168</v>
      </c>
      <c r="E400" s="175"/>
      <c r="F400" s="174">
        <v>0</v>
      </c>
      <c r="G400" s="174">
        <v>3296</v>
      </c>
      <c r="H400" s="174">
        <v>0</v>
      </c>
      <c r="I400" s="174">
        <v>0</v>
      </c>
      <c r="J400" s="174">
        <v>0</v>
      </c>
      <c r="K400" s="174">
        <v>11136</v>
      </c>
      <c r="L400" s="174">
        <v>0</v>
      </c>
      <c r="M400" s="174">
        <v>0</v>
      </c>
      <c r="N400" s="174">
        <v>14432</v>
      </c>
    </row>
    <row r="401" spans="1:14" hidden="1" outlineLevel="1" x14ac:dyDescent="0.25">
      <c r="A401" s="175" t="s">
        <v>249</v>
      </c>
      <c r="B401" s="175" t="s">
        <v>250</v>
      </c>
      <c r="C401" s="175" t="s">
        <v>169</v>
      </c>
      <c r="D401" s="175" t="s">
        <v>170</v>
      </c>
      <c r="E401" s="175"/>
      <c r="F401" s="174">
        <v>0</v>
      </c>
      <c r="G401" s="174">
        <v>0</v>
      </c>
      <c r="H401" s="174">
        <v>0</v>
      </c>
      <c r="I401" s="174">
        <v>0</v>
      </c>
      <c r="J401" s="174">
        <v>2688</v>
      </c>
      <c r="K401" s="174">
        <v>0</v>
      </c>
      <c r="L401" s="174">
        <v>0</v>
      </c>
      <c r="M401" s="174">
        <v>0</v>
      </c>
      <c r="N401" s="174">
        <v>2688</v>
      </c>
    </row>
    <row r="402" spans="1:14" hidden="1" outlineLevel="1" x14ac:dyDescent="0.25">
      <c r="A402" s="175" t="s">
        <v>249</v>
      </c>
      <c r="B402" s="175" t="s">
        <v>250</v>
      </c>
      <c r="C402" s="175" t="s">
        <v>171</v>
      </c>
      <c r="D402" s="175" t="s">
        <v>172</v>
      </c>
      <c r="E402" s="175"/>
      <c r="F402" s="174">
        <v>29136</v>
      </c>
      <c r="G402" s="174">
        <v>53632</v>
      </c>
      <c r="H402" s="174">
        <v>0</v>
      </c>
      <c r="I402" s="174">
        <v>0</v>
      </c>
      <c r="J402" s="174">
        <v>59872</v>
      </c>
      <c r="K402" s="174">
        <v>0</v>
      </c>
      <c r="L402" s="174">
        <v>1320</v>
      </c>
      <c r="M402" s="174">
        <v>0</v>
      </c>
      <c r="N402" s="174">
        <v>143960</v>
      </c>
    </row>
    <row r="403" spans="1:14" hidden="1" outlineLevel="1" x14ac:dyDescent="0.25">
      <c r="A403" s="175" t="s">
        <v>249</v>
      </c>
      <c r="B403" s="175" t="s">
        <v>250</v>
      </c>
      <c r="C403" s="175" t="s">
        <v>173</v>
      </c>
      <c r="D403" s="175" t="s">
        <v>174</v>
      </c>
      <c r="E403" s="175"/>
      <c r="F403" s="174">
        <v>0</v>
      </c>
      <c r="G403" s="174">
        <v>0</v>
      </c>
      <c r="H403" s="174">
        <v>0</v>
      </c>
      <c r="I403" s="174">
        <v>0</v>
      </c>
      <c r="J403" s="174">
        <v>0</v>
      </c>
      <c r="K403" s="174">
        <v>0</v>
      </c>
      <c r="L403" s="174">
        <v>0</v>
      </c>
      <c r="M403" s="174">
        <v>0</v>
      </c>
      <c r="N403" s="174">
        <v>0</v>
      </c>
    </row>
    <row r="404" spans="1:14" hidden="1" outlineLevel="1" x14ac:dyDescent="0.25">
      <c r="A404" s="175" t="s">
        <v>249</v>
      </c>
      <c r="B404" s="175" t="s">
        <v>250</v>
      </c>
      <c r="C404" s="175" t="s">
        <v>175</v>
      </c>
      <c r="D404" s="175" t="s">
        <v>176</v>
      </c>
      <c r="E404" s="175"/>
      <c r="F404" s="174">
        <v>0</v>
      </c>
      <c r="G404" s="174">
        <v>0</v>
      </c>
      <c r="H404" s="174">
        <v>0</v>
      </c>
      <c r="I404" s="174">
        <v>0</v>
      </c>
      <c r="J404" s="174">
        <v>0</v>
      </c>
      <c r="K404" s="174">
        <v>42274</v>
      </c>
      <c r="L404" s="174">
        <v>0</v>
      </c>
      <c r="M404" s="174">
        <v>428</v>
      </c>
      <c r="N404" s="174">
        <v>42702</v>
      </c>
    </row>
    <row r="405" spans="1:14" hidden="1" outlineLevel="1" x14ac:dyDescent="0.25">
      <c r="A405" s="175" t="s">
        <v>249</v>
      </c>
      <c r="B405" s="175" t="s">
        <v>250</v>
      </c>
      <c r="C405" s="175" t="s">
        <v>177</v>
      </c>
      <c r="D405" s="175" t="s">
        <v>178</v>
      </c>
      <c r="E405" s="175"/>
      <c r="F405" s="174">
        <v>218096</v>
      </c>
      <c r="G405" s="174">
        <v>0</v>
      </c>
      <c r="H405" s="174">
        <v>0</v>
      </c>
      <c r="I405" s="174">
        <v>10432</v>
      </c>
      <c r="J405" s="174">
        <v>0</v>
      </c>
      <c r="K405" s="174">
        <v>0</v>
      </c>
      <c r="L405" s="174">
        <v>0</v>
      </c>
      <c r="M405" s="174">
        <v>0</v>
      </c>
      <c r="N405" s="174">
        <v>228528</v>
      </c>
    </row>
    <row r="406" spans="1:14" hidden="1" outlineLevel="1" x14ac:dyDescent="0.25">
      <c r="A406" s="175" t="s">
        <v>249</v>
      </c>
      <c r="B406" s="175" t="s">
        <v>250</v>
      </c>
      <c r="C406" s="175" t="s">
        <v>179</v>
      </c>
      <c r="D406" s="175" t="s">
        <v>180</v>
      </c>
      <c r="E406" s="175"/>
      <c r="F406" s="174">
        <v>22448</v>
      </c>
      <c r="G406" s="174">
        <v>0</v>
      </c>
      <c r="H406" s="174">
        <v>0</v>
      </c>
      <c r="I406" s="174">
        <v>0</v>
      </c>
      <c r="J406" s="174">
        <v>0</v>
      </c>
      <c r="K406" s="174">
        <v>0</v>
      </c>
      <c r="L406" s="174">
        <v>0</v>
      </c>
      <c r="M406" s="174">
        <v>0</v>
      </c>
      <c r="N406" s="174">
        <v>22448</v>
      </c>
    </row>
    <row r="407" spans="1:14" hidden="1" outlineLevel="1" x14ac:dyDescent="0.25">
      <c r="A407" s="175" t="s">
        <v>249</v>
      </c>
      <c r="B407" s="175" t="s">
        <v>250</v>
      </c>
      <c r="C407" s="175" t="s">
        <v>181</v>
      </c>
      <c r="D407" s="175" t="s">
        <v>182</v>
      </c>
      <c r="E407" s="175"/>
      <c r="F407" s="174">
        <v>0</v>
      </c>
      <c r="G407" s="174">
        <v>0</v>
      </c>
      <c r="H407" s="174">
        <v>0</v>
      </c>
      <c r="I407" s="174">
        <v>0</v>
      </c>
      <c r="J407" s="174">
        <v>0</v>
      </c>
      <c r="K407" s="174">
        <v>51136</v>
      </c>
      <c r="L407" s="174">
        <v>0</v>
      </c>
      <c r="M407" s="174">
        <v>12064</v>
      </c>
      <c r="N407" s="174">
        <v>63200</v>
      </c>
    </row>
    <row r="408" spans="1:14" hidden="1" outlineLevel="1" x14ac:dyDescent="0.25">
      <c r="A408" s="175" t="s">
        <v>249</v>
      </c>
      <c r="B408" s="175" t="s">
        <v>250</v>
      </c>
      <c r="C408" s="175" t="s">
        <v>183</v>
      </c>
      <c r="D408" s="175" t="s">
        <v>184</v>
      </c>
      <c r="E408" s="175"/>
      <c r="F408" s="174">
        <v>0</v>
      </c>
      <c r="G408" s="174">
        <v>0</v>
      </c>
      <c r="H408" s="174">
        <v>0</v>
      </c>
      <c r="I408" s="174">
        <v>0</v>
      </c>
      <c r="J408" s="174">
        <v>0</v>
      </c>
      <c r="K408" s="174">
        <v>39576</v>
      </c>
      <c r="L408" s="174">
        <v>0</v>
      </c>
      <c r="M408" s="174">
        <v>0</v>
      </c>
      <c r="N408" s="174">
        <v>39576</v>
      </c>
    </row>
    <row r="409" spans="1:14" hidden="1" outlineLevel="1" x14ac:dyDescent="0.25">
      <c r="A409" s="175" t="s">
        <v>249</v>
      </c>
      <c r="B409" s="175" t="s">
        <v>250</v>
      </c>
      <c r="C409" s="175" t="s">
        <v>185</v>
      </c>
      <c r="D409" s="175" t="s">
        <v>186</v>
      </c>
      <c r="E409" s="175"/>
      <c r="F409" s="174">
        <v>21024</v>
      </c>
      <c r="G409" s="174">
        <v>0</v>
      </c>
      <c r="H409" s="174">
        <v>0</v>
      </c>
      <c r="I409" s="174">
        <v>0</v>
      </c>
      <c r="J409" s="174">
        <v>0</v>
      </c>
      <c r="K409" s="174">
        <v>87360</v>
      </c>
      <c r="L409" s="174">
        <v>0</v>
      </c>
      <c r="M409" s="174">
        <v>8673</v>
      </c>
      <c r="N409" s="174">
        <v>117057</v>
      </c>
    </row>
    <row r="410" spans="1:14" hidden="1" outlineLevel="1" x14ac:dyDescent="0.25">
      <c r="A410" s="175" t="s">
        <v>249</v>
      </c>
      <c r="B410" s="175" t="s">
        <v>250</v>
      </c>
      <c r="C410" s="175" t="s">
        <v>187</v>
      </c>
      <c r="D410" s="175" t="s">
        <v>188</v>
      </c>
      <c r="E410" s="175"/>
      <c r="F410" s="174">
        <v>0</v>
      </c>
      <c r="G410" s="174">
        <v>0</v>
      </c>
      <c r="H410" s="174">
        <v>0</v>
      </c>
      <c r="I410" s="174">
        <v>0</v>
      </c>
      <c r="J410" s="174">
        <v>0</v>
      </c>
      <c r="K410" s="174">
        <v>0</v>
      </c>
      <c r="L410" s="174">
        <v>0</v>
      </c>
      <c r="M410" s="174">
        <v>0</v>
      </c>
      <c r="N410" s="174">
        <v>0</v>
      </c>
    </row>
    <row r="411" spans="1:14" hidden="1" outlineLevel="1" x14ac:dyDescent="0.25">
      <c r="A411" s="175" t="s">
        <v>249</v>
      </c>
      <c r="B411" s="175" t="s">
        <v>250</v>
      </c>
      <c r="C411" s="175" t="s">
        <v>189</v>
      </c>
      <c r="D411" s="175" t="s">
        <v>190</v>
      </c>
      <c r="E411" s="175"/>
      <c r="F411" s="174">
        <v>0</v>
      </c>
      <c r="G411" s="174">
        <v>0</v>
      </c>
      <c r="H411" s="174">
        <v>0</v>
      </c>
      <c r="I411" s="174">
        <v>0</v>
      </c>
      <c r="J411" s="174">
        <v>0</v>
      </c>
      <c r="K411" s="174">
        <v>174656</v>
      </c>
      <c r="L411" s="174">
        <v>0</v>
      </c>
      <c r="M411" s="174">
        <v>0</v>
      </c>
      <c r="N411" s="174">
        <v>174656</v>
      </c>
    </row>
    <row r="412" spans="1:14" hidden="1" outlineLevel="1" x14ac:dyDescent="0.25">
      <c r="A412" s="175" t="s">
        <v>249</v>
      </c>
      <c r="B412" s="175" t="s">
        <v>250</v>
      </c>
      <c r="C412" s="175" t="s">
        <v>191</v>
      </c>
      <c r="D412" s="175" t="s">
        <v>192</v>
      </c>
      <c r="E412" s="175"/>
      <c r="F412" s="174">
        <v>0</v>
      </c>
      <c r="G412" s="174">
        <v>52368</v>
      </c>
      <c r="H412" s="174">
        <v>23232</v>
      </c>
      <c r="I412" s="174">
        <v>0</v>
      </c>
      <c r="J412" s="174">
        <v>0</v>
      </c>
      <c r="K412" s="174">
        <v>3328</v>
      </c>
      <c r="L412" s="174">
        <v>0</v>
      </c>
      <c r="M412" s="174">
        <v>0</v>
      </c>
      <c r="N412" s="174">
        <v>78928</v>
      </c>
    </row>
    <row r="413" spans="1:14" hidden="1" outlineLevel="1" x14ac:dyDescent="0.25">
      <c r="A413" s="175" t="s">
        <v>249</v>
      </c>
      <c r="B413" s="175" t="s">
        <v>250</v>
      </c>
      <c r="C413" s="175" t="s">
        <v>193</v>
      </c>
      <c r="D413" s="175" t="s">
        <v>194</v>
      </c>
      <c r="E413" s="175"/>
      <c r="F413" s="174">
        <v>0</v>
      </c>
      <c r="G413" s="174">
        <v>0</v>
      </c>
      <c r="H413" s="174">
        <v>0</v>
      </c>
      <c r="I413" s="174">
        <v>0</v>
      </c>
      <c r="J413" s="174">
        <v>13568</v>
      </c>
      <c r="K413" s="174">
        <v>0</v>
      </c>
      <c r="L413" s="174">
        <v>0</v>
      </c>
      <c r="M413" s="174">
        <v>0</v>
      </c>
      <c r="N413" s="174">
        <v>13568</v>
      </c>
    </row>
    <row r="414" spans="1:14" hidden="1" outlineLevel="1" x14ac:dyDescent="0.25">
      <c r="A414" s="175" t="s">
        <v>249</v>
      </c>
      <c r="B414" s="175" t="s">
        <v>250</v>
      </c>
      <c r="C414" s="175" t="s">
        <v>195</v>
      </c>
      <c r="D414" s="175" t="s">
        <v>196</v>
      </c>
      <c r="E414" s="175"/>
      <c r="F414" s="174">
        <v>0</v>
      </c>
      <c r="G414" s="174">
        <v>0</v>
      </c>
      <c r="H414" s="174">
        <v>0</v>
      </c>
      <c r="I414" s="174">
        <v>0</v>
      </c>
      <c r="J414" s="174">
        <v>14688</v>
      </c>
      <c r="K414" s="174">
        <v>0</v>
      </c>
      <c r="L414" s="174">
        <v>0</v>
      </c>
      <c r="M414" s="174">
        <v>0</v>
      </c>
      <c r="N414" s="174">
        <v>14688</v>
      </c>
    </row>
    <row r="415" spans="1:14" hidden="1" outlineLevel="1" x14ac:dyDescent="0.25">
      <c r="A415" s="175" t="s">
        <v>249</v>
      </c>
      <c r="B415" s="175" t="s">
        <v>250</v>
      </c>
      <c r="C415" s="175" t="s">
        <v>197</v>
      </c>
      <c r="D415" s="175" t="s">
        <v>198</v>
      </c>
      <c r="E415" s="175"/>
      <c r="F415" s="174">
        <v>0</v>
      </c>
      <c r="G415" s="174">
        <v>0</v>
      </c>
      <c r="H415" s="174">
        <v>0</v>
      </c>
      <c r="I415" s="174">
        <v>0</v>
      </c>
      <c r="J415" s="174">
        <v>2112</v>
      </c>
      <c r="K415" s="174">
        <v>0</v>
      </c>
      <c r="L415" s="174">
        <v>0</v>
      </c>
      <c r="M415" s="174">
        <v>0</v>
      </c>
      <c r="N415" s="174">
        <v>2112</v>
      </c>
    </row>
    <row r="416" spans="1:14" hidden="1" outlineLevel="1" x14ac:dyDescent="0.25">
      <c r="A416" s="175" t="s">
        <v>249</v>
      </c>
      <c r="B416" s="175" t="s">
        <v>250</v>
      </c>
      <c r="C416" s="175" t="s">
        <v>199</v>
      </c>
      <c r="D416" s="175" t="s">
        <v>200</v>
      </c>
      <c r="E416" s="175"/>
      <c r="F416" s="174">
        <v>14144</v>
      </c>
      <c r="G416" s="174">
        <v>0</v>
      </c>
      <c r="H416" s="174">
        <v>0</v>
      </c>
      <c r="I416" s="174">
        <v>0</v>
      </c>
      <c r="J416" s="174">
        <v>0</v>
      </c>
      <c r="K416" s="174">
        <v>0</v>
      </c>
      <c r="L416" s="174">
        <v>0</v>
      </c>
      <c r="M416" s="174">
        <v>0</v>
      </c>
      <c r="N416" s="174">
        <v>14144</v>
      </c>
    </row>
    <row r="417" spans="1:14" hidden="1" outlineLevel="1" x14ac:dyDescent="0.25">
      <c r="A417" s="175" t="s">
        <v>249</v>
      </c>
      <c r="B417" s="175" t="s">
        <v>250</v>
      </c>
      <c r="C417" s="175" t="s">
        <v>201</v>
      </c>
      <c r="D417" s="175" t="s">
        <v>202</v>
      </c>
      <c r="E417" s="175"/>
      <c r="F417" s="174">
        <v>27680</v>
      </c>
      <c r="G417" s="174">
        <v>0</v>
      </c>
      <c r="H417" s="174">
        <v>0</v>
      </c>
      <c r="I417" s="174">
        <v>0</v>
      </c>
      <c r="J417" s="174">
        <v>16800</v>
      </c>
      <c r="K417" s="174">
        <v>0</v>
      </c>
      <c r="L417" s="174">
        <v>612</v>
      </c>
      <c r="M417" s="174">
        <v>0</v>
      </c>
      <c r="N417" s="174">
        <v>45092</v>
      </c>
    </row>
    <row r="418" spans="1:14" hidden="1" outlineLevel="1" x14ac:dyDescent="0.25">
      <c r="A418" s="175" t="s">
        <v>249</v>
      </c>
      <c r="B418" s="175" t="s">
        <v>250</v>
      </c>
      <c r="C418" s="175" t="s">
        <v>203</v>
      </c>
      <c r="D418" s="175" t="s">
        <v>204</v>
      </c>
      <c r="E418" s="175"/>
      <c r="F418" s="174">
        <v>264400</v>
      </c>
      <c r="G418" s="174">
        <v>0</v>
      </c>
      <c r="H418" s="174">
        <v>0</v>
      </c>
      <c r="I418" s="174">
        <v>0</v>
      </c>
      <c r="J418" s="174">
        <v>1056</v>
      </c>
      <c r="K418" s="174">
        <v>0</v>
      </c>
      <c r="L418" s="174">
        <v>0</v>
      </c>
      <c r="M418" s="174">
        <v>0</v>
      </c>
      <c r="N418" s="174">
        <v>265456</v>
      </c>
    </row>
    <row r="419" spans="1:14" hidden="1" outlineLevel="1" x14ac:dyDescent="0.25">
      <c r="A419" s="175" t="s">
        <v>249</v>
      </c>
      <c r="B419" s="175" t="s">
        <v>250</v>
      </c>
      <c r="C419" s="175" t="s">
        <v>205</v>
      </c>
      <c r="D419" s="175" t="s">
        <v>206</v>
      </c>
      <c r="E419" s="175"/>
      <c r="F419" s="174">
        <v>76656</v>
      </c>
      <c r="G419" s="174">
        <v>0</v>
      </c>
      <c r="H419" s="174">
        <v>0</v>
      </c>
      <c r="I419" s="174">
        <v>0</v>
      </c>
      <c r="J419" s="174">
        <v>0</v>
      </c>
      <c r="K419" s="174">
        <v>0</v>
      </c>
      <c r="L419" s="174">
        <v>48</v>
      </c>
      <c r="M419" s="174">
        <v>0</v>
      </c>
      <c r="N419" s="174">
        <v>76704</v>
      </c>
    </row>
    <row r="420" spans="1:14" hidden="1" outlineLevel="1" x14ac:dyDescent="0.25">
      <c r="A420" s="175" t="s">
        <v>249</v>
      </c>
      <c r="B420" s="175" t="s">
        <v>250</v>
      </c>
      <c r="C420" s="175" t="s">
        <v>207</v>
      </c>
      <c r="D420" s="175" t="s">
        <v>208</v>
      </c>
      <c r="E420" s="175"/>
      <c r="F420" s="174">
        <v>0</v>
      </c>
      <c r="G420" s="174">
        <v>0</v>
      </c>
      <c r="H420" s="174">
        <v>0</v>
      </c>
      <c r="I420" s="174">
        <v>0</v>
      </c>
      <c r="J420" s="174">
        <v>0</v>
      </c>
      <c r="K420" s="174">
        <v>0</v>
      </c>
      <c r="L420" s="174">
        <v>0</v>
      </c>
      <c r="M420" s="174">
        <v>0</v>
      </c>
      <c r="N420" s="174">
        <v>0</v>
      </c>
    </row>
    <row r="421" spans="1:14" hidden="1" outlineLevel="1" x14ac:dyDescent="0.25">
      <c r="A421" s="175" t="s">
        <v>249</v>
      </c>
      <c r="B421" s="175" t="s">
        <v>250</v>
      </c>
      <c r="C421" s="175" t="s">
        <v>209</v>
      </c>
      <c r="D421" s="175" t="s">
        <v>210</v>
      </c>
      <c r="E421" s="175"/>
      <c r="F421" s="174">
        <v>697152</v>
      </c>
      <c r="G421" s="174">
        <v>300064</v>
      </c>
      <c r="H421" s="174">
        <v>23232</v>
      </c>
      <c r="I421" s="174">
        <v>10432</v>
      </c>
      <c r="J421" s="174">
        <v>202864</v>
      </c>
      <c r="K421" s="174">
        <v>422906</v>
      </c>
      <c r="L421" s="174">
        <v>2572</v>
      </c>
      <c r="M421" s="174">
        <v>21165</v>
      </c>
      <c r="N421" s="174">
        <v>1680387</v>
      </c>
    </row>
    <row r="422" spans="1:14" hidden="1" outlineLevel="1" x14ac:dyDescent="0.25">
      <c r="D422" s="173" t="s">
        <v>211</v>
      </c>
      <c r="E422" s="173"/>
    </row>
    <row r="423" spans="1:14" hidden="1" outlineLevel="1" x14ac:dyDescent="0.25">
      <c r="A423" s="175" t="s">
        <v>249</v>
      </c>
      <c r="B423" s="175" t="s">
        <v>250</v>
      </c>
      <c r="C423" s="175" t="s">
        <v>212</v>
      </c>
      <c r="D423" s="175" t="s">
        <v>213</v>
      </c>
      <c r="E423" s="175"/>
      <c r="F423" s="174">
        <v>0</v>
      </c>
      <c r="G423" s="174">
        <v>0</v>
      </c>
      <c r="H423" s="174">
        <v>0</v>
      </c>
      <c r="I423" s="174">
        <v>0</v>
      </c>
      <c r="J423" s="174">
        <v>0</v>
      </c>
      <c r="K423" s="174">
        <v>0</v>
      </c>
      <c r="L423" s="174">
        <v>0</v>
      </c>
      <c r="M423" s="174">
        <v>0</v>
      </c>
      <c r="N423" s="174">
        <v>0</v>
      </c>
    </row>
    <row r="424" spans="1:14" hidden="1" outlineLevel="1" x14ac:dyDescent="0.25">
      <c r="A424" s="175" t="s">
        <v>249</v>
      </c>
      <c r="B424" s="175" t="s">
        <v>250</v>
      </c>
      <c r="C424" s="175" t="s">
        <v>214</v>
      </c>
      <c r="D424" s="175" t="s">
        <v>215</v>
      </c>
      <c r="E424" s="175"/>
      <c r="F424" s="174">
        <v>0</v>
      </c>
      <c r="G424" s="174">
        <v>0</v>
      </c>
      <c r="H424" s="174">
        <v>0</v>
      </c>
      <c r="I424" s="174">
        <v>0</v>
      </c>
      <c r="J424" s="174">
        <v>0</v>
      </c>
      <c r="K424" s="174">
        <v>0</v>
      </c>
      <c r="L424" s="174">
        <v>0</v>
      </c>
      <c r="M424" s="174">
        <v>0</v>
      </c>
      <c r="N424" s="174">
        <v>0</v>
      </c>
    </row>
    <row r="425" spans="1:14" hidden="1" outlineLevel="1" x14ac:dyDescent="0.25">
      <c r="A425" s="175" t="s">
        <v>249</v>
      </c>
      <c r="B425" s="175" t="s">
        <v>250</v>
      </c>
      <c r="C425" s="175" t="s">
        <v>216</v>
      </c>
      <c r="D425" s="175" t="s">
        <v>217</v>
      </c>
      <c r="E425" s="175"/>
      <c r="F425" s="174">
        <v>0</v>
      </c>
      <c r="G425" s="174">
        <v>0</v>
      </c>
      <c r="H425" s="174">
        <v>0</v>
      </c>
      <c r="I425" s="174">
        <v>0</v>
      </c>
      <c r="J425" s="174">
        <v>0</v>
      </c>
      <c r="K425" s="174">
        <v>0</v>
      </c>
      <c r="L425" s="174">
        <v>0</v>
      </c>
      <c r="M425" s="174">
        <v>0</v>
      </c>
      <c r="N425" s="174">
        <v>0</v>
      </c>
    </row>
    <row r="426" spans="1:14" hidden="1" outlineLevel="1" x14ac:dyDescent="0.25">
      <c r="A426" s="175" t="s">
        <v>249</v>
      </c>
      <c r="B426" s="175" t="s">
        <v>250</v>
      </c>
      <c r="C426" s="175" t="s">
        <v>218</v>
      </c>
      <c r="D426" s="175" t="s">
        <v>219</v>
      </c>
      <c r="E426" s="175"/>
      <c r="F426" s="174">
        <v>0</v>
      </c>
      <c r="G426" s="174">
        <v>0</v>
      </c>
      <c r="H426" s="174">
        <v>0</v>
      </c>
      <c r="I426" s="174">
        <v>0</v>
      </c>
      <c r="J426" s="174">
        <v>0</v>
      </c>
      <c r="K426" s="174">
        <v>0</v>
      </c>
      <c r="L426" s="174">
        <v>0</v>
      </c>
      <c r="M426" s="174">
        <v>0</v>
      </c>
      <c r="N426" s="174">
        <v>0</v>
      </c>
    </row>
    <row r="427" spans="1:14" hidden="1" outlineLevel="1" x14ac:dyDescent="0.25">
      <c r="A427" s="175" t="s">
        <v>249</v>
      </c>
      <c r="B427" s="175" t="s">
        <v>250</v>
      </c>
      <c r="C427" s="175" t="s">
        <v>482</v>
      </c>
      <c r="D427" s="175" t="s">
        <v>483</v>
      </c>
      <c r="E427" s="175"/>
      <c r="F427" s="174">
        <v>0</v>
      </c>
      <c r="G427" s="174">
        <v>0</v>
      </c>
      <c r="H427" s="174">
        <v>0</v>
      </c>
      <c r="I427" s="174">
        <v>0</v>
      </c>
      <c r="J427" s="174">
        <v>0</v>
      </c>
      <c r="K427" s="174">
        <v>0</v>
      </c>
      <c r="L427" s="174">
        <v>0</v>
      </c>
      <c r="M427" s="174">
        <v>0</v>
      </c>
      <c r="N427" s="174">
        <v>0</v>
      </c>
    </row>
    <row r="428" spans="1:14" hidden="1" outlineLevel="1" x14ac:dyDescent="0.25">
      <c r="A428" s="175" t="s">
        <v>249</v>
      </c>
      <c r="B428" s="175" t="s">
        <v>250</v>
      </c>
      <c r="C428" s="175" t="s">
        <v>484</v>
      </c>
      <c r="D428" s="175" t="s">
        <v>220</v>
      </c>
      <c r="E428" s="175"/>
      <c r="F428" s="174">
        <v>0</v>
      </c>
      <c r="G428" s="174">
        <v>0</v>
      </c>
      <c r="H428" s="174">
        <v>0</v>
      </c>
      <c r="I428" s="174">
        <v>0</v>
      </c>
      <c r="J428" s="174">
        <v>0</v>
      </c>
      <c r="K428" s="174">
        <v>0</v>
      </c>
      <c r="L428" s="174">
        <v>0</v>
      </c>
      <c r="M428" s="174">
        <v>0</v>
      </c>
      <c r="N428" s="174">
        <v>0</v>
      </c>
    </row>
    <row r="429" spans="1:14" hidden="1" outlineLevel="1" x14ac:dyDescent="0.25"/>
    <row r="430" spans="1:14" hidden="1" outlineLevel="1" x14ac:dyDescent="0.25"/>
    <row r="431" spans="1:14" hidden="1" outlineLevel="1" x14ac:dyDescent="0.25">
      <c r="A431" s="173" t="s">
        <v>251</v>
      </c>
    </row>
    <row r="432" spans="1:14" hidden="1" outlineLevel="1" x14ac:dyDescent="0.25">
      <c r="A432" s="175" t="s">
        <v>6</v>
      </c>
      <c r="B432" s="175" t="s">
        <v>143</v>
      </c>
      <c r="C432" s="175" t="s">
        <v>14</v>
      </c>
      <c r="D432" s="173" t="s">
        <v>144</v>
      </c>
      <c r="E432" s="173"/>
      <c r="F432" s="174" t="s">
        <v>145</v>
      </c>
      <c r="G432" s="174" t="s">
        <v>146</v>
      </c>
      <c r="H432" s="174" t="s">
        <v>147</v>
      </c>
      <c r="I432" s="174" t="s">
        <v>148</v>
      </c>
      <c r="J432" s="174" t="s">
        <v>149</v>
      </c>
      <c r="K432" s="174" t="s">
        <v>150</v>
      </c>
      <c r="L432" s="174" t="s">
        <v>151</v>
      </c>
      <c r="M432" s="174" t="s">
        <v>152</v>
      </c>
      <c r="N432" s="174" t="s">
        <v>5</v>
      </c>
    </row>
    <row r="433" spans="1:14" hidden="1" outlineLevel="1" x14ac:dyDescent="0.25">
      <c r="A433" s="175" t="s">
        <v>252</v>
      </c>
      <c r="B433" s="175" t="s">
        <v>253</v>
      </c>
      <c r="C433" s="175" t="s">
        <v>155</v>
      </c>
      <c r="D433" s="175" t="s">
        <v>156</v>
      </c>
      <c r="E433" s="175"/>
      <c r="F433" s="174">
        <v>3936</v>
      </c>
      <c r="G433" s="174">
        <v>0</v>
      </c>
      <c r="H433" s="174">
        <v>0</v>
      </c>
      <c r="I433" s="174">
        <v>0</v>
      </c>
      <c r="J433" s="174">
        <v>0</v>
      </c>
      <c r="K433" s="174">
        <v>0</v>
      </c>
      <c r="L433" s="174">
        <v>0</v>
      </c>
      <c r="M433" s="174">
        <v>0</v>
      </c>
      <c r="N433" s="174">
        <v>3936</v>
      </c>
    </row>
    <row r="434" spans="1:14" hidden="1" outlineLevel="1" x14ac:dyDescent="0.25">
      <c r="A434" s="175" t="s">
        <v>252</v>
      </c>
      <c r="B434" s="175" t="s">
        <v>253</v>
      </c>
      <c r="C434" s="175" t="s">
        <v>157</v>
      </c>
      <c r="D434" s="175" t="s">
        <v>158</v>
      </c>
      <c r="E434" s="175"/>
      <c r="F434" s="174">
        <v>0</v>
      </c>
      <c r="G434" s="174">
        <v>0</v>
      </c>
      <c r="H434" s="174">
        <v>0</v>
      </c>
      <c r="I434" s="174">
        <v>0</v>
      </c>
      <c r="J434" s="174">
        <v>54560</v>
      </c>
      <c r="K434" s="174">
        <v>0</v>
      </c>
      <c r="L434" s="174">
        <v>14442</v>
      </c>
      <c r="M434" s="174">
        <v>0</v>
      </c>
      <c r="N434" s="174">
        <v>69002</v>
      </c>
    </row>
    <row r="435" spans="1:14" hidden="1" outlineLevel="1" x14ac:dyDescent="0.25">
      <c r="A435" s="175" t="s">
        <v>252</v>
      </c>
      <c r="B435" s="175" t="s">
        <v>253</v>
      </c>
      <c r="C435" s="175" t="s">
        <v>159</v>
      </c>
      <c r="D435" s="175" t="s">
        <v>160</v>
      </c>
      <c r="E435" s="175"/>
      <c r="F435" s="174">
        <v>0</v>
      </c>
      <c r="G435" s="174">
        <v>244320</v>
      </c>
      <c r="H435" s="174">
        <v>0</v>
      </c>
      <c r="I435" s="174">
        <v>0</v>
      </c>
      <c r="J435" s="174">
        <v>134640</v>
      </c>
      <c r="K435" s="174">
        <v>0</v>
      </c>
      <c r="L435" s="174">
        <v>2112</v>
      </c>
      <c r="M435" s="174">
        <v>0</v>
      </c>
      <c r="N435" s="174">
        <v>381072</v>
      </c>
    </row>
    <row r="436" spans="1:14" hidden="1" outlineLevel="1" x14ac:dyDescent="0.25">
      <c r="A436" s="175" t="s">
        <v>252</v>
      </c>
      <c r="B436" s="175" t="s">
        <v>253</v>
      </c>
      <c r="C436" s="175" t="s">
        <v>161</v>
      </c>
      <c r="D436" s="175" t="s">
        <v>162</v>
      </c>
      <c r="E436" s="175"/>
      <c r="F436" s="174">
        <v>17376</v>
      </c>
      <c r="G436" s="174">
        <v>15424</v>
      </c>
      <c r="H436" s="174">
        <v>0</v>
      </c>
      <c r="I436" s="174">
        <v>0</v>
      </c>
      <c r="J436" s="174">
        <v>13152</v>
      </c>
      <c r="K436" s="174">
        <v>25200</v>
      </c>
      <c r="L436" s="174">
        <v>1598</v>
      </c>
      <c r="M436" s="174">
        <v>0</v>
      </c>
      <c r="N436" s="174">
        <v>72750</v>
      </c>
    </row>
    <row r="437" spans="1:14" hidden="1" outlineLevel="1" x14ac:dyDescent="0.25">
      <c r="A437" s="175" t="s">
        <v>252</v>
      </c>
      <c r="B437" s="175" t="s">
        <v>253</v>
      </c>
      <c r="C437" s="175" t="s">
        <v>163</v>
      </c>
      <c r="D437" s="175" t="s">
        <v>164</v>
      </c>
      <c r="E437" s="175"/>
      <c r="F437" s="174">
        <v>0</v>
      </c>
      <c r="G437" s="174">
        <v>0</v>
      </c>
      <c r="H437" s="174">
        <v>0</v>
      </c>
      <c r="I437" s="174">
        <v>0</v>
      </c>
      <c r="J437" s="174">
        <v>0</v>
      </c>
      <c r="K437" s="174">
        <v>0</v>
      </c>
      <c r="L437" s="174">
        <v>0</v>
      </c>
      <c r="M437" s="174">
        <v>0</v>
      </c>
      <c r="N437" s="174">
        <v>0</v>
      </c>
    </row>
    <row r="438" spans="1:14" hidden="1" outlineLevel="1" x14ac:dyDescent="0.25">
      <c r="A438" s="175" t="s">
        <v>252</v>
      </c>
      <c r="B438" s="175" t="s">
        <v>253</v>
      </c>
      <c r="C438" s="175" t="s">
        <v>165</v>
      </c>
      <c r="D438" s="175" t="s">
        <v>166</v>
      </c>
      <c r="E438" s="175"/>
      <c r="F438" s="174">
        <v>0</v>
      </c>
      <c r="G438" s="174">
        <v>0</v>
      </c>
      <c r="H438" s="174">
        <v>0</v>
      </c>
      <c r="I438" s="174">
        <v>0</v>
      </c>
      <c r="J438" s="174">
        <v>2976</v>
      </c>
      <c r="K438" s="174">
        <v>0</v>
      </c>
      <c r="L438" s="174">
        <v>0</v>
      </c>
      <c r="M438" s="174">
        <v>0</v>
      </c>
      <c r="N438" s="174">
        <v>2976</v>
      </c>
    </row>
    <row r="439" spans="1:14" hidden="1" outlineLevel="1" x14ac:dyDescent="0.25">
      <c r="A439" s="175" t="s">
        <v>252</v>
      </c>
      <c r="B439" s="175" t="s">
        <v>253</v>
      </c>
      <c r="C439" s="175" t="s">
        <v>167</v>
      </c>
      <c r="D439" s="175" t="s">
        <v>168</v>
      </c>
      <c r="E439" s="175"/>
      <c r="F439" s="174">
        <v>0</v>
      </c>
      <c r="G439" s="174">
        <v>14656</v>
      </c>
      <c r="H439" s="174">
        <v>0</v>
      </c>
      <c r="I439" s="174">
        <v>0</v>
      </c>
      <c r="J439" s="174">
        <v>0</v>
      </c>
      <c r="K439" s="174">
        <v>10688</v>
      </c>
      <c r="L439" s="174">
        <v>0</v>
      </c>
      <c r="M439" s="174">
        <v>0</v>
      </c>
      <c r="N439" s="174">
        <v>25344</v>
      </c>
    </row>
    <row r="440" spans="1:14" hidden="1" outlineLevel="1" x14ac:dyDescent="0.25">
      <c r="A440" s="175" t="s">
        <v>252</v>
      </c>
      <c r="B440" s="175" t="s">
        <v>253</v>
      </c>
      <c r="C440" s="175" t="s">
        <v>169</v>
      </c>
      <c r="D440" s="175" t="s">
        <v>170</v>
      </c>
      <c r="E440" s="175"/>
      <c r="F440" s="174">
        <v>0</v>
      </c>
      <c r="G440" s="174">
        <v>0</v>
      </c>
      <c r="H440" s="174">
        <v>0</v>
      </c>
      <c r="I440" s="174">
        <v>0</v>
      </c>
      <c r="J440" s="174">
        <v>0</v>
      </c>
      <c r="K440" s="174">
        <v>0</v>
      </c>
      <c r="L440" s="174">
        <v>2176</v>
      </c>
      <c r="M440" s="174">
        <v>0</v>
      </c>
      <c r="N440" s="174">
        <v>2176</v>
      </c>
    </row>
    <row r="441" spans="1:14" hidden="1" outlineLevel="1" x14ac:dyDescent="0.25">
      <c r="A441" s="175" t="s">
        <v>252</v>
      </c>
      <c r="B441" s="175" t="s">
        <v>253</v>
      </c>
      <c r="C441" s="175" t="s">
        <v>171</v>
      </c>
      <c r="D441" s="175" t="s">
        <v>172</v>
      </c>
      <c r="E441" s="175"/>
      <c r="F441" s="174">
        <v>7536</v>
      </c>
      <c r="G441" s="174">
        <v>9984</v>
      </c>
      <c r="H441" s="174">
        <v>0</v>
      </c>
      <c r="I441" s="174">
        <v>0</v>
      </c>
      <c r="J441" s="174">
        <v>71520</v>
      </c>
      <c r="K441" s="174">
        <v>0</v>
      </c>
      <c r="L441" s="174">
        <v>427</v>
      </c>
      <c r="M441" s="174">
        <v>0</v>
      </c>
      <c r="N441" s="174">
        <v>89467</v>
      </c>
    </row>
    <row r="442" spans="1:14" hidden="1" outlineLevel="1" x14ac:dyDescent="0.25">
      <c r="A442" s="175" t="s">
        <v>252</v>
      </c>
      <c r="B442" s="175" t="s">
        <v>253</v>
      </c>
      <c r="C442" s="175" t="s">
        <v>173</v>
      </c>
      <c r="D442" s="175" t="s">
        <v>174</v>
      </c>
      <c r="E442" s="175"/>
      <c r="F442" s="174">
        <v>0</v>
      </c>
      <c r="G442" s="174">
        <v>0</v>
      </c>
      <c r="H442" s="174">
        <v>0</v>
      </c>
      <c r="I442" s="174">
        <v>0</v>
      </c>
      <c r="J442" s="174">
        <v>0</v>
      </c>
      <c r="K442" s="174">
        <v>0</v>
      </c>
      <c r="L442" s="174">
        <v>0</v>
      </c>
      <c r="M442" s="174">
        <v>0</v>
      </c>
      <c r="N442" s="174">
        <v>0</v>
      </c>
    </row>
    <row r="443" spans="1:14" hidden="1" outlineLevel="1" x14ac:dyDescent="0.25">
      <c r="A443" s="175" t="s">
        <v>252</v>
      </c>
      <c r="B443" s="175" t="s">
        <v>253</v>
      </c>
      <c r="C443" s="175" t="s">
        <v>175</v>
      </c>
      <c r="D443" s="175" t="s">
        <v>176</v>
      </c>
      <c r="E443" s="175"/>
      <c r="F443" s="174">
        <v>0</v>
      </c>
      <c r="G443" s="174">
        <v>0</v>
      </c>
      <c r="H443" s="174">
        <v>0</v>
      </c>
      <c r="I443" s="174">
        <v>0</v>
      </c>
      <c r="J443" s="174">
        <v>0</v>
      </c>
      <c r="K443" s="174">
        <v>19312</v>
      </c>
      <c r="L443" s="174">
        <v>0</v>
      </c>
      <c r="M443" s="174">
        <v>18213</v>
      </c>
      <c r="N443" s="174">
        <v>37525</v>
      </c>
    </row>
    <row r="444" spans="1:14" hidden="1" outlineLevel="1" x14ac:dyDescent="0.25">
      <c r="A444" s="175" t="s">
        <v>252</v>
      </c>
      <c r="B444" s="175" t="s">
        <v>253</v>
      </c>
      <c r="C444" s="175" t="s">
        <v>177</v>
      </c>
      <c r="D444" s="175" t="s">
        <v>178</v>
      </c>
      <c r="E444" s="175"/>
      <c r="F444" s="174">
        <v>197616</v>
      </c>
      <c r="G444" s="174">
        <v>0</v>
      </c>
      <c r="H444" s="174">
        <v>0</v>
      </c>
      <c r="I444" s="174">
        <v>11088</v>
      </c>
      <c r="J444" s="174">
        <v>0</v>
      </c>
      <c r="K444" s="174">
        <v>0</v>
      </c>
      <c r="L444" s="174">
        <v>0</v>
      </c>
      <c r="M444" s="174">
        <v>0</v>
      </c>
      <c r="N444" s="174">
        <v>208704</v>
      </c>
    </row>
    <row r="445" spans="1:14" hidden="1" outlineLevel="1" x14ac:dyDescent="0.25">
      <c r="A445" s="175" t="s">
        <v>252</v>
      </c>
      <c r="B445" s="175" t="s">
        <v>253</v>
      </c>
      <c r="C445" s="175" t="s">
        <v>179</v>
      </c>
      <c r="D445" s="175" t="s">
        <v>180</v>
      </c>
      <c r="E445" s="175"/>
      <c r="F445" s="174">
        <v>16144</v>
      </c>
      <c r="G445" s="174">
        <v>0</v>
      </c>
      <c r="H445" s="174">
        <v>0</v>
      </c>
      <c r="I445" s="174">
        <v>0</v>
      </c>
      <c r="J445" s="174">
        <v>0</v>
      </c>
      <c r="K445" s="174">
        <v>0</v>
      </c>
      <c r="L445" s="174">
        <v>0</v>
      </c>
      <c r="M445" s="174">
        <v>0</v>
      </c>
      <c r="N445" s="174">
        <v>16144</v>
      </c>
    </row>
    <row r="446" spans="1:14" hidden="1" outlineLevel="1" x14ac:dyDescent="0.25">
      <c r="A446" s="175" t="s">
        <v>252</v>
      </c>
      <c r="B446" s="175" t="s">
        <v>253</v>
      </c>
      <c r="C446" s="175" t="s">
        <v>181</v>
      </c>
      <c r="D446" s="175" t="s">
        <v>182</v>
      </c>
      <c r="E446" s="175"/>
      <c r="F446" s="174">
        <v>0</v>
      </c>
      <c r="G446" s="174">
        <v>0</v>
      </c>
      <c r="H446" s="174">
        <v>0</v>
      </c>
      <c r="I446" s="174">
        <v>0</v>
      </c>
      <c r="J446" s="174">
        <v>0</v>
      </c>
      <c r="K446" s="174">
        <v>107840</v>
      </c>
      <c r="L446" s="174">
        <v>0</v>
      </c>
      <c r="M446" s="174">
        <v>8144</v>
      </c>
      <c r="N446" s="174">
        <v>115984</v>
      </c>
    </row>
    <row r="447" spans="1:14" hidden="1" outlineLevel="1" x14ac:dyDescent="0.25">
      <c r="A447" s="175" t="s">
        <v>252</v>
      </c>
      <c r="B447" s="175" t="s">
        <v>253</v>
      </c>
      <c r="C447" s="175" t="s">
        <v>183</v>
      </c>
      <c r="D447" s="175" t="s">
        <v>184</v>
      </c>
      <c r="E447" s="175"/>
      <c r="F447" s="174">
        <v>0</v>
      </c>
      <c r="G447" s="174">
        <v>0</v>
      </c>
      <c r="H447" s="174">
        <v>0</v>
      </c>
      <c r="I447" s="174">
        <v>0</v>
      </c>
      <c r="J447" s="174">
        <v>0</v>
      </c>
      <c r="K447" s="174">
        <v>0</v>
      </c>
      <c r="L447" s="174">
        <v>0</v>
      </c>
      <c r="M447" s="174">
        <v>0</v>
      </c>
      <c r="N447" s="174">
        <v>0</v>
      </c>
    </row>
    <row r="448" spans="1:14" hidden="1" outlineLevel="1" x14ac:dyDescent="0.25">
      <c r="A448" s="175" t="s">
        <v>252</v>
      </c>
      <c r="B448" s="175" t="s">
        <v>253</v>
      </c>
      <c r="C448" s="175" t="s">
        <v>185</v>
      </c>
      <c r="D448" s="175" t="s">
        <v>186</v>
      </c>
      <c r="E448" s="175"/>
      <c r="F448" s="174">
        <v>0</v>
      </c>
      <c r="G448" s="174">
        <v>0</v>
      </c>
      <c r="H448" s="174">
        <v>0</v>
      </c>
      <c r="I448" s="174">
        <v>0</v>
      </c>
      <c r="J448" s="174">
        <v>0</v>
      </c>
      <c r="K448" s="174">
        <v>74528</v>
      </c>
      <c r="L448" s="174">
        <v>547</v>
      </c>
      <c r="M448" s="174">
        <v>12333</v>
      </c>
      <c r="N448" s="174">
        <v>87408</v>
      </c>
    </row>
    <row r="449" spans="1:14" hidden="1" outlineLevel="1" x14ac:dyDescent="0.25">
      <c r="A449" s="175" t="s">
        <v>252</v>
      </c>
      <c r="B449" s="175" t="s">
        <v>253</v>
      </c>
      <c r="C449" s="175" t="s">
        <v>187</v>
      </c>
      <c r="D449" s="175" t="s">
        <v>188</v>
      </c>
      <c r="E449" s="175"/>
      <c r="F449" s="174">
        <v>0</v>
      </c>
      <c r="G449" s="174">
        <v>0</v>
      </c>
      <c r="H449" s="174">
        <v>0</v>
      </c>
      <c r="I449" s="174">
        <v>0</v>
      </c>
      <c r="J449" s="174">
        <v>0</v>
      </c>
      <c r="K449" s="174">
        <v>0</v>
      </c>
      <c r="L449" s="174">
        <v>0</v>
      </c>
      <c r="M449" s="174">
        <v>0</v>
      </c>
      <c r="N449" s="174">
        <v>0</v>
      </c>
    </row>
    <row r="450" spans="1:14" hidden="1" outlineLevel="1" x14ac:dyDescent="0.25">
      <c r="A450" s="175" t="s">
        <v>252</v>
      </c>
      <c r="B450" s="175" t="s">
        <v>253</v>
      </c>
      <c r="C450" s="175" t="s">
        <v>189</v>
      </c>
      <c r="D450" s="175" t="s">
        <v>190</v>
      </c>
      <c r="E450" s="175"/>
      <c r="F450" s="174">
        <v>0</v>
      </c>
      <c r="G450" s="174">
        <v>0</v>
      </c>
      <c r="H450" s="174">
        <v>0</v>
      </c>
      <c r="I450" s="174">
        <v>0</v>
      </c>
      <c r="J450" s="174">
        <v>0</v>
      </c>
      <c r="K450" s="174">
        <v>31952</v>
      </c>
      <c r="L450" s="174">
        <v>0</v>
      </c>
      <c r="M450" s="174">
        <v>0</v>
      </c>
      <c r="N450" s="174">
        <v>31952</v>
      </c>
    </row>
    <row r="451" spans="1:14" hidden="1" outlineLevel="1" x14ac:dyDescent="0.25">
      <c r="A451" s="175" t="s">
        <v>252</v>
      </c>
      <c r="B451" s="175" t="s">
        <v>253</v>
      </c>
      <c r="C451" s="175" t="s">
        <v>191</v>
      </c>
      <c r="D451" s="175" t="s">
        <v>192</v>
      </c>
      <c r="E451" s="175"/>
      <c r="F451" s="174">
        <v>0</v>
      </c>
      <c r="G451" s="174">
        <v>103856</v>
      </c>
      <c r="H451" s="174">
        <v>56368</v>
      </c>
      <c r="I451" s="174">
        <v>0</v>
      </c>
      <c r="J451" s="174">
        <v>0</v>
      </c>
      <c r="K451" s="174">
        <v>8832</v>
      </c>
      <c r="L451" s="174">
        <v>0</v>
      </c>
      <c r="M451" s="174">
        <v>896</v>
      </c>
      <c r="N451" s="174">
        <v>169952</v>
      </c>
    </row>
    <row r="452" spans="1:14" hidden="1" outlineLevel="1" x14ac:dyDescent="0.25">
      <c r="A452" s="175" t="s">
        <v>252</v>
      </c>
      <c r="B452" s="175" t="s">
        <v>253</v>
      </c>
      <c r="C452" s="175" t="s">
        <v>193</v>
      </c>
      <c r="D452" s="175" t="s">
        <v>194</v>
      </c>
      <c r="E452" s="175"/>
      <c r="F452" s="174">
        <v>0</v>
      </c>
      <c r="G452" s="174">
        <v>0</v>
      </c>
      <c r="H452" s="174">
        <v>0</v>
      </c>
      <c r="I452" s="174">
        <v>0</v>
      </c>
      <c r="J452" s="174">
        <v>0</v>
      </c>
      <c r="K452" s="174">
        <v>0</v>
      </c>
      <c r="L452" s="174">
        <v>0</v>
      </c>
      <c r="M452" s="174">
        <v>0</v>
      </c>
      <c r="N452" s="174">
        <v>0</v>
      </c>
    </row>
    <row r="453" spans="1:14" hidden="1" outlineLevel="1" x14ac:dyDescent="0.25">
      <c r="A453" s="175" t="s">
        <v>252</v>
      </c>
      <c r="B453" s="175" t="s">
        <v>253</v>
      </c>
      <c r="C453" s="175" t="s">
        <v>195</v>
      </c>
      <c r="D453" s="175" t="s">
        <v>196</v>
      </c>
      <c r="E453" s="175"/>
      <c r="F453" s="174">
        <v>0</v>
      </c>
      <c r="G453" s="174">
        <v>0</v>
      </c>
      <c r="H453" s="174">
        <v>0</v>
      </c>
      <c r="I453" s="174">
        <v>0</v>
      </c>
      <c r="J453" s="174">
        <v>0</v>
      </c>
      <c r="K453" s="174">
        <v>0</v>
      </c>
      <c r="L453" s="174">
        <v>0</v>
      </c>
      <c r="M453" s="174">
        <v>0</v>
      </c>
      <c r="N453" s="174">
        <v>0</v>
      </c>
    </row>
    <row r="454" spans="1:14" hidden="1" outlineLevel="1" x14ac:dyDescent="0.25">
      <c r="A454" s="175" t="s">
        <v>252</v>
      </c>
      <c r="B454" s="175" t="s">
        <v>253</v>
      </c>
      <c r="C454" s="175" t="s">
        <v>197</v>
      </c>
      <c r="D454" s="175" t="s">
        <v>198</v>
      </c>
      <c r="E454" s="175"/>
      <c r="F454" s="174">
        <v>0</v>
      </c>
      <c r="G454" s="174">
        <v>0</v>
      </c>
      <c r="H454" s="174">
        <v>0</v>
      </c>
      <c r="I454" s="174">
        <v>0</v>
      </c>
      <c r="J454" s="174">
        <v>2000</v>
      </c>
      <c r="K454" s="174">
        <v>0</v>
      </c>
      <c r="L454" s="174">
        <v>0</v>
      </c>
      <c r="M454" s="174">
        <v>0</v>
      </c>
      <c r="N454" s="174">
        <v>2000</v>
      </c>
    </row>
    <row r="455" spans="1:14" hidden="1" outlineLevel="1" x14ac:dyDescent="0.25">
      <c r="A455" s="175" t="s">
        <v>252</v>
      </c>
      <c r="B455" s="175" t="s">
        <v>253</v>
      </c>
      <c r="C455" s="175" t="s">
        <v>199</v>
      </c>
      <c r="D455" s="175" t="s">
        <v>200</v>
      </c>
      <c r="E455" s="175"/>
      <c r="F455" s="174">
        <v>31104</v>
      </c>
      <c r="G455" s="174">
        <v>0</v>
      </c>
      <c r="H455" s="174">
        <v>0</v>
      </c>
      <c r="I455" s="174">
        <v>0</v>
      </c>
      <c r="J455" s="174">
        <v>0</v>
      </c>
      <c r="K455" s="174">
        <v>0</v>
      </c>
      <c r="L455" s="174">
        <v>0</v>
      </c>
      <c r="M455" s="174">
        <v>0</v>
      </c>
      <c r="N455" s="174">
        <v>31104</v>
      </c>
    </row>
    <row r="456" spans="1:14" hidden="1" outlineLevel="1" x14ac:dyDescent="0.25">
      <c r="A456" s="175" t="s">
        <v>252</v>
      </c>
      <c r="B456" s="175" t="s">
        <v>253</v>
      </c>
      <c r="C456" s="175" t="s">
        <v>201</v>
      </c>
      <c r="D456" s="175" t="s">
        <v>202</v>
      </c>
      <c r="E456" s="175"/>
      <c r="F456" s="174">
        <v>12528</v>
      </c>
      <c r="G456" s="174">
        <v>0</v>
      </c>
      <c r="H456" s="174">
        <v>0</v>
      </c>
      <c r="I456" s="174">
        <v>0</v>
      </c>
      <c r="J456" s="174">
        <v>50880</v>
      </c>
      <c r="K456" s="174">
        <v>0</v>
      </c>
      <c r="L456" s="174">
        <v>59462</v>
      </c>
      <c r="M456" s="174">
        <v>0</v>
      </c>
      <c r="N456" s="174">
        <v>122870</v>
      </c>
    </row>
    <row r="457" spans="1:14" hidden="1" outlineLevel="1" x14ac:dyDescent="0.25">
      <c r="A457" s="175" t="s">
        <v>252</v>
      </c>
      <c r="B457" s="175" t="s">
        <v>253</v>
      </c>
      <c r="C457" s="175" t="s">
        <v>203</v>
      </c>
      <c r="D457" s="175" t="s">
        <v>204</v>
      </c>
      <c r="E457" s="175"/>
      <c r="F457" s="174">
        <v>299424</v>
      </c>
      <c r="G457" s="174">
        <v>0</v>
      </c>
      <c r="H457" s="174">
        <v>0</v>
      </c>
      <c r="I457" s="174">
        <v>0</v>
      </c>
      <c r="J457" s="174">
        <v>0</v>
      </c>
      <c r="K457" s="174">
        <v>0</v>
      </c>
      <c r="L457" s="174">
        <v>0</v>
      </c>
      <c r="M457" s="174">
        <v>0</v>
      </c>
      <c r="N457" s="174">
        <v>299424</v>
      </c>
    </row>
    <row r="458" spans="1:14" hidden="1" outlineLevel="1" x14ac:dyDescent="0.25">
      <c r="A458" s="175" t="s">
        <v>252</v>
      </c>
      <c r="B458" s="175" t="s">
        <v>253</v>
      </c>
      <c r="C458" s="175" t="s">
        <v>205</v>
      </c>
      <c r="D458" s="175" t="s">
        <v>206</v>
      </c>
      <c r="E458" s="175"/>
      <c r="F458" s="174">
        <v>76896</v>
      </c>
      <c r="G458" s="174">
        <v>0</v>
      </c>
      <c r="H458" s="174">
        <v>0</v>
      </c>
      <c r="I458" s="174">
        <v>0</v>
      </c>
      <c r="J458" s="174">
        <v>7872</v>
      </c>
      <c r="K458" s="174">
        <v>0</v>
      </c>
      <c r="L458" s="174">
        <v>96</v>
      </c>
      <c r="M458" s="174">
        <v>0</v>
      </c>
      <c r="N458" s="174">
        <v>84864</v>
      </c>
    </row>
    <row r="459" spans="1:14" hidden="1" outlineLevel="1" x14ac:dyDescent="0.25">
      <c r="A459" s="175" t="s">
        <v>252</v>
      </c>
      <c r="B459" s="175" t="s">
        <v>253</v>
      </c>
      <c r="C459" s="175" t="s">
        <v>207</v>
      </c>
      <c r="D459" s="175" t="s">
        <v>208</v>
      </c>
      <c r="E459" s="175"/>
      <c r="F459" s="174">
        <v>0</v>
      </c>
      <c r="G459" s="174">
        <v>0</v>
      </c>
      <c r="H459" s="174">
        <v>0</v>
      </c>
      <c r="I459" s="174">
        <v>0</v>
      </c>
      <c r="J459" s="174">
        <v>0</v>
      </c>
      <c r="K459" s="174">
        <v>0</v>
      </c>
      <c r="L459" s="174">
        <v>0</v>
      </c>
      <c r="M459" s="174">
        <v>0</v>
      </c>
      <c r="N459" s="174">
        <v>0</v>
      </c>
    </row>
    <row r="460" spans="1:14" hidden="1" outlineLevel="1" x14ac:dyDescent="0.25">
      <c r="A460" s="175" t="s">
        <v>252</v>
      </c>
      <c r="B460" s="175" t="s">
        <v>253</v>
      </c>
      <c r="C460" s="175" t="s">
        <v>209</v>
      </c>
      <c r="D460" s="175" t="s">
        <v>210</v>
      </c>
      <c r="E460" s="175"/>
      <c r="F460" s="174">
        <v>662560</v>
      </c>
      <c r="G460" s="174">
        <v>388240</v>
      </c>
      <c r="H460" s="174">
        <v>56368</v>
      </c>
      <c r="I460" s="174">
        <v>11088</v>
      </c>
      <c r="J460" s="174">
        <v>337600</v>
      </c>
      <c r="K460" s="174">
        <v>278352</v>
      </c>
      <c r="L460" s="174">
        <v>80860</v>
      </c>
      <c r="M460" s="174">
        <v>39586</v>
      </c>
      <c r="N460" s="174">
        <v>1854654</v>
      </c>
    </row>
    <row r="461" spans="1:14" hidden="1" outlineLevel="1" x14ac:dyDescent="0.25">
      <c r="D461" s="173" t="s">
        <v>211</v>
      </c>
      <c r="E461" s="173"/>
    </row>
    <row r="462" spans="1:14" hidden="1" outlineLevel="1" x14ac:dyDescent="0.25">
      <c r="A462" s="175" t="s">
        <v>252</v>
      </c>
      <c r="B462" s="175" t="s">
        <v>253</v>
      </c>
      <c r="C462" s="175" t="s">
        <v>212</v>
      </c>
      <c r="D462" s="175" t="s">
        <v>213</v>
      </c>
      <c r="E462" s="175"/>
      <c r="F462" s="174">
        <v>0</v>
      </c>
      <c r="G462" s="174">
        <v>0</v>
      </c>
      <c r="H462" s="174">
        <v>0</v>
      </c>
      <c r="I462" s="174">
        <v>0</v>
      </c>
      <c r="J462" s="174">
        <v>0</v>
      </c>
      <c r="K462" s="174">
        <v>0</v>
      </c>
      <c r="L462" s="174">
        <v>0</v>
      </c>
      <c r="M462" s="174">
        <v>0</v>
      </c>
      <c r="N462" s="174">
        <v>0</v>
      </c>
    </row>
    <row r="463" spans="1:14" hidden="1" outlineLevel="1" x14ac:dyDescent="0.25">
      <c r="A463" s="175" t="s">
        <v>252</v>
      </c>
      <c r="B463" s="175" t="s">
        <v>253</v>
      </c>
      <c r="C463" s="175" t="s">
        <v>214</v>
      </c>
      <c r="D463" s="175" t="s">
        <v>215</v>
      </c>
      <c r="E463" s="175"/>
      <c r="F463" s="174">
        <v>0</v>
      </c>
      <c r="G463" s="174">
        <v>0</v>
      </c>
      <c r="H463" s="174">
        <v>0</v>
      </c>
      <c r="I463" s="174">
        <v>0</v>
      </c>
      <c r="J463" s="174">
        <v>0</v>
      </c>
      <c r="K463" s="174">
        <v>0</v>
      </c>
      <c r="L463" s="174">
        <v>0</v>
      </c>
      <c r="M463" s="174">
        <v>0</v>
      </c>
      <c r="N463" s="174">
        <v>0</v>
      </c>
    </row>
    <row r="464" spans="1:14" hidden="1" outlineLevel="1" x14ac:dyDescent="0.25">
      <c r="A464" s="175" t="s">
        <v>252</v>
      </c>
      <c r="B464" s="175" t="s">
        <v>253</v>
      </c>
      <c r="C464" s="175" t="s">
        <v>216</v>
      </c>
      <c r="D464" s="175" t="s">
        <v>217</v>
      </c>
      <c r="E464" s="175"/>
      <c r="F464" s="174">
        <v>0</v>
      </c>
      <c r="G464" s="174">
        <v>0</v>
      </c>
      <c r="H464" s="174">
        <v>0</v>
      </c>
      <c r="I464" s="174">
        <v>0</v>
      </c>
      <c r="J464" s="174">
        <v>0</v>
      </c>
      <c r="K464" s="174">
        <v>0</v>
      </c>
      <c r="L464" s="174">
        <v>0</v>
      </c>
      <c r="M464" s="174">
        <v>0</v>
      </c>
      <c r="N464" s="174">
        <v>0</v>
      </c>
    </row>
    <row r="465" spans="1:14" hidden="1" outlineLevel="1" x14ac:dyDescent="0.25">
      <c r="A465" s="175" t="s">
        <v>252</v>
      </c>
      <c r="B465" s="175" t="s">
        <v>253</v>
      </c>
      <c r="C465" s="175" t="s">
        <v>218</v>
      </c>
      <c r="D465" s="175" t="s">
        <v>219</v>
      </c>
      <c r="E465" s="175"/>
      <c r="F465" s="174">
        <v>0</v>
      </c>
      <c r="G465" s="174">
        <v>0</v>
      </c>
      <c r="H465" s="174">
        <v>0</v>
      </c>
      <c r="I465" s="174">
        <v>0</v>
      </c>
      <c r="J465" s="174">
        <v>0</v>
      </c>
      <c r="K465" s="174">
        <v>0</v>
      </c>
      <c r="L465" s="174">
        <v>0</v>
      </c>
      <c r="M465" s="174">
        <v>0</v>
      </c>
      <c r="N465" s="174">
        <v>0</v>
      </c>
    </row>
    <row r="466" spans="1:14" hidden="1" outlineLevel="1" x14ac:dyDescent="0.25">
      <c r="A466" s="175" t="s">
        <v>252</v>
      </c>
      <c r="B466" s="175" t="s">
        <v>253</v>
      </c>
      <c r="C466" s="175" t="s">
        <v>482</v>
      </c>
      <c r="D466" s="175" t="s">
        <v>483</v>
      </c>
      <c r="E466" s="175"/>
      <c r="F466" s="174">
        <v>0</v>
      </c>
      <c r="G466" s="174">
        <v>0</v>
      </c>
      <c r="H466" s="174">
        <v>0</v>
      </c>
      <c r="I466" s="174">
        <v>0</v>
      </c>
      <c r="J466" s="174">
        <v>0</v>
      </c>
      <c r="K466" s="174">
        <v>0</v>
      </c>
      <c r="L466" s="174">
        <v>0</v>
      </c>
      <c r="M466" s="174">
        <v>0</v>
      </c>
      <c r="N466" s="174">
        <v>0</v>
      </c>
    </row>
    <row r="467" spans="1:14" hidden="1" outlineLevel="1" x14ac:dyDescent="0.25">
      <c r="A467" s="175" t="s">
        <v>252</v>
      </c>
      <c r="B467" s="175" t="s">
        <v>253</v>
      </c>
      <c r="C467" s="175" t="s">
        <v>484</v>
      </c>
      <c r="D467" s="175" t="s">
        <v>220</v>
      </c>
      <c r="E467" s="175"/>
      <c r="F467" s="174">
        <v>0</v>
      </c>
      <c r="G467" s="174">
        <v>0</v>
      </c>
      <c r="H467" s="174">
        <v>0</v>
      </c>
      <c r="I467" s="174">
        <v>0</v>
      </c>
      <c r="J467" s="174">
        <v>0</v>
      </c>
      <c r="K467" s="174">
        <v>0</v>
      </c>
      <c r="L467" s="174">
        <v>0</v>
      </c>
      <c r="M467" s="174">
        <v>0</v>
      </c>
      <c r="N467" s="174">
        <v>0</v>
      </c>
    </row>
    <row r="468" spans="1:14" hidden="1" outlineLevel="1" x14ac:dyDescent="0.25"/>
    <row r="469" spans="1:14" hidden="1" outlineLevel="1" x14ac:dyDescent="0.25"/>
    <row r="470" spans="1:14" hidden="1" outlineLevel="1" x14ac:dyDescent="0.25">
      <c r="A470" s="173" t="s">
        <v>254</v>
      </c>
    </row>
    <row r="471" spans="1:14" hidden="1" outlineLevel="1" x14ac:dyDescent="0.25">
      <c r="A471" s="175" t="s">
        <v>6</v>
      </c>
      <c r="B471" s="175" t="s">
        <v>143</v>
      </c>
      <c r="C471" s="175" t="s">
        <v>14</v>
      </c>
      <c r="D471" s="173" t="s">
        <v>144</v>
      </c>
      <c r="E471" s="173"/>
      <c r="F471" s="174" t="s">
        <v>145</v>
      </c>
      <c r="G471" s="174" t="s">
        <v>146</v>
      </c>
      <c r="H471" s="174" t="s">
        <v>147</v>
      </c>
      <c r="I471" s="174" t="s">
        <v>148</v>
      </c>
      <c r="J471" s="174" t="s">
        <v>149</v>
      </c>
      <c r="K471" s="174" t="s">
        <v>150</v>
      </c>
      <c r="L471" s="174" t="s">
        <v>151</v>
      </c>
      <c r="M471" s="174" t="s">
        <v>152</v>
      </c>
      <c r="N471" s="174" t="s">
        <v>5</v>
      </c>
    </row>
    <row r="472" spans="1:14" hidden="1" outlineLevel="1" x14ac:dyDescent="0.25">
      <c r="A472" s="175" t="s">
        <v>255</v>
      </c>
      <c r="B472" s="175" t="s">
        <v>256</v>
      </c>
      <c r="C472" s="175" t="s">
        <v>155</v>
      </c>
      <c r="D472" s="175" t="s">
        <v>156</v>
      </c>
      <c r="E472" s="175"/>
      <c r="F472" s="174">
        <v>169344</v>
      </c>
      <c r="G472" s="174">
        <v>0</v>
      </c>
      <c r="H472" s="174">
        <v>0</v>
      </c>
      <c r="I472" s="174">
        <v>0</v>
      </c>
      <c r="J472" s="174">
        <v>0</v>
      </c>
      <c r="K472" s="174">
        <v>0</v>
      </c>
      <c r="L472" s="174">
        <v>0</v>
      </c>
      <c r="M472" s="174">
        <v>0</v>
      </c>
      <c r="N472" s="174">
        <v>169344</v>
      </c>
    </row>
    <row r="473" spans="1:14" hidden="1" outlineLevel="1" x14ac:dyDescent="0.25">
      <c r="A473" s="175" t="s">
        <v>255</v>
      </c>
      <c r="B473" s="175" t="s">
        <v>256</v>
      </c>
      <c r="C473" s="175" t="s">
        <v>157</v>
      </c>
      <c r="D473" s="175" t="s">
        <v>158</v>
      </c>
      <c r="E473" s="175"/>
      <c r="F473" s="174">
        <v>0</v>
      </c>
      <c r="G473" s="174">
        <v>0</v>
      </c>
      <c r="H473" s="174">
        <v>0</v>
      </c>
      <c r="I473" s="174">
        <v>0</v>
      </c>
      <c r="J473" s="174">
        <v>4672</v>
      </c>
      <c r="K473" s="174">
        <v>0</v>
      </c>
      <c r="L473" s="174">
        <v>0</v>
      </c>
      <c r="M473" s="174">
        <v>0</v>
      </c>
      <c r="N473" s="174">
        <v>4672</v>
      </c>
    </row>
    <row r="474" spans="1:14" hidden="1" outlineLevel="1" x14ac:dyDescent="0.25">
      <c r="A474" s="175" t="s">
        <v>255</v>
      </c>
      <c r="B474" s="175" t="s">
        <v>256</v>
      </c>
      <c r="C474" s="175" t="s">
        <v>159</v>
      </c>
      <c r="D474" s="175" t="s">
        <v>160</v>
      </c>
      <c r="E474" s="175"/>
      <c r="F474" s="174">
        <v>0</v>
      </c>
      <c r="G474" s="174">
        <v>1792816</v>
      </c>
      <c r="H474" s="174">
        <v>0</v>
      </c>
      <c r="I474" s="174">
        <v>0</v>
      </c>
      <c r="J474" s="174">
        <v>384</v>
      </c>
      <c r="K474" s="174">
        <v>0</v>
      </c>
      <c r="L474" s="174">
        <v>0</v>
      </c>
      <c r="M474" s="174">
        <v>0</v>
      </c>
      <c r="N474" s="174">
        <v>1793200</v>
      </c>
    </row>
    <row r="475" spans="1:14" hidden="1" outlineLevel="1" x14ac:dyDescent="0.25">
      <c r="A475" s="175" t="s">
        <v>255</v>
      </c>
      <c r="B475" s="175" t="s">
        <v>256</v>
      </c>
      <c r="C475" s="175" t="s">
        <v>161</v>
      </c>
      <c r="D475" s="175" t="s">
        <v>162</v>
      </c>
      <c r="E475" s="175"/>
      <c r="F475" s="174">
        <v>217696</v>
      </c>
      <c r="G475" s="174">
        <v>54384</v>
      </c>
      <c r="H475" s="174">
        <v>0</v>
      </c>
      <c r="I475" s="174">
        <v>0</v>
      </c>
      <c r="J475" s="174">
        <v>269184</v>
      </c>
      <c r="K475" s="174">
        <v>150640</v>
      </c>
      <c r="L475" s="174">
        <v>85108</v>
      </c>
      <c r="M475" s="174">
        <v>33860</v>
      </c>
      <c r="N475" s="174">
        <v>810872</v>
      </c>
    </row>
    <row r="476" spans="1:14" hidden="1" outlineLevel="1" x14ac:dyDescent="0.25">
      <c r="A476" s="175" t="s">
        <v>255</v>
      </c>
      <c r="B476" s="175" t="s">
        <v>256</v>
      </c>
      <c r="C476" s="175" t="s">
        <v>163</v>
      </c>
      <c r="D476" s="175" t="s">
        <v>164</v>
      </c>
      <c r="E476" s="175"/>
      <c r="F476" s="174">
        <v>0</v>
      </c>
      <c r="G476" s="174">
        <v>0</v>
      </c>
      <c r="H476" s="174">
        <v>0</v>
      </c>
      <c r="I476" s="174">
        <v>0</v>
      </c>
      <c r="J476" s="174">
        <v>0</v>
      </c>
      <c r="K476" s="174">
        <v>0</v>
      </c>
      <c r="L476" s="174">
        <v>1122</v>
      </c>
      <c r="M476" s="174">
        <v>0</v>
      </c>
      <c r="N476" s="174">
        <v>1122</v>
      </c>
    </row>
    <row r="477" spans="1:14" hidden="1" outlineLevel="1" x14ac:dyDescent="0.25">
      <c r="A477" s="175" t="s">
        <v>255</v>
      </c>
      <c r="B477" s="175" t="s">
        <v>256</v>
      </c>
      <c r="C477" s="175" t="s">
        <v>165</v>
      </c>
      <c r="D477" s="175" t="s">
        <v>166</v>
      </c>
      <c r="E477" s="175"/>
      <c r="F477" s="174">
        <v>22032</v>
      </c>
      <c r="G477" s="174">
        <v>0</v>
      </c>
      <c r="H477" s="174">
        <v>0</v>
      </c>
      <c r="I477" s="174">
        <v>0</v>
      </c>
      <c r="J477" s="174">
        <v>93472</v>
      </c>
      <c r="K477" s="174">
        <v>0</v>
      </c>
      <c r="L477" s="174">
        <v>122242</v>
      </c>
      <c r="M477" s="174">
        <v>0</v>
      </c>
      <c r="N477" s="174">
        <v>237746</v>
      </c>
    </row>
    <row r="478" spans="1:14" hidden="1" outlineLevel="1" x14ac:dyDescent="0.25">
      <c r="A478" s="175" t="s">
        <v>255</v>
      </c>
      <c r="B478" s="175" t="s">
        <v>256</v>
      </c>
      <c r="C478" s="175" t="s">
        <v>167</v>
      </c>
      <c r="D478" s="175" t="s">
        <v>168</v>
      </c>
      <c r="E478" s="175"/>
      <c r="F478" s="174">
        <v>0</v>
      </c>
      <c r="G478" s="174">
        <v>138528</v>
      </c>
      <c r="H478" s="174">
        <v>0</v>
      </c>
      <c r="I478" s="174">
        <v>0</v>
      </c>
      <c r="J478" s="174">
        <v>0</v>
      </c>
      <c r="K478" s="174">
        <v>153728</v>
      </c>
      <c r="L478" s="174">
        <v>0</v>
      </c>
      <c r="M478" s="174">
        <v>65724</v>
      </c>
      <c r="N478" s="174">
        <v>357980</v>
      </c>
    </row>
    <row r="479" spans="1:14" hidden="1" outlineLevel="1" x14ac:dyDescent="0.25">
      <c r="A479" s="175" t="s">
        <v>255</v>
      </c>
      <c r="B479" s="175" t="s">
        <v>256</v>
      </c>
      <c r="C479" s="175" t="s">
        <v>169</v>
      </c>
      <c r="D479" s="175" t="s">
        <v>170</v>
      </c>
      <c r="E479" s="175"/>
      <c r="F479" s="174">
        <v>0</v>
      </c>
      <c r="G479" s="174">
        <v>0</v>
      </c>
      <c r="H479" s="174">
        <v>0</v>
      </c>
      <c r="I479" s="174">
        <v>0</v>
      </c>
      <c r="J479" s="174">
        <v>0</v>
      </c>
      <c r="K479" s="174">
        <v>0</v>
      </c>
      <c r="L479" s="174">
        <v>3615</v>
      </c>
      <c r="M479" s="174">
        <v>0</v>
      </c>
      <c r="N479" s="174">
        <v>3615</v>
      </c>
    </row>
    <row r="480" spans="1:14" hidden="1" outlineLevel="1" x14ac:dyDescent="0.25">
      <c r="A480" s="175" t="s">
        <v>255</v>
      </c>
      <c r="B480" s="175" t="s">
        <v>256</v>
      </c>
      <c r="C480" s="175" t="s">
        <v>171</v>
      </c>
      <c r="D480" s="175" t="s">
        <v>172</v>
      </c>
      <c r="E480" s="175"/>
      <c r="F480" s="174">
        <v>137808</v>
      </c>
      <c r="G480" s="174">
        <v>73712</v>
      </c>
      <c r="H480" s="174">
        <v>0</v>
      </c>
      <c r="I480" s="174">
        <v>0</v>
      </c>
      <c r="J480" s="174">
        <v>79152</v>
      </c>
      <c r="K480" s="174">
        <v>0</v>
      </c>
      <c r="L480" s="174">
        <v>12504</v>
      </c>
      <c r="M480" s="174">
        <v>144</v>
      </c>
      <c r="N480" s="174">
        <v>303320</v>
      </c>
    </row>
    <row r="481" spans="1:14" hidden="1" outlineLevel="1" x14ac:dyDescent="0.25">
      <c r="A481" s="175" t="s">
        <v>255</v>
      </c>
      <c r="B481" s="175" t="s">
        <v>256</v>
      </c>
      <c r="C481" s="175" t="s">
        <v>173</v>
      </c>
      <c r="D481" s="175" t="s">
        <v>174</v>
      </c>
      <c r="E481" s="175"/>
      <c r="F481" s="174">
        <v>0</v>
      </c>
      <c r="G481" s="174">
        <v>24368</v>
      </c>
      <c r="H481" s="174">
        <v>0</v>
      </c>
      <c r="I481" s="174">
        <v>0</v>
      </c>
      <c r="J481" s="174">
        <v>0</v>
      </c>
      <c r="K481" s="174">
        <v>0</v>
      </c>
      <c r="L481" s="174">
        <v>0</v>
      </c>
      <c r="M481" s="174">
        <v>0</v>
      </c>
      <c r="N481" s="174">
        <v>24368</v>
      </c>
    </row>
    <row r="482" spans="1:14" hidden="1" outlineLevel="1" x14ac:dyDescent="0.25">
      <c r="A482" s="175" t="s">
        <v>255</v>
      </c>
      <c r="B482" s="175" t="s">
        <v>256</v>
      </c>
      <c r="C482" s="175" t="s">
        <v>175</v>
      </c>
      <c r="D482" s="175" t="s">
        <v>176</v>
      </c>
      <c r="E482" s="175"/>
      <c r="F482" s="174">
        <v>0</v>
      </c>
      <c r="G482" s="174">
        <v>2816</v>
      </c>
      <c r="H482" s="174">
        <v>0</v>
      </c>
      <c r="I482" s="174">
        <v>0</v>
      </c>
      <c r="J482" s="174">
        <v>0</v>
      </c>
      <c r="K482" s="174">
        <v>75072</v>
      </c>
      <c r="L482" s="174">
        <v>0</v>
      </c>
      <c r="M482" s="174">
        <v>11330</v>
      </c>
      <c r="N482" s="174">
        <v>89218</v>
      </c>
    </row>
    <row r="483" spans="1:14" hidden="1" outlineLevel="1" x14ac:dyDescent="0.25">
      <c r="A483" s="175" t="s">
        <v>255</v>
      </c>
      <c r="B483" s="175" t="s">
        <v>256</v>
      </c>
      <c r="C483" s="175" t="s">
        <v>177</v>
      </c>
      <c r="D483" s="175" t="s">
        <v>178</v>
      </c>
      <c r="E483" s="175"/>
      <c r="F483" s="174">
        <v>2134128</v>
      </c>
      <c r="G483" s="174">
        <v>0</v>
      </c>
      <c r="H483" s="174">
        <v>0</v>
      </c>
      <c r="I483" s="174">
        <v>184176</v>
      </c>
      <c r="J483" s="174">
        <v>0</v>
      </c>
      <c r="K483" s="174">
        <v>0</v>
      </c>
      <c r="L483" s="174">
        <v>4363</v>
      </c>
      <c r="M483" s="174">
        <v>0</v>
      </c>
      <c r="N483" s="174">
        <v>2322667</v>
      </c>
    </row>
    <row r="484" spans="1:14" hidden="1" outlineLevel="1" x14ac:dyDescent="0.25">
      <c r="A484" s="175" t="s">
        <v>255</v>
      </c>
      <c r="B484" s="175" t="s">
        <v>256</v>
      </c>
      <c r="C484" s="175" t="s">
        <v>179</v>
      </c>
      <c r="D484" s="175" t="s">
        <v>180</v>
      </c>
      <c r="E484" s="175"/>
      <c r="F484" s="174">
        <v>324480</v>
      </c>
      <c r="G484" s="174">
        <v>0</v>
      </c>
      <c r="H484" s="174">
        <v>0</v>
      </c>
      <c r="I484" s="174">
        <v>0</v>
      </c>
      <c r="J484" s="174">
        <v>22784</v>
      </c>
      <c r="K484" s="174">
        <v>0</v>
      </c>
      <c r="L484" s="174">
        <v>29130</v>
      </c>
      <c r="M484" s="174">
        <v>0</v>
      </c>
      <c r="N484" s="174">
        <v>376394</v>
      </c>
    </row>
    <row r="485" spans="1:14" hidden="1" outlineLevel="1" x14ac:dyDescent="0.25">
      <c r="A485" s="175" t="s">
        <v>255</v>
      </c>
      <c r="B485" s="175" t="s">
        <v>256</v>
      </c>
      <c r="C485" s="175" t="s">
        <v>181</v>
      </c>
      <c r="D485" s="175" t="s">
        <v>182</v>
      </c>
      <c r="E485" s="175"/>
      <c r="F485" s="174">
        <v>0</v>
      </c>
      <c r="G485" s="174">
        <v>127936</v>
      </c>
      <c r="H485" s="174">
        <v>0</v>
      </c>
      <c r="I485" s="174">
        <v>0</v>
      </c>
      <c r="J485" s="174">
        <v>0</v>
      </c>
      <c r="K485" s="174">
        <v>155120</v>
      </c>
      <c r="L485" s="174">
        <v>0</v>
      </c>
      <c r="M485" s="174">
        <v>26134</v>
      </c>
      <c r="N485" s="174">
        <v>309190</v>
      </c>
    </row>
    <row r="486" spans="1:14" hidden="1" outlineLevel="1" x14ac:dyDescent="0.25">
      <c r="A486" s="175" t="s">
        <v>255</v>
      </c>
      <c r="B486" s="175" t="s">
        <v>256</v>
      </c>
      <c r="C486" s="175" t="s">
        <v>183</v>
      </c>
      <c r="D486" s="175" t="s">
        <v>184</v>
      </c>
      <c r="E486" s="175"/>
      <c r="F486" s="174">
        <v>0</v>
      </c>
      <c r="G486" s="174">
        <v>0</v>
      </c>
      <c r="H486" s="174">
        <v>0</v>
      </c>
      <c r="I486" s="174">
        <v>0</v>
      </c>
      <c r="J486" s="174">
        <v>0</v>
      </c>
      <c r="K486" s="174">
        <v>21920</v>
      </c>
      <c r="L486" s="174">
        <v>0</v>
      </c>
      <c r="M486" s="174">
        <v>0</v>
      </c>
      <c r="N486" s="174">
        <v>21920</v>
      </c>
    </row>
    <row r="487" spans="1:14" hidden="1" outlineLevel="1" x14ac:dyDescent="0.25">
      <c r="A487" s="175" t="s">
        <v>255</v>
      </c>
      <c r="B487" s="175" t="s">
        <v>256</v>
      </c>
      <c r="C487" s="175" t="s">
        <v>185</v>
      </c>
      <c r="D487" s="175" t="s">
        <v>186</v>
      </c>
      <c r="E487" s="175"/>
      <c r="F487" s="174">
        <v>24336</v>
      </c>
      <c r="G487" s="174">
        <v>960</v>
      </c>
      <c r="H487" s="174">
        <v>0</v>
      </c>
      <c r="I487" s="174">
        <v>0</v>
      </c>
      <c r="J487" s="174">
        <v>0</v>
      </c>
      <c r="K487" s="174">
        <v>249984</v>
      </c>
      <c r="L487" s="174">
        <v>72</v>
      </c>
      <c r="M487" s="174">
        <v>86462</v>
      </c>
      <c r="N487" s="174">
        <v>361814</v>
      </c>
    </row>
    <row r="488" spans="1:14" hidden="1" outlineLevel="1" x14ac:dyDescent="0.25">
      <c r="A488" s="175" t="s">
        <v>255</v>
      </c>
      <c r="B488" s="175" t="s">
        <v>256</v>
      </c>
      <c r="C488" s="175" t="s">
        <v>187</v>
      </c>
      <c r="D488" s="175" t="s">
        <v>188</v>
      </c>
      <c r="E488" s="175"/>
      <c r="F488" s="174">
        <v>0</v>
      </c>
      <c r="G488" s="174">
        <v>0</v>
      </c>
      <c r="H488" s="174">
        <v>0</v>
      </c>
      <c r="I488" s="174">
        <v>0</v>
      </c>
      <c r="J488" s="174">
        <v>0</v>
      </c>
      <c r="K488" s="174">
        <v>40128</v>
      </c>
      <c r="L488" s="174">
        <v>0</v>
      </c>
      <c r="M488" s="174">
        <v>0</v>
      </c>
      <c r="N488" s="174">
        <v>40128</v>
      </c>
    </row>
    <row r="489" spans="1:14" hidden="1" outlineLevel="1" x14ac:dyDescent="0.25">
      <c r="A489" s="175" t="s">
        <v>255</v>
      </c>
      <c r="B489" s="175" t="s">
        <v>256</v>
      </c>
      <c r="C489" s="175" t="s">
        <v>189</v>
      </c>
      <c r="D489" s="175" t="s">
        <v>190</v>
      </c>
      <c r="E489" s="175"/>
      <c r="F489" s="174">
        <v>0</v>
      </c>
      <c r="G489" s="174">
        <v>0</v>
      </c>
      <c r="H489" s="174">
        <v>0</v>
      </c>
      <c r="I489" s="174">
        <v>0</v>
      </c>
      <c r="J489" s="174">
        <v>0</v>
      </c>
      <c r="K489" s="174">
        <v>0</v>
      </c>
      <c r="L489" s="174">
        <v>0</v>
      </c>
      <c r="M489" s="174">
        <v>96</v>
      </c>
      <c r="N489" s="174">
        <v>96</v>
      </c>
    </row>
    <row r="490" spans="1:14" hidden="1" outlineLevel="1" x14ac:dyDescent="0.25">
      <c r="A490" s="175" t="s">
        <v>255</v>
      </c>
      <c r="B490" s="175" t="s">
        <v>256</v>
      </c>
      <c r="C490" s="175" t="s">
        <v>191</v>
      </c>
      <c r="D490" s="175" t="s">
        <v>192</v>
      </c>
      <c r="E490" s="175"/>
      <c r="F490" s="174">
        <v>0</v>
      </c>
      <c r="G490" s="174">
        <v>1357280</v>
      </c>
      <c r="H490" s="174">
        <v>341859</v>
      </c>
      <c r="I490" s="174">
        <v>0</v>
      </c>
      <c r="J490" s="174">
        <v>0</v>
      </c>
      <c r="K490" s="174">
        <v>720</v>
      </c>
      <c r="L490" s="174">
        <v>0</v>
      </c>
      <c r="M490" s="174">
        <v>24</v>
      </c>
      <c r="N490" s="174">
        <v>1699883</v>
      </c>
    </row>
    <row r="491" spans="1:14" hidden="1" outlineLevel="1" x14ac:dyDescent="0.25">
      <c r="A491" s="175" t="s">
        <v>255</v>
      </c>
      <c r="B491" s="175" t="s">
        <v>256</v>
      </c>
      <c r="C491" s="175" t="s">
        <v>193</v>
      </c>
      <c r="D491" s="175" t="s">
        <v>194</v>
      </c>
      <c r="E491" s="175"/>
      <c r="F491" s="174">
        <v>0</v>
      </c>
      <c r="G491" s="174">
        <v>0</v>
      </c>
      <c r="H491" s="174">
        <v>0</v>
      </c>
      <c r="I491" s="174">
        <v>0</v>
      </c>
      <c r="J491" s="174">
        <v>0</v>
      </c>
      <c r="K491" s="174">
        <v>0</v>
      </c>
      <c r="L491" s="174">
        <v>160</v>
      </c>
      <c r="M491" s="174">
        <v>0</v>
      </c>
      <c r="N491" s="174">
        <v>160</v>
      </c>
    </row>
    <row r="492" spans="1:14" hidden="1" outlineLevel="1" x14ac:dyDescent="0.25">
      <c r="A492" s="175" t="s">
        <v>255</v>
      </c>
      <c r="B492" s="175" t="s">
        <v>256</v>
      </c>
      <c r="C492" s="175" t="s">
        <v>195</v>
      </c>
      <c r="D492" s="175" t="s">
        <v>196</v>
      </c>
      <c r="E492" s="175"/>
      <c r="F492" s="174">
        <v>0</v>
      </c>
      <c r="G492" s="174">
        <v>0</v>
      </c>
      <c r="H492" s="174">
        <v>0</v>
      </c>
      <c r="I492" s="174">
        <v>0</v>
      </c>
      <c r="J492" s="174">
        <v>0</v>
      </c>
      <c r="K492" s="174">
        <v>0</v>
      </c>
      <c r="L492" s="174">
        <v>6360</v>
      </c>
      <c r="M492" s="174">
        <v>0</v>
      </c>
      <c r="N492" s="174">
        <v>6360</v>
      </c>
    </row>
    <row r="493" spans="1:14" hidden="1" outlineLevel="1" x14ac:dyDescent="0.25">
      <c r="A493" s="175" t="s">
        <v>255</v>
      </c>
      <c r="B493" s="175" t="s">
        <v>256</v>
      </c>
      <c r="C493" s="175" t="s">
        <v>197</v>
      </c>
      <c r="D493" s="175" t="s">
        <v>198</v>
      </c>
      <c r="E493" s="175"/>
      <c r="F493" s="174">
        <v>0</v>
      </c>
      <c r="G493" s="174">
        <v>0</v>
      </c>
      <c r="H493" s="174">
        <v>0</v>
      </c>
      <c r="I493" s="174">
        <v>0</v>
      </c>
      <c r="J493" s="174">
        <v>13280</v>
      </c>
      <c r="K493" s="174">
        <v>0</v>
      </c>
      <c r="L493" s="174">
        <v>72</v>
      </c>
      <c r="M493" s="174">
        <v>0</v>
      </c>
      <c r="N493" s="174">
        <v>13352</v>
      </c>
    </row>
    <row r="494" spans="1:14" hidden="1" outlineLevel="1" x14ac:dyDescent="0.25">
      <c r="A494" s="175" t="s">
        <v>255</v>
      </c>
      <c r="B494" s="175" t="s">
        <v>256</v>
      </c>
      <c r="C494" s="175" t="s">
        <v>199</v>
      </c>
      <c r="D494" s="175" t="s">
        <v>200</v>
      </c>
      <c r="E494" s="175"/>
      <c r="F494" s="174">
        <v>94288</v>
      </c>
      <c r="G494" s="174">
        <v>0</v>
      </c>
      <c r="H494" s="174">
        <v>0</v>
      </c>
      <c r="I494" s="174">
        <v>0</v>
      </c>
      <c r="J494" s="174">
        <v>0</v>
      </c>
      <c r="K494" s="174">
        <v>0</v>
      </c>
      <c r="L494" s="174">
        <v>0</v>
      </c>
      <c r="M494" s="174">
        <v>0</v>
      </c>
      <c r="N494" s="174">
        <v>94288</v>
      </c>
    </row>
    <row r="495" spans="1:14" hidden="1" outlineLevel="1" x14ac:dyDescent="0.25">
      <c r="A495" s="175" t="s">
        <v>255</v>
      </c>
      <c r="B495" s="175" t="s">
        <v>256</v>
      </c>
      <c r="C495" s="175" t="s">
        <v>201</v>
      </c>
      <c r="D495" s="175" t="s">
        <v>202</v>
      </c>
      <c r="E495" s="175"/>
      <c r="F495" s="174">
        <v>93072</v>
      </c>
      <c r="G495" s="174">
        <v>0</v>
      </c>
      <c r="H495" s="174">
        <v>0</v>
      </c>
      <c r="I495" s="174">
        <v>0</v>
      </c>
      <c r="J495" s="174">
        <v>64368</v>
      </c>
      <c r="K495" s="174">
        <v>0</v>
      </c>
      <c r="L495" s="174">
        <v>104717</v>
      </c>
      <c r="M495" s="174">
        <v>0</v>
      </c>
      <c r="N495" s="174">
        <v>262157</v>
      </c>
    </row>
    <row r="496" spans="1:14" hidden="1" outlineLevel="1" x14ac:dyDescent="0.25">
      <c r="A496" s="175" t="s">
        <v>255</v>
      </c>
      <c r="B496" s="175" t="s">
        <v>256</v>
      </c>
      <c r="C496" s="175" t="s">
        <v>203</v>
      </c>
      <c r="D496" s="175" t="s">
        <v>204</v>
      </c>
      <c r="E496" s="175"/>
      <c r="F496" s="174">
        <v>2755552</v>
      </c>
      <c r="G496" s="174">
        <v>0</v>
      </c>
      <c r="H496" s="174">
        <v>0</v>
      </c>
      <c r="I496" s="174">
        <v>0</v>
      </c>
      <c r="J496" s="174">
        <v>8976</v>
      </c>
      <c r="K496" s="174">
        <v>0</v>
      </c>
      <c r="L496" s="174">
        <v>0</v>
      </c>
      <c r="M496" s="174">
        <v>0</v>
      </c>
      <c r="N496" s="174">
        <v>2764528</v>
      </c>
    </row>
    <row r="497" spans="1:14" hidden="1" outlineLevel="1" x14ac:dyDescent="0.25">
      <c r="A497" s="175" t="s">
        <v>255</v>
      </c>
      <c r="B497" s="175" t="s">
        <v>256</v>
      </c>
      <c r="C497" s="175" t="s">
        <v>205</v>
      </c>
      <c r="D497" s="175" t="s">
        <v>206</v>
      </c>
      <c r="E497" s="175"/>
      <c r="F497" s="174">
        <v>681000</v>
      </c>
      <c r="G497" s="174">
        <v>0</v>
      </c>
      <c r="H497" s="174">
        <v>0</v>
      </c>
      <c r="I497" s="174">
        <v>0</v>
      </c>
      <c r="J497" s="174">
        <v>162496</v>
      </c>
      <c r="K497" s="174">
        <v>0</v>
      </c>
      <c r="L497" s="174">
        <v>19637</v>
      </c>
      <c r="M497" s="174">
        <v>0</v>
      </c>
      <c r="N497" s="174">
        <v>863133</v>
      </c>
    </row>
    <row r="498" spans="1:14" hidden="1" outlineLevel="1" x14ac:dyDescent="0.25">
      <c r="A498" s="175" t="s">
        <v>255</v>
      </c>
      <c r="B498" s="175" t="s">
        <v>256</v>
      </c>
      <c r="C498" s="175" t="s">
        <v>207</v>
      </c>
      <c r="D498" s="175" t="s">
        <v>208</v>
      </c>
      <c r="E498" s="175"/>
      <c r="F498" s="174">
        <v>0</v>
      </c>
      <c r="G498" s="174">
        <v>0</v>
      </c>
      <c r="H498" s="174">
        <v>0</v>
      </c>
      <c r="I498" s="174">
        <v>0</v>
      </c>
      <c r="J498" s="174">
        <v>0</v>
      </c>
      <c r="K498" s="174">
        <v>0</v>
      </c>
      <c r="L498" s="174">
        <v>0</v>
      </c>
      <c r="M498" s="174">
        <v>0</v>
      </c>
      <c r="N498" s="174">
        <v>0</v>
      </c>
    </row>
    <row r="499" spans="1:14" hidden="1" outlineLevel="1" x14ac:dyDescent="0.25">
      <c r="A499" s="175" t="s">
        <v>255</v>
      </c>
      <c r="B499" s="175" t="s">
        <v>256</v>
      </c>
      <c r="C499" s="175" t="s">
        <v>209</v>
      </c>
      <c r="D499" s="175" t="s">
        <v>210</v>
      </c>
      <c r="E499" s="175"/>
      <c r="F499" s="174">
        <v>6653736</v>
      </c>
      <c r="G499" s="174">
        <v>3572800</v>
      </c>
      <c r="H499" s="174">
        <v>341859</v>
      </c>
      <c r="I499" s="174">
        <v>184176</v>
      </c>
      <c r="J499" s="174">
        <v>718768</v>
      </c>
      <c r="K499" s="174">
        <v>847312</v>
      </c>
      <c r="L499" s="174">
        <v>389102</v>
      </c>
      <c r="M499" s="174">
        <v>223774</v>
      </c>
      <c r="N499" s="174">
        <v>12931527</v>
      </c>
    </row>
    <row r="500" spans="1:14" hidden="1" outlineLevel="1" x14ac:dyDescent="0.25">
      <c r="D500" s="173" t="s">
        <v>211</v>
      </c>
      <c r="E500" s="173"/>
    </row>
    <row r="501" spans="1:14" hidden="1" outlineLevel="1" x14ac:dyDescent="0.25">
      <c r="A501" s="175" t="s">
        <v>255</v>
      </c>
      <c r="B501" s="175" t="s">
        <v>256</v>
      </c>
      <c r="C501" s="175" t="s">
        <v>212</v>
      </c>
      <c r="D501" s="175" t="s">
        <v>213</v>
      </c>
      <c r="E501" s="175"/>
      <c r="F501" s="174">
        <v>0</v>
      </c>
      <c r="G501" s="174">
        <v>0</v>
      </c>
      <c r="H501" s="174">
        <v>0</v>
      </c>
      <c r="I501" s="174">
        <v>0</v>
      </c>
      <c r="J501" s="174">
        <v>0</v>
      </c>
      <c r="K501" s="174">
        <v>0</v>
      </c>
      <c r="L501" s="174">
        <v>0</v>
      </c>
      <c r="M501" s="174">
        <v>0</v>
      </c>
      <c r="N501" s="174">
        <v>0</v>
      </c>
    </row>
    <row r="502" spans="1:14" hidden="1" outlineLevel="1" x14ac:dyDescent="0.25">
      <c r="A502" s="175" t="s">
        <v>255</v>
      </c>
      <c r="B502" s="175" t="s">
        <v>256</v>
      </c>
      <c r="C502" s="175" t="s">
        <v>214</v>
      </c>
      <c r="D502" s="175" t="s">
        <v>215</v>
      </c>
      <c r="E502" s="175"/>
      <c r="F502" s="174">
        <v>0</v>
      </c>
      <c r="G502" s="174">
        <v>0</v>
      </c>
      <c r="H502" s="174">
        <v>0</v>
      </c>
      <c r="I502" s="174">
        <v>0</v>
      </c>
      <c r="J502" s="174">
        <v>0</v>
      </c>
      <c r="K502" s="174">
        <v>0</v>
      </c>
      <c r="L502" s="174">
        <v>0</v>
      </c>
      <c r="M502" s="174">
        <v>0</v>
      </c>
      <c r="N502" s="174">
        <v>0</v>
      </c>
    </row>
    <row r="503" spans="1:14" hidden="1" outlineLevel="1" x14ac:dyDescent="0.25">
      <c r="A503" s="175" t="s">
        <v>255</v>
      </c>
      <c r="B503" s="175" t="s">
        <v>256</v>
      </c>
      <c r="C503" s="175" t="s">
        <v>216</v>
      </c>
      <c r="D503" s="175" t="s">
        <v>217</v>
      </c>
      <c r="E503" s="175"/>
      <c r="F503" s="174">
        <v>0</v>
      </c>
      <c r="G503" s="174">
        <v>0</v>
      </c>
      <c r="H503" s="174">
        <v>0</v>
      </c>
      <c r="I503" s="174">
        <v>0</v>
      </c>
      <c r="J503" s="174">
        <v>0</v>
      </c>
      <c r="K503" s="174">
        <v>0</v>
      </c>
      <c r="L503" s="174">
        <v>0</v>
      </c>
      <c r="M503" s="174">
        <v>0</v>
      </c>
      <c r="N503" s="174">
        <v>0</v>
      </c>
    </row>
    <row r="504" spans="1:14" hidden="1" outlineLevel="1" x14ac:dyDescent="0.25">
      <c r="A504" s="175" t="s">
        <v>255</v>
      </c>
      <c r="B504" s="175" t="s">
        <v>256</v>
      </c>
      <c r="C504" s="175" t="s">
        <v>218</v>
      </c>
      <c r="D504" s="175" t="s">
        <v>219</v>
      </c>
      <c r="E504" s="175"/>
      <c r="F504" s="174">
        <v>0</v>
      </c>
      <c r="G504" s="174">
        <v>0</v>
      </c>
      <c r="H504" s="174">
        <v>0</v>
      </c>
      <c r="I504" s="174">
        <v>0</v>
      </c>
      <c r="J504" s="174">
        <v>0</v>
      </c>
      <c r="K504" s="174">
        <v>0</v>
      </c>
      <c r="L504" s="174">
        <v>0</v>
      </c>
      <c r="M504" s="174">
        <v>0</v>
      </c>
      <c r="N504" s="174">
        <v>0</v>
      </c>
    </row>
    <row r="505" spans="1:14" hidden="1" outlineLevel="1" x14ac:dyDescent="0.25">
      <c r="A505" s="175" t="s">
        <v>255</v>
      </c>
      <c r="B505" s="175" t="s">
        <v>256</v>
      </c>
      <c r="C505" s="175" t="s">
        <v>482</v>
      </c>
      <c r="D505" s="175" t="s">
        <v>483</v>
      </c>
      <c r="E505" s="175"/>
      <c r="F505" s="174">
        <v>0</v>
      </c>
      <c r="G505" s="174">
        <v>0</v>
      </c>
      <c r="H505" s="174">
        <v>0</v>
      </c>
      <c r="I505" s="174">
        <v>0</v>
      </c>
      <c r="J505" s="174">
        <v>0</v>
      </c>
      <c r="K505" s="174">
        <v>0</v>
      </c>
      <c r="L505" s="174">
        <v>0</v>
      </c>
      <c r="M505" s="174">
        <v>0</v>
      </c>
      <c r="N505" s="174">
        <v>0</v>
      </c>
    </row>
    <row r="506" spans="1:14" hidden="1" outlineLevel="1" x14ac:dyDescent="0.25">
      <c r="A506" s="175" t="s">
        <v>255</v>
      </c>
      <c r="B506" s="175" t="s">
        <v>256</v>
      </c>
      <c r="C506" s="175" t="s">
        <v>484</v>
      </c>
      <c r="D506" s="175" t="s">
        <v>220</v>
      </c>
      <c r="E506" s="175"/>
      <c r="F506" s="174">
        <v>0</v>
      </c>
      <c r="G506" s="174">
        <v>0</v>
      </c>
      <c r="H506" s="174">
        <v>0</v>
      </c>
      <c r="I506" s="174">
        <v>0</v>
      </c>
      <c r="J506" s="174">
        <v>0</v>
      </c>
      <c r="K506" s="174">
        <v>0</v>
      </c>
      <c r="L506" s="174">
        <v>0</v>
      </c>
      <c r="M506" s="174">
        <v>0</v>
      </c>
      <c r="N506" s="174">
        <v>0</v>
      </c>
    </row>
    <row r="507" spans="1:14" hidden="1" outlineLevel="1" x14ac:dyDescent="0.25"/>
    <row r="508" spans="1:14" hidden="1" outlineLevel="1" x14ac:dyDescent="0.25"/>
    <row r="509" spans="1:14" hidden="1" outlineLevel="1" x14ac:dyDescent="0.25">
      <c r="A509" s="173" t="s">
        <v>257</v>
      </c>
    </row>
    <row r="510" spans="1:14" hidden="1" outlineLevel="1" x14ac:dyDescent="0.25">
      <c r="A510" s="175" t="s">
        <v>6</v>
      </c>
      <c r="B510" s="175" t="s">
        <v>143</v>
      </c>
      <c r="C510" s="175" t="s">
        <v>14</v>
      </c>
      <c r="D510" s="173" t="s">
        <v>144</v>
      </c>
      <c r="E510" s="173"/>
      <c r="F510" s="174" t="s">
        <v>145</v>
      </c>
      <c r="G510" s="174" t="s">
        <v>146</v>
      </c>
      <c r="H510" s="174" t="s">
        <v>147</v>
      </c>
      <c r="I510" s="174" t="s">
        <v>148</v>
      </c>
      <c r="J510" s="174" t="s">
        <v>149</v>
      </c>
      <c r="K510" s="174" t="s">
        <v>150</v>
      </c>
      <c r="L510" s="174" t="s">
        <v>151</v>
      </c>
      <c r="M510" s="174" t="s">
        <v>152</v>
      </c>
      <c r="N510" s="174" t="s">
        <v>5</v>
      </c>
    </row>
    <row r="511" spans="1:14" hidden="1" outlineLevel="1" x14ac:dyDescent="0.25">
      <c r="A511" s="175" t="s">
        <v>258</v>
      </c>
      <c r="B511" s="175" t="s">
        <v>259</v>
      </c>
      <c r="C511" s="175" t="s">
        <v>155</v>
      </c>
      <c r="D511" s="175" t="s">
        <v>156</v>
      </c>
      <c r="E511" s="175"/>
      <c r="F511" s="174">
        <v>238656</v>
      </c>
      <c r="G511" s="174">
        <v>0</v>
      </c>
      <c r="H511" s="174">
        <v>0</v>
      </c>
      <c r="I511" s="174">
        <v>0</v>
      </c>
      <c r="J511" s="174">
        <v>0</v>
      </c>
      <c r="K511" s="174">
        <v>0</v>
      </c>
      <c r="L511" s="174">
        <v>4591</v>
      </c>
      <c r="M511" s="174">
        <v>0</v>
      </c>
      <c r="N511" s="174">
        <v>243247</v>
      </c>
    </row>
    <row r="512" spans="1:14" hidden="1" outlineLevel="1" x14ac:dyDescent="0.25">
      <c r="A512" s="175" t="s">
        <v>258</v>
      </c>
      <c r="B512" s="175" t="s">
        <v>259</v>
      </c>
      <c r="C512" s="175" t="s">
        <v>157</v>
      </c>
      <c r="D512" s="175" t="s">
        <v>158</v>
      </c>
      <c r="E512" s="175"/>
      <c r="F512" s="174">
        <v>6579</v>
      </c>
      <c r="G512" s="174">
        <v>0</v>
      </c>
      <c r="H512" s="174">
        <v>0</v>
      </c>
      <c r="I512" s="174">
        <v>0</v>
      </c>
      <c r="J512" s="174">
        <v>153509</v>
      </c>
      <c r="K512" s="174">
        <v>0</v>
      </c>
      <c r="L512" s="174">
        <v>50017</v>
      </c>
      <c r="M512" s="174">
        <v>0</v>
      </c>
      <c r="N512" s="174">
        <v>210105</v>
      </c>
    </row>
    <row r="513" spans="1:14" hidden="1" outlineLevel="1" x14ac:dyDescent="0.25">
      <c r="A513" s="175" t="s">
        <v>258</v>
      </c>
      <c r="B513" s="175" t="s">
        <v>259</v>
      </c>
      <c r="C513" s="175" t="s">
        <v>159</v>
      </c>
      <c r="D513" s="175" t="s">
        <v>160</v>
      </c>
      <c r="E513" s="175"/>
      <c r="F513" s="174">
        <v>0</v>
      </c>
      <c r="G513" s="174">
        <v>4175376</v>
      </c>
      <c r="H513" s="174">
        <v>0</v>
      </c>
      <c r="I513" s="174">
        <v>0</v>
      </c>
      <c r="J513" s="174">
        <v>0</v>
      </c>
      <c r="K513" s="174">
        <v>49344</v>
      </c>
      <c r="L513" s="174">
        <v>126</v>
      </c>
      <c r="M513" s="174">
        <v>1102</v>
      </c>
      <c r="N513" s="174">
        <v>4225948</v>
      </c>
    </row>
    <row r="514" spans="1:14" hidden="1" outlineLevel="1" x14ac:dyDescent="0.25">
      <c r="A514" s="175" t="s">
        <v>258</v>
      </c>
      <c r="B514" s="175" t="s">
        <v>259</v>
      </c>
      <c r="C514" s="175" t="s">
        <v>161</v>
      </c>
      <c r="D514" s="175" t="s">
        <v>162</v>
      </c>
      <c r="E514" s="175"/>
      <c r="F514" s="174">
        <v>446736</v>
      </c>
      <c r="G514" s="174">
        <v>301460</v>
      </c>
      <c r="H514" s="174">
        <v>0</v>
      </c>
      <c r="I514" s="174">
        <v>0</v>
      </c>
      <c r="J514" s="174">
        <v>1441081</v>
      </c>
      <c r="K514" s="174">
        <v>84197</v>
      </c>
      <c r="L514" s="174">
        <v>207506</v>
      </c>
      <c r="M514" s="174">
        <v>27725</v>
      </c>
      <c r="N514" s="174">
        <v>2508705</v>
      </c>
    </row>
    <row r="515" spans="1:14" hidden="1" outlineLevel="1" x14ac:dyDescent="0.25">
      <c r="A515" s="175" t="s">
        <v>258</v>
      </c>
      <c r="B515" s="175" t="s">
        <v>259</v>
      </c>
      <c r="C515" s="175" t="s">
        <v>163</v>
      </c>
      <c r="D515" s="175" t="s">
        <v>164</v>
      </c>
      <c r="E515" s="175"/>
      <c r="F515" s="174">
        <v>0</v>
      </c>
      <c r="G515" s="174">
        <v>0</v>
      </c>
      <c r="H515" s="174">
        <v>0</v>
      </c>
      <c r="I515" s="174">
        <v>0</v>
      </c>
      <c r="J515" s="174">
        <v>0</v>
      </c>
      <c r="K515" s="174">
        <v>0</v>
      </c>
      <c r="L515" s="174">
        <v>0</v>
      </c>
      <c r="M515" s="174">
        <v>0</v>
      </c>
      <c r="N515" s="174">
        <v>0</v>
      </c>
    </row>
    <row r="516" spans="1:14" hidden="1" outlineLevel="1" x14ac:dyDescent="0.25">
      <c r="A516" s="175" t="s">
        <v>258</v>
      </c>
      <c r="B516" s="175" t="s">
        <v>259</v>
      </c>
      <c r="C516" s="175" t="s">
        <v>165</v>
      </c>
      <c r="D516" s="175" t="s">
        <v>166</v>
      </c>
      <c r="E516" s="175"/>
      <c r="F516" s="174">
        <v>70395</v>
      </c>
      <c r="G516" s="174">
        <v>0</v>
      </c>
      <c r="H516" s="174">
        <v>0</v>
      </c>
      <c r="I516" s="174">
        <v>0</v>
      </c>
      <c r="J516" s="174">
        <v>285156</v>
      </c>
      <c r="K516" s="174">
        <v>0</v>
      </c>
      <c r="L516" s="174">
        <v>550694</v>
      </c>
      <c r="M516" s="174">
        <v>0</v>
      </c>
      <c r="N516" s="174">
        <v>906245</v>
      </c>
    </row>
    <row r="517" spans="1:14" hidden="1" outlineLevel="1" x14ac:dyDescent="0.25">
      <c r="A517" s="175" t="s">
        <v>258</v>
      </c>
      <c r="B517" s="175" t="s">
        <v>259</v>
      </c>
      <c r="C517" s="175" t="s">
        <v>167</v>
      </c>
      <c r="D517" s="175" t="s">
        <v>168</v>
      </c>
      <c r="E517" s="175"/>
      <c r="F517" s="174">
        <v>0</v>
      </c>
      <c r="G517" s="174">
        <v>550016</v>
      </c>
      <c r="H517" s="174">
        <v>0</v>
      </c>
      <c r="I517" s="174">
        <v>0</v>
      </c>
      <c r="J517" s="174">
        <v>0</v>
      </c>
      <c r="K517" s="174">
        <v>981299</v>
      </c>
      <c r="L517" s="174">
        <v>0</v>
      </c>
      <c r="M517" s="174">
        <v>149689</v>
      </c>
      <c r="N517" s="174">
        <v>1681004</v>
      </c>
    </row>
    <row r="518" spans="1:14" hidden="1" outlineLevel="1" x14ac:dyDescent="0.25">
      <c r="A518" s="175" t="s">
        <v>258</v>
      </c>
      <c r="B518" s="175" t="s">
        <v>259</v>
      </c>
      <c r="C518" s="175" t="s">
        <v>169</v>
      </c>
      <c r="D518" s="175" t="s">
        <v>170</v>
      </c>
      <c r="E518" s="175"/>
      <c r="F518" s="174">
        <v>0</v>
      </c>
      <c r="G518" s="174">
        <v>0</v>
      </c>
      <c r="H518" s="174">
        <v>0</v>
      </c>
      <c r="I518" s="174">
        <v>0</v>
      </c>
      <c r="J518" s="174">
        <v>94384</v>
      </c>
      <c r="K518" s="174">
        <v>0</v>
      </c>
      <c r="L518" s="174">
        <v>141640</v>
      </c>
      <c r="M518" s="174">
        <v>0</v>
      </c>
      <c r="N518" s="174">
        <v>236024</v>
      </c>
    </row>
    <row r="519" spans="1:14" hidden="1" outlineLevel="1" x14ac:dyDescent="0.25">
      <c r="A519" s="175" t="s">
        <v>258</v>
      </c>
      <c r="B519" s="175" t="s">
        <v>259</v>
      </c>
      <c r="C519" s="175" t="s">
        <v>171</v>
      </c>
      <c r="D519" s="175" t="s">
        <v>172</v>
      </c>
      <c r="E519" s="175"/>
      <c r="F519" s="174">
        <v>202896</v>
      </c>
      <c r="G519" s="174">
        <v>131968</v>
      </c>
      <c r="H519" s="174">
        <v>0</v>
      </c>
      <c r="I519" s="174">
        <v>0</v>
      </c>
      <c r="J519" s="174">
        <v>337858</v>
      </c>
      <c r="K519" s="174">
        <v>0</v>
      </c>
      <c r="L519" s="174">
        <v>11399</v>
      </c>
      <c r="M519" s="174">
        <v>4452</v>
      </c>
      <c r="N519" s="174">
        <v>688573</v>
      </c>
    </row>
    <row r="520" spans="1:14" hidden="1" outlineLevel="1" x14ac:dyDescent="0.25">
      <c r="A520" s="175" t="s">
        <v>258</v>
      </c>
      <c r="B520" s="175" t="s">
        <v>259</v>
      </c>
      <c r="C520" s="175" t="s">
        <v>173</v>
      </c>
      <c r="D520" s="175" t="s">
        <v>174</v>
      </c>
      <c r="E520" s="175"/>
      <c r="F520" s="174">
        <v>0</v>
      </c>
      <c r="G520" s="174">
        <v>62128</v>
      </c>
      <c r="H520" s="174">
        <v>0</v>
      </c>
      <c r="I520" s="174">
        <v>0</v>
      </c>
      <c r="J520" s="174">
        <v>0</v>
      </c>
      <c r="K520" s="174">
        <v>3072</v>
      </c>
      <c r="L520" s="174">
        <v>0</v>
      </c>
      <c r="M520" s="174">
        <v>0</v>
      </c>
      <c r="N520" s="174">
        <v>65200</v>
      </c>
    </row>
    <row r="521" spans="1:14" hidden="1" outlineLevel="1" x14ac:dyDescent="0.25">
      <c r="A521" s="175" t="s">
        <v>258</v>
      </c>
      <c r="B521" s="175" t="s">
        <v>259</v>
      </c>
      <c r="C521" s="175" t="s">
        <v>175</v>
      </c>
      <c r="D521" s="175" t="s">
        <v>176</v>
      </c>
      <c r="E521" s="175"/>
      <c r="F521" s="174">
        <v>0</v>
      </c>
      <c r="G521" s="174">
        <v>12000</v>
      </c>
      <c r="H521" s="174">
        <v>0</v>
      </c>
      <c r="I521" s="174">
        <v>0</v>
      </c>
      <c r="J521" s="174">
        <v>0</v>
      </c>
      <c r="K521" s="174">
        <v>553461</v>
      </c>
      <c r="L521" s="174">
        <v>0</v>
      </c>
      <c r="M521" s="174">
        <v>138005</v>
      </c>
      <c r="N521" s="174">
        <v>703466</v>
      </c>
    </row>
    <row r="522" spans="1:14" hidden="1" outlineLevel="1" x14ac:dyDescent="0.25">
      <c r="A522" s="175" t="s">
        <v>258</v>
      </c>
      <c r="B522" s="175" t="s">
        <v>259</v>
      </c>
      <c r="C522" s="175" t="s">
        <v>177</v>
      </c>
      <c r="D522" s="175" t="s">
        <v>178</v>
      </c>
      <c r="E522" s="175"/>
      <c r="F522" s="174">
        <v>3538048</v>
      </c>
      <c r="G522" s="174">
        <v>0</v>
      </c>
      <c r="H522" s="174">
        <v>0</v>
      </c>
      <c r="I522" s="174">
        <v>944171</v>
      </c>
      <c r="J522" s="174">
        <v>8016</v>
      </c>
      <c r="K522" s="174">
        <v>0</v>
      </c>
      <c r="L522" s="174">
        <v>4853</v>
      </c>
      <c r="M522" s="174">
        <v>0</v>
      </c>
      <c r="N522" s="174">
        <v>4495088</v>
      </c>
    </row>
    <row r="523" spans="1:14" hidden="1" outlineLevel="1" x14ac:dyDescent="0.25">
      <c r="A523" s="175" t="s">
        <v>258</v>
      </c>
      <c r="B523" s="175" t="s">
        <v>259</v>
      </c>
      <c r="C523" s="175" t="s">
        <v>179</v>
      </c>
      <c r="D523" s="175" t="s">
        <v>180</v>
      </c>
      <c r="E523" s="175"/>
      <c r="F523" s="174">
        <v>879312</v>
      </c>
      <c r="G523" s="174">
        <v>0</v>
      </c>
      <c r="H523" s="174">
        <v>0</v>
      </c>
      <c r="I523" s="174">
        <v>0</v>
      </c>
      <c r="J523" s="174">
        <v>0</v>
      </c>
      <c r="K523" s="174">
        <v>0</v>
      </c>
      <c r="L523" s="174">
        <v>5437</v>
      </c>
      <c r="M523" s="174">
        <v>0</v>
      </c>
      <c r="N523" s="174">
        <v>884749</v>
      </c>
    </row>
    <row r="524" spans="1:14" hidden="1" outlineLevel="1" x14ac:dyDescent="0.25">
      <c r="A524" s="175" t="s">
        <v>258</v>
      </c>
      <c r="B524" s="175" t="s">
        <v>259</v>
      </c>
      <c r="C524" s="175" t="s">
        <v>181</v>
      </c>
      <c r="D524" s="175" t="s">
        <v>182</v>
      </c>
      <c r="E524" s="175"/>
      <c r="F524" s="174">
        <v>0</v>
      </c>
      <c r="G524" s="174">
        <v>0</v>
      </c>
      <c r="H524" s="174">
        <v>0</v>
      </c>
      <c r="I524" s="174">
        <v>0</v>
      </c>
      <c r="J524" s="174">
        <v>0</v>
      </c>
      <c r="K524" s="174">
        <v>393285</v>
      </c>
      <c r="L524" s="174">
        <v>0</v>
      </c>
      <c r="M524" s="174">
        <v>57749</v>
      </c>
      <c r="N524" s="174">
        <v>451034</v>
      </c>
    </row>
    <row r="525" spans="1:14" hidden="1" outlineLevel="1" x14ac:dyDescent="0.25">
      <c r="A525" s="175" t="s">
        <v>258</v>
      </c>
      <c r="B525" s="175" t="s">
        <v>259</v>
      </c>
      <c r="C525" s="175" t="s">
        <v>183</v>
      </c>
      <c r="D525" s="175" t="s">
        <v>184</v>
      </c>
      <c r="E525" s="175"/>
      <c r="F525" s="174">
        <v>0</v>
      </c>
      <c r="G525" s="174">
        <v>0</v>
      </c>
      <c r="H525" s="174">
        <v>0</v>
      </c>
      <c r="I525" s="174">
        <v>0</v>
      </c>
      <c r="J525" s="174">
        <v>0</v>
      </c>
      <c r="K525" s="174">
        <v>26800</v>
      </c>
      <c r="L525" s="174">
        <v>0</v>
      </c>
      <c r="M525" s="174">
        <v>0</v>
      </c>
      <c r="N525" s="174">
        <v>26800</v>
      </c>
    </row>
    <row r="526" spans="1:14" hidden="1" outlineLevel="1" x14ac:dyDescent="0.25">
      <c r="A526" s="175" t="s">
        <v>258</v>
      </c>
      <c r="B526" s="175" t="s">
        <v>259</v>
      </c>
      <c r="C526" s="175" t="s">
        <v>185</v>
      </c>
      <c r="D526" s="175" t="s">
        <v>186</v>
      </c>
      <c r="E526" s="175"/>
      <c r="F526" s="174">
        <v>94464</v>
      </c>
      <c r="G526" s="174">
        <v>3456</v>
      </c>
      <c r="H526" s="174">
        <v>0</v>
      </c>
      <c r="I526" s="174">
        <v>0</v>
      </c>
      <c r="J526" s="174">
        <v>0</v>
      </c>
      <c r="K526" s="174">
        <v>1050499</v>
      </c>
      <c r="L526" s="174">
        <v>6553</v>
      </c>
      <c r="M526" s="174">
        <v>167750</v>
      </c>
      <c r="N526" s="174">
        <v>1322722</v>
      </c>
    </row>
    <row r="527" spans="1:14" hidden="1" outlineLevel="1" x14ac:dyDescent="0.25">
      <c r="A527" s="175" t="s">
        <v>258</v>
      </c>
      <c r="B527" s="175" t="s">
        <v>259</v>
      </c>
      <c r="C527" s="175" t="s">
        <v>187</v>
      </c>
      <c r="D527" s="175" t="s">
        <v>188</v>
      </c>
      <c r="E527" s="175"/>
      <c r="F527" s="174">
        <v>0</v>
      </c>
      <c r="G527" s="174">
        <v>0</v>
      </c>
      <c r="H527" s="174">
        <v>0</v>
      </c>
      <c r="I527" s="174">
        <v>0</v>
      </c>
      <c r="J527" s="174">
        <v>0</v>
      </c>
      <c r="K527" s="174">
        <v>19808</v>
      </c>
      <c r="L527" s="174">
        <v>0</v>
      </c>
      <c r="M527" s="174">
        <v>0</v>
      </c>
      <c r="N527" s="174">
        <v>19808</v>
      </c>
    </row>
    <row r="528" spans="1:14" hidden="1" outlineLevel="1" x14ac:dyDescent="0.25">
      <c r="A528" s="175" t="s">
        <v>258</v>
      </c>
      <c r="B528" s="175" t="s">
        <v>259</v>
      </c>
      <c r="C528" s="175" t="s">
        <v>189</v>
      </c>
      <c r="D528" s="175" t="s">
        <v>190</v>
      </c>
      <c r="E528" s="175"/>
      <c r="F528" s="174">
        <v>0</v>
      </c>
      <c r="G528" s="174">
        <v>0</v>
      </c>
      <c r="H528" s="174">
        <v>0</v>
      </c>
      <c r="I528" s="174">
        <v>0</v>
      </c>
      <c r="J528" s="174">
        <v>0</v>
      </c>
      <c r="K528" s="174">
        <v>20208</v>
      </c>
      <c r="L528" s="174">
        <v>0</v>
      </c>
      <c r="M528" s="174">
        <v>0</v>
      </c>
      <c r="N528" s="174">
        <v>20208</v>
      </c>
    </row>
    <row r="529" spans="1:14" hidden="1" outlineLevel="1" x14ac:dyDescent="0.25">
      <c r="A529" s="175" t="s">
        <v>258</v>
      </c>
      <c r="B529" s="175" t="s">
        <v>259</v>
      </c>
      <c r="C529" s="175" t="s">
        <v>191</v>
      </c>
      <c r="D529" s="175" t="s">
        <v>192</v>
      </c>
      <c r="E529" s="175"/>
      <c r="F529" s="174">
        <v>0</v>
      </c>
      <c r="G529" s="174">
        <v>2118352</v>
      </c>
      <c r="H529" s="174">
        <v>737872</v>
      </c>
      <c r="I529" s="174">
        <v>0</v>
      </c>
      <c r="J529" s="174">
        <v>0</v>
      </c>
      <c r="K529" s="174">
        <v>960</v>
      </c>
      <c r="L529" s="174">
        <v>0</v>
      </c>
      <c r="M529" s="174">
        <v>10858</v>
      </c>
      <c r="N529" s="174">
        <v>2868042</v>
      </c>
    </row>
    <row r="530" spans="1:14" hidden="1" outlineLevel="1" x14ac:dyDescent="0.25">
      <c r="A530" s="175" t="s">
        <v>258</v>
      </c>
      <c r="B530" s="175" t="s">
        <v>259</v>
      </c>
      <c r="C530" s="175" t="s">
        <v>193</v>
      </c>
      <c r="D530" s="175" t="s">
        <v>194</v>
      </c>
      <c r="E530" s="175"/>
      <c r="F530" s="174">
        <v>0</v>
      </c>
      <c r="G530" s="174">
        <v>0</v>
      </c>
      <c r="H530" s="174">
        <v>0</v>
      </c>
      <c r="I530" s="174">
        <v>0</v>
      </c>
      <c r="J530" s="174">
        <v>465735</v>
      </c>
      <c r="K530" s="174">
        <v>0</v>
      </c>
      <c r="L530" s="174">
        <v>14230</v>
      </c>
      <c r="M530" s="174">
        <v>0</v>
      </c>
      <c r="N530" s="174">
        <v>479965</v>
      </c>
    </row>
    <row r="531" spans="1:14" hidden="1" outlineLevel="1" x14ac:dyDescent="0.25">
      <c r="A531" s="175" t="s">
        <v>258</v>
      </c>
      <c r="B531" s="175" t="s">
        <v>259</v>
      </c>
      <c r="C531" s="175" t="s">
        <v>195</v>
      </c>
      <c r="D531" s="175" t="s">
        <v>196</v>
      </c>
      <c r="E531" s="175"/>
      <c r="F531" s="174">
        <v>0</v>
      </c>
      <c r="G531" s="174">
        <v>0</v>
      </c>
      <c r="H531" s="174">
        <v>0</v>
      </c>
      <c r="I531" s="174">
        <v>0</v>
      </c>
      <c r="J531" s="174">
        <v>14752</v>
      </c>
      <c r="K531" s="174">
        <v>0</v>
      </c>
      <c r="L531" s="174">
        <v>84231</v>
      </c>
      <c r="M531" s="174">
        <v>0</v>
      </c>
      <c r="N531" s="174">
        <v>98983</v>
      </c>
    </row>
    <row r="532" spans="1:14" hidden="1" outlineLevel="1" x14ac:dyDescent="0.25">
      <c r="A532" s="175" t="s">
        <v>258</v>
      </c>
      <c r="B532" s="175" t="s">
        <v>259</v>
      </c>
      <c r="C532" s="175" t="s">
        <v>197</v>
      </c>
      <c r="D532" s="175" t="s">
        <v>198</v>
      </c>
      <c r="E532" s="175"/>
      <c r="F532" s="174">
        <v>0</v>
      </c>
      <c r="G532" s="174">
        <v>0</v>
      </c>
      <c r="H532" s="174">
        <v>0</v>
      </c>
      <c r="I532" s="174">
        <v>0</v>
      </c>
      <c r="J532" s="174">
        <v>85440</v>
      </c>
      <c r="K532" s="174">
        <v>0</v>
      </c>
      <c r="L532" s="174">
        <v>40010</v>
      </c>
      <c r="M532" s="174">
        <v>0</v>
      </c>
      <c r="N532" s="174">
        <v>125450</v>
      </c>
    </row>
    <row r="533" spans="1:14" hidden="1" outlineLevel="1" x14ac:dyDescent="0.25">
      <c r="A533" s="175" t="s">
        <v>258</v>
      </c>
      <c r="B533" s="175" t="s">
        <v>259</v>
      </c>
      <c r="C533" s="175" t="s">
        <v>199</v>
      </c>
      <c r="D533" s="175" t="s">
        <v>200</v>
      </c>
      <c r="E533" s="175"/>
      <c r="F533" s="174">
        <v>420640</v>
      </c>
      <c r="G533" s="174">
        <v>0</v>
      </c>
      <c r="H533" s="174">
        <v>0</v>
      </c>
      <c r="I533" s="174">
        <v>0</v>
      </c>
      <c r="J533" s="174">
        <v>0</v>
      </c>
      <c r="K533" s="174">
        <v>0</v>
      </c>
      <c r="L533" s="174">
        <v>1424</v>
      </c>
      <c r="M533" s="174">
        <v>0</v>
      </c>
      <c r="N533" s="174">
        <v>422064</v>
      </c>
    </row>
    <row r="534" spans="1:14" hidden="1" outlineLevel="1" x14ac:dyDescent="0.25">
      <c r="A534" s="175" t="s">
        <v>258</v>
      </c>
      <c r="B534" s="175" t="s">
        <v>259</v>
      </c>
      <c r="C534" s="175" t="s">
        <v>201</v>
      </c>
      <c r="D534" s="175" t="s">
        <v>202</v>
      </c>
      <c r="E534" s="175"/>
      <c r="F534" s="174">
        <v>271248</v>
      </c>
      <c r="G534" s="174">
        <v>0</v>
      </c>
      <c r="H534" s="174">
        <v>0</v>
      </c>
      <c r="I534" s="174">
        <v>0</v>
      </c>
      <c r="J534" s="174">
        <v>123824</v>
      </c>
      <c r="K534" s="174">
        <v>0</v>
      </c>
      <c r="L534" s="174">
        <v>391884</v>
      </c>
      <c r="M534" s="174">
        <v>0</v>
      </c>
      <c r="N534" s="174">
        <v>786956</v>
      </c>
    </row>
    <row r="535" spans="1:14" hidden="1" outlineLevel="1" x14ac:dyDescent="0.25">
      <c r="A535" s="175" t="s">
        <v>258</v>
      </c>
      <c r="B535" s="175" t="s">
        <v>259</v>
      </c>
      <c r="C535" s="175" t="s">
        <v>203</v>
      </c>
      <c r="D535" s="175" t="s">
        <v>204</v>
      </c>
      <c r="E535" s="175"/>
      <c r="F535" s="174">
        <v>5495904</v>
      </c>
      <c r="G535" s="174">
        <v>0</v>
      </c>
      <c r="H535" s="174">
        <v>0</v>
      </c>
      <c r="I535" s="174">
        <v>0</v>
      </c>
      <c r="J535" s="174">
        <v>9696</v>
      </c>
      <c r="K535" s="174">
        <v>0</v>
      </c>
      <c r="L535" s="174">
        <v>1152</v>
      </c>
      <c r="M535" s="174">
        <v>0</v>
      </c>
      <c r="N535" s="174">
        <v>5506752</v>
      </c>
    </row>
    <row r="536" spans="1:14" hidden="1" outlineLevel="1" x14ac:dyDescent="0.25">
      <c r="A536" s="175" t="s">
        <v>258</v>
      </c>
      <c r="B536" s="175" t="s">
        <v>259</v>
      </c>
      <c r="C536" s="175" t="s">
        <v>205</v>
      </c>
      <c r="D536" s="175" t="s">
        <v>206</v>
      </c>
      <c r="E536" s="175"/>
      <c r="F536" s="174">
        <v>1536444</v>
      </c>
      <c r="G536" s="174">
        <v>0</v>
      </c>
      <c r="H536" s="174">
        <v>0</v>
      </c>
      <c r="I536" s="174">
        <v>0</v>
      </c>
      <c r="J536" s="174">
        <v>292391</v>
      </c>
      <c r="K536" s="174">
        <v>0</v>
      </c>
      <c r="L536" s="174">
        <v>14102</v>
      </c>
      <c r="M536" s="174">
        <v>0</v>
      </c>
      <c r="N536" s="174">
        <v>1842937</v>
      </c>
    </row>
    <row r="537" spans="1:14" hidden="1" outlineLevel="1" x14ac:dyDescent="0.25">
      <c r="A537" s="175" t="s">
        <v>258</v>
      </c>
      <c r="B537" s="175" t="s">
        <v>259</v>
      </c>
      <c r="C537" s="175" t="s">
        <v>207</v>
      </c>
      <c r="D537" s="175" t="s">
        <v>208</v>
      </c>
      <c r="E537" s="175"/>
      <c r="F537" s="174">
        <v>0</v>
      </c>
      <c r="G537" s="174">
        <v>0</v>
      </c>
      <c r="H537" s="174">
        <v>0</v>
      </c>
      <c r="I537" s="174">
        <v>0</v>
      </c>
      <c r="J537" s="174">
        <v>0</v>
      </c>
      <c r="K537" s="174">
        <v>0</v>
      </c>
      <c r="L537" s="174">
        <v>0</v>
      </c>
      <c r="M537" s="174">
        <v>0</v>
      </c>
      <c r="N537" s="174">
        <v>0</v>
      </c>
    </row>
    <row r="538" spans="1:14" hidden="1" outlineLevel="1" x14ac:dyDescent="0.25">
      <c r="A538" s="175" t="s">
        <v>258</v>
      </c>
      <c r="B538" s="175" t="s">
        <v>259</v>
      </c>
      <c r="C538" s="175" t="s">
        <v>209</v>
      </c>
      <c r="D538" s="175" t="s">
        <v>210</v>
      </c>
      <c r="E538" s="175"/>
      <c r="F538" s="174">
        <v>13201322</v>
      </c>
      <c r="G538" s="174">
        <v>7354756</v>
      </c>
      <c r="H538" s="174">
        <v>737872</v>
      </c>
      <c r="I538" s="174">
        <v>944171</v>
      </c>
      <c r="J538" s="174">
        <v>3311842</v>
      </c>
      <c r="K538" s="174">
        <v>3182933</v>
      </c>
      <c r="L538" s="174">
        <v>1529849</v>
      </c>
      <c r="M538" s="174">
        <v>557330</v>
      </c>
      <c r="N538" s="174">
        <v>30820075</v>
      </c>
    </row>
    <row r="539" spans="1:14" hidden="1" outlineLevel="1" x14ac:dyDescent="0.25">
      <c r="D539" s="173" t="s">
        <v>211</v>
      </c>
      <c r="E539" s="173"/>
    </row>
    <row r="540" spans="1:14" hidden="1" outlineLevel="1" x14ac:dyDescent="0.25">
      <c r="A540" s="175" t="s">
        <v>258</v>
      </c>
      <c r="B540" s="175" t="s">
        <v>259</v>
      </c>
      <c r="C540" s="175" t="s">
        <v>212</v>
      </c>
      <c r="D540" s="175" t="s">
        <v>213</v>
      </c>
      <c r="E540" s="175"/>
      <c r="F540" s="174">
        <v>0</v>
      </c>
      <c r="G540" s="174">
        <v>0</v>
      </c>
      <c r="H540" s="174">
        <v>0</v>
      </c>
      <c r="I540" s="174">
        <v>0</v>
      </c>
      <c r="J540" s="174">
        <v>0</v>
      </c>
      <c r="K540" s="174">
        <v>0</v>
      </c>
      <c r="L540" s="174">
        <v>0</v>
      </c>
      <c r="M540" s="174">
        <v>0</v>
      </c>
      <c r="N540" s="174">
        <v>0</v>
      </c>
    </row>
    <row r="541" spans="1:14" hidden="1" outlineLevel="1" x14ac:dyDescent="0.25">
      <c r="A541" s="175" t="s">
        <v>258</v>
      </c>
      <c r="B541" s="175" t="s">
        <v>259</v>
      </c>
      <c r="C541" s="175" t="s">
        <v>214</v>
      </c>
      <c r="D541" s="175" t="s">
        <v>215</v>
      </c>
      <c r="E541" s="175"/>
      <c r="F541" s="174">
        <v>0</v>
      </c>
      <c r="G541" s="174">
        <v>0</v>
      </c>
      <c r="H541" s="174">
        <v>0</v>
      </c>
      <c r="I541" s="174">
        <v>0</v>
      </c>
      <c r="J541" s="174">
        <v>0</v>
      </c>
      <c r="K541" s="174">
        <v>0</v>
      </c>
      <c r="L541" s="174">
        <v>0</v>
      </c>
      <c r="M541" s="174">
        <v>0</v>
      </c>
      <c r="N541" s="174">
        <v>0</v>
      </c>
    </row>
    <row r="542" spans="1:14" hidden="1" outlineLevel="1" x14ac:dyDescent="0.25">
      <c r="A542" s="175" t="s">
        <v>258</v>
      </c>
      <c r="B542" s="175" t="s">
        <v>259</v>
      </c>
      <c r="C542" s="175" t="s">
        <v>216</v>
      </c>
      <c r="D542" s="175" t="s">
        <v>217</v>
      </c>
      <c r="E542" s="175"/>
      <c r="F542" s="174">
        <v>0</v>
      </c>
      <c r="G542" s="174">
        <v>0</v>
      </c>
      <c r="H542" s="174">
        <v>0</v>
      </c>
      <c r="I542" s="174">
        <v>0</v>
      </c>
      <c r="J542" s="174">
        <v>0</v>
      </c>
      <c r="K542" s="174">
        <v>0</v>
      </c>
      <c r="L542" s="174">
        <v>0</v>
      </c>
      <c r="M542" s="174">
        <v>0</v>
      </c>
      <c r="N542" s="174">
        <v>0</v>
      </c>
    </row>
    <row r="543" spans="1:14" hidden="1" outlineLevel="1" x14ac:dyDescent="0.25">
      <c r="A543" s="175" t="s">
        <v>258</v>
      </c>
      <c r="B543" s="175" t="s">
        <v>259</v>
      </c>
      <c r="C543" s="175" t="s">
        <v>218</v>
      </c>
      <c r="D543" s="175" t="s">
        <v>219</v>
      </c>
      <c r="E543" s="175"/>
      <c r="F543" s="174">
        <v>0</v>
      </c>
      <c r="G543" s="174">
        <v>0</v>
      </c>
      <c r="H543" s="174">
        <v>0</v>
      </c>
      <c r="I543" s="174">
        <v>0</v>
      </c>
      <c r="J543" s="174">
        <v>0</v>
      </c>
      <c r="K543" s="174">
        <v>0</v>
      </c>
      <c r="L543" s="174">
        <v>0</v>
      </c>
      <c r="M543" s="174">
        <v>0</v>
      </c>
      <c r="N543" s="174">
        <v>0</v>
      </c>
    </row>
    <row r="544" spans="1:14" hidden="1" outlineLevel="1" x14ac:dyDescent="0.25">
      <c r="A544" s="175" t="s">
        <v>258</v>
      </c>
      <c r="B544" s="175" t="s">
        <v>259</v>
      </c>
      <c r="C544" s="175" t="s">
        <v>482</v>
      </c>
      <c r="D544" s="175" t="s">
        <v>483</v>
      </c>
      <c r="E544" s="175"/>
      <c r="F544" s="174">
        <v>0</v>
      </c>
      <c r="G544" s="174">
        <v>0</v>
      </c>
      <c r="H544" s="174">
        <v>0</v>
      </c>
      <c r="I544" s="174">
        <v>0</v>
      </c>
      <c r="J544" s="174">
        <v>0</v>
      </c>
      <c r="K544" s="174">
        <v>0</v>
      </c>
      <c r="L544" s="174">
        <v>0</v>
      </c>
      <c r="M544" s="174">
        <v>0</v>
      </c>
      <c r="N544" s="174">
        <v>0</v>
      </c>
    </row>
    <row r="545" spans="1:14" hidden="1" outlineLevel="1" x14ac:dyDescent="0.25">
      <c r="A545" s="175" t="s">
        <v>258</v>
      </c>
      <c r="B545" s="175" t="s">
        <v>259</v>
      </c>
      <c r="C545" s="175" t="s">
        <v>484</v>
      </c>
      <c r="D545" s="175" t="s">
        <v>220</v>
      </c>
      <c r="E545" s="175"/>
      <c r="F545" s="174">
        <v>0</v>
      </c>
      <c r="G545" s="174">
        <v>0</v>
      </c>
      <c r="H545" s="174">
        <v>0</v>
      </c>
      <c r="I545" s="174">
        <v>0</v>
      </c>
      <c r="J545" s="174">
        <v>0</v>
      </c>
      <c r="K545" s="174">
        <v>0</v>
      </c>
      <c r="L545" s="174">
        <v>0</v>
      </c>
      <c r="M545" s="174">
        <v>0</v>
      </c>
      <c r="N545" s="174">
        <v>0</v>
      </c>
    </row>
    <row r="546" spans="1:14" hidden="1" outlineLevel="1" x14ac:dyDescent="0.25"/>
    <row r="547" spans="1:14" hidden="1" outlineLevel="1" x14ac:dyDescent="0.25"/>
    <row r="548" spans="1:14" hidden="1" outlineLevel="1" x14ac:dyDescent="0.25">
      <c r="A548" s="173" t="s">
        <v>260</v>
      </c>
    </row>
    <row r="549" spans="1:14" hidden="1" outlineLevel="1" x14ac:dyDescent="0.25">
      <c r="A549" s="175" t="s">
        <v>6</v>
      </c>
      <c r="B549" s="175" t="s">
        <v>143</v>
      </c>
      <c r="C549" s="175" t="s">
        <v>14</v>
      </c>
      <c r="D549" s="173" t="s">
        <v>144</v>
      </c>
      <c r="E549" s="173"/>
      <c r="F549" s="174" t="s">
        <v>145</v>
      </c>
      <c r="G549" s="174" t="s">
        <v>146</v>
      </c>
      <c r="H549" s="174" t="s">
        <v>147</v>
      </c>
      <c r="I549" s="174" t="s">
        <v>148</v>
      </c>
      <c r="J549" s="174" t="s">
        <v>149</v>
      </c>
      <c r="K549" s="174" t="s">
        <v>150</v>
      </c>
      <c r="L549" s="174" t="s">
        <v>151</v>
      </c>
      <c r="M549" s="174" t="s">
        <v>152</v>
      </c>
      <c r="N549" s="174" t="s">
        <v>5</v>
      </c>
    </row>
    <row r="550" spans="1:14" hidden="1" outlineLevel="1" x14ac:dyDescent="0.25">
      <c r="A550" s="175" t="s">
        <v>261</v>
      </c>
      <c r="B550" s="175" t="s">
        <v>262</v>
      </c>
      <c r="C550" s="175" t="s">
        <v>155</v>
      </c>
      <c r="D550" s="175" t="s">
        <v>156</v>
      </c>
      <c r="E550" s="175"/>
      <c r="F550" s="174">
        <v>0</v>
      </c>
      <c r="G550" s="174">
        <v>0</v>
      </c>
      <c r="H550" s="174">
        <v>0</v>
      </c>
      <c r="I550" s="174">
        <v>0</v>
      </c>
      <c r="J550" s="174">
        <v>0</v>
      </c>
      <c r="K550" s="174">
        <v>0</v>
      </c>
      <c r="L550" s="174">
        <v>0</v>
      </c>
      <c r="M550" s="174">
        <v>0</v>
      </c>
      <c r="N550" s="174">
        <v>0</v>
      </c>
    </row>
    <row r="551" spans="1:14" hidden="1" outlineLevel="1" x14ac:dyDescent="0.25">
      <c r="A551" s="175" t="s">
        <v>261</v>
      </c>
      <c r="B551" s="175" t="s">
        <v>262</v>
      </c>
      <c r="C551" s="175" t="s">
        <v>157</v>
      </c>
      <c r="D551" s="175" t="s">
        <v>158</v>
      </c>
      <c r="E551" s="175"/>
      <c r="F551" s="174">
        <v>14976</v>
      </c>
      <c r="G551" s="174">
        <v>0</v>
      </c>
      <c r="H551" s="174">
        <v>0</v>
      </c>
      <c r="I551" s="174">
        <v>0</v>
      </c>
      <c r="J551" s="174">
        <v>234848</v>
      </c>
      <c r="K551" s="174">
        <v>0</v>
      </c>
      <c r="L551" s="174">
        <v>61614</v>
      </c>
      <c r="M551" s="174">
        <v>0</v>
      </c>
      <c r="N551" s="174">
        <v>311438</v>
      </c>
    </row>
    <row r="552" spans="1:14" hidden="1" outlineLevel="1" x14ac:dyDescent="0.25">
      <c r="A552" s="175" t="s">
        <v>261</v>
      </c>
      <c r="B552" s="175" t="s">
        <v>262</v>
      </c>
      <c r="C552" s="175" t="s">
        <v>159</v>
      </c>
      <c r="D552" s="175" t="s">
        <v>160</v>
      </c>
      <c r="E552" s="175"/>
      <c r="F552" s="174">
        <v>0</v>
      </c>
      <c r="G552" s="174">
        <v>465920</v>
      </c>
      <c r="H552" s="174">
        <v>0</v>
      </c>
      <c r="I552" s="174">
        <v>0</v>
      </c>
      <c r="J552" s="174">
        <v>151142</v>
      </c>
      <c r="K552" s="174">
        <v>23904</v>
      </c>
      <c r="L552" s="174">
        <v>4788</v>
      </c>
      <c r="M552" s="174">
        <v>0</v>
      </c>
      <c r="N552" s="174">
        <v>645754</v>
      </c>
    </row>
    <row r="553" spans="1:14" hidden="1" outlineLevel="1" x14ac:dyDescent="0.25">
      <c r="A553" s="175" t="s">
        <v>261</v>
      </c>
      <c r="B553" s="175" t="s">
        <v>262</v>
      </c>
      <c r="C553" s="175" t="s">
        <v>161</v>
      </c>
      <c r="D553" s="175" t="s">
        <v>162</v>
      </c>
      <c r="E553" s="175"/>
      <c r="F553" s="174">
        <v>55200</v>
      </c>
      <c r="G553" s="174">
        <v>25504</v>
      </c>
      <c r="H553" s="174">
        <v>0</v>
      </c>
      <c r="I553" s="174">
        <v>0</v>
      </c>
      <c r="J553" s="174">
        <v>104688</v>
      </c>
      <c r="K553" s="174">
        <v>24080</v>
      </c>
      <c r="L553" s="174">
        <v>26054</v>
      </c>
      <c r="M553" s="174">
        <v>0</v>
      </c>
      <c r="N553" s="174">
        <v>235526</v>
      </c>
    </row>
    <row r="554" spans="1:14" hidden="1" outlineLevel="1" x14ac:dyDescent="0.25">
      <c r="A554" s="175" t="s">
        <v>261</v>
      </c>
      <c r="B554" s="175" t="s">
        <v>262</v>
      </c>
      <c r="C554" s="175" t="s">
        <v>163</v>
      </c>
      <c r="D554" s="175" t="s">
        <v>164</v>
      </c>
      <c r="E554" s="175"/>
      <c r="F554" s="174">
        <v>0</v>
      </c>
      <c r="G554" s="174">
        <v>0</v>
      </c>
      <c r="H554" s="174">
        <v>0</v>
      </c>
      <c r="I554" s="174">
        <v>0</v>
      </c>
      <c r="J554" s="174">
        <v>0</v>
      </c>
      <c r="K554" s="174">
        <v>0</v>
      </c>
      <c r="L554" s="174">
        <v>0</v>
      </c>
      <c r="M554" s="174">
        <v>0</v>
      </c>
      <c r="N554" s="174">
        <v>0</v>
      </c>
    </row>
    <row r="555" spans="1:14" hidden="1" outlineLevel="1" x14ac:dyDescent="0.25">
      <c r="A555" s="175" t="s">
        <v>261</v>
      </c>
      <c r="B555" s="175" t="s">
        <v>262</v>
      </c>
      <c r="C555" s="175" t="s">
        <v>165</v>
      </c>
      <c r="D555" s="175" t="s">
        <v>166</v>
      </c>
      <c r="E555" s="175"/>
      <c r="F555" s="174">
        <v>15808</v>
      </c>
      <c r="G555" s="174">
        <v>0</v>
      </c>
      <c r="H555" s="174">
        <v>0</v>
      </c>
      <c r="I555" s="174">
        <v>0</v>
      </c>
      <c r="J555" s="174">
        <v>22368</v>
      </c>
      <c r="K555" s="174">
        <v>0</v>
      </c>
      <c r="L555" s="174">
        <v>24</v>
      </c>
      <c r="M555" s="174">
        <v>0</v>
      </c>
      <c r="N555" s="174">
        <v>38200</v>
      </c>
    </row>
    <row r="556" spans="1:14" hidden="1" outlineLevel="1" x14ac:dyDescent="0.25">
      <c r="A556" s="175" t="s">
        <v>261</v>
      </c>
      <c r="B556" s="175" t="s">
        <v>262</v>
      </c>
      <c r="C556" s="175" t="s">
        <v>167</v>
      </c>
      <c r="D556" s="175" t="s">
        <v>168</v>
      </c>
      <c r="E556" s="175"/>
      <c r="F556" s="174">
        <v>0</v>
      </c>
      <c r="G556" s="174">
        <v>28160</v>
      </c>
      <c r="H556" s="174">
        <v>0</v>
      </c>
      <c r="I556" s="174">
        <v>0</v>
      </c>
      <c r="J556" s="174">
        <v>0</v>
      </c>
      <c r="K556" s="174">
        <v>106816</v>
      </c>
      <c r="L556" s="174">
        <v>0</v>
      </c>
      <c r="M556" s="174">
        <v>2987</v>
      </c>
      <c r="N556" s="174">
        <v>137963</v>
      </c>
    </row>
    <row r="557" spans="1:14" hidden="1" outlineLevel="1" x14ac:dyDescent="0.25">
      <c r="A557" s="175" t="s">
        <v>261</v>
      </c>
      <c r="B557" s="175" t="s">
        <v>262</v>
      </c>
      <c r="C557" s="175" t="s">
        <v>169</v>
      </c>
      <c r="D557" s="175" t="s">
        <v>170</v>
      </c>
      <c r="E557" s="175"/>
      <c r="F557" s="174">
        <v>0</v>
      </c>
      <c r="G557" s="174">
        <v>0</v>
      </c>
      <c r="H557" s="174">
        <v>0</v>
      </c>
      <c r="I557" s="174">
        <v>0</v>
      </c>
      <c r="J557" s="174">
        <v>4288</v>
      </c>
      <c r="K557" s="174">
        <v>0</v>
      </c>
      <c r="L557" s="174">
        <v>78506</v>
      </c>
      <c r="M557" s="174">
        <v>0</v>
      </c>
      <c r="N557" s="174">
        <v>82794</v>
      </c>
    </row>
    <row r="558" spans="1:14" hidden="1" outlineLevel="1" x14ac:dyDescent="0.25">
      <c r="A558" s="175" t="s">
        <v>261</v>
      </c>
      <c r="B558" s="175" t="s">
        <v>262</v>
      </c>
      <c r="C558" s="175" t="s">
        <v>171</v>
      </c>
      <c r="D558" s="175" t="s">
        <v>172</v>
      </c>
      <c r="E558" s="175"/>
      <c r="F558" s="174">
        <v>2832</v>
      </c>
      <c r="G558" s="174">
        <v>21184</v>
      </c>
      <c r="H558" s="174">
        <v>0</v>
      </c>
      <c r="I558" s="174">
        <v>0</v>
      </c>
      <c r="J558" s="174">
        <v>141232</v>
      </c>
      <c r="K558" s="174">
        <v>0</v>
      </c>
      <c r="L558" s="174">
        <v>1448</v>
      </c>
      <c r="M558" s="174">
        <v>312</v>
      </c>
      <c r="N558" s="174">
        <v>167008</v>
      </c>
    </row>
    <row r="559" spans="1:14" hidden="1" outlineLevel="1" x14ac:dyDescent="0.25">
      <c r="A559" s="175" t="s">
        <v>261</v>
      </c>
      <c r="B559" s="175" t="s">
        <v>262</v>
      </c>
      <c r="C559" s="175" t="s">
        <v>173</v>
      </c>
      <c r="D559" s="175" t="s">
        <v>174</v>
      </c>
      <c r="E559" s="175"/>
      <c r="F559" s="174">
        <v>0</v>
      </c>
      <c r="G559" s="174">
        <v>7316</v>
      </c>
      <c r="H559" s="174">
        <v>0</v>
      </c>
      <c r="I559" s="174">
        <v>0</v>
      </c>
      <c r="J559" s="174">
        <v>0</v>
      </c>
      <c r="K559" s="174">
        <v>0</v>
      </c>
      <c r="L559" s="174">
        <v>0</v>
      </c>
      <c r="M559" s="174">
        <v>0</v>
      </c>
      <c r="N559" s="174">
        <v>7316</v>
      </c>
    </row>
    <row r="560" spans="1:14" hidden="1" outlineLevel="1" x14ac:dyDescent="0.25">
      <c r="A560" s="175" t="s">
        <v>261</v>
      </c>
      <c r="B560" s="175" t="s">
        <v>262</v>
      </c>
      <c r="C560" s="175" t="s">
        <v>175</v>
      </c>
      <c r="D560" s="175" t="s">
        <v>176</v>
      </c>
      <c r="E560" s="175"/>
      <c r="F560" s="174">
        <v>0</v>
      </c>
      <c r="G560" s="174">
        <v>13772</v>
      </c>
      <c r="H560" s="174">
        <v>0</v>
      </c>
      <c r="I560" s="174">
        <v>0</v>
      </c>
      <c r="J560" s="174">
        <v>0</v>
      </c>
      <c r="K560" s="174">
        <v>185504</v>
      </c>
      <c r="L560" s="174">
        <v>0</v>
      </c>
      <c r="M560" s="174">
        <v>52103</v>
      </c>
      <c r="N560" s="174">
        <v>251379</v>
      </c>
    </row>
    <row r="561" spans="1:14" hidden="1" outlineLevel="1" x14ac:dyDescent="0.25">
      <c r="A561" s="175" t="s">
        <v>261</v>
      </c>
      <c r="B561" s="175" t="s">
        <v>262</v>
      </c>
      <c r="C561" s="175" t="s">
        <v>177</v>
      </c>
      <c r="D561" s="175" t="s">
        <v>178</v>
      </c>
      <c r="E561" s="175"/>
      <c r="F561" s="174">
        <v>474192</v>
      </c>
      <c r="G561" s="174">
        <v>0</v>
      </c>
      <c r="H561" s="174">
        <v>0</v>
      </c>
      <c r="I561" s="174">
        <v>118224</v>
      </c>
      <c r="J561" s="174">
        <v>0</v>
      </c>
      <c r="K561" s="174">
        <v>0</v>
      </c>
      <c r="L561" s="174">
        <v>280</v>
      </c>
      <c r="M561" s="174">
        <v>0</v>
      </c>
      <c r="N561" s="174">
        <v>592696</v>
      </c>
    </row>
    <row r="562" spans="1:14" hidden="1" outlineLevel="1" x14ac:dyDescent="0.25">
      <c r="A562" s="175" t="s">
        <v>261</v>
      </c>
      <c r="B562" s="175" t="s">
        <v>262</v>
      </c>
      <c r="C562" s="175" t="s">
        <v>179</v>
      </c>
      <c r="D562" s="175" t="s">
        <v>180</v>
      </c>
      <c r="E562" s="175"/>
      <c r="F562" s="174">
        <v>49088</v>
      </c>
      <c r="G562" s="174">
        <v>0</v>
      </c>
      <c r="H562" s="174">
        <v>0</v>
      </c>
      <c r="I562" s="174">
        <v>0</v>
      </c>
      <c r="J562" s="174">
        <v>13984</v>
      </c>
      <c r="K562" s="174">
        <v>0</v>
      </c>
      <c r="L562" s="174">
        <v>0</v>
      </c>
      <c r="M562" s="174">
        <v>0</v>
      </c>
      <c r="N562" s="174">
        <v>63072</v>
      </c>
    </row>
    <row r="563" spans="1:14" hidden="1" outlineLevel="1" x14ac:dyDescent="0.25">
      <c r="A563" s="175" t="s">
        <v>261</v>
      </c>
      <c r="B563" s="175" t="s">
        <v>262</v>
      </c>
      <c r="C563" s="175" t="s">
        <v>181</v>
      </c>
      <c r="D563" s="175" t="s">
        <v>182</v>
      </c>
      <c r="E563" s="175"/>
      <c r="F563" s="174">
        <v>0</v>
      </c>
      <c r="G563" s="174">
        <v>0</v>
      </c>
      <c r="H563" s="174">
        <v>0</v>
      </c>
      <c r="I563" s="174">
        <v>0</v>
      </c>
      <c r="J563" s="174">
        <v>0</v>
      </c>
      <c r="K563" s="174">
        <v>244720</v>
      </c>
      <c r="L563" s="174">
        <v>0</v>
      </c>
      <c r="M563" s="174">
        <v>20428</v>
      </c>
      <c r="N563" s="174">
        <v>265148</v>
      </c>
    </row>
    <row r="564" spans="1:14" hidden="1" outlineLevel="1" x14ac:dyDescent="0.25">
      <c r="A564" s="175" t="s">
        <v>261</v>
      </c>
      <c r="B564" s="175" t="s">
        <v>262</v>
      </c>
      <c r="C564" s="175" t="s">
        <v>183</v>
      </c>
      <c r="D564" s="175" t="s">
        <v>184</v>
      </c>
      <c r="E564" s="175"/>
      <c r="F564" s="174">
        <v>0</v>
      </c>
      <c r="G564" s="174">
        <v>0</v>
      </c>
      <c r="H564" s="174">
        <v>0</v>
      </c>
      <c r="I564" s="174">
        <v>0</v>
      </c>
      <c r="J564" s="174">
        <v>0</v>
      </c>
      <c r="K564" s="174">
        <v>34944</v>
      </c>
      <c r="L564" s="174">
        <v>0</v>
      </c>
      <c r="M564" s="174">
        <v>0</v>
      </c>
      <c r="N564" s="174">
        <v>34944</v>
      </c>
    </row>
    <row r="565" spans="1:14" hidden="1" outlineLevel="1" x14ac:dyDescent="0.25">
      <c r="A565" s="175" t="s">
        <v>261</v>
      </c>
      <c r="B565" s="175" t="s">
        <v>262</v>
      </c>
      <c r="C565" s="175" t="s">
        <v>185</v>
      </c>
      <c r="D565" s="175" t="s">
        <v>186</v>
      </c>
      <c r="E565" s="175"/>
      <c r="F565" s="174">
        <v>14592</v>
      </c>
      <c r="G565" s="174">
        <v>0</v>
      </c>
      <c r="H565" s="174">
        <v>0</v>
      </c>
      <c r="I565" s="174">
        <v>0</v>
      </c>
      <c r="J565" s="174">
        <v>816</v>
      </c>
      <c r="K565" s="174">
        <v>254168</v>
      </c>
      <c r="L565" s="174">
        <v>4992</v>
      </c>
      <c r="M565" s="174">
        <v>88685</v>
      </c>
      <c r="N565" s="174">
        <v>363253</v>
      </c>
    </row>
    <row r="566" spans="1:14" hidden="1" outlineLevel="1" x14ac:dyDescent="0.25">
      <c r="A566" s="175" t="s">
        <v>261</v>
      </c>
      <c r="B566" s="175" t="s">
        <v>262</v>
      </c>
      <c r="C566" s="175" t="s">
        <v>187</v>
      </c>
      <c r="D566" s="175" t="s">
        <v>188</v>
      </c>
      <c r="E566" s="175"/>
      <c r="F566" s="174">
        <v>0</v>
      </c>
      <c r="G566" s="174">
        <v>0</v>
      </c>
      <c r="H566" s="174">
        <v>0</v>
      </c>
      <c r="I566" s="174">
        <v>0</v>
      </c>
      <c r="J566" s="174">
        <v>0</v>
      </c>
      <c r="K566" s="174">
        <v>18112</v>
      </c>
      <c r="L566" s="174">
        <v>0</v>
      </c>
      <c r="M566" s="174">
        <v>0</v>
      </c>
      <c r="N566" s="174">
        <v>18112</v>
      </c>
    </row>
    <row r="567" spans="1:14" hidden="1" outlineLevel="1" x14ac:dyDescent="0.25">
      <c r="A567" s="175" t="s">
        <v>261</v>
      </c>
      <c r="B567" s="175" t="s">
        <v>262</v>
      </c>
      <c r="C567" s="175" t="s">
        <v>189</v>
      </c>
      <c r="D567" s="175" t="s">
        <v>190</v>
      </c>
      <c r="E567" s="175"/>
      <c r="F567" s="174">
        <v>0</v>
      </c>
      <c r="G567" s="174">
        <v>0</v>
      </c>
      <c r="H567" s="174">
        <v>0</v>
      </c>
      <c r="I567" s="174">
        <v>0</v>
      </c>
      <c r="J567" s="174">
        <v>0</v>
      </c>
      <c r="K567" s="174">
        <v>624</v>
      </c>
      <c r="L567" s="174">
        <v>0</v>
      </c>
      <c r="M567" s="174">
        <v>0</v>
      </c>
      <c r="N567" s="174">
        <v>624</v>
      </c>
    </row>
    <row r="568" spans="1:14" hidden="1" outlineLevel="1" x14ac:dyDescent="0.25">
      <c r="A568" s="175" t="s">
        <v>261</v>
      </c>
      <c r="B568" s="175" t="s">
        <v>262</v>
      </c>
      <c r="C568" s="175" t="s">
        <v>191</v>
      </c>
      <c r="D568" s="175" t="s">
        <v>192</v>
      </c>
      <c r="E568" s="175"/>
      <c r="F568" s="174">
        <v>0</v>
      </c>
      <c r="G568" s="174">
        <v>234592</v>
      </c>
      <c r="H568" s="174">
        <v>205802</v>
      </c>
      <c r="I568" s="174">
        <v>0</v>
      </c>
      <c r="J568" s="174">
        <v>0</v>
      </c>
      <c r="K568" s="174">
        <v>11712</v>
      </c>
      <c r="L568" s="174">
        <v>0</v>
      </c>
      <c r="M568" s="174">
        <v>0</v>
      </c>
      <c r="N568" s="174">
        <v>452106</v>
      </c>
    </row>
    <row r="569" spans="1:14" hidden="1" outlineLevel="1" x14ac:dyDescent="0.25">
      <c r="A569" s="175" t="s">
        <v>261</v>
      </c>
      <c r="B569" s="175" t="s">
        <v>262</v>
      </c>
      <c r="C569" s="175" t="s">
        <v>193</v>
      </c>
      <c r="D569" s="175" t="s">
        <v>194</v>
      </c>
      <c r="E569" s="175"/>
      <c r="F569" s="174">
        <v>0</v>
      </c>
      <c r="G569" s="174">
        <v>0</v>
      </c>
      <c r="H569" s="174">
        <v>0</v>
      </c>
      <c r="I569" s="174">
        <v>0</v>
      </c>
      <c r="J569" s="174">
        <v>63024</v>
      </c>
      <c r="K569" s="174">
        <v>0</v>
      </c>
      <c r="L569" s="174">
        <v>0</v>
      </c>
      <c r="M569" s="174">
        <v>0</v>
      </c>
      <c r="N569" s="174">
        <v>63024</v>
      </c>
    </row>
    <row r="570" spans="1:14" hidden="1" outlineLevel="1" x14ac:dyDescent="0.25">
      <c r="A570" s="175" t="s">
        <v>261</v>
      </c>
      <c r="B570" s="175" t="s">
        <v>262</v>
      </c>
      <c r="C570" s="175" t="s">
        <v>195</v>
      </c>
      <c r="D570" s="175" t="s">
        <v>196</v>
      </c>
      <c r="E570" s="175"/>
      <c r="F570" s="174">
        <v>0</v>
      </c>
      <c r="G570" s="174">
        <v>0</v>
      </c>
      <c r="H570" s="174">
        <v>0</v>
      </c>
      <c r="I570" s="174">
        <v>0</v>
      </c>
      <c r="J570" s="174">
        <v>82016</v>
      </c>
      <c r="K570" s="174">
        <v>0</v>
      </c>
      <c r="L570" s="174">
        <v>53862</v>
      </c>
      <c r="M570" s="174">
        <v>0</v>
      </c>
      <c r="N570" s="174">
        <v>135878</v>
      </c>
    </row>
    <row r="571" spans="1:14" hidden="1" outlineLevel="1" x14ac:dyDescent="0.25">
      <c r="A571" s="175" t="s">
        <v>261</v>
      </c>
      <c r="B571" s="175" t="s">
        <v>262</v>
      </c>
      <c r="C571" s="175" t="s">
        <v>197</v>
      </c>
      <c r="D571" s="175" t="s">
        <v>198</v>
      </c>
      <c r="E571" s="175"/>
      <c r="F571" s="174">
        <v>0</v>
      </c>
      <c r="G571" s="174">
        <v>0</v>
      </c>
      <c r="H571" s="174">
        <v>0</v>
      </c>
      <c r="I571" s="174">
        <v>0</v>
      </c>
      <c r="J571" s="174">
        <v>20064</v>
      </c>
      <c r="K571" s="174">
        <v>0</v>
      </c>
      <c r="L571" s="174">
        <v>24</v>
      </c>
      <c r="M571" s="174">
        <v>0</v>
      </c>
      <c r="N571" s="174">
        <v>20088</v>
      </c>
    </row>
    <row r="572" spans="1:14" hidden="1" outlineLevel="1" x14ac:dyDescent="0.25">
      <c r="A572" s="175" t="s">
        <v>261</v>
      </c>
      <c r="B572" s="175" t="s">
        <v>262</v>
      </c>
      <c r="C572" s="175" t="s">
        <v>199</v>
      </c>
      <c r="D572" s="175" t="s">
        <v>200</v>
      </c>
      <c r="E572" s="175"/>
      <c r="F572" s="174">
        <v>65088</v>
      </c>
      <c r="G572" s="174">
        <v>0</v>
      </c>
      <c r="H572" s="174">
        <v>0</v>
      </c>
      <c r="I572" s="174">
        <v>0</v>
      </c>
      <c r="J572" s="174">
        <v>0</v>
      </c>
      <c r="K572" s="174">
        <v>0</v>
      </c>
      <c r="L572" s="174">
        <v>0</v>
      </c>
      <c r="M572" s="174">
        <v>0</v>
      </c>
      <c r="N572" s="174">
        <v>65088</v>
      </c>
    </row>
    <row r="573" spans="1:14" hidden="1" outlineLevel="1" x14ac:dyDescent="0.25">
      <c r="A573" s="175" t="s">
        <v>261</v>
      </c>
      <c r="B573" s="175" t="s">
        <v>262</v>
      </c>
      <c r="C573" s="175" t="s">
        <v>201</v>
      </c>
      <c r="D573" s="175" t="s">
        <v>202</v>
      </c>
      <c r="E573" s="175"/>
      <c r="F573" s="174">
        <v>40464</v>
      </c>
      <c r="G573" s="174">
        <v>0</v>
      </c>
      <c r="H573" s="174">
        <v>0</v>
      </c>
      <c r="I573" s="174">
        <v>0</v>
      </c>
      <c r="J573" s="174">
        <v>64480</v>
      </c>
      <c r="K573" s="174">
        <v>0</v>
      </c>
      <c r="L573" s="174">
        <v>14350</v>
      </c>
      <c r="M573" s="174">
        <v>0</v>
      </c>
      <c r="N573" s="174">
        <v>119294</v>
      </c>
    </row>
    <row r="574" spans="1:14" hidden="1" outlineLevel="1" x14ac:dyDescent="0.25">
      <c r="A574" s="175" t="s">
        <v>261</v>
      </c>
      <c r="B574" s="175" t="s">
        <v>262</v>
      </c>
      <c r="C574" s="175" t="s">
        <v>203</v>
      </c>
      <c r="D574" s="175" t="s">
        <v>204</v>
      </c>
      <c r="E574" s="175"/>
      <c r="F574" s="174">
        <v>626688</v>
      </c>
      <c r="G574" s="174">
        <v>0</v>
      </c>
      <c r="H574" s="174">
        <v>0</v>
      </c>
      <c r="I574" s="174">
        <v>0</v>
      </c>
      <c r="J574" s="174">
        <v>7712</v>
      </c>
      <c r="K574" s="174">
        <v>0</v>
      </c>
      <c r="L574" s="174">
        <v>0</v>
      </c>
      <c r="M574" s="174">
        <v>0</v>
      </c>
      <c r="N574" s="174">
        <v>634400</v>
      </c>
    </row>
    <row r="575" spans="1:14" hidden="1" outlineLevel="1" x14ac:dyDescent="0.25">
      <c r="A575" s="175" t="s">
        <v>261</v>
      </c>
      <c r="B575" s="175" t="s">
        <v>262</v>
      </c>
      <c r="C575" s="175" t="s">
        <v>205</v>
      </c>
      <c r="D575" s="175" t="s">
        <v>206</v>
      </c>
      <c r="E575" s="175"/>
      <c r="F575" s="174">
        <v>231888</v>
      </c>
      <c r="G575" s="174">
        <v>0</v>
      </c>
      <c r="H575" s="174">
        <v>0</v>
      </c>
      <c r="I575" s="174">
        <v>0</v>
      </c>
      <c r="J575" s="174">
        <v>1328</v>
      </c>
      <c r="K575" s="174">
        <v>0</v>
      </c>
      <c r="L575" s="174">
        <v>2250</v>
      </c>
      <c r="M575" s="174">
        <v>0</v>
      </c>
      <c r="N575" s="174">
        <v>235466</v>
      </c>
    </row>
    <row r="576" spans="1:14" hidden="1" outlineLevel="1" x14ac:dyDescent="0.25">
      <c r="A576" s="175" t="s">
        <v>261</v>
      </c>
      <c r="B576" s="175" t="s">
        <v>262</v>
      </c>
      <c r="C576" s="175" t="s">
        <v>207</v>
      </c>
      <c r="D576" s="175" t="s">
        <v>208</v>
      </c>
      <c r="E576" s="175"/>
      <c r="F576" s="174">
        <v>0</v>
      </c>
      <c r="G576" s="174">
        <v>0</v>
      </c>
      <c r="H576" s="174">
        <v>0</v>
      </c>
      <c r="I576" s="174">
        <v>0</v>
      </c>
      <c r="J576" s="174">
        <v>0</v>
      </c>
      <c r="K576" s="174">
        <v>0</v>
      </c>
      <c r="L576" s="174">
        <v>0</v>
      </c>
      <c r="M576" s="174">
        <v>0</v>
      </c>
      <c r="N576" s="174">
        <v>0</v>
      </c>
    </row>
    <row r="577" spans="1:14" hidden="1" outlineLevel="1" x14ac:dyDescent="0.25">
      <c r="A577" s="175" t="s">
        <v>261</v>
      </c>
      <c r="B577" s="175" t="s">
        <v>262</v>
      </c>
      <c r="C577" s="175" t="s">
        <v>209</v>
      </c>
      <c r="D577" s="175" t="s">
        <v>210</v>
      </c>
      <c r="E577" s="175"/>
      <c r="F577" s="174">
        <v>1590816</v>
      </c>
      <c r="G577" s="174">
        <v>796448</v>
      </c>
      <c r="H577" s="174">
        <v>205802</v>
      </c>
      <c r="I577" s="174">
        <v>118224</v>
      </c>
      <c r="J577" s="174">
        <v>911990</v>
      </c>
      <c r="K577" s="174">
        <v>904584</v>
      </c>
      <c r="L577" s="174">
        <v>248192</v>
      </c>
      <c r="M577" s="174">
        <v>164515</v>
      </c>
      <c r="N577" s="174">
        <v>4940571</v>
      </c>
    </row>
    <row r="578" spans="1:14" hidden="1" outlineLevel="1" x14ac:dyDescent="0.25">
      <c r="D578" s="173" t="s">
        <v>211</v>
      </c>
      <c r="E578" s="173"/>
    </row>
    <row r="579" spans="1:14" hidden="1" outlineLevel="1" x14ac:dyDescent="0.25">
      <c r="A579" s="175" t="s">
        <v>261</v>
      </c>
      <c r="B579" s="175" t="s">
        <v>262</v>
      </c>
      <c r="C579" s="175" t="s">
        <v>212</v>
      </c>
      <c r="D579" s="175" t="s">
        <v>213</v>
      </c>
      <c r="E579" s="175"/>
      <c r="F579" s="174">
        <v>0</v>
      </c>
      <c r="G579" s="174">
        <v>0</v>
      </c>
      <c r="H579" s="174">
        <v>0</v>
      </c>
      <c r="I579" s="174">
        <v>0</v>
      </c>
      <c r="J579" s="174">
        <v>0</v>
      </c>
      <c r="K579" s="174">
        <v>0</v>
      </c>
      <c r="L579" s="174">
        <v>0</v>
      </c>
      <c r="M579" s="174">
        <v>0</v>
      </c>
      <c r="N579" s="174">
        <v>0</v>
      </c>
    </row>
    <row r="580" spans="1:14" hidden="1" outlineLevel="1" x14ac:dyDescent="0.25">
      <c r="A580" s="175" t="s">
        <v>261</v>
      </c>
      <c r="B580" s="175" t="s">
        <v>262</v>
      </c>
      <c r="C580" s="175" t="s">
        <v>214</v>
      </c>
      <c r="D580" s="175" t="s">
        <v>215</v>
      </c>
      <c r="E580" s="175"/>
      <c r="F580" s="174">
        <v>0</v>
      </c>
      <c r="G580" s="174">
        <v>0</v>
      </c>
      <c r="H580" s="174">
        <v>0</v>
      </c>
      <c r="I580" s="174">
        <v>0</v>
      </c>
      <c r="J580" s="174">
        <v>0</v>
      </c>
      <c r="K580" s="174">
        <v>0</v>
      </c>
      <c r="L580" s="174">
        <v>0</v>
      </c>
      <c r="M580" s="174">
        <v>0</v>
      </c>
      <c r="N580" s="174">
        <v>0</v>
      </c>
    </row>
    <row r="581" spans="1:14" hidden="1" outlineLevel="1" x14ac:dyDescent="0.25">
      <c r="A581" s="175" t="s">
        <v>261</v>
      </c>
      <c r="B581" s="175" t="s">
        <v>262</v>
      </c>
      <c r="C581" s="175" t="s">
        <v>216</v>
      </c>
      <c r="D581" s="175" t="s">
        <v>217</v>
      </c>
      <c r="E581" s="175"/>
      <c r="F581" s="174">
        <v>0</v>
      </c>
      <c r="G581" s="174">
        <v>0</v>
      </c>
      <c r="H581" s="174">
        <v>0</v>
      </c>
      <c r="I581" s="174">
        <v>0</v>
      </c>
      <c r="J581" s="174">
        <v>0</v>
      </c>
      <c r="K581" s="174">
        <v>0</v>
      </c>
      <c r="L581" s="174">
        <v>0</v>
      </c>
      <c r="M581" s="174">
        <v>0</v>
      </c>
      <c r="N581" s="174">
        <v>0</v>
      </c>
    </row>
    <row r="582" spans="1:14" hidden="1" outlineLevel="1" x14ac:dyDescent="0.25">
      <c r="A582" s="175" t="s">
        <v>261</v>
      </c>
      <c r="B582" s="175" t="s">
        <v>262</v>
      </c>
      <c r="C582" s="175" t="s">
        <v>218</v>
      </c>
      <c r="D582" s="175" t="s">
        <v>219</v>
      </c>
      <c r="E582" s="175"/>
      <c r="F582" s="174">
        <v>0</v>
      </c>
      <c r="G582" s="174">
        <v>0</v>
      </c>
      <c r="H582" s="174">
        <v>0</v>
      </c>
      <c r="I582" s="174">
        <v>0</v>
      </c>
      <c r="J582" s="174">
        <v>0</v>
      </c>
      <c r="K582" s="174">
        <v>0</v>
      </c>
      <c r="L582" s="174">
        <v>0</v>
      </c>
      <c r="M582" s="174">
        <v>0</v>
      </c>
      <c r="N582" s="174">
        <v>0</v>
      </c>
    </row>
    <row r="583" spans="1:14" hidden="1" outlineLevel="1" x14ac:dyDescent="0.25">
      <c r="A583" s="175" t="s">
        <v>261</v>
      </c>
      <c r="B583" s="175" t="s">
        <v>262</v>
      </c>
      <c r="C583" s="175" t="s">
        <v>482</v>
      </c>
      <c r="D583" s="175" t="s">
        <v>483</v>
      </c>
      <c r="E583" s="175"/>
      <c r="F583" s="174">
        <v>0</v>
      </c>
      <c r="G583" s="174">
        <v>0</v>
      </c>
      <c r="H583" s="174">
        <v>0</v>
      </c>
      <c r="I583" s="174">
        <v>0</v>
      </c>
      <c r="J583" s="174">
        <v>0</v>
      </c>
      <c r="K583" s="174">
        <v>0</v>
      </c>
      <c r="L583" s="174">
        <v>0</v>
      </c>
      <c r="M583" s="174">
        <v>0</v>
      </c>
      <c r="N583" s="174">
        <v>0</v>
      </c>
    </row>
    <row r="584" spans="1:14" hidden="1" outlineLevel="1" x14ac:dyDescent="0.25">
      <c r="A584" s="175" t="s">
        <v>261</v>
      </c>
      <c r="B584" s="175" t="s">
        <v>262</v>
      </c>
      <c r="C584" s="175" t="s">
        <v>484</v>
      </c>
      <c r="D584" s="175" t="s">
        <v>220</v>
      </c>
      <c r="E584" s="175"/>
      <c r="F584" s="174">
        <v>0</v>
      </c>
      <c r="G584" s="174">
        <v>0</v>
      </c>
      <c r="H584" s="174">
        <v>0</v>
      </c>
      <c r="I584" s="174">
        <v>0</v>
      </c>
      <c r="J584" s="174">
        <v>0</v>
      </c>
      <c r="K584" s="174">
        <v>0</v>
      </c>
      <c r="L584" s="174">
        <v>0</v>
      </c>
      <c r="M584" s="174">
        <v>0</v>
      </c>
      <c r="N584" s="174">
        <v>0</v>
      </c>
    </row>
    <row r="585" spans="1:14" hidden="1" outlineLevel="1" x14ac:dyDescent="0.25"/>
    <row r="586" spans="1:14" hidden="1" outlineLevel="1" x14ac:dyDescent="0.25"/>
    <row r="587" spans="1:14" hidden="1" outlineLevel="1" x14ac:dyDescent="0.25">
      <c r="A587" s="173" t="s">
        <v>263</v>
      </c>
    </row>
    <row r="588" spans="1:14" hidden="1" outlineLevel="1" x14ac:dyDescent="0.25">
      <c r="A588" s="175" t="s">
        <v>6</v>
      </c>
      <c r="B588" s="175" t="s">
        <v>143</v>
      </c>
      <c r="C588" s="175" t="s">
        <v>14</v>
      </c>
      <c r="D588" s="173" t="s">
        <v>144</v>
      </c>
      <c r="E588" s="173"/>
      <c r="F588" s="174" t="s">
        <v>145</v>
      </c>
      <c r="G588" s="174" t="s">
        <v>146</v>
      </c>
      <c r="H588" s="174" t="s">
        <v>147</v>
      </c>
      <c r="I588" s="174" t="s">
        <v>148</v>
      </c>
      <c r="J588" s="174" t="s">
        <v>149</v>
      </c>
      <c r="K588" s="174" t="s">
        <v>150</v>
      </c>
      <c r="L588" s="174" t="s">
        <v>151</v>
      </c>
      <c r="M588" s="174" t="s">
        <v>152</v>
      </c>
      <c r="N588" s="174" t="s">
        <v>5</v>
      </c>
    </row>
    <row r="589" spans="1:14" hidden="1" outlineLevel="1" x14ac:dyDescent="0.25">
      <c r="A589" s="175" t="s">
        <v>264</v>
      </c>
      <c r="B589" s="175" t="s">
        <v>265</v>
      </c>
      <c r="C589" s="175" t="s">
        <v>155</v>
      </c>
      <c r="D589" s="175" t="s">
        <v>156</v>
      </c>
      <c r="E589" s="175"/>
      <c r="F589" s="174">
        <v>3696</v>
      </c>
      <c r="G589" s="174">
        <v>0</v>
      </c>
      <c r="H589" s="174">
        <v>0</v>
      </c>
      <c r="I589" s="174">
        <v>0</v>
      </c>
      <c r="J589" s="174">
        <v>0</v>
      </c>
      <c r="K589" s="174">
        <v>0</v>
      </c>
      <c r="L589" s="174">
        <v>1710</v>
      </c>
      <c r="M589" s="174">
        <v>0</v>
      </c>
      <c r="N589" s="174">
        <v>5406</v>
      </c>
    </row>
    <row r="590" spans="1:14" hidden="1" outlineLevel="1" x14ac:dyDescent="0.25">
      <c r="A590" s="175" t="s">
        <v>264</v>
      </c>
      <c r="B590" s="175" t="s">
        <v>265</v>
      </c>
      <c r="C590" s="175" t="s">
        <v>157</v>
      </c>
      <c r="D590" s="175" t="s">
        <v>158</v>
      </c>
      <c r="E590" s="175"/>
      <c r="F590" s="174">
        <v>44880</v>
      </c>
      <c r="G590" s="174">
        <v>0</v>
      </c>
      <c r="H590" s="174">
        <v>0</v>
      </c>
      <c r="I590" s="174">
        <v>0</v>
      </c>
      <c r="J590" s="174">
        <v>71232</v>
      </c>
      <c r="K590" s="174">
        <v>0</v>
      </c>
      <c r="L590" s="174">
        <v>504</v>
      </c>
      <c r="M590" s="174">
        <v>0</v>
      </c>
      <c r="N590" s="174">
        <v>116616</v>
      </c>
    </row>
    <row r="591" spans="1:14" hidden="1" outlineLevel="1" x14ac:dyDescent="0.25">
      <c r="A591" s="175" t="s">
        <v>264</v>
      </c>
      <c r="B591" s="175" t="s">
        <v>265</v>
      </c>
      <c r="C591" s="175" t="s">
        <v>159</v>
      </c>
      <c r="D591" s="175" t="s">
        <v>160</v>
      </c>
      <c r="E591" s="175"/>
      <c r="F591" s="174">
        <v>0</v>
      </c>
      <c r="G591" s="174">
        <v>1702144</v>
      </c>
      <c r="H591" s="174">
        <v>0</v>
      </c>
      <c r="I591" s="174">
        <v>0</v>
      </c>
      <c r="J591" s="174">
        <v>0</v>
      </c>
      <c r="K591" s="174">
        <v>0</v>
      </c>
      <c r="L591" s="174">
        <v>0</v>
      </c>
      <c r="M591" s="174">
        <v>0</v>
      </c>
      <c r="N591" s="174">
        <v>1702144</v>
      </c>
    </row>
    <row r="592" spans="1:14" hidden="1" outlineLevel="1" x14ac:dyDescent="0.25">
      <c r="A592" s="175" t="s">
        <v>264</v>
      </c>
      <c r="B592" s="175" t="s">
        <v>265</v>
      </c>
      <c r="C592" s="175" t="s">
        <v>161</v>
      </c>
      <c r="D592" s="175" t="s">
        <v>162</v>
      </c>
      <c r="E592" s="175"/>
      <c r="F592" s="174">
        <v>150272</v>
      </c>
      <c r="G592" s="174">
        <v>20032</v>
      </c>
      <c r="H592" s="174">
        <v>0</v>
      </c>
      <c r="I592" s="174">
        <v>0</v>
      </c>
      <c r="J592" s="174">
        <v>98560</v>
      </c>
      <c r="K592" s="174">
        <v>21440</v>
      </c>
      <c r="L592" s="174">
        <v>30272</v>
      </c>
      <c r="M592" s="174">
        <v>1240</v>
      </c>
      <c r="N592" s="174">
        <v>321816</v>
      </c>
    </row>
    <row r="593" spans="1:14" hidden="1" outlineLevel="1" x14ac:dyDescent="0.25">
      <c r="A593" s="175" t="s">
        <v>264</v>
      </c>
      <c r="B593" s="175" t="s">
        <v>265</v>
      </c>
      <c r="C593" s="175" t="s">
        <v>163</v>
      </c>
      <c r="D593" s="175" t="s">
        <v>164</v>
      </c>
      <c r="E593" s="175"/>
      <c r="F593" s="174">
        <v>0</v>
      </c>
      <c r="G593" s="174">
        <v>0</v>
      </c>
      <c r="H593" s="174">
        <v>0</v>
      </c>
      <c r="I593" s="174">
        <v>0</v>
      </c>
      <c r="J593" s="174">
        <v>0</v>
      </c>
      <c r="K593" s="174">
        <v>0</v>
      </c>
      <c r="L593" s="174">
        <v>0</v>
      </c>
      <c r="M593" s="174">
        <v>0</v>
      </c>
      <c r="N593" s="174">
        <v>0</v>
      </c>
    </row>
    <row r="594" spans="1:14" hidden="1" outlineLevel="1" x14ac:dyDescent="0.25">
      <c r="A594" s="175" t="s">
        <v>264</v>
      </c>
      <c r="B594" s="175" t="s">
        <v>265</v>
      </c>
      <c r="C594" s="175" t="s">
        <v>165</v>
      </c>
      <c r="D594" s="175" t="s">
        <v>166</v>
      </c>
      <c r="E594" s="175"/>
      <c r="F594" s="174">
        <v>55712</v>
      </c>
      <c r="G594" s="174">
        <v>0</v>
      </c>
      <c r="H594" s="174">
        <v>0</v>
      </c>
      <c r="I594" s="174">
        <v>0</v>
      </c>
      <c r="J594" s="174">
        <v>0</v>
      </c>
      <c r="K594" s="174">
        <v>0</v>
      </c>
      <c r="L594" s="174">
        <v>73690</v>
      </c>
      <c r="M594" s="174">
        <v>0</v>
      </c>
      <c r="N594" s="174">
        <v>129402</v>
      </c>
    </row>
    <row r="595" spans="1:14" hidden="1" outlineLevel="1" x14ac:dyDescent="0.25">
      <c r="A595" s="175" t="s">
        <v>264</v>
      </c>
      <c r="B595" s="175" t="s">
        <v>265</v>
      </c>
      <c r="C595" s="175" t="s">
        <v>167</v>
      </c>
      <c r="D595" s="175" t="s">
        <v>168</v>
      </c>
      <c r="E595" s="175"/>
      <c r="F595" s="174">
        <v>0</v>
      </c>
      <c r="G595" s="174">
        <v>55984</v>
      </c>
      <c r="H595" s="174">
        <v>0</v>
      </c>
      <c r="I595" s="174">
        <v>0</v>
      </c>
      <c r="J595" s="174">
        <v>0</v>
      </c>
      <c r="K595" s="174">
        <v>98400</v>
      </c>
      <c r="L595" s="174">
        <v>0</v>
      </c>
      <c r="M595" s="174">
        <v>13102</v>
      </c>
      <c r="N595" s="174">
        <v>167486</v>
      </c>
    </row>
    <row r="596" spans="1:14" hidden="1" outlineLevel="1" x14ac:dyDescent="0.25">
      <c r="A596" s="175" t="s">
        <v>264</v>
      </c>
      <c r="B596" s="175" t="s">
        <v>265</v>
      </c>
      <c r="C596" s="175" t="s">
        <v>169</v>
      </c>
      <c r="D596" s="175" t="s">
        <v>170</v>
      </c>
      <c r="E596" s="175"/>
      <c r="F596" s="174">
        <v>0</v>
      </c>
      <c r="G596" s="174">
        <v>0</v>
      </c>
      <c r="H596" s="174">
        <v>0</v>
      </c>
      <c r="I596" s="174">
        <v>0</v>
      </c>
      <c r="J596" s="174">
        <v>27424</v>
      </c>
      <c r="K596" s="174">
        <v>0</v>
      </c>
      <c r="L596" s="174">
        <v>3016</v>
      </c>
      <c r="M596" s="174">
        <v>0</v>
      </c>
      <c r="N596" s="174">
        <v>30440</v>
      </c>
    </row>
    <row r="597" spans="1:14" hidden="1" outlineLevel="1" x14ac:dyDescent="0.25">
      <c r="A597" s="175" t="s">
        <v>264</v>
      </c>
      <c r="B597" s="175" t="s">
        <v>265</v>
      </c>
      <c r="C597" s="175" t="s">
        <v>171</v>
      </c>
      <c r="D597" s="175" t="s">
        <v>172</v>
      </c>
      <c r="E597" s="175"/>
      <c r="F597" s="174">
        <v>58368</v>
      </c>
      <c r="G597" s="174">
        <v>68464</v>
      </c>
      <c r="H597" s="174">
        <v>0</v>
      </c>
      <c r="I597" s="174">
        <v>0</v>
      </c>
      <c r="J597" s="174">
        <v>202528</v>
      </c>
      <c r="K597" s="174">
        <v>128</v>
      </c>
      <c r="L597" s="174">
        <v>13277</v>
      </c>
      <c r="M597" s="174">
        <v>0</v>
      </c>
      <c r="N597" s="174">
        <v>342765</v>
      </c>
    </row>
    <row r="598" spans="1:14" hidden="1" outlineLevel="1" x14ac:dyDescent="0.25">
      <c r="A598" s="175" t="s">
        <v>264</v>
      </c>
      <c r="B598" s="175" t="s">
        <v>265</v>
      </c>
      <c r="C598" s="175" t="s">
        <v>173</v>
      </c>
      <c r="D598" s="175" t="s">
        <v>174</v>
      </c>
      <c r="E598" s="175"/>
      <c r="F598" s="174">
        <v>0</v>
      </c>
      <c r="G598" s="174">
        <v>47296</v>
      </c>
      <c r="H598" s="174">
        <v>0</v>
      </c>
      <c r="I598" s="174">
        <v>0</v>
      </c>
      <c r="J598" s="174">
        <v>0</v>
      </c>
      <c r="K598" s="174">
        <v>704</v>
      </c>
      <c r="L598" s="174">
        <v>0</v>
      </c>
      <c r="M598" s="174">
        <v>0</v>
      </c>
      <c r="N598" s="174">
        <v>48000</v>
      </c>
    </row>
    <row r="599" spans="1:14" hidden="1" outlineLevel="1" x14ac:dyDescent="0.25">
      <c r="A599" s="175" t="s">
        <v>264</v>
      </c>
      <c r="B599" s="175" t="s">
        <v>265</v>
      </c>
      <c r="C599" s="175" t="s">
        <v>175</v>
      </c>
      <c r="D599" s="175" t="s">
        <v>176</v>
      </c>
      <c r="E599" s="175"/>
      <c r="F599" s="174">
        <v>0</v>
      </c>
      <c r="G599" s="174">
        <v>26640</v>
      </c>
      <c r="H599" s="174">
        <v>0</v>
      </c>
      <c r="I599" s="174">
        <v>0</v>
      </c>
      <c r="J599" s="174">
        <v>0</v>
      </c>
      <c r="K599" s="174">
        <v>92816</v>
      </c>
      <c r="L599" s="174">
        <v>0</v>
      </c>
      <c r="M599" s="174">
        <v>2810</v>
      </c>
      <c r="N599" s="174">
        <v>122266</v>
      </c>
    </row>
    <row r="600" spans="1:14" hidden="1" outlineLevel="1" x14ac:dyDescent="0.25">
      <c r="A600" s="175" t="s">
        <v>264</v>
      </c>
      <c r="B600" s="175" t="s">
        <v>265</v>
      </c>
      <c r="C600" s="175" t="s">
        <v>177</v>
      </c>
      <c r="D600" s="175" t="s">
        <v>178</v>
      </c>
      <c r="E600" s="175"/>
      <c r="F600" s="174">
        <v>1452768</v>
      </c>
      <c r="G600" s="174">
        <v>0</v>
      </c>
      <c r="H600" s="174">
        <v>0</v>
      </c>
      <c r="I600" s="174">
        <v>270400</v>
      </c>
      <c r="J600" s="174">
        <v>0</v>
      </c>
      <c r="K600" s="174">
        <v>0</v>
      </c>
      <c r="L600" s="174">
        <v>6288</v>
      </c>
      <c r="M600" s="174">
        <v>0</v>
      </c>
      <c r="N600" s="174">
        <v>1729456</v>
      </c>
    </row>
    <row r="601" spans="1:14" hidden="1" outlineLevel="1" x14ac:dyDescent="0.25">
      <c r="A601" s="175" t="s">
        <v>264</v>
      </c>
      <c r="B601" s="175" t="s">
        <v>265</v>
      </c>
      <c r="C601" s="175" t="s">
        <v>179</v>
      </c>
      <c r="D601" s="175" t="s">
        <v>180</v>
      </c>
      <c r="E601" s="175"/>
      <c r="F601" s="174">
        <v>69936</v>
      </c>
      <c r="G601" s="174">
        <v>0</v>
      </c>
      <c r="H601" s="174">
        <v>0</v>
      </c>
      <c r="I601" s="174">
        <v>0</v>
      </c>
      <c r="J601" s="174">
        <v>35952</v>
      </c>
      <c r="K601" s="174">
        <v>0</v>
      </c>
      <c r="L601" s="174">
        <v>2704</v>
      </c>
      <c r="M601" s="174">
        <v>0</v>
      </c>
      <c r="N601" s="174">
        <v>108592</v>
      </c>
    </row>
    <row r="602" spans="1:14" hidden="1" outlineLevel="1" x14ac:dyDescent="0.25">
      <c r="A602" s="175" t="s">
        <v>264</v>
      </c>
      <c r="B602" s="175" t="s">
        <v>265</v>
      </c>
      <c r="C602" s="175" t="s">
        <v>181</v>
      </c>
      <c r="D602" s="175" t="s">
        <v>182</v>
      </c>
      <c r="E602" s="175"/>
      <c r="F602" s="174">
        <v>0</v>
      </c>
      <c r="G602" s="174">
        <v>0</v>
      </c>
      <c r="H602" s="174">
        <v>0</v>
      </c>
      <c r="I602" s="174">
        <v>0</v>
      </c>
      <c r="J602" s="174">
        <v>0</v>
      </c>
      <c r="K602" s="174">
        <v>259936</v>
      </c>
      <c r="L602" s="174">
        <v>0</v>
      </c>
      <c r="M602" s="174">
        <v>16474</v>
      </c>
      <c r="N602" s="174">
        <v>276410</v>
      </c>
    </row>
    <row r="603" spans="1:14" hidden="1" outlineLevel="1" x14ac:dyDescent="0.25">
      <c r="A603" s="175" t="s">
        <v>264</v>
      </c>
      <c r="B603" s="175" t="s">
        <v>265</v>
      </c>
      <c r="C603" s="175" t="s">
        <v>183</v>
      </c>
      <c r="D603" s="175" t="s">
        <v>184</v>
      </c>
      <c r="E603" s="175"/>
      <c r="F603" s="174">
        <v>0</v>
      </c>
      <c r="G603" s="174">
        <v>0</v>
      </c>
      <c r="H603" s="174">
        <v>0</v>
      </c>
      <c r="I603" s="174">
        <v>0</v>
      </c>
      <c r="J603" s="174">
        <v>0</v>
      </c>
      <c r="K603" s="174">
        <v>24880</v>
      </c>
      <c r="L603" s="174">
        <v>0</v>
      </c>
      <c r="M603" s="174">
        <v>88</v>
      </c>
      <c r="N603" s="174">
        <v>24968</v>
      </c>
    </row>
    <row r="604" spans="1:14" hidden="1" outlineLevel="1" x14ac:dyDescent="0.25">
      <c r="A604" s="175" t="s">
        <v>264</v>
      </c>
      <c r="B604" s="175" t="s">
        <v>265</v>
      </c>
      <c r="C604" s="175" t="s">
        <v>185</v>
      </c>
      <c r="D604" s="175" t="s">
        <v>186</v>
      </c>
      <c r="E604" s="175"/>
      <c r="F604" s="174">
        <v>10080</v>
      </c>
      <c r="G604" s="174">
        <v>0</v>
      </c>
      <c r="H604" s="174">
        <v>0</v>
      </c>
      <c r="I604" s="174">
        <v>0</v>
      </c>
      <c r="J604" s="174">
        <v>1680</v>
      </c>
      <c r="K604" s="174">
        <v>272208</v>
      </c>
      <c r="L604" s="174">
        <v>17024</v>
      </c>
      <c r="M604" s="174">
        <v>20075</v>
      </c>
      <c r="N604" s="174">
        <v>321067</v>
      </c>
    </row>
    <row r="605" spans="1:14" hidden="1" outlineLevel="1" x14ac:dyDescent="0.25">
      <c r="A605" s="175" t="s">
        <v>264</v>
      </c>
      <c r="B605" s="175" t="s">
        <v>265</v>
      </c>
      <c r="C605" s="175" t="s">
        <v>187</v>
      </c>
      <c r="D605" s="175" t="s">
        <v>188</v>
      </c>
      <c r="E605" s="175"/>
      <c r="F605" s="174">
        <v>0</v>
      </c>
      <c r="G605" s="174">
        <v>0</v>
      </c>
      <c r="H605" s="174">
        <v>0</v>
      </c>
      <c r="I605" s="174">
        <v>0</v>
      </c>
      <c r="J605" s="174">
        <v>0</v>
      </c>
      <c r="K605" s="174">
        <v>31856</v>
      </c>
      <c r="L605" s="174">
        <v>0</v>
      </c>
      <c r="M605" s="174">
        <v>0</v>
      </c>
      <c r="N605" s="174">
        <v>31856</v>
      </c>
    </row>
    <row r="606" spans="1:14" hidden="1" outlineLevel="1" x14ac:dyDescent="0.25">
      <c r="A606" s="175" t="s">
        <v>264</v>
      </c>
      <c r="B606" s="175" t="s">
        <v>265</v>
      </c>
      <c r="C606" s="175" t="s">
        <v>189</v>
      </c>
      <c r="D606" s="175" t="s">
        <v>190</v>
      </c>
      <c r="E606" s="175"/>
      <c r="F606" s="174">
        <v>0</v>
      </c>
      <c r="G606" s="174">
        <v>0</v>
      </c>
      <c r="H606" s="174">
        <v>0</v>
      </c>
      <c r="I606" s="174">
        <v>0</v>
      </c>
      <c r="J606" s="174">
        <v>0</v>
      </c>
      <c r="K606" s="174">
        <v>79488</v>
      </c>
      <c r="L606" s="174">
        <v>0</v>
      </c>
      <c r="M606" s="174">
        <v>0</v>
      </c>
      <c r="N606" s="174">
        <v>79488</v>
      </c>
    </row>
    <row r="607" spans="1:14" hidden="1" outlineLevel="1" x14ac:dyDescent="0.25">
      <c r="A607" s="175" t="s">
        <v>264</v>
      </c>
      <c r="B607" s="175" t="s">
        <v>265</v>
      </c>
      <c r="C607" s="175" t="s">
        <v>191</v>
      </c>
      <c r="D607" s="175" t="s">
        <v>192</v>
      </c>
      <c r="E607" s="175"/>
      <c r="F607" s="174">
        <v>0</v>
      </c>
      <c r="G607" s="174">
        <v>848336</v>
      </c>
      <c r="H607" s="174">
        <v>297216</v>
      </c>
      <c r="I607" s="174">
        <v>0</v>
      </c>
      <c r="J607" s="174">
        <v>0</v>
      </c>
      <c r="K607" s="174">
        <v>0</v>
      </c>
      <c r="L607" s="174">
        <v>0</v>
      </c>
      <c r="M607" s="174">
        <v>0</v>
      </c>
      <c r="N607" s="174">
        <v>1145552</v>
      </c>
    </row>
    <row r="608" spans="1:14" hidden="1" outlineLevel="1" x14ac:dyDescent="0.25">
      <c r="A608" s="175" t="s">
        <v>264</v>
      </c>
      <c r="B608" s="175" t="s">
        <v>265</v>
      </c>
      <c r="C608" s="175" t="s">
        <v>193</v>
      </c>
      <c r="D608" s="175" t="s">
        <v>194</v>
      </c>
      <c r="E608" s="175"/>
      <c r="F608" s="174">
        <v>0</v>
      </c>
      <c r="G608" s="174">
        <v>0</v>
      </c>
      <c r="H608" s="174">
        <v>0</v>
      </c>
      <c r="I608" s="174">
        <v>0</v>
      </c>
      <c r="J608" s="174">
        <v>67152</v>
      </c>
      <c r="K608" s="174">
        <v>0</v>
      </c>
      <c r="L608" s="174">
        <v>23680</v>
      </c>
      <c r="M608" s="174">
        <v>0</v>
      </c>
      <c r="N608" s="174">
        <v>90832</v>
      </c>
    </row>
    <row r="609" spans="1:14" hidden="1" outlineLevel="1" x14ac:dyDescent="0.25">
      <c r="A609" s="175" t="s">
        <v>264</v>
      </c>
      <c r="B609" s="175" t="s">
        <v>265</v>
      </c>
      <c r="C609" s="175" t="s">
        <v>195</v>
      </c>
      <c r="D609" s="175" t="s">
        <v>196</v>
      </c>
      <c r="E609" s="175"/>
      <c r="F609" s="174">
        <v>0</v>
      </c>
      <c r="G609" s="174">
        <v>0</v>
      </c>
      <c r="H609" s="174">
        <v>0</v>
      </c>
      <c r="I609" s="174">
        <v>0</v>
      </c>
      <c r="J609" s="174">
        <v>26368</v>
      </c>
      <c r="K609" s="174">
        <v>0</v>
      </c>
      <c r="L609" s="174">
        <v>0</v>
      </c>
      <c r="M609" s="174">
        <v>0</v>
      </c>
      <c r="N609" s="174">
        <v>26368</v>
      </c>
    </row>
    <row r="610" spans="1:14" hidden="1" outlineLevel="1" x14ac:dyDescent="0.25">
      <c r="A610" s="175" t="s">
        <v>264</v>
      </c>
      <c r="B610" s="175" t="s">
        <v>265</v>
      </c>
      <c r="C610" s="175" t="s">
        <v>197</v>
      </c>
      <c r="D610" s="175" t="s">
        <v>198</v>
      </c>
      <c r="E610" s="175"/>
      <c r="F610" s="174">
        <v>0</v>
      </c>
      <c r="G610" s="174">
        <v>0</v>
      </c>
      <c r="H610" s="174">
        <v>0</v>
      </c>
      <c r="I610" s="174">
        <v>0</v>
      </c>
      <c r="J610" s="174">
        <v>3616</v>
      </c>
      <c r="K610" s="174">
        <v>0</v>
      </c>
      <c r="L610" s="174">
        <v>792</v>
      </c>
      <c r="M610" s="174">
        <v>0</v>
      </c>
      <c r="N610" s="174">
        <v>4408</v>
      </c>
    </row>
    <row r="611" spans="1:14" hidden="1" outlineLevel="1" x14ac:dyDescent="0.25">
      <c r="A611" s="175" t="s">
        <v>264</v>
      </c>
      <c r="B611" s="175" t="s">
        <v>265</v>
      </c>
      <c r="C611" s="175" t="s">
        <v>199</v>
      </c>
      <c r="D611" s="175" t="s">
        <v>200</v>
      </c>
      <c r="E611" s="175"/>
      <c r="F611" s="174">
        <v>36960</v>
      </c>
      <c r="G611" s="174">
        <v>0</v>
      </c>
      <c r="H611" s="174">
        <v>0</v>
      </c>
      <c r="I611" s="174">
        <v>0</v>
      </c>
      <c r="J611" s="174">
        <v>0</v>
      </c>
      <c r="K611" s="174">
        <v>0</v>
      </c>
      <c r="L611" s="174">
        <v>0</v>
      </c>
      <c r="M611" s="174">
        <v>0</v>
      </c>
      <c r="N611" s="174">
        <v>36960</v>
      </c>
    </row>
    <row r="612" spans="1:14" hidden="1" outlineLevel="1" x14ac:dyDescent="0.25">
      <c r="A612" s="175" t="s">
        <v>264</v>
      </c>
      <c r="B612" s="175" t="s">
        <v>265</v>
      </c>
      <c r="C612" s="175" t="s">
        <v>201</v>
      </c>
      <c r="D612" s="175" t="s">
        <v>202</v>
      </c>
      <c r="E612" s="175"/>
      <c r="F612" s="174">
        <v>158784</v>
      </c>
      <c r="G612" s="174">
        <v>0</v>
      </c>
      <c r="H612" s="174">
        <v>0</v>
      </c>
      <c r="I612" s="174">
        <v>0</v>
      </c>
      <c r="J612" s="174">
        <v>89488</v>
      </c>
      <c r="K612" s="174">
        <v>0</v>
      </c>
      <c r="L612" s="174">
        <v>85400</v>
      </c>
      <c r="M612" s="174">
        <v>0</v>
      </c>
      <c r="N612" s="174">
        <v>333672</v>
      </c>
    </row>
    <row r="613" spans="1:14" hidden="1" outlineLevel="1" x14ac:dyDescent="0.25">
      <c r="A613" s="175" t="s">
        <v>264</v>
      </c>
      <c r="B613" s="175" t="s">
        <v>265</v>
      </c>
      <c r="C613" s="175" t="s">
        <v>203</v>
      </c>
      <c r="D613" s="175" t="s">
        <v>204</v>
      </c>
      <c r="E613" s="175"/>
      <c r="F613" s="174">
        <v>2326848</v>
      </c>
      <c r="G613" s="174">
        <v>0</v>
      </c>
      <c r="H613" s="174">
        <v>0</v>
      </c>
      <c r="I613" s="174">
        <v>0</v>
      </c>
      <c r="J613" s="174">
        <v>0</v>
      </c>
      <c r="K613" s="174">
        <v>0</v>
      </c>
      <c r="L613" s="174">
        <v>0</v>
      </c>
      <c r="M613" s="174">
        <v>0</v>
      </c>
      <c r="N613" s="174">
        <v>2326848</v>
      </c>
    </row>
    <row r="614" spans="1:14" hidden="1" outlineLevel="1" x14ac:dyDescent="0.25">
      <c r="A614" s="175" t="s">
        <v>264</v>
      </c>
      <c r="B614" s="175" t="s">
        <v>265</v>
      </c>
      <c r="C614" s="175" t="s">
        <v>205</v>
      </c>
      <c r="D614" s="175" t="s">
        <v>206</v>
      </c>
      <c r="E614" s="175"/>
      <c r="F614" s="174">
        <v>428064</v>
      </c>
      <c r="G614" s="174">
        <v>0</v>
      </c>
      <c r="H614" s="174">
        <v>0</v>
      </c>
      <c r="I614" s="174">
        <v>0</v>
      </c>
      <c r="J614" s="174">
        <v>39424</v>
      </c>
      <c r="K614" s="174">
        <v>0</v>
      </c>
      <c r="L614" s="174">
        <v>240</v>
      </c>
      <c r="M614" s="174">
        <v>0</v>
      </c>
      <c r="N614" s="174">
        <v>467728</v>
      </c>
    </row>
    <row r="615" spans="1:14" hidden="1" outlineLevel="1" x14ac:dyDescent="0.25">
      <c r="A615" s="175" t="s">
        <v>264</v>
      </c>
      <c r="B615" s="175" t="s">
        <v>265</v>
      </c>
      <c r="C615" s="175" t="s">
        <v>207</v>
      </c>
      <c r="D615" s="175" t="s">
        <v>208</v>
      </c>
      <c r="E615" s="175"/>
      <c r="F615" s="174">
        <v>0</v>
      </c>
      <c r="G615" s="174">
        <v>0</v>
      </c>
      <c r="H615" s="174">
        <v>0</v>
      </c>
      <c r="I615" s="174">
        <v>0</v>
      </c>
      <c r="J615" s="174">
        <v>0</v>
      </c>
      <c r="K615" s="174">
        <v>0</v>
      </c>
      <c r="L615" s="174">
        <v>0</v>
      </c>
      <c r="M615" s="174">
        <v>0</v>
      </c>
      <c r="N615" s="174">
        <v>0</v>
      </c>
    </row>
    <row r="616" spans="1:14" hidden="1" outlineLevel="1" x14ac:dyDescent="0.25">
      <c r="A616" s="175" t="s">
        <v>264</v>
      </c>
      <c r="B616" s="175" t="s">
        <v>265</v>
      </c>
      <c r="C616" s="175" t="s">
        <v>209</v>
      </c>
      <c r="D616" s="175" t="s">
        <v>210</v>
      </c>
      <c r="E616" s="175"/>
      <c r="F616" s="174">
        <v>4796368</v>
      </c>
      <c r="G616" s="174">
        <v>2768896</v>
      </c>
      <c r="H616" s="174">
        <v>297216</v>
      </c>
      <c r="I616" s="174">
        <v>270400</v>
      </c>
      <c r="J616" s="174">
        <v>663424</v>
      </c>
      <c r="K616" s="174">
        <v>881856</v>
      </c>
      <c r="L616" s="174">
        <v>258597</v>
      </c>
      <c r="M616" s="174">
        <v>53789</v>
      </c>
      <c r="N616" s="174">
        <v>9990546</v>
      </c>
    </row>
    <row r="617" spans="1:14" hidden="1" outlineLevel="1" x14ac:dyDescent="0.25">
      <c r="D617" s="173" t="s">
        <v>211</v>
      </c>
      <c r="E617" s="173"/>
    </row>
    <row r="618" spans="1:14" hidden="1" outlineLevel="1" x14ac:dyDescent="0.25">
      <c r="A618" s="175" t="s">
        <v>264</v>
      </c>
      <c r="B618" s="175" t="s">
        <v>265</v>
      </c>
      <c r="C618" s="175" t="s">
        <v>212</v>
      </c>
      <c r="D618" s="175" t="s">
        <v>213</v>
      </c>
      <c r="E618" s="175"/>
      <c r="F618" s="174">
        <v>0</v>
      </c>
      <c r="G618" s="174">
        <v>0</v>
      </c>
      <c r="H618" s="174">
        <v>0</v>
      </c>
      <c r="I618" s="174">
        <v>0</v>
      </c>
      <c r="J618" s="174">
        <v>0</v>
      </c>
      <c r="K618" s="174">
        <v>0</v>
      </c>
      <c r="L618" s="174">
        <v>0</v>
      </c>
      <c r="M618" s="174">
        <v>0</v>
      </c>
      <c r="N618" s="174">
        <v>0</v>
      </c>
    </row>
    <row r="619" spans="1:14" hidden="1" outlineLevel="1" x14ac:dyDescent="0.25">
      <c r="A619" s="175" t="s">
        <v>264</v>
      </c>
      <c r="B619" s="175" t="s">
        <v>265</v>
      </c>
      <c r="C619" s="175" t="s">
        <v>214</v>
      </c>
      <c r="D619" s="175" t="s">
        <v>215</v>
      </c>
      <c r="E619" s="175"/>
      <c r="F619" s="174">
        <v>0</v>
      </c>
      <c r="G619" s="174">
        <v>0</v>
      </c>
      <c r="H619" s="174">
        <v>0</v>
      </c>
      <c r="I619" s="174">
        <v>0</v>
      </c>
      <c r="J619" s="174">
        <v>0</v>
      </c>
      <c r="K619" s="174">
        <v>0</v>
      </c>
      <c r="L619" s="174">
        <v>0</v>
      </c>
      <c r="M619" s="174">
        <v>0</v>
      </c>
      <c r="N619" s="174">
        <v>0</v>
      </c>
    </row>
    <row r="620" spans="1:14" hidden="1" outlineLevel="1" x14ac:dyDescent="0.25">
      <c r="A620" s="175" t="s">
        <v>264</v>
      </c>
      <c r="B620" s="175" t="s">
        <v>265</v>
      </c>
      <c r="C620" s="175" t="s">
        <v>216</v>
      </c>
      <c r="D620" s="175" t="s">
        <v>217</v>
      </c>
      <c r="E620" s="175"/>
      <c r="F620" s="174">
        <v>0</v>
      </c>
      <c r="G620" s="174">
        <v>0</v>
      </c>
      <c r="H620" s="174">
        <v>0</v>
      </c>
      <c r="I620" s="174">
        <v>0</v>
      </c>
      <c r="J620" s="174">
        <v>0</v>
      </c>
      <c r="K620" s="174">
        <v>0</v>
      </c>
      <c r="L620" s="174">
        <v>0</v>
      </c>
      <c r="M620" s="174">
        <v>0</v>
      </c>
      <c r="N620" s="174">
        <v>0</v>
      </c>
    </row>
    <row r="621" spans="1:14" hidden="1" outlineLevel="1" x14ac:dyDescent="0.25">
      <c r="A621" s="175" t="s">
        <v>264</v>
      </c>
      <c r="B621" s="175" t="s">
        <v>265</v>
      </c>
      <c r="C621" s="175" t="s">
        <v>218</v>
      </c>
      <c r="D621" s="175" t="s">
        <v>219</v>
      </c>
      <c r="E621" s="175"/>
      <c r="F621" s="174">
        <v>0</v>
      </c>
      <c r="G621" s="174">
        <v>0</v>
      </c>
      <c r="H621" s="174">
        <v>0</v>
      </c>
      <c r="I621" s="174">
        <v>0</v>
      </c>
      <c r="J621" s="174">
        <v>0</v>
      </c>
      <c r="K621" s="174">
        <v>0</v>
      </c>
      <c r="L621" s="174">
        <v>0</v>
      </c>
      <c r="M621" s="174">
        <v>0</v>
      </c>
      <c r="N621" s="174">
        <v>0</v>
      </c>
    </row>
    <row r="622" spans="1:14" hidden="1" outlineLevel="1" x14ac:dyDescent="0.25">
      <c r="A622" s="175" t="s">
        <v>264</v>
      </c>
      <c r="B622" s="175" t="s">
        <v>265</v>
      </c>
      <c r="C622" s="175" t="s">
        <v>482</v>
      </c>
      <c r="D622" s="175" t="s">
        <v>483</v>
      </c>
      <c r="E622" s="175"/>
      <c r="F622" s="174">
        <v>0</v>
      </c>
      <c r="G622" s="174">
        <v>0</v>
      </c>
      <c r="H622" s="174">
        <v>0</v>
      </c>
      <c r="I622" s="174">
        <v>0</v>
      </c>
      <c r="J622" s="174">
        <v>0</v>
      </c>
      <c r="K622" s="174">
        <v>0</v>
      </c>
      <c r="L622" s="174">
        <v>0</v>
      </c>
      <c r="M622" s="174">
        <v>0</v>
      </c>
      <c r="N622" s="174">
        <v>0</v>
      </c>
    </row>
    <row r="623" spans="1:14" hidden="1" outlineLevel="1" x14ac:dyDescent="0.25">
      <c r="A623" s="175" t="s">
        <v>264</v>
      </c>
      <c r="B623" s="175" t="s">
        <v>265</v>
      </c>
      <c r="C623" s="175" t="s">
        <v>484</v>
      </c>
      <c r="D623" s="175" t="s">
        <v>220</v>
      </c>
      <c r="E623" s="175"/>
      <c r="F623" s="174">
        <v>0</v>
      </c>
      <c r="G623" s="174">
        <v>0</v>
      </c>
      <c r="H623" s="174">
        <v>0</v>
      </c>
      <c r="I623" s="174">
        <v>0</v>
      </c>
      <c r="J623" s="174">
        <v>0</v>
      </c>
      <c r="K623" s="174">
        <v>0</v>
      </c>
      <c r="L623" s="174">
        <v>0</v>
      </c>
      <c r="M623" s="174">
        <v>0</v>
      </c>
      <c r="N623" s="174">
        <v>0</v>
      </c>
    </row>
    <row r="624" spans="1:14" hidden="1" outlineLevel="1" x14ac:dyDescent="0.25"/>
    <row r="625" spans="1:14" hidden="1" outlineLevel="1" x14ac:dyDescent="0.25"/>
    <row r="626" spans="1:14" hidden="1" outlineLevel="1" x14ac:dyDescent="0.25">
      <c r="A626" s="173" t="s">
        <v>266</v>
      </c>
    </row>
    <row r="627" spans="1:14" hidden="1" outlineLevel="1" x14ac:dyDescent="0.25">
      <c r="A627" s="175" t="s">
        <v>6</v>
      </c>
      <c r="B627" s="175" t="s">
        <v>143</v>
      </c>
      <c r="C627" s="175" t="s">
        <v>14</v>
      </c>
      <c r="D627" s="173" t="s">
        <v>144</v>
      </c>
      <c r="E627" s="173"/>
      <c r="F627" s="174" t="s">
        <v>145</v>
      </c>
      <c r="G627" s="174" t="s">
        <v>146</v>
      </c>
      <c r="H627" s="174" t="s">
        <v>147</v>
      </c>
      <c r="I627" s="174" t="s">
        <v>148</v>
      </c>
      <c r="J627" s="174" t="s">
        <v>149</v>
      </c>
      <c r="K627" s="174" t="s">
        <v>150</v>
      </c>
      <c r="L627" s="174" t="s">
        <v>151</v>
      </c>
      <c r="M627" s="174" t="s">
        <v>152</v>
      </c>
      <c r="N627" s="174" t="s">
        <v>5</v>
      </c>
    </row>
    <row r="628" spans="1:14" hidden="1" outlineLevel="1" x14ac:dyDescent="0.25">
      <c r="A628" s="175" t="s">
        <v>267</v>
      </c>
      <c r="B628" s="175" t="s">
        <v>268</v>
      </c>
      <c r="C628" s="175" t="s">
        <v>155</v>
      </c>
      <c r="D628" s="175" t="s">
        <v>156</v>
      </c>
      <c r="E628" s="175"/>
      <c r="F628" s="174">
        <v>13248</v>
      </c>
      <c r="G628" s="174">
        <v>0</v>
      </c>
      <c r="H628" s="174">
        <v>0</v>
      </c>
      <c r="I628" s="174">
        <v>0</v>
      </c>
      <c r="J628" s="174">
        <v>4160</v>
      </c>
      <c r="K628" s="174">
        <v>0</v>
      </c>
      <c r="L628" s="174">
        <v>0</v>
      </c>
      <c r="M628" s="174">
        <v>0</v>
      </c>
      <c r="N628" s="174">
        <v>17408</v>
      </c>
    </row>
    <row r="629" spans="1:14" hidden="1" outlineLevel="1" x14ac:dyDescent="0.25">
      <c r="A629" s="175" t="s">
        <v>267</v>
      </c>
      <c r="B629" s="175" t="s">
        <v>268</v>
      </c>
      <c r="C629" s="175" t="s">
        <v>157</v>
      </c>
      <c r="D629" s="175" t="s">
        <v>158</v>
      </c>
      <c r="E629" s="175"/>
      <c r="F629" s="174">
        <v>0</v>
      </c>
      <c r="G629" s="174">
        <v>0</v>
      </c>
      <c r="H629" s="174">
        <v>0</v>
      </c>
      <c r="I629" s="174">
        <v>0</v>
      </c>
      <c r="J629" s="174">
        <v>47888</v>
      </c>
      <c r="K629" s="174">
        <v>0</v>
      </c>
      <c r="L629" s="174">
        <v>1160</v>
      </c>
      <c r="M629" s="174">
        <v>0</v>
      </c>
      <c r="N629" s="174">
        <v>49048</v>
      </c>
    </row>
    <row r="630" spans="1:14" hidden="1" outlineLevel="1" x14ac:dyDescent="0.25">
      <c r="A630" s="175" t="s">
        <v>267</v>
      </c>
      <c r="B630" s="175" t="s">
        <v>268</v>
      </c>
      <c r="C630" s="175" t="s">
        <v>159</v>
      </c>
      <c r="D630" s="175" t="s">
        <v>160</v>
      </c>
      <c r="E630" s="175"/>
      <c r="F630" s="174">
        <v>0</v>
      </c>
      <c r="G630" s="174">
        <v>71296</v>
      </c>
      <c r="H630" s="174">
        <v>0</v>
      </c>
      <c r="I630" s="174">
        <v>0</v>
      </c>
      <c r="J630" s="174">
        <v>5120</v>
      </c>
      <c r="K630" s="174">
        <v>1344</v>
      </c>
      <c r="L630" s="174">
        <v>984</v>
      </c>
      <c r="M630" s="174">
        <v>0</v>
      </c>
      <c r="N630" s="174">
        <v>78744</v>
      </c>
    </row>
    <row r="631" spans="1:14" hidden="1" outlineLevel="1" x14ac:dyDescent="0.25">
      <c r="A631" s="175" t="s">
        <v>267</v>
      </c>
      <c r="B631" s="175" t="s">
        <v>268</v>
      </c>
      <c r="C631" s="175" t="s">
        <v>161</v>
      </c>
      <c r="D631" s="175" t="s">
        <v>162</v>
      </c>
      <c r="E631" s="175"/>
      <c r="F631" s="174">
        <v>2752</v>
      </c>
      <c r="G631" s="174">
        <v>2352</v>
      </c>
      <c r="H631" s="174">
        <v>0</v>
      </c>
      <c r="I631" s="174">
        <v>0</v>
      </c>
      <c r="J631" s="174">
        <v>64</v>
      </c>
      <c r="K631" s="174">
        <v>8160</v>
      </c>
      <c r="L631" s="174">
        <v>7922</v>
      </c>
      <c r="M631" s="174">
        <v>0</v>
      </c>
      <c r="N631" s="174">
        <v>21250</v>
      </c>
    </row>
    <row r="632" spans="1:14" hidden="1" outlineLevel="1" x14ac:dyDescent="0.25">
      <c r="A632" s="175" t="s">
        <v>267</v>
      </c>
      <c r="B632" s="175" t="s">
        <v>268</v>
      </c>
      <c r="C632" s="175" t="s">
        <v>163</v>
      </c>
      <c r="D632" s="175" t="s">
        <v>164</v>
      </c>
      <c r="E632" s="175"/>
      <c r="F632" s="174">
        <v>0</v>
      </c>
      <c r="G632" s="174">
        <v>0</v>
      </c>
      <c r="H632" s="174">
        <v>0</v>
      </c>
      <c r="I632" s="174">
        <v>0</v>
      </c>
      <c r="J632" s="174">
        <v>0</v>
      </c>
      <c r="K632" s="174">
        <v>0</v>
      </c>
      <c r="L632" s="174">
        <v>0</v>
      </c>
      <c r="M632" s="174">
        <v>0</v>
      </c>
      <c r="N632" s="174">
        <v>0</v>
      </c>
    </row>
    <row r="633" spans="1:14" hidden="1" outlineLevel="1" x14ac:dyDescent="0.25">
      <c r="A633" s="175" t="s">
        <v>267</v>
      </c>
      <c r="B633" s="175" t="s">
        <v>268</v>
      </c>
      <c r="C633" s="175" t="s">
        <v>165</v>
      </c>
      <c r="D633" s="175" t="s">
        <v>166</v>
      </c>
      <c r="E633" s="175"/>
      <c r="F633" s="174">
        <v>0</v>
      </c>
      <c r="G633" s="174">
        <v>0</v>
      </c>
      <c r="H633" s="174">
        <v>0</v>
      </c>
      <c r="I633" s="174">
        <v>0</v>
      </c>
      <c r="J633" s="174">
        <v>0</v>
      </c>
      <c r="K633" s="174">
        <v>0</v>
      </c>
      <c r="L633" s="174">
        <v>1232</v>
      </c>
      <c r="M633" s="174">
        <v>0</v>
      </c>
      <c r="N633" s="174">
        <v>1232</v>
      </c>
    </row>
    <row r="634" spans="1:14" hidden="1" outlineLevel="1" x14ac:dyDescent="0.25">
      <c r="A634" s="175" t="s">
        <v>267</v>
      </c>
      <c r="B634" s="175" t="s">
        <v>268</v>
      </c>
      <c r="C634" s="175" t="s">
        <v>167</v>
      </c>
      <c r="D634" s="175" t="s">
        <v>168</v>
      </c>
      <c r="E634" s="175"/>
      <c r="F634" s="174">
        <v>0</v>
      </c>
      <c r="G634" s="174">
        <v>48</v>
      </c>
      <c r="H634" s="174">
        <v>0</v>
      </c>
      <c r="I634" s="174">
        <v>0</v>
      </c>
      <c r="J634" s="174">
        <v>0</v>
      </c>
      <c r="K634" s="174">
        <v>0</v>
      </c>
      <c r="L634" s="174">
        <v>0</v>
      </c>
      <c r="M634" s="174">
        <v>228</v>
      </c>
      <c r="N634" s="174">
        <v>276</v>
      </c>
    </row>
    <row r="635" spans="1:14" hidden="1" outlineLevel="1" x14ac:dyDescent="0.25">
      <c r="A635" s="175" t="s">
        <v>267</v>
      </c>
      <c r="B635" s="175" t="s">
        <v>268</v>
      </c>
      <c r="C635" s="175" t="s">
        <v>169</v>
      </c>
      <c r="D635" s="175" t="s">
        <v>170</v>
      </c>
      <c r="E635" s="175"/>
      <c r="F635" s="174">
        <v>0</v>
      </c>
      <c r="G635" s="174">
        <v>0</v>
      </c>
      <c r="H635" s="174">
        <v>0</v>
      </c>
      <c r="I635" s="174">
        <v>0</v>
      </c>
      <c r="J635" s="174">
        <v>7200</v>
      </c>
      <c r="K635" s="174">
        <v>0</v>
      </c>
      <c r="L635" s="174">
        <v>2008</v>
      </c>
      <c r="M635" s="174">
        <v>0</v>
      </c>
      <c r="N635" s="174">
        <v>9208</v>
      </c>
    </row>
    <row r="636" spans="1:14" hidden="1" outlineLevel="1" x14ac:dyDescent="0.25">
      <c r="A636" s="175" t="s">
        <v>267</v>
      </c>
      <c r="B636" s="175" t="s">
        <v>268</v>
      </c>
      <c r="C636" s="175" t="s">
        <v>171</v>
      </c>
      <c r="D636" s="175" t="s">
        <v>172</v>
      </c>
      <c r="E636" s="175"/>
      <c r="F636" s="174">
        <v>4704</v>
      </c>
      <c r="G636" s="174">
        <v>1856</v>
      </c>
      <c r="H636" s="174">
        <v>0</v>
      </c>
      <c r="I636" s="174">
        <v>0</v>
      </c>
      <c r="J636" s="174">
        <v>45152</v>
      </c>
      <c r="K636" s="174">
        <v>0</v>
      </c>
      <c r="L636" s="174">
        <v>36</v>
      </c>
      <c r="M636" s="174">
        <v>0</v>
      </c>
      <c r="N636" s="174">
        <v>51748</v>
      </c>
    </row>
    <row r="637" spans="1:14" hidden="1" outlineLevel="1" x14ac:dyDescent="0.25">
      <c r="A637" s="175" t="s">
        <v>267</v>
      </c>
      <c r="B637" s="175" t="s">
        <v>268</v>
      </c>
      <c r="C637" s="175" t="s">
        <v>173</v>
      </c>
      <c r="D637" s="175" t="s">
        <v>174</v>
      </c>
      <c r="E637" s="175"/>
      <c r="F637" s="174">
        <v>0</v>
      </c>
      <c r="G637" s="174">
        <v>0</v>
      </c>
      <c r="H637" s="174">
        <v>0</v>
      </c>
      <c r="I637" s="174">
        <v>0</v>
      </c>
      <c r="J637" s="174">
        <v>0</v>
      </c>
      <c r="K637" s="174">
        <v>0</v>
      </c>
      <c r="L637" s="174">
        <v>0</v>
      </c>
      <c r="M637" s="174">
        <v>0</v>
      </c>
      <c r="N637" s="174">
        <v>0</v>
      </c>
    </row>
    <row r="638" spans="1:14" hidden="1" outlineLevel="1" x14ac:dyDescent="0.25">
      <c r="A638" s="175" t="s">
        <v>267</v>
      </c>
      <c r="B638" s="175" t="s">
        <v>268</v>
      </c>
      <c r="C638" s="175" t="s">
        <v>175</v>
      </c>
      <c r="D638" s="175" t="s">
        <v>176</v>
      </c>
      <c r="E638" s="175"/>
      <c r="F638" s="174">
        <v>0</v>
      </c>
      <c r="G638" s="174">
        <v>0</v>
      </c>
      <c r="H638" s="174">
        <v>0</v>
      </c>
      <c r="I638" s="174">
        <v>0</v>
      </c>
      <c r="J638" s="174">
        <v>0</v>
      </c>
      <c r="K638" s="174">
        <v>24736</v>
      </c>
      <c r="L638" s="174">
        <v>0</v>
      </c>
      <c r="M638" s="174">
        <v>13821</v>
      </c>
      <c r="N638" s="174">
        <v>38557</v>
      </c>
    </row>
    <row r="639" spans="1:14" hidden="1" outlineLevel="1" x14ac:dyDescent="0.25">
      <c r="A639" s="175" t="s">
        <v>267</v>
      </c>
      <c r="B639" s="175" t="s">
        <v>268</v>
      </c>
      <c r="C639" s="175" t="s">
        <v>177</v>
      </c>
      <c r="D639" s="175" t="s">
        <v>178</v>
      </c>
      <c r="E639" s="175"/>
      <c r="F639" s="174">
        <v>72928</v>
      </c>
      <c r="G639" s="174">
        <v>0</v>
      </c>
      <c r="H639" s="174">
        <v>0</v>
      </c>
      <c r="I639" s="174">
        <v>14638</v>
      </c>
      <c r="J639" s="174">
        <v>0</v>
      </c>
      <c r="K639" s="174">
        <v>0</v>
      </c>
      <c r="L639" s="174">
        <v>0</v>
      </c>
      <c r="M639" s="174">
        <v>0</v>
      </c>
      <c r="N639" s="174">
        <v>87566</v>
      </c>
    </row>
    <row r="640" spans="1:14" hidden="1" outlineLevel="1" x14ac:dyDescent="0.25">
      <c r="A640" s="175" t="s">
        <v>267</v>
      </c>
      <c r="B640" s="175" t="s">
        <v>268</v>
      </c>
      <c r="C640" s="175" t="s">
        <v>179</v>
      </c>
      <c r="D640" s="175" t="s">
        <v>180</v>
      </c>
      <c r="E640" s="175"/>
      <c r="F640" s="174">
        <v>10400</v>
      </c>
      <c r="G640" s="174">
        <v>0</v>
      </c>
      <c r="H640" s="174">
        <v>0</v>
      </c>
      <c r="I640" s="174">
        <v>0</v>
      </c>
      <c r="J640" s="174">
        <v>0</v>
      </c>
      <c r="K640" s="174">
        <v>0</v>
      </c>
      <c r="L640" s="174">
        <v>0</v>
      </c>
      <c r="M640" s="174">
        <v>0</v>
      </c>
      <c r="N640" s="174">
        <v>10400</v>
      </c>
    </row>
    <row r="641" spans="1:14" hidden="1" outlineLevel="1" x14ac:dyDescent="0.25">
      <c r="A641" s="175" t="s">
        <v>267</v>
      </c>
      <c r="B641" s="175" t="s">
        <v>268</v>
      </c>
      <c r="C641" s="175" t="s">
        <v>181</v>
      </c>
      <c r="D641" s="175" t="s">
        <v>182</v>
      </c>
      <c r="E641" s="175"/>
      <c r="F641" s="174">
        <v>0</v>
      </c>
      <c r="G641" s="174">
        <v>0</v>
      </c>
      <c r="H641" s="174">
        <v>0</v>
      </c>
      <c r="I641" s="174">
        <v>0</v>
      </c>
      <c r="J641" s="174">
        <v>0</v>
      </c>
      <c r="K641" s="174">
        <v>0</v>
      </c>
      <c r="L641" s="174">
        <v>0</v>
      </c>
      <c r="M641" s="174">
        <v>1056</v>
      </c>
      <c r="N641" s="174">
        <v>1056</v>
      </c>
    </row>
    <row r="642" spans="1:14" hidden="1" outlineLevel="1" x14ac:dyDescent="0.25">
      <c r="A642" s="175" t="s">
        <v>267</v>
      </c>
      <c r="B642" s="175" t="s">
        <v>268</v>
      </c>
      <c r="C642" s="175" t="s">
        <v>183</v>
      </c>
      <c r="D642" s="175" t="s">
        <v>184</v>
      </c>
      <c r="E642" s="175"/>
      <c r="F642" s="174">
        <v>0</v>
      </c>
      <c r="G642" s="174">
        <v>0</v>
      </c>
      <c r="H642" s="174">
        <v>0</v>
      </c>
      <c r="I642" s="174">
        <v>0</v>
      </c>
      <c r="J642" s="174">
        <v>0</v>
      </c>
      <c r="K642" s="174">
        <v>0</v>
      </c>
      <c r="L642" s="174">
        <v>0</v>
      </c>
      <c r="M642" s="174">
        <v>0</v>
      </c>
      <c r="N642" s="174">
        <v>0</v>
      </c>
    </row>
    <row r="643" spans="1:14" hidden="1" outlineLevel="1" x14ac:dyDescent="0.25">
      <c r="A643" s="175" t="s">
        <v>267</v>
      </c>
      <c r="B643" s="175" t="s">
        <v>268</v>
      </c>
      <c r="C643" s="175" t="s">
        <v>185</v>
      </c>
      <c r="D643" s="175" t="s">
        <v>186</v>
      </c>
      <c r="E643" s="175"/>
      <c r="F643" s="174">
        <v>48</v>
      </c>
      <c r="G643" s="174">
        <v>0</v>
      </c>
      <c r="H643" s="174">
        <v>0</v>
      </c>
      <c r="I643" s="174">
        <v>0</v>
      </c>
      <c r="J643" s="174">
        <v>0</v>
      </c>
      <c r="K643" s="174">
        <v>48</v>
      </c>
      <c r="L643" s="174">
        <v>0</v>
      </c>
      <c r="M643" s="174">
        <v>3611</v>
      </c>
      <c r="N643" s="174">
        <v>3707</v>
      </c>
    </row>
    <row r="644" spans="1:14" hidden="1" outlineLevel="1" x14ac:dyDescent="0.25">
      <c r="A644" s="175" t="s">
        <v>267</v>
      </c>
      <c r="B644" s="175" t="s">
        <v>268</v>
      </c>
      <c r="C644" s="175" t="s">
        <v>187</v>
      </c>
      <c r="D644" s="175" t="s">
        <v>188</v>
      </c>
      <c r="E644" s="175"/>
      <c r="F644" s="174">
        <v>0</v>
      </c>
      <c r="G644" s="174">
        <v>0</v>
      </c>
      <c r="H644" s="174">
        <v>0</v>
      </c>
      <c r="I644" s="174">
        <v>0</v>
      </c>
      <c r="J644" s="174">
        <v>0</v>
      </c>
      <c r="K644" s="174">
        <v>0</v>
      </c>
      <c r="L644" s="174">
        <v>0</v>
      </c>
      <c r="M644" s="174">
        <v>0</v>
      </c>
      <c r="N644" s="174">
        <v>0</v>
      </c>
    </row>
    <row r="645" spans="1:14" hidden="1" outlineLevel="1" x14ac:dyDescent="0.25">
      <c r="A645" s="175" t="s">
        <v>267</v>
      </c>
      <c r="B645" s="175" t="s">
        <v>268</v>
      </c>
      <c r="C645" s="175" t="s">
        <v>189</v>
      </c>
      <c r="D645" s="175" t="s">
        <v>190</v>
      </c>
      <c r="E645" s="175"/>
      <c r="F645" s="174">
        <v>0</v>
      </c>
      <c r="G645" s="174">
        <v>0</v>
      </c>
      <c r="H645" s="174">
        <v>0</v>
      </c>
      <c r="I645" s="174">
        <v>0</v>
      </c>
      <c r="J645" s="174">
        <v>0</v>
      </c>
      <c r="K645" s="174">
        <v>14236</v>
      </c>
      <c r="L645" s="174">
        <v>0</v>
      </c>
      <c r="M645" s="174">
        <v>0</v>
      </c>
      <c r="N645" s="174">
        <v>14236</v>
      </c>
    </row>
    <row r="646" spans="1:14" hidden="1" outlineLevel="1" x14ac:dyDescent="0.25">
      <c r="A646" s="175" t="s">
        <v>267</v>
      </c>
      <c r="B646" s="175" t="s">
        <v>268</v>
      </c>
      <c r="C646" s="175" t="s">
        <v>191</v>
      </c>
      <c r="D646" s="175" t="s">
        <v>192</v>
      </c>
      <c r="E646" s="175"/>
      <c r="F646" s="174">
        <v>0</v>
      </c>
      <c r="G646" s="174">
        <v>45392</v>
      </c>
      <c r="H646" s="174">
        <v>7754</v>
      </c>
      <c r="I646" s="174">
        <v>0</v>
      </c>
      <c r="J646" s="174">
        <v>0</v>
      </c>
      <c r="K646" s="174">
        <v>0</v>
      </c>
      <c r="L646" s="174">
        <v>0</v>
      </c>
      <c r="M646" s="174">
        <v>0</v>
      </c>
      <c r="N646" s="174">
        <v>53146</v>
      </c>
    </row>
    <row r="647" spans="1:14" hidden="1" outlineLevel="1" x14ac:dyDescent="0.25">
      <c r="A647" s="175" t="s">
        <v>267</v>
      </c>
      <c r="B647" s="175" t="s">
        <v>268</v>
      </c>
      <c r="C647" s="175" t="s">
        <v>193</v>
      </c>
      <c r="D647" s="175" t="s">
        <v>194</v>
      </c>
      <c r="E647" s="175"/>
      <c r="F647" s="174">
        <v>0</v>
      </c>
      <c r="G647" s="174">
        <v>0</v>
      </c>
      <c r="H647" s="174">
        <v>0</v>
      </c>
      <c r="I647" s="174">
        <v>0</v>
      </c>
      <c r="J647" s="174">
        <v>384</v>
      </c>
      <c r="K647" s="174">
        <v>0</v>
      </c>
      <c r="L647" s="174">
        <v>0</v>
      </c>
      <c r="M647" s="174">
        <v>0</v>
      </c>
      <c r="N647" s="174">
        <v>384</v>
      </c>
    </row>
    <row r="648" spans="1:14" hidden="1" outlineLevel="1" x14ac:dyDescent="0.25">
      <c r="A648" s="175" t="s">
        <v>267</v>
      </c>
      <c r="B648" s="175" t="s">
        <v>268</v>
      </c>
      <c r="C648" s="175" t="s">
        <v>195</v>
      </c>
      <c r="D648" s="175" t="s">
        <v>196</v>
      </c>
      <c r="E648" s="175"/>
      <c r="F648" s="174">
        <v>0</v>
      </c>
      <c r="G648" s="174">
        <v>0</v>
      </c>
      <c r="H648" s="174">
        <v>0</v>
      </c>
      <c r="I648" s="174">
        <v>0</v>
      </c>
      <c r="J648" s="174">
        <v>0</v>
      </c>
      <c r="K648" s="174">
        <v>0</v>
      </c>
      <c r="L648" s="174">
        <v>4080</v>
      </c>
      <c r="M648" s="174">
        <v>0</v>
      </c>
      <c r="N648" s="174">
        <v>4080</v>
      </c>
    </row>
    <row r="649" spans="1:14" hidden="1" outlineLevel="1" x14ac:dyDescent="0.25">
      <c r="A649" s="175" t="s">
        <v>267</v>
      </c>
      <c r="B649" s="175" t="s">
        <v>268</v>
      </c>
      <c r="C649" s="175" t="s">
        <v>197</v>
      </c>
      <c r="D649" s="175" t="s">
        <v>198</v>
      </c>
      <c r="E649" s="175"/>
      <c r="F649" s="174">
        <v>0</v>
      </c>
      <c r="G649" s="174">
        <v>0</v>
      </c>
      <c r="H649" s="174">
        <v>0</v>
      </c>
      <c r="I649" s="174">
        <v>0</v>
      </c>
      <c r="J649" s="174">
        <v>768</v>
      </c>
      <c r="K649" s="174">
        <v>0</v>
      </c>
      <c r="L649" s="174">
        <v>0</v>
      </c>
      <c r="M649" s="174">
        <v>0</v>
      </c>
      <c r="N649" s="174">
        <v>768</v>
      </c>
    </row>
    <row r="650" spans="1:14" hidden="1" outlineLevel="1" x14ac:dyDescent="0.25">
      <c r="A650" s="175" t="s">
        <v>267</v>
      </c>
      <c r="B650" s="175" t="s">
        <v>268</v>
      </c>
      <c r="C650" s="175" t="s">
        <v>199</v>
      </c>
      <c r="D650" s="175" t="s">
        <v>200</v>
      </c>
      <c r="E650" s="175"/>
      <c r="F650" s="174">
        <v>9856</v>
      </c>
      <c r="G650" s="174">
        <v>0</v>
      </c>
      <c r="H650" s="174">
        <v>0</v>
      </c>
      <c r="I650" s="174">
        <v>0</v>
      </c>
      <c r="J650" s="174">
        <v>0</v>
      </c>
      <c r="K650" s="174">
        <v>0</v>
      </c>
      <c r="L650" s="174">
        <v>0</v>
      </c>
      <c r="M650" s="174">
        <v>0</v>
      </c>
      <c r="N650" s="174">
        <v>9856</v>
      </c>
    </row>
    <row r="651" spans="1:14" hidden="1" outlineLevel="1" x14ac:dyDescent="0.25">
      <c r="A651" s="175" t="s">
        <v>267</v>
      </c>
      <c r="B651" s="175" t="s">
        <v>268</v>
      </c>
      <c r="C651" s="175" t="s">
        <v>201</v>
      </c>
      <c r="D651" s="175" t="s">
        <v>202</v>
      </c>
      <c r="E651" s="175"/>
      <c r="F651" s="174">
        <v>864</v>
      </c>
      <c r="G651" s="174">
        <v>0</v>
      </c>
      <c r="H651" s="174">
        <v>0</v>
      </c>
      <c r="I651" s="174">
        <v>0</v>
      </c>
      <c r="J651" s="174">
        <v>0</v>
      </c>
      <c r="K651" s="174">
        <v>0</v>
      </c>
      <c r="L651" s="174">
        <v>16890</v>
      </c>
      <c r="M651" s="174">
        <v>0</v>
      </c>
      <c r="N651" s="174">
        <v>17754</v>
      </c>
    </row>
    <row r="652" spans="1:14" hidden="1" outlineLevel="1" x14ac:dyDescent="0.25">
      <c r="A652" s="175" t="s">
        <v>267</v>
      </c>
      <c r="B652" s="175" t="s">
        <v>268</v>
      </c>
      <c r="C652" s="175" t="s">
        <v>203</v>
      </c>
      <c r="D652" s="175" t="s">
        <v>204</v>
      </c>
      <c r="E652" s="175"/>
      <c r="F652" s="174">
        <v>116336</v>
      </c>
      <c r="G652" s="174">
        <v>0</v>
      </c>
      <c r="H652" s="174">
        <v>0</v>
      </c>
      <c r="I652" s="174">
        <v>0</v>
      </c>
      <c r="J652" s="174">
        <v>0</v>
      </c>
      <c r="K652" s="174">
        <v>0</v>
      </c>
      <c r="L652" s="174">
        <v>0</v>
      </c>
      <c r="M652" s="174">
        <v>0</v>
      </c>
      <c r="N652" s="174">
        <v>116336</v>
      </c>
    </row>
    <row r="653" spans="1:14" hidden="1" outlineLevel="1" x14ac:dyDescent="0.25">
      <c r="A653" s="175" t="s">
        <v>267</v>
      </c>
      <c r="B653" s="175" t="s">
        <v>268</v>
      </c>
      <c r="C653" s="175" t="s">
        <v>205</v>
      </c>
      <c r="D653" s="175" t="s">
        <v>206</v>
      </c>
      <c r="E653" s="175"/>
      <c r="F653" s="174">
        <v>12912</v>
      </c>
      <c r="G653" s="174">
        <v>0</v>
      </c>
      <c r="H653" s="174">
        <v>0</v>
      </c>
      <c r="I653" s="174">
        <v>0</v>
      </c>
      <c r="J653" s="174">
        <v>96</v>
      </c>
      <c r="K653" s="174">
        <v>0</v>
      </c>
      <c r="L653" s="174">
        <v>0</v>
      </c>
      <c r="M653" s="174">
        <v>0</v>
      </c>
      <c r="N653" s="174">
        <v>13008</v>
      </c>
    </row>
    <row r="654" spans="1:14" hidden="1" outlineLevel="1" x14ac:dyDescent="0.25">
      <c r="A654" s="175" t="s">
        <v>267</v>
      </c>
      <c r="B654" s="175" t="s">
        <v>268</v>
      </c>
      <c r="C654" s="175" t="s">
        <v>207</v>
      </c>
      <c r="D654" s="175" t="s">
        <v>208</v>
      </c>
      <c r="E654" s="175"/>
      <c r="F654" s="174">
        <v>0</v>
      </c>
      <c r="G654" s="174">
        <v>0</v>
      </c>
      <c r="H654" s="174">
        <v>0</v>
      </c>
      <c r="I654" s="174">
        <v>0</v>
      </c>
      <c r="J654" s="174">
        <v>0</v>
      </c>
      <c r="K654" s="174">
        <v>0</v>
      </c>
      <c r="L654" s="174">
        <v>0</v>
      </c>
      <c r="M654" s="174">
        <v>0</v>
      </c>
      <c r="N654" s="174">
        <v>0</v>
      </c>
    </row>
    <row r="655" spans="1:14" hidden="1" outlineLevel="1" x14ac:dyDescent="0.25">
      <c r="A655" s="175" t="s">
        <v>267</v>
      </c>
      <c r="B655" s="175" t="s">
        <v>268</v>
      </c>
      <c r="C655" s="175" t="s">
        <v>209</v>
      </c>
      <c r="D655" s="175" t="s">
        <v>210</v>
      </c>
      <c r="E655" s="175"/>
      <c r="F655" s="174">
        <v>244048</v>
      </c>
      <c r="G655" s="174">
        <v>120944</v>
      </c>
      <c r="H655" s="174">
        <v>7754</v>
      </c>
      <c r="I655" s="174">
        <v>14638</v>
      </c>
      <c r="J655" s="174">
        <v>110832</v>
      </c>
      <c r="K655" s="174">
        <v>48524</v>
      </c>
      <c r="L655" s="174">
        <v>34312</v>
      </c>
      <c r="M655" s="174">
        <v>18716</v>
      </c>
      <c r="N655" s="174">
        <v>599768</v>
      </c>
    </row>
    <row r="656" spans="1:14" hidden="1" outlineLevel="1" x14ac:dyDescent="0.25">
      <c r="D656" s="173" t="s">
        <v>211</v>
      </c>
      <c r="E656" s="173"/>
    </row>
    <row r="657" spans="1:14" hidden="1" outlineLevel="1" x14ac:dyDescent="0.25">
      <c r="A657" s="175" t="s">
        <v>267</v>
      </c>
      <c r="B657" s="175" t="s">
        <v>268</v>
      </c>
      <c r="C657" s="175" t="s">
        <v>212</v>
      </c>
      <c r="D657" s="175" t="s">
        <v>213</v>
      </c>
      <c r="E657" s="175"/>
      <c r="F657" s="174">
        <v>0</v>
      </c>
      <c r="G657" s="174">
        <v>0</v>
      </c>
      <c r="H657" s="174">
        <v>0</v>
      </c>
      <c r="I657" s="174">
        <v>0</v>
      </c>
      <c r="J657" s="174">
        <v>0</v>
      </c>
      <c r="K657" s="174">
        <v>0</v>
      </c>
      <c r="L657" s="174">
        <v>0</v>
      </c>
      <c r="M657" s="174">
        <v>0</v>
      </c>
      <c r="N657" s="174">
        <v>0</v>
      </c>
    </row>
    <row r="658" spans="1:14" hidden="1" outlineLevel="1" x14ac:dyDescent="0.25">
      <c r="A658" s="175" t="s">
        <v>267</v>
      </c>
      <c r="B658" s="175" t="s">
        <v>268</v>
      </c>
      <c r="C658" s="175" t="s">
        <v>214</v>
      </c>
      <c r="D658" s="175" t="s">
        <v>215</v>
      </c>
      <c r="E658" s="175"/>
      <c r="F658" s="174">
        <v>0</v>
      </c>
      <c r="G658" s="174">
        <v>0</v>
      </c>
      <c r="H658" s="174">
        <v>0</v>
      </c>
      <c r="I658" s="174">
        <v>0</v>
      </c>
      <c r="J658" s="174">
        <v>0</v>
      </c>
      <c r="K658" s="174">
        <v>0</v>
      </c>
      <c r="L658" s="174">
        <v>0</v>
      </c>
      <c r="M658" s="174">
        <v>0</v>
      </c>
      <c r="N658" s="174">
        <v>0</v>
      </c>
    </row>
    <row r="659" spans="1:14" hidden="1" outlineLevel="1" x14ac:dyDescent="0.25">
      <c r="A659" s="175" t="s">
        <v>267</v>
      </c>
      <c r="B659" s="175" t="s">
        <v>268</v>
      </c>
      <c r="C659" s="175" t="s">
        <v>216</v>
      </c>
      <c r="D659" s="175" t="s">
        <v>217</v>
      </c>
      <c r="E659" s="175"/>
      <c r="F659" s="174">
        <v>0</v>
      </c>
      <c r="G659" s="174">
        <v>0</v>
      </c>
      <c r="H659" s="174">
        <v>0</v>
      </c>
      <c r="I659" s="174">
        <v>0</v>
      </c>
      <c r="J659" s="174">
        <v>0</v>
      </c>
      <c r="K659" s="174">
        <v>0</v>
      </c>
      <c r="L659" s="174">
        <v>0</v>
      </c>
      <c r="M659" s="174">
        <v>0</v>
      </c>
      <c r="N659" s="174">
        <v>0</v>
      </c>
    </row>
    <row r="660" spans="1:14" hidden="1" outlineLevel="1" x14ac:dyDescent="0.25">
      <c r="A660" s="175" t="s">
        <v>267</v>
      </c>
      <c r="B660" s="175" t="s">
        <v>268</v>
      </c>
      <c r="C660" s="175" t="s">
        <v>218</v>
      </c>
      <c r="D660" s="175" t="s">
        <v>219</v>
      </c>
      <c r="E660" s="175"/>
      <c r="F660" s="174">
        <v>0</v>
      </c>
      <c r="G660" s="174">
        <v>0</v>
      </c>
      <c r="H660" s="174">
        <v>0</v>
      </c>
      <c r="I660" s="174">
        <v>0</v>
      </c>
      <c r="J660" s="174">
        <v>0</v>
      </c>
      <c r="K660" s="174">
        <v>0</v>
      </c>
      <c r="L660" s="174">
        <v>0</v>
      </c>
      <c r="M660" s="174">
        <v>0</v>
      </c>
      <c r="N660" s="174">
        <v>0</v>
      </c>
    </row>
    <row r="661" spans="1:14" hidden="1" outlineLevel="1" x14ac:dyDescent="0.25">
      <c r="A661" s="175" t="s">
        <v>267</v>
      </c>
      <c r="B661" s="175" t="s">
        <v>268</v>
      </c>
      <c r="C661" s="175" t="s">
        <v>482</v>
      </c>
      <c r="D661" s="175" t="s">
        <v>483</v>
      </c>
      <c r="E661" s="175"/>
      <c r="F661" s="174">
        <v>0</v>
      </c>
      <c r="G661" s="174">
        <v>0</v>
      </c>
      <c r="H661" s="174">
        <v>0</v>
      </c>
      <c r="I661" s="174">
        <v>0</v>
      </c>
      <c r="J661" s="174">
        <v>0</v>
      </c>
      <c r="K661" s="174">
        <v>0</v>
      </c>
      <c r="L661" s="174">
        <v>0</v>
      </c>
      <c r="M661" s="174">
        <v>0</v>
      </c>
      <c r="N661" s="174">
        <v>0</v>
      </c>
    </row>
    <row r="662" spans="1:14" hidden="1" outlineLevel="1" x14ac:dyDescent="0.25">
      <c r="A662" s="175" t="s">
        <v>267</v>
      </c>
      <c r="B662" s="175" t="s">
        <v>268</v>
      </c>
      <c r="C662" s="175" t="s">
        <v>484</v>
      </c>
      <c r="D662" s="175" t="s">
        <v>220</v>
      </c>
      <c r="E662" s="175"/>
      <c r="F662" s="174">
        <v>0</v>
      </c>
      <c r="G662" s="174">
        <v>0</v>
      </c>
      <c r="H662" s="174">
        <v>0</v>
      </c>
      <c r="I662" s="174">
        <v>0</v>
      </c>
      <c r="J662" s="174">
        <v>0</v>
      </c>
      <c r="K662" s="174">
        <v>0</v>
      </c>
      <c r="L662" s="174">
        <v>0</v>
      </c>
      <c r="M662" s="174">
        <v>0</v>
      </c>
      <c r="N662" s="174">
        <v>0</v>
      </c>
    </row>
    <row r="663" spans="1:14" hidden="1" outlineLevel="1" x14ac:dyDescent="0.25"/>
    <row r="664" spans="1:14" hidden="1" outlineLevel="1" x14ac:dyDescent="0.25"/>
    <row r="665" spans="1:14" hidden="1" outlineLevel="1" x14ac:dyDescent="0.25">
      <c r="A665" s="173" t="s">
        <v>269</v>
      </c>
    </row>
    <row r="666" spans="1:14" hidden="1" outlineLevel="1" x14ac:dyDescent="0.25">
      <c r="A666" s="175" t="s">
        <v>6</v>
      </c>
      <c r="B666" s="175" t="s">
        <v>143</v>
      </c>
      <c r="C666" s="175" t="s">
        <v>14</v>
      </c>
      <c r="D666" s="173" t="s">
        <v>144</v>
      </c>
      <c r="E666" s="173"/>
      <c r="F666" s="174" t="s">
        <v>145</v>
      </c>
      <c r="G666" s="174" t="s">
        <v>146</v>
      </c>
      <c r="H666" s="174" t="s">
        <v>147</v>
      </c>
      <c r="I666" s="174" t="s">
        <v>148</v>
      </c>
      <c r="J666" s="174" t="s">
        <v>149</v>
      </c>
      <c r="K666" s="174" t="s">
        <v>150</v>
      </c>
      <c r="L666" s="174" t="s">
        <v>151</v>
      </c>
      <c r="M666" s="174" t="s">
        <v>152</v>
      </c>
      <c r="N666" s="174" t="s">
        <v>5</v>
      </c>
    </row>
    <row r="667" spans="1:14" hidden="1" outlineLevel="1" x14ac:dyDescent="0.25">
      <c r="A667" s="175" t="s">
        <v>270</v>
      </c>
      <c r="B667" s="175" t="s">
        <v>271</v>
      </c>
      <c r="C667" s="175" t="s">
        <v>155</v>
      </c>
      <c r="D667" s="175" t="s">
        <v>156</v>
      </c>
      <c r="E667" s="175"/>
      <c r="F667" s="174">
        <v>34368</v>
      </c>
      <c r="G667" s="174">
        <v>0</v>
      </c>
      <c r="H667" s="174">
        <v>0</v>
      </c>
      <c r="I667" s="174">
        <v>0</v>
      </c>
      <c r="J667" s="174">
        <v>0</v>
      </c>
      <c r="K667" s="174">
        <v>0</v>
      </c>
      <c r="L667" s="174">
        <v>0</v>
      </c>
      <c r="M667" s="174">
        <v>0</v>
      </c>
      <c r="N667" s="174">
        <v>34368</v>
      </c>
    </row>
    <row r="668" spans="1:14" hidden="1" outlineLevel="1" x14ac:dyDescent="0.25">
      <c r="A668" s="175" t="s">
        <v>270</v>
      </c>
      <c r="B668" s="175" t="s">
        <v>271</v>
      </c>
      <c r="C668" s="175" t="s">
        <v>157</v>
      </c>
      <c r="D668" s="175" t="s">
        <v>158</v>
      </c>
      <c r="E668" s="175"/>
      <c r="F668" s="174">
        <v>0</v>
      </c>
      <c r="G668" s="174">
        <v>0</v>
      </c>
      <c r="H668" s="174">
        <v>0</v>
      </c>
      <c r="I668" s="174">
        <v>0</v>
      </c>
      <c r="J668" s="174">
        <v>40320</v>
      </c>
      <c r="K668" s="174">
        <v>0</v>
      </c>
      <c r="L668" s="174">
        <v>1632</v>
      </c>
      <c r="M668" s="174">
        <v>0</v>
      </c>
      <c r="N668" s="174">
        <v>41952</v>
      </c>
    </row>
    <row r="669" spans="1:14" hidden="1" outlineLevel="1" x14ac:dyDescent="0.25">
      <c r="A669" s="175" t="s">
        <v>270</v>
      </c>
      <c r="B669" s="175" t="s">
        <v>271</v>
      </c>
      <c r="C669" s="175" t="s">
        <v>159</v>
      </c>
      <c r="D669" s="175" t="s">
        <v>160</v>
      </c>
      <c r="E669" s="175"/>
      <c r="F669" s="174">
        <v>0</v>
      </c>
      <c r="G669" s="174">
        <v>111936</v>
      </c>
      <c r="H669" s="174">
        <v>0</v>
      </c>
      <c r="I669" s="174">
        <v>0</v>
      </c>
      <c r="J669" s="174">
        <v>0</v>
      </c>
      <c r="K669" s="174">
        <v>384</v>
      </c>
      <c r="L669" s="174">
        <v>0</v>
      </c>
      <c r="M669" s="174">
        <v>0</v>
      </c>
      <c r="N669" s="174">
        <v>112320</v>
      </c>
    </row>
    <row r="670" spans="1:14" hidden="1" outlineLevel="1" x14ac:dyDescent="0.25">
      <c r="A670" s="175" t="s">
        <v>270</v>
      </c>
      <c r="B670" s="175" t="s">
        <v>271</v>
      </c>
      <c r="C670" s="175" t="s">
        <v>161</v>
      </c>
      <c r="D670" s="175" t="s">
        <v>162</v>
      </c>
      <c r="E670" s="175"/>
      <c r="F670" s="174">
        <v>14496</v>
      </c>
      <c r="G670" s="174">
        <v>10272</v>
      </c>
      <c r="H670" s="174">
        <v>0</v>
      </c>
      <c r="I670" s="174">
        <v>0</v>
      </c>
      <c r="J670" s="174">
        <v>240</v>
      </c>
      <c r="K670" s="174">
        <v>29760</v>
      </c>
      <c r="L670" s="174">
        <v>7408</v>
      </c>
      <c r="M670" s="174">
        <v>48</v>
      </c>
      <c r="N670" s="174">
        <v>62224</v>
      </c>
    </row>
    <row r="671" spans="1:14" hidden="1" outlineLevel="1" x14ac:dyDescent="0.25">
      <c r="A671" s="175" t="s">
        <v>270</v>
      </c>
      <c r="B671" s="175" t="s">
        <v>271</v>
      </c>
      <c r="C671" s="175" t="s">
        <v>163</v>
      </c>
      <c r="D671" s="175" t="s">
        <v>164</v>
      </c>
      <c r="E671" s="175"/>
      <c r="F671" s="174">
        <v>0</v>
      </c>
      <c r="G671" s="174">
        <v>0</v>
      </c>
      <c r="H671" s="174">
        <v>0</v>
      </c>
      <c r="I671" s="174">
        <v>0</v>
      </c>
      <c r="J671" s="174">
        <v>0</v>
      </c>
      <c r="K671" s="174">
        <v>0</v>
      </c>
      <c r="L671" s="174">
        <v>0</v>
      </c>
      <c r="M671" s="174">
        <v>0</v>
      </c>
      <c r="N671" s="174">
        <v>0</v>
      </c>
    </row>
    <row r="672" spans="1:14" hidden="1" outlineLevel="1" x14ac:dyDescent="0.25">
      <c r="A672" s="175" t="s">
        <v>270</v>
      </c>
      <c r="B672" s="175" t="s">
        <v>271</v>
      </c>
      <c r="C672" s="175" t="s">
        <v>165</v>
      </c>
      <c r="D672" s="175" t="s">
        <v>166</v>
      </c>
      <c r="E672" s="175"/>
      <c r="F672" s="174">
        <v>0</v>
      </c>
      <c r="G672" s="174">
        <v>0</v>
      </c>
      <c r="H672" s="174">
        <v>0</v>
      </c>
      <c r="I672" s="174">
        <v>0</v>
      </c>
      <c r="J672" s="174">
        <v>0</v>
      </c>
      <c r="K672" s="174">
        <v>0</v>
      </c>
      <c r="L672" s="174">
        <v>0</v>
      </c>
      <c r="M672" s="174">
        <v>0</v>
      </c>
      <c r="N672" s="174">
        <v>0</v>
      </c>
    </row>
    <row r="673" spans="1:14" hidden="1" outlineLevel="1" x14ac:dyDescent="0.25">
      <c r="A673" s="175" t="s">
        <v>270</v>
      </c>
      <c r="B673" s="175" t="s">
        <v>271</v>
      </c>
      <c r="C673" s="175" t="s">
        <v>167</v>
      </c>
      <c r="D673" s="175" t="s">
        <v>168</v>
      </c>
      <c r="E673" s="175"/>
      <c r="F673" s="174">
        <v>0</v>
      </c>
      <c r="G673" s="174">
        <v>4800</v>
      </c>
      <c r="H673" s="174">
        <v>0</v>
      </c>
      <c r="I673" s="174">
        <v>0</v>
      </c>
      <c r="J673" s="174">
        <v>0</v>
      </c>
      <c r="K673" s="174">
        <v>5472</v>
      </c>
      <c r="L673" s="174">
        <v>0</v>
      </c>
      <c r="M673" s="174">
        <v>1792</v>
      </c>
      <c r="N673" s="174">
        <v>12064</v>
      </c>
    </row>
    <row r="674" spans="1:14" hidden="1" outlineLevel="1" x14ac:dyDescent="0.25">
      <c r="A674" s="175" t="s">
        <v>270</v>
      </c>
      <c r="B674" s="175" t="s">
        <v>271</v>
      </c>
      <c r="C674" s="175" t="s">
        <v>169</v>
      </c>
      <c r="D674" s="175" t="s">
        <v>170</v>
      </c>
      <c r="E674" s="175"/>
      <c r="F674" s="174">
        <v>0</v>
      </c>
      <c r="G674" s="174">
        <v>0</v>
      </c>
      <c r="H674" s="174">
        <v>0</v>
      </c>
      <c r="I674" s="174">
        <v>0</v>
      </c>
      <c r="J674" s="174">
        <v>3744</v>
      </c>
      <c r="K674" s="174">
        <v>0</v>
      </c>
      <c r="L674" s="174">
        <v>11034</v>
      </c>
      <c r="M674" s="174">
        <v>0</v>
      </c>
      <c r="N674" s="174">
        <v>14778</v>
      </c>
    </row>
    <row r="675" spans="1:14" hidden="1" outlineLevel="1" x14ac:dyDescent="0.25">
      <c r="A675" s="175" t="s">
        <v>270</v>
      </c>
      <c r="B675" s="175" t="s">
        <v>271</v>
      </c>
      <c r="C675" s="175" t="s">
        <v>171</v>
      </c>
      <c r="D675" s="175" t="s">
        <v>172</v>
      </c>
      <c r="E675" s="175"/>
      <c r="F675" s="174">
        <v>6384</v>
      </c>
      <c r="G675" s="174">
        <v>2112</v>
      </c>
      <c r="H675" s="174">
        <v>0</v>
      </c>
      <c r="I675" s="174">
        <v>0</v>
      </c>
      <c r="J675" s="174">
        <v>36032</v>
      </c>
      <c r="K675" s="174">
        <v>0</v>
      </c>
      <c r="L675" s="174">
        <v>1776</v>
      </c>
      <c r="M675" s="174">
        <v>0</v>
      </c>
      <c r="N675" s="174">
        <v>46304</v>
      </c>
    </row>
    <row r="676" spans="1:14" hidden="1" outlineLevel="1" x14ac:dyDescent="0.25">
      <c r="A676" s="175" t="s">
        <v>270</v>
      </c>
      <c r="B676" s="175" t="s">
        <v>271</v>
      </c>
      <c r="C676" s="175" t="s">
        <v>173</v>
      </c>
      <c r="D676" s="175" t="s">
        <v>174</v>
      </c>
      <c r="E676" s="175"/>
      <c r="F676" s="174">
        <v>0</v>
      </c>
      <c r="G676" s="174">
        <v>1872</v>
      </c>
      <c r="H676" s="174">
        <v>0</v>
      </c>
      <c r="I676" s="174">
        <v>0</v>
      </c>
      <c r="J676" s="174">
        <v>0</v>
      </c>
      <c r="K676" s="174">
        <v>0</v>
      </c>
      <c r="L676" s="174">
        <v>0</v>
      </c>
      <c r="M676" s="174">
        <v>0</v>
      </c>
      <c r="N676" s="174">
        <v>1872</v>
      </c>
    </row>
    <row r="677" spans="1:14" hidden="1" outlineLevel="1" x14ac:dyDescent="0.25">
      <c r="A677" s="175" t="s">
        <v>270</v>
      </c>
      <c r="B677" s="175" t="s">
        <v>271</v>
      </c>
      <c r="C677" s="175" t="s">
        <v>175</v>
      </c>
      <c r="D677" s="175" t="s">
        <v>176</v>
      </c>
      <c r="E677" s="175"/>
      <c r="F677" s="174">
        <v>0</v>
      </c>
      <c r="G677" s="174">
        <v>1056</v>
      </c>
      <c r="H677" s="174">
        <v>0</v>
      </c>
      <c r="I677" s="174">
        <v>0</v>
      </c>
      <c r="J677" s="174">
        <v>0</v>
      </c>
      <c r="K677" s="174">
        <v>23776</v>
      </c>
      <c r="L677" s="174">
        <v>0</v>
      </c>
      <c r="M677" s="174">
        <v>9044</v>
      </c>
      <c r="N677" s="174">
        <v>33876</v>
      </c>
    </row>
    <row r="678" spans="1:14" hidden="1" outlineLevel="1" x14ac:dyDescent="0.25">
      <c r="A678" s="175" t="s">
        <v>270</v>
      </c>
      <c r="B678" s="175" t="s">
        <v>271</v>
      </c>
      <c r="C678" s="175" t="s">
        <v>177</v>
      </c>
      <c r="D678" s="175" t="s">
        <v>178</v>
      </c>
      <c r="E678" s="175"/>
      <c r="F678" s="174">
        <v>90096</v>
      </c>
      <c r="G678" s="174">
        <v>0</v>
      </c>
      <c r="H678" s="174">
        <v>0</v>
      </c>
      <c r="I678" s="174">
        <v>11104</v>
      </c>
      <c r="J678" s="174">
        <v>0</v>
      </c>
      <c r="K678" s="174">
        <v>0</v>
      </c>
      <c r="L678" s="174">
        <v>0</v>
      </c>
      <c r="M678" s="174">
        <v>0</v>
      </c>
      <c r="N678" s="174">
        <v>101200</v>
      </c>
    </row>
    <row r="679" spans="1:14" hidden="1" outlineLevel="1" x14ac:dyDescent="0.25">
      <c r="A679" s="175" t="s">
        <v>270</v>
      </c>
      <c r="B679" s="175" t="s">
        <v>271</v>
      </c>
      <c r="C679" s="175" t="s">
        <v>179</v>
      </c>
      <c r="D679" s="175" t="s">
        <v>180</v>
      </c>
      <c r="E679" s="175"/>
      <c r="F679" s="174">
        <v>4800</v>
      </c>
      <c r="G679" s="174">
        <v>0</v>
      </c>
      <c r="H679" s="174">
        <v>0</v>
      </c>
      <c r="I679" s="174">
        <v>0</v>
      </c>
      <c r="J679" s="174">
        <v>96</v>
      </c>
      <c r="K679" s="174">
        <v>0</v>
      </c>
      <c r="L679" s="174">
        <v>0</v>
      </c>
      <c r="M679" s="174">
        <v>0</v>
      </c>
      <c r="N679" s="174">
        <v>4896</v>
      </c>
    </row>
    <row r="680" spans="1:14" hidden="1" outlineLevel="1" x14ac:dyDescent="0.25">
      <c r="A680" s="175" t="s">
        <v>270</v>
      </c>
      <c r="B680" s="175" t="s">
        <v>271</v>
      </c>
      <c r="C680" s="175" t="s">
        <v>181</v>
      </c>
      <c r="D680" s="175" t="s">
        <v>182</v>
      </c>
      <c r="E680" s="175"/>
      <c r="F680" s="174">
        <v>0</v>
      </c>
      <c r="G680" s="174">
        <v>0</v>
      </c>
      <c r="H680" s="174">
        <v>0</v>
      </c>
      <c r="I680" s="174">
        <v>0</v>
      </c>
      <c r="J680" s="174">
        <v>0</v>
      </c>
      <c r="K680" s="174">
        <v>94944</v>
      </c>
      <c r="L680" s="174">
        <v>0</v>
      </c>
      <c r="M680" s="174">
        <v>2424</v>
      </c>
      <c r="N680" s="174">
        <v>97368</v>
      </c>
    </row>
    <row r="681" spans="1:14" hidden="1" outlineLevel="1" x14ac:dyDescent="0.25">
      <c r="A681" s="175" t="s">
        <v>270</v>
      </c>
      <c r="B681" s="175" t="s">
        <v>271</v>
      </c>
      <c r="C681" s="175" t="s">
        <v>183</v>
      </c>
      <c r="D681" s="175" t="s">
        <v>184</v>
      </c>
      <c r="E681" s="175"/>
      <c r="F681" s="174">
        <v>0</v>
      </c>
      <c r="G681" s="174">
        <v>0</v>
      </c>
      <c r="H681" s="174">
        <v>0</v>
      </c>
      <c r="I681" s="174">
        <v>0</v>
      </c>
      <c r="J681" s="174">
        <v>0</v>
      </c>
      <c r="K681" s="174">
        <v>0</v>
      </c>
      <c r="L681" s="174">
        <v>0</v>
      </c>
      <c r="M681" s="174">
        <v>0</v>
      </c>
      <c r="N681" s="174">
        <v>0</v>
      </c>
    </row>
    <row r="682" spans="1:14" hidden="1" outlineLevel="1" x14ac:dyDescent="0.25">
      <c r="A682" s="175" t="s">
        <v>270</v>
      </c>
      <c r="B682" s="175" t="s">
        <v>271</v>
      </c>
      <c r="C682" s="175" t="s">
        <v>185</v>
      </c>
      <c r="D682" s="175" t="s">
        <v>186</v>
      </c>
      <c r="E682" s="175"/>
      <c r="F682" s="174">
        <v>2784</v>
      </c>
      <c r="G682" s="174">
        <v>720</v>
      </c>
      <c r="H682" s="174">
        <v>0</v>
      </c>
      <c r="I682" s="174">
        <v>0</v>
      </c>
      <c r="J682" s="174">
        <v>0</v>
      </c>
      <c r="K682" s="174">
        <v>241552</v>
      </c>
      <c r="L682" s="174">
        <v>3564</v>
      </c>
      <c r="M682" s="174">
        <v>5868</v>
      </c>
      <c r="N682" s="174">
        <v>254488</v>
      </c>
    </row>
    <row r="683" spans="1:14" hidden="1" outlineLevel="1" x14ac:dyDescent="0.25">
      <c r="A683" s="175" t="s">
        <v>270</v>
      </c>
      <c r="B683" s="175" t="s">
        <v>271</v>
      </c>
      <c r="C683" s="175" t="s">
        <v>187</v>
      </c>
      <c r="D683" s="175" t="s">
        <v>188</v>
      </c>
      <c r="E683" s="175"/>
      <c r="F683" s="174">
        <v>0</v>
      </c>
      <c r="G683" s="174">
        <v>0</v>
      </c>
      <c r="H683" s="174">
        <v>0</v>
      </c>
      <c r="I683" s="174">
        <v>0</v>
      </c>
      <c r="J683" s="174">
        <v>0</v>
      </c>
      <c r="K683" s="174">
        <v>0</v>
      </c>
      <c r="L683" s="174">
        <v>0</v>
      </c>
      <c r="M683" s="174">
        <v>0</v>
      </c>
      <c r="N683" s="174">
        <v>0</v>
      </c>
    </row>
    <row r="684" spans="1:14" hidden="1" outlineLevel="1" x14ac:dyDescent="0.25">
      <c r="A684" s="175" t="s">
        <v>270</v>
      </c>
      <c r="B684" s="175" t="s">
        <v>271</v>
      </c>
      <c r="C684" s="175" t="s">
        <v>189</v>
      </c>
      <c r="D684" s="175" t="s">
        <v>190</v>
      </c>
      <c r="E684" s="175"/>
      <c r="F684" s="174">
        <v>0</v>
      </c>
      <c r="G684" s="174">
        <v>0</v>
      </c>
      <c r="H684" s="174">
        <v>0</v>
      </c>
      <c r="I684" s="174">
        <v>0</v>
      </c>
      <c r="J684" s="174">
        <v>0</v>
      </c>
      <c r="K684" s="174">
        <v>24128</v>
      </c>
      <c r="L684" s="174">
        <v>0</v>
      </c>
      <c r="M684" s="174">
        <v>0</v>
      </c>
      <c r="N684" s="174">
        <v>24128</v>
      </c>
    </row>
    <row r="685" spans="1:14" hidden="1" outlineLevel="1" x14ac:dyDescent="0.25">
      <c r="A685" s="175" t="s">
        <v>270</v>
      </c>
      <c r="B685" s="175" t="s">
        <v>271</v>
      </c>
      <c r="C685" s="175" t="s">
        <v>191</v>
      </c>
      <c r="D685" s="175" t="s">
        <v>192</v>
      </c>
      <c r="E685" s="175"/>
      <c r="F685" s="174">
        <v>0</v>
      </c>
      <c r="G685" s="174">
        <v>64480</v>
      </c>
      <c r="H685" s="174">
        <v>44555</v>
      </c>
      <c r="I685" s="174">
        <v>0</v>
      </c>
      <c r="J685" s="174">
        <v>0</v>
      </c>
      <c r="K685" s="174">
        <v>0</v>
      </c>
      <c r="L685" s="174">
        <v>0</v>
      </c>
      <c r="M685" s="174">
        <v>0</v>
      </c>
      <c r="N685" s="174">
        <v>109035</v>
      </c>
    </row>
    <row r="686" spans="1:14" hidden="1" outlineLevel="1" x14ac:dyDescent="0.25">
      <c r="A686" s="175" t="s">
        <v>270</v>
      </c>
      <c r="B686" s="175" t="s">
        <v>271</v>
      </c>
      <c r="C686" s="175" t="s">
        <v>193</v>
      </c>
      <c r="D686" s="175" t="s">
        <v>194</v>
      </c>
      <c r="E686" s="175"/>
      <c r="F686" s="174">
        <v>0</v>
      </c>
      <c r="G686" s="174">
        <v>0</v>
      </c>
      <c r="H686" s="174">
        <v>0</v>
      </c>
      <c r="I686" s="174">
        <v>0</v>
      </c>
      <c r="J686" s="174">
        <v>0</v>
      </c>
      <c r="K686" s="174">
        <v>0</v>
      </c>
      <c r="L686" s="174">
        <v>1242</v>
      </c>
      <c r="M686" s="174">
        <v>0</v>
      </c>
      <c r="N686" s="174">
        <v>1242</v>
      </c>
    </row>
    <row r="687" spans="1:14" hidden="1" outlineLevel="1" x14ac:dyDescent="0.25">
      <c r="A687" s="175" t="s">
        <v>270</v>
      </c>
      <c r="B687" s="175" t="s">
        <v>271</v>
      </c>
      <c r="C687" s="175" t="s">
        <v>195</v>
      </c>
      <c r="D687" s="175" t="s">
        <v>196</v>
      </c>
      <c r="E687" s="175"/>
      <c r="F687" s="174">
        <v>0</v>
      </c>
      <c r="G687" s="174">
        <v>0</v>
      </c>
      <c r="H687" s="174">
        <v>0</v>
      </c>
      <c r="I687" s="174">
        <v>0</v>
      </c>
      <c r="J687" s="174">
        <v>0</v>
      </c>
      <c r="K687" s="174">
        <v>0</v>
      </c>
      <c r="L687" s="174">
        <v>1800</v>
      </c>
      <c r="M687" s="174">
        <v>0</v>
      </c>
      <c r="N687" s="174">
        <v>1800</v>
      </c>
    </row>
    <row r="688" spans="1:14" hidden="1" outlineLevel="1" x14ac:dyDescent="0.25">
      <c r="A688" s="175" t="s">
        <v>270</v>
      </c>
      <c r="B688" s="175" t="s">
        <v>271</v>
      </c>
      <c r="C688" s="175" t="s">
        <v>197</v>
      </c>
      <c r="D688" s="175" t="s">
        <v>198</v>
      </c>
      <c r="E688" s="175"/>
      <c r="F688" s="174">
        <v>0</v>
      </c>
      <c r="G688" s="174">
        <v>0</v>
      </c>
      <c r="H688" s="174">
        <v>0</v>
      </c>
      <c r="I688" s="174">
        <v>0</v>
      </c>
      <c r="J688" s="174">
        <v>672</v>
      </c>
      <c r="K688" s="174">
        <v>0</v>
      </c>
      <c r="L688" s="174">
        <v>910</v>
      </c>
      <c r="M688" s="174">
        <v>0</v>
      </c>
      <c r="N688" s="174">
        <v>1582</v>
      </c>
    </row>
    <row r="689" spans="1:14" hidden="1" outlineLevel="1" x14ac:dyDescent="0.25">
      <c r="A689" s="175" t="s">
        <v>270</v>
      </c>
      <c r="B689" s="175" t="s">
        <v>271</v>
      </c>
      <c r="C689" s="175" t="s">
        <v>199</v>
      </c>
      <c r="D689" s="175" t="s">
        <v>200</v>
      </c>
      <c r="E689" s="175"/>
      <c r="F689" s="174">
        <v>9360</v>
      </c>
      <c r="G689" s="174">
        <v>0</v>
      </c>
      <c r="H689" s="174">
        <v>0</v>
      </c>
      <c r="I689" s="174">
        <v>0</v>
      </c>
      <c r="J689" s="174">
        <v>0</v>
      </c>
      <c r="K689" s="174">
        <v>0</v>
      </c>
      <c r="L689" s="174">
        <v>0</v>
      </c>
      <c r="M689" s="174">
        <v>0</v>
      </c>
      <c r="N689" s="174">
        <v>9360</v>
      </c>
    </row>
    <row r="690" spans="1:14" hidden="1" outlineLevel="1" x14ac:dyDescent="0.25">
      <c r="A690" s="175" t="s">
        <v>270</v>
      </c>
      <c r="B690" s="175" t="s">
        <v>271</v>
      </c>
      <c r="C690" s="175" t="s">
        <v>201</v>
      </c>
      <c r="D690" s="175" t="s">
        <v>202</v>
      </c>
      <c r="E690" s="175"/>
      <c r="F690" s="174">
        <v>6576</v>
      </c>
      <c r="G690" s="174">
        <v>0</v>
      </c>
      <c r="H690" s="174">
        <v>0</v>
      </c>
      <c r="I690" s="174">
        <v>0</v>
      </c>
      <c r="J690" s="174">
        <v>23760</v>
      </c>
      <c r="K690" s="174">
        <v>0</v>
      </c>
      <c r="L690" s="174">
        <v>868</v>
      </c>
      <c r="M690" s="174">
        <v>0</v>
      </c>
      <c r="N690" s="174">
        <v>31204</v>
      </c>
    </row>
    <row r="691" spans="1:14" hidden="1" outlineLevel="1" x14ac:dyDescent="0.25">
      <c r="A691" s="175" t="s">
        <v>270</v>
      </c>
      <c r="B691" s="175" t="s">
        <v>271</v>
      </c>
      <c r="C691" s="175" t="s">
        <v>203</v>
      </c>
      <c r="D691" s="175" t="s">
        <v>204</v>
      </c>
      <c r="E691" s="175"/>
      <c r="F691" s="174">
        <v>129456</v>
      </c>
      <c r="G691" s="174">
        <v>0</v>
      </c>
      <c r="H691" s="174">
        <v>0</v>
      </c>
      <c r="I691" s="174">
        <v>0</v>
      </c>
      <c r="J691" s="174">
        <v>0</v>
      </c>
      <c r="K691" s="174">
        <v>0</v>
      </c>
      <c r="L691" s="174">
        <v>0</v>
      </c>
      <c r="M691" s="174">
        <v>0</v>
      </c>
      <c r="N691" s="174">
        <v>129456</v>
      </c>
    </row>
    <row r="692" spans="1:14" hidden="1" outlineLevel="1" x14ac:dyDescent="0.25">
      <c r="A692" s="175" t="s">
        <v>270</v>
      </c>
      <c r="B692" s="175" t="s">
        <v>271</v>
      </c>
      <c r="C692" s="175" t="s">
        <v>205</v>
      </c>
      <c r="D692" s="175" t="s">
        <v>206</v>
      </c>
      <c r="E692" s="175"/>
      <c r="F692" s="174">
        <v>55408</v>
      </c>
      <c r="G692" s="174">
        <v>0</v>
      </c>
      <c r="H692" s="174">
        <v>0</v>
      </c>
      <c r="I692" s="174">
        <v>0</v>
      </c>
      <c r="J692" s="174">
        <v>0</v>
      </c>
      <c r="K692" s="174">
        <v>0</v>
      </c>
      <c r="L692" s="174">
        <v>0</v>
      </c>
      <c r="M692" s="174">
        <v>0</v>
      </c>
      <c r="N692" s="174">
        <v>55408</v>
      </c>
    </row>
    <row r="693" spans="1:14" hidden="1" outlineLevel="1" x14ac:dyDescent="0.25">
      <c r="A693" s="175" t="s">
        <v>270</v>
      </c>
      <c r="B693" s="175" t="s">
        <v>271</v>
      </c>
      <c r="C693" s="175" t="s">
        <v>207</v>
      </c>
      <c r="D693" s="175" t="s">
        <v>208</v>
      </c>
      <c r="E693" s="175"/>
      <c r="F693" s="174">
        <v>0</v>
      </c>
      <c r="G693" s="174">
        <v>0</v>
      </c>
      <c r="H693" s="174">
        <v>0</v>
      </c>
      <c r="I693" s="174">
        <v>0</v>
      </c>
      <c r="J693" s="174">
        <v>0</v>
      </c>
      <c r="K693" s="174">
        <v>0</v>
      </c>
      <c r="L693" s="174">
        <v>0</v>
      </c>
      <c r="M693" s="174">
        <v>0</v>
      </c>
      <c r="N693" s="174">
        <v>0</v>
      </c>
    </row>
    <row r="694" spans="1:14" hidden="1" outlineLevel="1" x14ac:dyDescent="0.25">
      <c r="A694" s="175" t="s">
        <v>270</v>
      </c>
      <c r="B694" s="175" t="s">
        <v>271</v>
      </c>
      <c r="C694" s="175" t="s">
        <v>209</v>
      </c>
      <c r="D694" s="175" t="s">
        <v>210</v>
      </c>
      <c r="E694" s="175"/>
      <c r="F694" s="174">
        <v>353728</v>
      </c>
      <c r="G694" s="174">
        <v>197248</v>
      </c>
      <c r="H694" s="174">
        <v>44555</v>
      </c>
      <c r="I694" s="174">
        <v>11104</v>
      </c>
      <c r="J694" s="174">
        <v>104864</v>
      </c>
      <c r="K694" s="174">
        <v>420016</v>
      </c>
      <c r="L694" s="174">
        <v>30234</v>
      </c>
      <c r="M694" s="174">
        <v>19176</v>
      </c>
      <c r="N694" s="174">
        <v>1180925</v>
      </c>
    </row>
    <row r="695" spans="1:14" hidden="1" outlineLevel="1" x14ac:dyDescent="0.25">
      <c r="D695" s="173" t="s">
        <v>211</v>
      </c>
      <c r="E695" s="173"/>
    </row>
    <row r="696" spans="1:14" hidden="1" outlineLevel="1" x14ac:dyDescent="0.25">
      <c r="A696" s="175" t="s">
        <v>270</v>
      </c>
      <c r="B696" s="175" t="s">
        <v>271</v>
      </c>
      <c r="C696" s="175" t="s">
        <v>212</v>
      </c>
      <c r="D696" s="175" t="s">
        <v>213</v>
      </c>
      <c r="E696" s="175"/>
      <c r="F696" s="174">
        <v>0</v>
      </c>
      <c r="G696" s="174">
        <v>0</v>
      </c>
      <c r="H696" s="174">
        <v>0</v>
      </c>
      <c r="I696" s="174">
        <v>0</v>
      </c>
      <c r="J696" s="174">
        <v>0</v>
      </c>
      <c r="K696" s="174">
        <v>0</v>
      </c>
      <c r="L696" s="174">
        <v>0</v>
      </c>
      <c r="M696" s="174">
        <v>0</v>
      </c>
      <c r="N696" s="174">
        <v>0</v>
      </c>
    </row>
    <row r="697" spans="1:14" hidden="1" outlineLevel="1" x14ac:dyDescent="0.25">
      <c r="A697" s="175" t="s">
        <v>270</v>
      </c>
      <c r="B697" s="175" t="s">
        <v>271</v>
      </c>
      <c r="C697" s="175" t="s">
        <v>214</v>
      </c>
      <c r="D697" s="175" t="s">
        <v>215</v>
      </c>
      <c r="E697" s="175"/>
      <c r="F697" s="174">
        <v>0</v>
      </c>
      <c r="G697" s="174">
        <v>0</v>
      </c>
      <c r="H697" s="174">
        <v>0</v>
      </c>
      <c r="I697" s="174">
        <v>0</v>
      </c>
      <c r="J697" s="174">
        <v>0</v>
      </c>
      <c r="K697" s="174">
        <v>0</v>
      </c>
      <c r="L697" s="174">
        <v>0</v>
      </c>
      <c r="M697" s="174">
        <v>0</v>
      </c>
      <c r="N697" s="174">
        <v>0</v>
      </c>
    </row>
    <row r="698" spans="1:14" hidden="1" outlineLevel="1" x14ac:dyDescent="0.25">
      <c r="A698" s="175" t="s">
        <v>270</v>
      </c>
      <c r="B698" s="175" t="s">
        <v>271</v>
      </c>
      <c r="C698" s="175" t="s">
        <v>216</v>
      </c>
      <c r="D698" s="175" t="s">
        <v>217</v>
      </c>
      <c r="E698" s="175"/>
      <c r="F698" s="174">
        <v>0</v>
      </c>
      <c r="G698" s="174">
        <v>0</v>
      </c>
      <c r="H698" s="174">
        <v>0</v>
      </c>
      <c r="I698" s="174">
        <v>0</v>
      </c>
      <c r="J698" s="174">
        <v>0</v>
      </c>
      <c r="K698" s="174">
        <v>0</v>
      </c>
      <c r="L698" s="174">
        <v>0</v>
      </c>
      <c r="M698" s="174">
        <v>0</v>
      </c>
      <c r="N698" s="174">
        <v>0</v>
      </c>
    </row>
    <row r="699" spans="1:14" hidden="1" outlineLevel="1" x14ac:dyDescent="0.25">
      <c r="A699" s="175" t="s">
        <v>270</v>
      </c>
      <c r="B699" s="175" t="s">
        <v>271</v>
      </c>
      <c r="C699" s="175" t="s">
        <v>218</v>
      </c>
      <c r="D699" s="175" t="s">
        <v>219</v>
      </c>
      <c r="E699" s="175"/>
      <c r="F699" s="174">
        <v>0</v>
      </c>
      <c r="G699" s="174">
        <v>0</v>
      </c>
      <c r="H699" s="174">
        <v>0</v>
      </c>
      <c r="I699" s="174">
        <v>0</v>
      </c>
      <c r="J699" s="174">
        <v>0</v>
      </c>
      <c r="K699" s="174">
        <v>0</v>
      </c>
      <c r="L699" s="174">
        <v>0</v>
      </c>
      <c r="M699" s="174">
        <v>0</v>
      </c>
      <c r="N699" s="174">
        <v>0</v>
      </c>
    </row>
    <row r="700" spans="1:14" hidden="1" outlineLevel="1" x14ac:dyDescent="0.25">
      <c r="A700" s="175" t="s">
        <v>270</v>
      </c>
      <c r="B700" s="175" t="s">
        <v>271</v>
      </c>
      <c r="C700" s="175" t="s">
        <v>482</v>
      </c>
      <c r="D700" s="175" t="s">
        <v>483</v>
      </c>
      <c r="E700" s="175"/>
      <c r="F700" s="174">
        <v>0</v>
      </c>
      <c r="G700" s="174">
        <v>0</v>
      </c>
      <c r="H700" s="174">
        <v>0</v>
      </c>
      <c r="I700" s="174">
        <v>0</v>
      </c>
      <c r="J700" s="174">
        <v>0</v>
      </c>
      <c r="K700" s="174">
        <v>0</v>
      </c>
      <c r="L700" s="174">
        <v>0</v>
      </c>
      <c r="M700" s="174">
        <v>0</v>
      </c>
      <c r="N700" s="174">
        <v>0</v>
      </c>
    </row>
    <row r="701" spans="1:14" hidden="1" outlineLevel="1" x14ac:dyDescent="0.25">
      <c r="A701" s="175" t="s">
        <v>270</v>
      </c>
      <c r="B701" s="175" t="s">
        <v>271</v>
      </c>
      <c r="C701" s="175" t="s">
        <v>484</v>
      </c>
      <c r="D701" s="175" t="s">
        <v>220</v>
      </c>
      <c r="E701" s="175"/>
      <c r="F701" s="174">
        <v>0</v>
      </c>
      <c r="G701" s="174">
        <v>0</v>
      </c>
      <c r="H701" s="174">
        <v>0</v>
      </c>
      <c r="I701" s="174">
        <v>0</v>
      </c>
      <c r="J701" s="174">
        <v>0</v>
      </c>
      <c r="K701" s="174">
        <v>0</v>
      </c>
      <c r="L701" s="174">
        <v>0</v>
      </c>
      <c r="M701" s="174">
        <v>0</v>
      </c>
      <c r="N701" s="174">
        <v>0</v>
      </c>
    </row>
    <row r="702" spans="1:14" hidden="1" outlineLevel="1" x14ac:dyDescent="0.25"/>
    <row r="703" spans="1:14" hidden="1" outlineLevel="1" x14ac:dyDescent="0.25"/>
    <row r="704" spans="1:14" hidden="1" outlineLevel="1" x14ac:dyDescent="0.25">
      <c r="A704" s="173" t="s">
        <v>272</v>
      </c>
    </row>
    <row r="705" spans="1:14" hidden="1" outlineLevel="1" x14ac:dyDescent="0.25">
      <c r="A705" s="175" t="s">
        <v>6</v>
      </c>
      <c r="B705" s="175" t="s">
        <v>143</v>
      </c>
      <c r="C705" s="175" t="s">
        <v>14</v>
      </c>
      <c r="D705" s="173" t="s">
        <v>144</v>
      </c>
      <c r="E705" s="173"/>
      <c r="F705" s="174" t="s">
        <v>145</v>
      </c>
      <c r="G705" s="174" t="s">
        <v>146</v>
      </c>
      <c r="H705" s="174" t="s">
        <v>147</v>
      </c>
      <c r="I705" s="174" t="s">
        <v>148</v>
      </c>
      <c r="J705" s="174" t="s">
        <v>149</v>
      </c>
      <c r="K705" s="174" t="s">
        <v>150</v>
      </c>
      <c r="L705" s="174" t="s">
        <v>151</v>
      </c>
      <c r="M705" s="174" t="s">
        <v>152</v>
      </c>
      <c r="N705" s="174" t="s">
        <v>5</v>
      </c>
    </row>
    <row r="706" spans="1:14" hidden="1" outlineLevel="1" x14ac:dyDescent="0.25">
      <c r="A706" s="175" t="s">
        <v>273</v>
      </c>
      <c r="B706" s="175" t="s">
        <v>274</v>
      </c>
      <c r="C706" s="175" t="s">
        <v>155</v>
      </c>
      <c r="D706" s="175" t="s">
        <v>156</v>
      </c>
      <c r="E706" s="175"/>
      <c r="F706" s="174">
        <v>0</v>
      </c>
      <c r="G706" s="174">
        <v>0</v>
      </c>
      <c r="H706" s="174">
        <v>0</v>
      </c>
      <c r="I706" s="174">
        <v>0</v>
      </c>
      <c r="J706" s="174">
        <v>9024</v>
      </c>
      <c r="K706" s="174">
        <v>0</v>
      </c>
      <c r="L706" s="174">
        <v>3920</v>
      </c>
      <c r="M706" s="174">
        <v>0</v>
      </c>
      <c r="N706" s="174">
        <v>12944</v>
      </c>
    </row>
    <row r="707" spans="1:14" hidden="1" outlineLevel="1" x14ac:dyDescent="0.25">
      <c r="A707" s="175" t="s">
        <v>273</v>
      </c>
      <c r="B707" s="175" t="s">
        <v>274</v>
      </c>
      <c r="C707" s="175" t="s">
        <v>157</v>
      </c>
      <c r="D707" s="175" t="s">
        <v>158</v>
      </c>
      <c r="E707" s="175"/>
      <c r="F707" s="174">
        <v>0</v>
      </c>
      <c r="G707" s="174">
        <v>0</v>
      </c>
      <c r="H707" s="174">
        <v>0</v>
      </c>
      <c r="I707" s="174">
        <v>0</v>
      </c>
      <c r="J707" s="174">
        <v>53952</v>
      </c>
      <c r="K707" s="174">
        <v>0</v>
      </c>
      <c r="L707" s="174">
        <v>3452</v>
      </c>
      <c r="M707" s="174">
        <v>0</v>
      </c>
      <c r="N707" s="174">
        <v>57404</v>
      </c>
    </row>
    <row r="708" spans="1:14" hidden="1" outlineLevel="1" x14ac:dyDescent="0.25">
      <c r="A708" s="175" t="s">
        <v>273</v>
      </c>
      <c r="B708" s="175" t="s">
        <v>274</v>
      </c>
      <c r="C708" s="175" t="s">
        <v>159</v>
      </c>
      <c r="D708" s="175" t="s">
        <v>160</v>
      </c>
      <c r="E708" s="175"/>
      <c r="F708" s="174">
        <v>0</v>
      </c>
      <c r="G708" s="174">
        <v>176688</v>
      </c>
      <c r="H708" s="174">
        <v>0</v>
      </c>
      <c r="I708" s="174">
        <v>0</v>
      </c>
      <c r="J708" s="174">
        <v>0</v>
      </c>
      <c r="K708" s="174">
        <v>0</v>
      </c>
      <c r="L708" s="174">
        <v>0</v>
      </c>
      <c r="M708" s="174">
        <v>0</v>
      </c>
      <c r="N708" s="174">
        <v>176688</v>
      </c>
    </row>
    <row r="709" spans="1:14" hidden="1" outlineLevel="1" x14ac:dyDescent="0.25">
      <c r="A709" s="175" t="s">
        <v>273</v>
      </c>
      <c r="B709" s="175" t="s">
        <v>274</v>
      </c>
      <c r="C709" s="175" t="s">
        <v>161</v>
      </c>
      <c r="D709" s="175" t="s">
        <v>162</v>
      </c>
      <c r="E709" s="175"/>
      <c r="F709" s="174">
        <v>22480</v>
      </c>
      <c r="G709" s="174">
        <v>10560</v>
      </c>
      <c r="H709" s="174">
        <v>0</v>
      </c>
      <c r="I709" s="174">
        <v>0</v>
      </c>
      <c r="J709" s="174">
        <v>35248</v>
      </c>
      <c r="K709" s="174">
        <v>5248</v>
      </c>
      <c r="L709" s="174">
        <v>2426</v>
      </c>
      <c r="M709" s="174">
        <v>192</v>
      </c>
      <c r="N709" s="174">
        <v>76154</v>
      </c>
    </row>
    <row r="710" spans="1:14" hidden="1" outlineLevel="1" x14ac:dyDescent="0.25">
      <c r="A710" s="175" t="s">
        <v>273</v>
      </c>
      <c r="B710" s="175" t="s">
        <v>274</v>
      </c>
      <c r="C710" s="175" t="s">
        <v>163</v>
      </c>
      <c r="D710" s="175" t="s">
        <v>164</v>
      </c>
      <c r="E710" s="175"/>
      <c r="F710" s="174">
        <v>0</v>
      </c>
      <c r="G710" s="174">
        <v>0</v>
      </c>
      <c r="H710" s="174">
        <v>0</v>
      </c>
      <c r="I710" s="174">
        <v>0</v>
      </c>
      <c r="J710" s="174">
        <v>0</v>
      </c>
      <c r="K710" s="174">
        <v>0</v>
      </c>
      <c r="L710" s="174">
        <v>0</v>
      </c>
      <c r="M710" s="174">
        <v>0</v>
      </c>
      <c r="N710" s="174">
        <v>0</v>
      </c>
    </row>
    <row r="711" spans="1:14" hidden="1" outlineLevel="1" x14ac:dyDescent="0.25">
      <c r="A711" s="175" t="s">
        <v>273</v>
      </c>
      <c r="B711" s="175" t="s">
        <v>274</v>
      </c>
      <c r="C711" s="175" t="s">
        <v>165</v>
      </c>
      <c r="D711" s="175" t="s">
        <v>166</v>
      </c>
      <c r="E711" s="175"/>
      <c r="F711" s="174">
        <v>0</v>
      </c>
      <c r="G711" s="174">
        <v>0</v>
      </c>
      <c r="H711" s="174">
        <v>0</v>
      </c>
      <c r="I711" s="174">
        <v>0</v>
      </c>
      <c r="J711" s="174">
        <v>432</v>
      </c>
      <c r="K711" s="174">
        <v>0</v>
      </c>
      <c r="L711" s="174">
        <v>780</v>
      </c>
      <c r="M711" s="174">
        <v>0</v>
      </c>
      <c r="N711" s="174">
        <v>1212</v>
      </c>
    </row>
    <row r="712" spans="1:14" hidden="1" outlineLevel="1" x14ac:dyDescent="0.25">
      <c r="A712" s="175" t="s">
        <v>273</v>
      </c>
      <c r="B712" s="175" t="s">
        <v>274</v>
      </c>
      <c r="C712" s="175" t="s">
        <v>167</v>
      </c>
      <c r="D712" s="175" t="s">
        <v>168</v>
      </c>
      <c r="E712" s="175"/>
      <c r="F712" s="174">
        <v>0</v>
      </c>
      <c r="G712" s="174">
        <v>17152</v>
      </c>
      <c r="H712" s="174">
        <v>0</v>
      </c>
      <c r="I712" s="174">
        <v>0</v>
      </c>
      <c r="J712" s="174">
        <v>0</v>
      </c>
      <c r="K712" s="174">
        <v>15560</v>
      </c>
      <c r="L712" s="174">
        <v>0</v>
      </c>
      <c r="M712" s="174">
        <v>632</v>
      </c>
      <c r="N712" s="174">
        <v>33344</v>
      </c>
    </row>
    <row r="713" spans="1:14" hidden="1" outlineLevel="1" x14ac:dyDescent="0.25">
      <c r="A713" s="175" t="s">
        <v>273</v>
      </c>
      <c r="B713" s="175" t="s">
        <v>274</v>
      </c>
      <c r="C713" s="175" t="s">
        <v>169</v>
      </c>
      <c r="D713" s="175" t="s">
        <v>170</v>
      </c>
      <c r="E713" s="175"/>
      <c r="F713" s="174">
        <v>0</v>
      </c>
      <c r="G713" s="174">
        <v>0</v>
      </c>
      <c r="H713" s="174">
        <v>0</v>
      </c>
      <c r="I713" s="174">
        <v>0</v>
      </c>
      <c r="J713" s="174">
        <v>10064</v>
      </c>
      <c r="K713" s="174">
        <v>0</v>
      </c>
      <c r="L713" s="174">
        <v>3396</v>
      </c>
      <c r="M713" s="174">
        <v>0</v>
      </c>
      <c r="N713" s="174">
        <v>13460</v>
      </c>
    </row>
    <row r="714" spans="1:14" hidden="1" outlineLevel="1" x14ac:dyDescent="0.25">
      <c r="A714" s="175" t="s">
        <v>273</v>
      </c>
      <c r="B714" s="175" t="s">
        <v>274</v>
      </c>
      <c r="C714" s="175" t="s">
        <v>171</v>
      </c>
      <c r="D714" s="175" t="s">
        <v>172</v>
      </c>
      <c r="E714" s="175"/>
      <c r="F714" s="174">
        <v>2784</v>
      </c>
      <c r="G714" s="174">
        <v>16576</v>
      </c>
      <c r="H714" s="174">
        <v>0</v>
      </c>
      <c r="I714" s="174">
        <v>0</v>
      </c>
      <c r="J714" s="174">
        <v>76656</v>
      </c>
      <c r="K714" s="174">
        <v>0</v>
      </c>
      <c r="L714" s="174">
        <v>1504</v>
      </c>
      <c r="M714" s="174">
        <v>304</v>
      </c>
      <c r="N714" s="174">
        <v>97824</v>
      </c>
    </row>
    <row r="715" spans="1:14" hidden="1" outlineLevel="1" x14ac:dyDescent="0.25">
      <c r="A715" s="175" t="s">
        <v>273</v>
      </c>
      <c r="B715" s="175" t="s">
        <v>274</v>
      </c>
      <c r="C715" s="175" t="s">
        <v>173</v>
      </c>
      <c r="D715" s="175" t="s">
        <v>174</v>
      </c>
      <c r="E715" s="175"/>
      <c r="F715" s="174">
        <v>0</v>
      </c>
      <c r="G715" s="174">
        <v>960</v>
      </c>
      <c r="H715" s="174">
        <v>0</v>
      </c>
      <c r="I715" s="174">
        <v>0</v>
      </c>
      <c r="J715" s="174">
        <v>0</v>
      </c>
      <c r="K715" s="174">
        <v>0</v>
      </c>
      <c r="L715" s="174">
        <v>0</v>
      </c>
      <c r="M715" s="174">
        <v>0</v>
      </c>
      <c r="N715" s="174">
        <v>960</v>
      </c>
    </row>
    <row r="716" spans="1:14" hidden="1" outlineLevel="1" x14ac:dyDescent="0.25">
      <c r="A716" s="175" t="s">
        <v>273</v>
      </c>
      <c r="B716" s="175" t="s">
        <v>274</v>
      </c>
      <c r="C716" s="175" t="s">
        <v>175</v>
      </c>
      <c r="D716" s="175" t="s">
        <v>176</v>
      </c>
      <c r="E716" s="175"/>
      <c r="F716" s="174">
        <v>0</v>
      </c>
      <c r="G716" s="174">
        <v>0</v>
      </c>
      <c r="H716" s="174">
        <v>0</v>
      </c>
      <c r="I716" s="174">
        <v>0</v>
      </c>
      <c r="J716" s="174">
        <v>0</v>
      </c>
      <c r="K716" s="174">
        <v>33232</v>
      </c>
      <c r="L716" s="174">
        <v>0</v>
      </c>
      <c r="M716" s="174">
        <v>9817</v>
      </c>
      <c r="N716" s="174">
        <v>43049</v>
      </c>
    </row>
    <row r="717" spans="1:14" hidden="1" outlineLevel="1" x14ac:dyDescent="0.25">
      <c r="A717" s="175" t="s">
        <v>273</v>
      </c>
      <c r="B717" s="175" t="s">
        <v>274</v>
      </c>
      <c r="C717" s="175" t="s">
        <v>177</v>
      </c>
      <c r="D717" s="175" t="s">
        <v>178</v>
      </c>
      <c r="E717" s="175"/>
      <c r="F717" s="174">
        <v>177792</v>
      </c>
      <c r="G717" s="174">
        <v>0</v>
      </c>
      <c r="H717" s="174">
        <v>0</v>
      </c>
      <c r="I717" s="174">
        <v>34784</v>
      </c>
      <c r="J717" s="174">
        <v>0</v>
      </c>
      <c r="K717" s="174">
        <v>0</v>
      </c>
      <c r="L717" s="174">
        <v>0</v>
      </c>
      <c r="M717" s="174">
        <v>0</v>
      </c>
      <c r="N717" s="174">
        <v>212576</v>
      </c>
    </row>
    <row r="718" spans="1:14" hidden="1" outlineLevel="1" x14ac:dyDescent="0.25">
      <c r="A718" s="175" t="s">
        <v>273</v>
      </c>
      <c r="B718" s="175" t="s">
        <v>274</v>
      </c>
      <c r="C718" s="175" t="s">
        <v>179</v>
      </c>
      <c r="D718" s="175" t="s">
        <v>180</v>
      </c>
      <c r="E718" s="175"/>
      <c r="F718" s="174">
        <v>3440</v>
      </c>
      <c r="G718" s="174">
        <v>0</v>
      </c>
      <c r="H718" s="174">
        <v>0</v>
      </c>
      <c r="I718" s="174">
        <v>0</v>
      </c>
      <c r="J718" s="174">
        <v>0</v>
      </c>
      <c r="K718" s="174">
        <v>0</v>
      </c>
      <c r="L718" s="174">
        <v>0</v>
      </c>
      <c r="M718" s="174">
        <v>0</v>
      </c>
      <c r="N718" s="174">
        <v>3440</v>
      </c>
    </row>
    <row r="719" spans="1:14" hidden="1" outlineLevel="1" x14ac:dyDescent="0.25">
      <c r="A719" s="175" t="s">
        <v>273</v>
      </c>
      <c r="B719" s="175" t="s">
        <v>274</v>
      </c>
      <c r="C719" s="175" t="s">
        <v>181</v>
      </c>
      <c r="D719" s="175" t="s">
        <v>182</v>
      </c>
      <c r="E719" s="175"/>
      <c r="F719" s="174">
        <v>0</v>
      </c>
      <c r="G719" s="174">
        <v>0</v>
      </c>
      <c r="H719" s="174">
        <v>0</v>
      </c>
      <c r="I719" s="174">
        <v>0</v>
      </c>
      <c r="J719" s="174">
        <v>0</v>
      </c>
      <c r="K719" s="174">
        <v>201824</v>
      </c>
      <c r="L719" s="174">
        <v>0</v>
      </c>
      <c r="M719" s="174">
        <v>10886</v>
      </c>
      <c r="N719" s="174">
        <v>212710</v>
      </c>
    </row>
    <row r="720" spans="1:14" hidden="1" outlineLevel="1" x14ac:dyDescent="0.25">
      <c r="A720" s="175" t="s">
        <v>273</v>
      </c>
      <c r="B720" s="175" t="s">
        <v>274</v>
      </c>
      <c r="C720" s="175" t="s">
        <v>183</v>
      </c>
      <c r="D720" s="175" t="s">
        <v>184</v>
      </c>
      <c r="E720" s="175"/>
      <c r="F720" s="174">
        <v>0</v>
      </c>
      <c r="G720" s="174">
        <v>0</v>
      </c>
      <c r="H720" s="174">
        <v>0</v>
      </c>
      <c r="I720" s="174">
        <v>0</v>
      </c>
      <c r="J720" s="174">
        <v>0</v>
      </c>
      <c r="K720" s="174">
        <v>0</v>
      </c>
      <c r="L720" s="174">
        <v>0</v>
      </c>
      <c r="M720" s="174">
        <v>0</v>
      </c>
      <c r="N720" s="174">
        <v>0</v>
      </c>
    </row>
    <row r="721" spans="1:14" hidden="1" outlineLevel="1" x14ac:dyDescent="0.25">
      <c r="A721" s="175" t="s">
        <v>273</v>
      </c>
      <c r="B721" s="175" t="s">
        <v>274</v>
      </c>
      <c r="C721" s="175" t="s">
        <v>185</v>
      </c>
      <c r="D721" s="175" t="s">
        <v>186</v>
      </c>
      <c r="E721" s="175"/>
      <c r="F721" s="174">
        <v>6672</v>
      </c>
      <c r="G721" s="174">
        <v>0</v>
      </c>
      <c r="H721" s="174">
        <v>0</v>
      </c>
      <c r="I721" s="174">
        <v>0</v>
      </c>
      <c r="J721" s="174">
        <v>0</v>
      </c>
      <c r="K721" s="174">
        <v>94368</v>
      </c>
      <c r="L721" s="174">
        <v>0</v>
      </c>
      <c r="M721" s="174">
        <v>16608</v>
      </c>
      <c r="N721" s="174">
        <v>117648</v>
      </c>
    </row>
    <row r="722" spans="1:14" hidden="1" outlineLevel="1" x14ac:dyDescent="0.25">
      <c r="A722" s="175" t="s">
        <v>273</v>
      </c>
      <c r="B722" s="175" t="s">
        <v>274</v>
      </c>
      <c r="C722" s="175" t="s">
        <v>187</v>
      </c>
      <c r="D722" s="175" t="s">
        <v>188</v>
      </c>
      <c r="E722" s="175"/>
      <c r="F722" s="174">
        <v>0</v>
      </c>
      <c r="G722" s="174">
        <v>0</v>
      </c>
      <c r="H722" s="174">
        <v>0</v>
      </c>
      <c r="I722" s="174">
        <v>0</v>
      </c>
      <c r="J722" s="174">
        <v>0</v>
      </c>
      <c r="K722" s="174">
        <v>0</v>
      </c>
      <c r="L722" s="174">
        <v>0</v>
      </c>
      <c r="M722" s="174">
        <v>0</v>
      </c>
      <c r="N722" s="174">
        <v>0</v>
      </c>
    </row>
    <row r="723" spans="1:14" hidden="1" outlineLevel="1" x14ac:dyDescent="0.25">
      <c r="A723" s="175" t="s">
        <v>273</v>
      </c>
      <c r="B723" s="175" t="s">
        <v>274</v>
      </c>
      <c r="C723" s="175" t="s">
        <v>189</v>
      </c>
      <c r="D723" s="175" t="s">
        <v>190</v>
      </c>
      <c r="E723" s="175"/>
      <c r="F723" s="174">
        <v>0</v>
      </c>
      <c r="G723" s="174">
        <v>0</v>
      </c>
      <c r="H723" s="174">
        <v>0</v>
      </c>
      <c r="I723" s="174">
        <v>0</v>
      </c>
      <c r="J723" s="174">
        <v>0</v>
      </c>
      <c r="K723" s="174">
        <v>78192</v>
      </c>
      <c r="L723" s="174">
        <v>0</v>
      </c>
      <c r="M723" s="174">
        <v>0</v>
      </c>
      <c r="N723" s="174">
        <v>78192</v>
      </c>
    </row>
    <row r="724" spans="1:14" hidden="1" outlineLevel="1" x14ac:dyDescent="0.25">
      <c r="A724" s="175" t="s">
        <v>273</v>
      </c>
      <c r="B724" s="175" t="s">
        <v>274</v>
      </c>
      <c r="C724" s="175" t="s">
        <v>191</v>
      </c>
      <c r="D724" s="175" t="s">
        <v>192</v>
      </c>
      <c r="E724" s="175"/>
      <c r="F724" s="174">
        <v>0</v>
      </c>
      <c r="G724" s="174">
        <v>99584</v>
      </c>
      <c r="H724" s="174">
        <v>37776</v>
      </c>
      <c r="I724" s="174">
        <v>0</v>
      </c>
      <c r="J724" s="174">
        <v>0</v>
      </c>
      <c r="K724" s="174">
        <v>512</v>
      </c>
      <c r="L724" s="174">
        <v>0</v>
      </c>
      <c r="M724" s="174">
        <v>217</v>
      </c>
      <c r="N724" s="174">
        <v>138089</v>
      </c>
    </row>
    <row r="725" spans="1:14" hidden="1" outlineLevel="1" x14ac:dyDescent="0.25">
      <c r="A725" s="175" t="s">
        <v>273</v>
      </c>
      <c r="B725" s="175" t="s">
        <v>274</v>
      </c>
      <c r="C725" s="175" t="s">
        <v>193</v>
      </c>
      <c r="D725" s="175" t="s">
        <v>194</v>
      </c>
      <c r="E725" s="175"/>
      <c r="F725" s="174">
        <v>0</v>
      </c>
      <c r="G725" s="174">
        <v>0</v>
      </c>
      <c r="H725" s="174">
        <v>0</v>
      </c>
      <c r="I725" s="174">
        <v>0</v>
      </c>
      <c r="J725" s="174">
        <v>6560</v>
      </c>
      <c r="K725" s="174">
        <v>0</v>
      </c>
      <c r="L725" s="174">
        <v>1728</v>
      </c>
      <c r="M725" s="174">
        <v>0</v>
      </c>
      <c r="N725" s="174">
        <v>8288</v>
      </c>
    </row>
    <row r="726" spans="1:14" hidden="1" outlineLevel="1" x14ac:dyDescent="0.25">
      <c r="A726" s="175" t="s">
        <v>273</v>
      </c>
      <c r="B726" s="175" t="s">
        <v>274</v>
      </c>
      <c r="C726" s="175" t="s">
        <v>195</v>
      </c>
      <c r="D726" s="175" t="s">
        <v>196</v>
      </c>
      <c r="E726" s="175"/>
      <c r="F726" s="174">
        <v>0</v>
      </c>
      <c r="G726" s="174">
        <v>0</v>
      </c>
      <c r="H726" s="174">
        <v>0</v>
      </c>
      <c r="I726" s="174">
        <v>0</v>
      </c>
      <c r="J726" s="174">
        <v>0</v>
      </c>
      <c r="K726" s="174">
        <v>0</v>
      </c>
      <c r="L726" s="174">
        <v>0</v>
      </c>
      <c r="M726" s="174">
        <v>0</v>
      </c>
      <c r="N726" s="174">
        <v>0</v>
      </c>
    </row>
    <row r="727" spans="1:14" hidden="1" outlineLevel="1" x14ac:dyDescent="0.25">
      <c r="A727" s="175" t="s">
        <v>273</v>
      </c>
      <c r="B727" s="175" t="s">
        <v>274</v>
      </c>
      <c r="C727" s="175" t="s">
        <v>197</v>
      </c>
      <c r="D727" s="175" t="s">
        <v>198</v>
      </c>
      <c r="E727" s="175"/>
      <c r="F727" s="174">
        <v>0</v>
      </c>
      <c r="G727" s="174">
        <v>0</v>
      </c>
      <c r="H727" s="174">
        <v>0</v>
      </c>
      <c r="I727" s="174">
        <v>0</v>
      </c>
      <c r="J727" s="174">
        <v>4128</v>
      </c>
      <c r="K727" s="174">
        <v>0</v>
      </c>
      <c r="L727" s="174">
        <v>992</v>
      </c>
      <c r="M727" s="174">
        <v>0</v>
      </c>
      <c r="N727" s="174">
        <v>5120</v>
      </c>
    </row>
    <row r="728" spans="1:14" hidden="1" outlineLevel="1" x14ac:dyDescent="0.25">
      <c r="A728" s="175" t="s">
        <v>273</v>
      </c>
      <c r="B728" s="175" t="s">
        <v>274</v>
      </c>
      <c r="C728" s="175" t="s">
        <v>199</v>
      </c>
      <c r="D728" s="175" t="s">
        <v>200</v>
      </c>
      <c r="E728" s="175"/>
      <c r="F728" s="174">
        <v>15552</v>
      </c>
      <c r="G728" s="174">
        <v>0</v>
      </c>
      <c r="H728" s="174">
        <v>0</v>
      </c>
      <c r="I728" s="174">
        <v>0</v>
      </c>
      <c r="J728" s="174">
        <v>0</v>
      </c>
      <c r="K728" s="174">
        <v>0</v>
      </c>
      <c r="L728" s="174">
        <v>0</v>
      </c>
      <c r="M728" s="174">
        <v>0</v>
      </c>
      <c r="N728" s="174">
        <v>15552</v>
      </c>
    </row>
    <row r="729" spans="1:14" hidden="1" outlineLevel="1" x14ac:dyDescent="0.25">
      <c r="A729" s="175" t="s">
        <v>273</v>
      </c>
      <c r="B729" s="175" t="s">
        <v>274</v>
      </c>
      <c r="C729" s="175" t="s">
        <v>201</v>
      </c>
      <c r="D729" s="175" t="s">
        <v>202</v>
      </c>
      <c r="E729" s="175"/>
      <c r="F729" s="174">
        <v>11040</v>
      </c>
      <c r="G729" s="174">
        <v>0</v>
      </c>
      <c r="H729" s="174">
        <v>0</v>
      </c>
      <c r="I729" s="174">
        <v>0</v>
      </c>
      <c r="J729" s="174">
        <v>11744</v>
      </c>
      <c r="K729" s="174">
        <v>0</v>
      </c>
      <c r="L729" s="174">
        <v>5068</v>
      </c>
      <c r="M729" s="174">
        <v>0</v>
      </c>
      <c r="N729" s="174">
        <v>27852</v>
      </c>
    </row>
    <row r="730" spans="1:14" hidden="1" outlineLevel="1" x14ac:dyDescent="0.25">
      <c r="A730" s="175" t="s">
        <v>273</v>
      </c>
      <c r="B730" s="175" t="s">
        <v>274</v>
      </c>
      <c r="C730" s="175" t="s">
        <v>203</v>
      </c>
      <c r="D730" s="175" t="s">
        <v>204</v>
      </c>
      <c r="E730" s="175"/>
      <c r="F730" s="174">
        <v>295152</v>
      </c>
      <c r="G730" s="174">
        <v>0</v>
      </c>
      <c r="H730" s="174">
        <v>0</v>
      </c>
      <c r="I730" s="174">
        <v>0</v>
      </c>
      <c r="J730" s="174">
        <v>0</v>
      </c>
      <c r="K730" s="174">
        <v>0</v>
      </c>
      <c r="L730" s="174">
        <v>0</v>
      </c>
      <c r="M730" s="174">
        <v>0</v>
      </c>
      <c r="N730" s="174">
        <v>295152</v>
      </c>
    </row>
    <row r="731" spans="1:14" hidden="1" outlineLevel="1" x14ac:dyDescent="0.25">
      <c r="A731" s="175" t="s">
        <v>273</v>
      </c>
      <c r="B731" s="175" t="s">
        <v>274</v>
      </c>
      <c r="C731" s="175" t="s">
        <v>205</v>
      </c>
      <c r="D731" s="175" t="s">
        <v>206</v>
      </c>
      <c r="E731" s="175"/>
      <c r="F731" s="174">
        <v>52480</v>
      </c>
      <c r="G731" s="174">
        <v>0</v>
      </c>
      <c r="H731" s="174">
        <v>0</v>
      </c>
      <c r="I731" s="174">
        <v>0</v>
      </c>
      <c r="J731" s="174">
        <v>512</v>
      </c>
      <c r="K731" s="174">
        <v>0</v>
      </c>
      <c r="L731" s="174">
        <v>0</v>
      </c>
      <c r="M731" s="174">
        <v>0</v>
      </c>
      <c r="N731" s="174">
        <v>52992</v>
      </c>
    </row>
    <row r="732" spans="1:14" hidden="1" outlineLevel="1" x14ac:dyDescent="0.25">
      <c r="A732" s="175" t="s">
        <v>273</v>
      </c>
      <c r="B732" s="175" t="s">
        <v>274</v>
      </c>
      <c r="C732" s="175" t="s">
        <v>207</v>
      </c>
      <c r="D732" s="175" t="s">
        <v>208</v>
      </c>
      <c r="E732" s="175"/>
      <c r="F732" s="174">
        <v>0</v>
      </c>
      <c r="G732" s="174">
        <v>0</v>
      </c>
      <c r="H732" s="174">
        <v>0</v>
      </c>
      <c r="I732" s="174">
        <v>0</v>
      </c>
      <c r="J732" s="174">
        <v>0</v>
      </c>
      <c r="K732" s="174">
        <v>0</v>
      </c>
      <c r="L732" s="174">
        <v>0</v>
      </c>
      <c r="M732" s="174">
        <v>0</v>
      </c>
      <c r="N732" s="174">
        <v>0</v>
      </c>
    </row>
    <row r="733" spans="1:14" hidden="1" outlineLevel="1" x14ac:dyDescent="0.25">
      <c r="A733" s="175" t="s">
        <v>273</v>
      </c>
      <c r="B733" s="175" t="s">
        <v>274</v>
      </c>
      <c r="C733" s="175" t="s">
        <v>209</v>
      </c>
      <c r="D733" s="175" t="s">
        <v>210</v>
      </c>
      <c r="E733" s="175"/>
      <c r="F733" s="174">
        <v>587392</v>
      </c>
      <c r="G733" s="174">
        <v>321520</v>
      </c>
      <c r="H733" s="174">
        <v>37776</v>
      </c>
      <c r="I733" s="174">
        <v>34784</v>
      </c>
      <c r="J733" s="174">
        <v>208320</v>
      </c>
      <c r="K733" s="174">
        <v>428936</v>
      </c>
      <c r="L733" s="174">
        <v>23266</v>
      </c>
      <c r="M733" s="174">
        <v>38656</v>
      </c>
      <c r="N733" s="174">
        <v>1680650</v>
      </c>
    </row>
    <row r="734" spans="1:14" hidden="1" outlineLevel="1" x14ac:dyDescent="0.25">
      <c r="D734" s="173" t="s">
        <v>211</v>
      </c>
      <c r="E734" s="173"/>
    </row>
    <row r="735" spans="1:14" hidden="1" outlineLevel="1" x14ac:dyDescent="0.25">
      <c r="A735" s="175" t="s">
        <v>273</v>
      </c>
      <c r="B735" s="175" t="s">
        <v>274</v>
      </c>
      <c r="C735" s="175" t="s">
        <v>212</v>
      </c>
      <c r="D735" s="175" t="s">
        <v>213</v>
      </c>
      <c r="E735" s="175"/>
      <c r="F735" s="174">
        <v>0</v>
      </c>
      <c r="G735" s="174">
        <v>0</v>
      </c>
      <c r="H735" s="174">
        <v>0</v>
      </c>
      <c r="I735" s="174">
        <v>0</v>
      </c>
      <c r="J735" s="174">
        <v>0</v>
      </c>
      <c r="K735" s="174">
        <v>0</v>
      </c>
      <c r="L735" s="174">
        <v>0</v>
      </c>
      <c r="M735" s="174">
        <v>0</v>
      </c>
      <c r="N735" s="174">
        <v>0</v>
      </c>
    </row>
    <row r="736" spans="1:14" hidden="1" outlineLevel="1" x14ac:dyDescent="0.25">
      <c r="A736" s="175" t="s">
        <v>273</v>
      </c>
      <c r="B736" s="175" t="s">
        <v>274</v>
      </c>
      <c r="C736" s="175" t="s">
        <v>214</v>
      </c>
      <c r="D736" s="175" t="s">
        <v>215</v>
      </c>
      <c r="E736" s="175"/>
      <c r="F736" s="174">
        <v>0</v>
      </c>
      <c r="G736" s="174">
        <v>0</v>
      </c>
      <c r="H736" s="174">
        <v>0</v>
      </c>
      <c r="I736" s="174">
        <v>0</v>
      </c>
      <c r="J736" s="174">
        <v>0</v>
      </c>
      <c r="K736" s="174">
        <v>0</v>
      </c>
      <c r="L736" s="174">
        <v>0</v>
      </c>
      <c r="M736" s="174">
        <v>0</v>
      </c>
      <c r="N736" s="174">
        <v>0</v>
      </c>
    </row>
    <row r="737" spans="1:14" hidden="1" outlineLevel="1" x14ac:dyDescent="0.25">
      <c r="A737" s="175" t="s">
        <v>273</v>
      </c>
      <c r="B737" s="175" t="s">
        <v>274</v>
      </c>
      <c r="C737" s="175" t="s">
        <v>216</v>
      </c>
      <c r="D737" s="175" t="s">
        <v>217</v>
      </c>
      <c r="E737" s="175"/>
      <c r="F737" s="174">
        <v>0</v>
      </c>
      <c r="G737" s="174">
        <v>0</v>
      </c>
      <c r="H737" s="174">
        <v>0</v>
      </c>
      <c r="I737" s="174">
        <v>0</v>
      </c>
      <c r="J737" s="174">
        <v>0</v>
      </c>
      <c r="K737" s="174">
        <v>0</v>
      </c>
      <c r="L737" s="174">
        <v>0</v>
      </c>
      <c r="M737" s="174">
        <v>0</v>
      </c>
      <c r="N737" s="174">
        <v>0</v>
      </c>
    </row>
    <row r="738" spans="1:14" hidden="1" outlineLevel="1" x14ac:dyDescent="0.25">
      <c r="A738" s="175" t="s">
        <v>273</v>
      </c>
      <c r="B738" s="175" t="s">
        <v>274</v>
      </c>
      <c r="C738" s="175" t="s">
        <v>218</v>
      </c>
      <c r="D738" s="175" t="s">
        <v>219</v>
      </c>
      <c r="E738" s="175"/>
      <c r="F738" s="174">
        <v>0</v>
      </c>
      <c r="G738" s="174">
        <v>0</v>
      </c>
      <c r="H738" s="174">
        <v>0</v>
      </c>
      <c r="I738" s="174">
        <v>0</v>
      </c>
      <c r="J738" s="174">
        <v>0</v>
      </c>
      <c r="K738" s="174">
        <v>0</v>
      </c>
      <c r="L738" s="174">
        <v>0</v>
      </c>
      <c r="M738" s="174">
        <v>0</v>
      </c>
      <c r="N738" s="174">
        <v>0</v>
      </c>
    </row>
    <row r="739" spans="1:14" hidden="1" outlineLevel="1" x14ac:dyDescent="0.25">
      <c r="A739" s="175" t="s">
        <v>273</v>
      </c>
      <c r="B739" s="175" t="s">
        <v>274</v>
      </c>
      <c r="C739" s="175" t="s">
        <v>482</v>
      </c>
      <c r="D739" s="175" t="s">
        <v>483</v>
      </c>
      <c r="E739" s="175"/>
      <c r="F739" s="174">
        <v>0</v>
      </c>
      <c r="G739" s="174">
        <v>0</v>
      </c>
      <c r="H739" s="174">
        <v>0</v>
      </c>
      <c r="I739" s="174">
        <v>0</v>
      </c>
      <c r="J739" s="174">
        <v>0</v>
      </c>
      <c r="K739" s="174">
        <v>0</v>
      </c>
      <c r="L739" s="174">
        <v>0</v>
      </c>
      <c r="M739" s="174">
        <v>0</v>
      </c>
      <c r="N739" s="174">
        <v>0</v>
      </c>
    </row>
    <row r="740" spans="1:14" hidden="1" outlineLevel="1" x14ac:dyDescent="0.25">
      <c r="A740" s="175" t="s">
        <v>273</v>
      </c>
      <c r="B740" s="175" t="s">
        <v>274</v>
      </c>
      <c r="C740" s="175" t="s">
        <v>484</v>
      </c>
      <c r="D740" s="175" t="s">
        <v>220</v>
      </c>
      <c r="E740" s="175"/>
      <c r="F740" s="174">
        <v>0</v>
      </c>
      <c r="G740" s="174">
        <v>0</v>
      </c>
      <c r="H740" s="174">
        <v>0</v>
      </c>
      <c r="I740" s="174">
        <v>0</v>
      </c>
      <c r="J740" s="174">
        <v>0</v>
      </c>
      <c r="K740" s="174">
        <v>0</v>
      </c>
      <c r="L740" s="174">
        <v>0</v>
      </c>
      <c r="M740" s="174">
        <v>0</v>
      </c>
      <c r="N740" s="174">
        <v>0</v>
      </c>
    </row>
    <row r="741" spans="1:14" hidden="1" outlineLevel="1" x14ac:dyDescent="0.25"/>
    <row r="742" spans="1:14" hidden="1" outlineLevel="1" x14ac:dyDescent="0.25"/>
    <row r="743" spans="1:14" hidden="1" outlineLevel="1" x14ac:dyDescent="0.25">
      <c r="A743" s="173" t="s">
        <v>275</v>
      </c>
    </row>
    <row r="744" spans="1:14" hidden="1" outlineLevel="1" x14ac:dyDescent="0.25">
      <c r="A744" s="175" t="s">
        <v>6</v>
      </c>
      <c r="B744" s="175" t="s">
        <v>143</v>
      </c>
      <c r="C744" s="175" t="s">
        <v>14</v>
      </c>
      <c r="D744" s="173" t="s">
        <v>144</v>
      </c>
      <c r="E744" s="173"/>
      <c r="F744" s="174" t="s">
        <v>145</v>
      </c>
      <c r="G744" s="174" t="s">
        <v>146</v>
      </c>
      <c r="H744" s="174" t="s">
        <v>147</v>
      </c>
      <c r="I744" s="174" t="s">
        <v>148</v>
      </c>
      <c r="J744" s="174" t="s">
        <v>149</v>
      </c>
      <c r="K744" s="174" t="s">
        <v>150</v>
      </c>
      <c r="L744" s="174" t="s">
        <v>151</v>
      </c>
      <c r="M744" s="174" t="s">
        <v>152</v>
      </c>
      <c r="N744" s="174" t="s">
        <v>5</v>
      </c>
    </row>
    <row r="745" spans="1:14" hidden="1" outlineLevel="1" x14ac:dyDescent="0.25">
      <c r="A745" s="175" t="s">
        <v>276</v>
      </c>
      <c r="B745" s="175" t="s">
        <v>277</v>
      </c>
      <c r="C745" s="175" t="s">
        <v>155</v>
      </c>
      <c r="D745" s="175" t="s">
        <v>156</v>
      </c>
      <c r="E745" s="175"/>
      <c r="F745" s="174">
        <v>19296</v>
      </c>
      <c r="G745" s="174">
        <v>0</v>
      </c>
      <c r="H745" s="174">
        <v>0</v>
      </c>
      <c r="I745" s="174">
        <v>0</v>
      </c>
      <c r="J745" s="174">
        <v>0</v>
      </c>
      <c r="K745" s="174">
        <v>0</v>
      </c>
      <c r="L745" s="174">
        <v>14688</v>
      </c>
      <c r="M745" s="174">
        <v>0</v>
      </c>
      <c r="N745" s="174">
        <v>33984</v>
      </c>
    </row>
    <row r="746" spans="1:14" hidden="1" outlineLevel="1" x14ac:dyDescent="0.25">
      <c r="A746" s="175" t="s">
        <v>276</v>
      </c>
      <c r="B746" s="175" t="s">
        <v>277</v>
      </c>
      <c r="C746" s="175" t="s">
        <v>157</v>
      </c>
      <c r="D746" s="175" t="s">
        <v>158</v>
      </c>
      <c r="E746" s="175"/>
      <c r="F746" s="174">
        <v>0</v>
      </c>
      <c r="G746" s="174">
        <v>0</v>
      </c>
      <c r="H746" s="174">
        <v>0</v>
      </c>
      <c r="I746" s="174">
        <v>0</v>
      </c>
      <c r="J746" s="174">
        <v>55664</v>
      </c>
      <c r="K746" s="174">
        <v>0</v>
      </c>
      <c r="L746" s="174">
        <v>1424</v>
      </c>
      <c r="M746" s="174">
        <v>0</v>
      </c>
      <c r="N746" s="174">
        <v>57088</v>
      </c>
    </row>
    <row r="747" spans="1:14" hidden="1" outlineLevel="1" x14ac:dyDescent="0.25">
      <c r="A747" s="175" t="s">
        <v>276</v>
      </c>
      <c r="B747" s="175" t="s">
        <v>277</v>
      </c>
      <c r="C747" s="175" t="s">
        <v>159</v>
      </c>
      <c r="D747" s="175" t="s">
        <v>160</v>
      </c>
      <c r="E747" s="175"/>
      <c r="F747" s="174">
        <v>0</v>
      </c>
      <c r="G747" s="174">
        <v>215920</v>
      </c>
      <c r="H747" s="174">
        <v>0</v>
      </c>
      <c r="I747" s="174">
        <v>0</v>
      </c>
      <c r="J747" s="174">
        <v>0</v>
      </c>
      <c r="K747" s="174">
        <v>0</v>
      </c>
      <c r="L747" s="174">
        <v>0</v>
      </c>
      <c r="M747" s="174">
        <v>0</v>
      </c>
      <c r="N747" s="174">
        <v>215920</v>
      </c>
    </row>
    <row r="748" spans="1:14" hidden="1" outlineLevel="1" x14ac:dyDescent="0.25">
      <c r="A748" s="175" t="s">
        <v>276</v>
      </c>
      <c r="B748" s="175" t="s">
        <v>277</v>
      </c>
      <c r="C748" s="175" t="s">
        <v>161</v>
      </c>
      <c r="D748" s="175" t="s">
        <v>162</v>
      </c>
      <c r="E748" s="175"/>
      <c r="F748" s="174">
        <v>39792</v>
      </c>
      <c r="G748" s="174">
        <v>81216</v>
      </c>
      <c r="H748" s="174">
        <v>0</v>
      </c>
      <c r="I748" s="174">
        <v>0</v>
      </c>
      <c r="J748" s="174">
        <v>24880</v>
      </c>
      <c r="K748" s="174">
        <v>15264</v>
      </c>
      <c r="L748" s="174">
        <v>20282</v>
      </c>
      <c r="M748" s="174">
        <v>368</v>
      </c>
      <c r="N748" s="174">
        <v>181802</v>
      </c>
    </row>
    <row r="749" spans="1:14" hidden="1" outlineLevel="1" x14ac:dyDescent="0.25">
      <c r="A749" s="175" t="s">
        <v>276</v>
      </c>
      <c r="B749" s="175" t="s">
        <v>277</v>
      </c>
      <c r="C749" s="175" t="s">
        <v>163</v>
      </c>
      <c r="D749" s="175" t="s">
        <v>164</v>
      </c>
      <c r="E749" s="175"/>
      <c r="F749" s="174">
        <v>0</v>
      </c>
      <c r="G749" s="174">
        <v>0</v>
      </c>
      <c r="H749" s="174">
        <v>0</v>
      </c>
      <c r="I749" s="174">
        <v>0</v>
      </c>
      <c r="J749" s="174">
        <v>0</v>
      </c>
      <c r="K749" s="174">
        <v>0</v>
      </c>
      <c r="L749" s="174">
        <v>0</v>
      </c>
      <c r="M749" s="174">
        <v>0</v>
      </c>
      <c r="N749" s="174">
        <v>0</v>
      </c>
    </row>
    <row r="750" spans="1:14" hidden="1" outlineLevel="1" x14ac:dyDescent="0.25">
      <c r="A750" s="175" t="s">
        <v>276</v>
      </c>
      <c r="B750" s="175" t="s">
        <v>277</v>
      </c>
      <c r="C750" s="175" t="s">
        <v>165</v>
      </c>
      <c r="D750" s="175" t="s">
        <v>166</v>
      </c>
      <c r="E750" s="175"/>
      <c r="F750" s="174">
        <v>192</v>
      </c>
      <c r="G750" s="174">
        <v>0</v>
      </c>
      <c r="H750" s="174">
        <v>0</v>
      </c>
      <c r="I750" s="174">
        <v>0</v>
      </c>
      <c r="J750" s="174">
        <v>1536</v>
      </c>
      <c r="K750" s="174">
        <v>0</v>
      </c>
      <c r="L750" s="174">
        <v>0</v>
      </c>
      <c r="M750" s="174">
        <v>0</v>
      </c>
      <c r="N750" s="174">
        <v>1728</v>
      </c>
    </row>
    <row r="751" spans="1:14" hidden="1" outlineLevel="1" x14ac:dyDescent="0.25">
      <c r="A751" s="175" t="s">
        <v>276</v>
      </c>
      <c r="B751" s="175" t="s">
        <v>277</v>
      </c>
      <c r="C751" s="175" t="s">
        <v>167</v>
      </c>
      <c r="D751" s="175" t="s">
        <v>168</v>
      </c>
      <c r="E751" s="175"/>
      <c r="F751" s="174">
        <v>0</v>
      </c>
      <c r="G751" s="174">
        <v>3360</v>
      </c>
      <c r="H751" s="174">
        <v>0</v>
      </c>
      <c r="I751" s="174">
        <v>0</v>
      </c>
      <c r="J751" s="174">
        <v>0</v>
      </c>
      <c r="K751" s="174">
        <v>9120</v>
      </c>
      <c r="L751" s="174">
        <v>0</v>
      </c>
      <c r="M751" s="174">
        <v>8120</v>
      </c>
      <c r="N751" s="174">
        <v>20600</v>
      </c>
    </row>
    <row r="752" spans="1:14" hidden="1" outlineLevel="1" x14ac:dyDescent="0.25">
      <c r="A752" s="175" t="s">
        <v>276</v>
      </c>
      <c r="B752" s="175" t="s">
        <v>277</v>
      </c>
      <c r="C752" s="175" t="s">
        <v>169</v>
      </c>
      <c r="D752" s="175" t="s">
        <v>170</v>
      </c>
      <c r="E752" s="175"/>
      <c r="F752" s="174">
        <v>0</v>
      </c>
      <c r="G752" s="174">
        <v>0</v>
      </c>
      <c r="H752" s="174">
        <v>0</v>
      </c>
      <c r="I752" s="174">
        <v>0</v>
      </c>
      <c r="J752" s="174">
        <v>2752</v>
      </c>
      <c r="K752" s="174">
        <v>0</v>
      </c>
      <c r="L752" s="174">
        <v>88</v>
      </c>
      <c r="M752" s="174">
        <v>0</v>
      </c>
      <c r="N752" s="174">
        <v>2840</v>
      </c>
    </row>
    <row r="753" spans="1:14" hidden="1" outlineLevel="1" x14ac:dyDescent="0.25">
      <c r="A753" s="175" t="s">
        <v>276</v>
      </c>
      <c r="B753" s="175" t="s">
        <v>277</v>
      </c>
      <c r="C753" s="175" t="s">
        <v>171</v>
      </c>
      <c r="D753" s="175" t="s">
        <v>172</v>
      </c>
      <c r="E753" s="175"/>
      <c r="F753" s="174">
        <v>16992</v>
      </c>
      <c r="G753" s="174">
        <v>8016</v>
      </c>
      <c r="H753" s="174">
        <v>0</v>
      </c>
      <c r="I753" s="174">
        <v>0</v>
      </c>
      <c r="J753" s="174">
        <v>105984</v>
      </c>
      <c r="K753" s="174">
        <v>0</v>
      </c>
      <c r="L753" s="174">
        <v>24120</v>
      </c>
      <c r="M753" s="174">
        <v>0</v>
      </c>
      <c r="N753" s="174">
        <v>155112</v>
      </c>
    </row>
    <row r="754" spans="1:14" hidden="1" outlineLevel="1" x14ac:dyDescent="0.25">
      <c r="A754" s="175" t="s">
        <v>276</v>
      </c>
      <c r="B754" s="175" t="s">
        <v>277</v>
      </c>
      <c r="C754" s="175" t="s">
        <v>173</v>
      </c>
      <c r="D754" s="175" t="s">
        <v>174</v>
      </c>
      <c r="E754" s="175"/>
      <c r="F754" s="174">
        <v>0</v>
      </c>
      <c r="G754" s="174">
        <v>0</v>
      </c>
      <c r="H754" s="174">
        <v>0</v>
      </c>
      <c r="I754" s="174">
        <v>0</v>
      </c>
      <c r="J754" s="174">
        <v>0</v>
      </c>
      <c r="K754" s="174">
        <v>0</v>
      </c>
      <c r="L754" s="174">
        <v>0</v>
      </c>
      <c r="M754" s="174">
        <v>0</v>
      </c>
      <c r="N754" s="174">
        <v>0</v>
      </c>
    </row>
    <row r="755" spans="1:14" hidden="1" outlineLevel="1" x14ac:dyDescent="0.25">
      <c r="A755" s="175" t="s">
        <v>276</v>
      </c>
      <c r="B755" s="175" t="s">
        <v>277</v>
      </c>
      <c r="C755" s="175" t="s">
        <v>175</v>
      </c>
      <c r="D755" s="175" t="s">
        <v>176</v>
      </c>
      <c r="E755" s="175"/>
      <c r="F755" s="174">
        <v>0</v>
      </c>
      <c r="G755" s="174">
        <v>0</v>
      </c>
      <c r="H755" s="174">
        <v>0</v>
      </c>
      <c r="I755" s="174">
        <v>0</v>
      </c>
      <c r="J755" s="174">
        <v>0</v>
      </c>
      <c r="K755" s="174">
        <v>15536</v>
      </c>
      <c r="L755" s="174">
        <v>0</v>
      </c>
      <c r="M755" s="174">
        <v>141</v>
      </c>
      <c r="N755" s="174">
        <v>15677</v>
      </c>
    </row>
    <row r="756" spans="1:14" hidden="1" outlineLevel="1" x14ac:dyDescent="0.25">
      <c r="A756" s="175" t="s">
        <v>276</v>
      </c>
      <c r="B756" s="175" t="s">
        <v>277</v>
      </c>
      <c r="C756" s="175" t="s">
        <v>177</v>
      </c>
      <c r="D756" s="175" t="s">
        <v>178</v>
      </c>
      <c r="E756" s="175"/>
      <c r="F756" s="174">
        <v>307616</v>
      </c>
      <c r="G756" s="174">
        <v>0</v>
      </c>
      <c r="H756" s="174">
        <v>0</v>
      </c>
      <c r="I756" s="174">
        <v>29056</v>
      </c>
      <c r="J756" s="174">
        <v>0</v>
      </c>
      <c r="K756" s="174">
        <v>0</v>
      </c>
      <c r="L756" s="174">
        <v>0</v>
      </c>
      <c r="M756" s="174">
        <v>0</v>
      </c>
      <c r="N756" s="174">
        <v>336672</v>
      </c>
    </row>
    <row r="757" spans="1:14" hidden="1" outlineLevel="1" x14ac:dyDescent="0.25">
      <c r="A757" s="175" t="s">
        <v>276</v>
      </c>
      <c r="B757" s="175" t="s">
        <v>277</v>
      </c>
      <c r="C757" s="175" t="s">
        <v>179</v>
      </c>
      <c r="D757" s="175" t="s">
        <v>180</v>
      </c>
      <c r="E757" s="175"/>
      <c r="F757" s="174">
        <v>31216</v>
      </c>
      <c r="G757" s="174">
        <v>0</v>
      </c>
      <c r="H757" s="174">
        <v>0</v>
      </c>
      <c r="I757" s="174">
        <v>0</v>
      </c>
      <c r="J757" s="174">
        <v>0</v>
      </c>
      <c r="K757" s="174">
        <v>0</v>
      </c>
      <c r="L757" s="174">
        <v>0</v>
      </c>
      <c r="M757" s="174">
        <v>0</v>
      </c>
      <c r="N757" s="174">
        <v>31216</v>
      </c>
    </row>
    <row r="758" spans="1:14" hidden="1" outlineLevel="1" x14ac:dyDescent="0.25">
      <c r="A758" s="175" t="s">
        <v>276</v>
      </c>
      <c r="B758" s="175" t="s">
        <v>277</v>
      </c>
      <c r="C758" s="175" t="s">
        <v>181</v>
      </c>
      <c r="D758" s="175" t="s">
        <v>182</v>
      </c>
      <c r="E758" s="175"/>
      <c r="F758" s="174">
        <v>0</v>
      </c>
      <c r="G758" s="174">
        <v>0</v>
      </c>
      <c r="H758" s="174">
        <v>0</v>
      </c>
      <c r="I758" s="174">
        <v>0</v>
      </c>
      <c r="J758" s="174">
        <v>0</v>
      </c>
      <c r="K758" s="174">
        <v>31376</v>
      </c>
      <c r="L758" s="174">
        <v>0</v>
      </c>
      <c r="M758" s="174">
        <v>4080</v>
      </c>
      <c r="N758" s="174">
        <v>35456</v>
      </c>
    </row>
    <row r="759" spans="1:14" hidden="1" outlineLevel="1" x14ac:dyDescent="0.25">
      <c r="A759" s="175" t="s">
        <v>276</v>
      </c>
      <c r="B759" s="175" t="s">
        <v>277</v>
      </c>
      <c r="C759" s="175" t="s">
        <v>183</v>
      </c>
      <c r="D759" s="175" t="s">
        <v>184</v>
      </c>
      <c r="E759" s="175"/>
      <c r="F759" s="174">
        <v>0</v>
      </c>
      <c r="G759" s="174">
        <v>0</v>
      </c>
      <c r="H759" s="174">
        <v>0</v>
      </c>
      <c r="I759" s="174">
        <v>0</v>
      </c>
      <c r="J759" s="174">
        <v>0</v>
      </c>
      <c r="K759" s="174">
        <v>0</v>
      </c>
      <c r="L759" s="174">
        <v>0</v>
      </c>
      <c r="M759" s="174">
        <v>0</v>
      </c>
      <c r="N759" s="174">
        <v>0</v>
      </c>
    </row>
    <row r="760" spans="1:14" hidden="1" outlineLevel="1" x14ac:dyDescent="0.25">
      <c r="A760" s="175" t="s">
        <v>276</v>
      </c>
      <c r="B760" s="175" t="s">
        <v>277</v>
      </c>
      <c r="C760" s="175" t="s">
        <v>185</v>
      </c>
      <c r="D760" s="175" t="s">
        <v>186</v>
      </c>
      <c r="E760" s="175"/>
      <c r="F760" s="174">
        <v>6192</v>
      </c>
      <c r="G760" s="174">
        <v>528</v>
      </c>
      <c r="H760" s="174">
        <v>0</v>
      </c>
      <c r="I760" s="174">
        <v>0</v>
      </c>
      <c r="J760" s="174">
        <v>0</v>
      </c>
      <c r="K760" s="174">
        <v>54400</v>
      </c>
      <c r="L760" s="174">
        <v>5200</v>
      </c>
      <c r="M760" s="174">
        <v>10306</v>
      </c>
      <c r="N760" s="174">
        <v>76626</v>
      </c>
    </row>
    <row r="761" spans="1:14" hidden="1" outlineLevel="1" x14ac:dyDescent="0.25">
      <c r="A761" s="175" t="s">
        <v>276</v>
      </c>
      <c r="B761" s="175" t="s">
        <v>277</v>
      </c>
      <c r="C761" s="175" t="s">
        <v>187</v>
      </c>
      <c r="D761" s="175" t="s">
        <v>188</v>
      </c>
      <c r="E761" s="175"/>
      <c r="F761" s="174">
        <v>0</v>
      </c>
      <c r="G761" s="174">
        <v>0</v>
      </c>
      <c r="H761" s="174">
        <v>0</v>
      </c>
      <c r="I761" s="174">
        <v>0</v>
      </c>
      <c r="J761" s="174">
        <v>0</v>
      </c>
      <c r="K761" s="174">
        <v>0</v>
      </c>
      <c r="L761" s="174">
        <v>0</v>
      </c>
      <c r="M761" s="174">
        <v>0</v>
      </c>
      <c r="N761" s="174">
        <v>0</v>
      </c>
    </row>
    <row r="762" spans="1:14" hidden="1" outlineLevel="1" x14ac:dyDescent="0.25">
      <c r="A762" s="175" t="s">
        <v>276</v>
      </c>
      <c r="B762" s="175" t="s">
        <v>277</v>
      </c>
      <c r="C762" s="175" t="s">
        <v>189</v>
      </c>
      <c r="D762" s="175" t="s">
        <v>190</v>
      </c>
      <c r="E762" s="175"/>
      <c r="F762" s="174">
        <v>0</v>
      </c>
      <c r="G762" s="174">
        <v>0</v>
      </c>
      <c r="H762" s="174">
        <v>0</v>
      </c>
      <c r="I762" s="174">
        <v>0</v>
      </c>
      <c r="J762" s="174">
        <v>0</v>
      </c>
      <c r="K762" s="174">
        <v>33176</v>
      </c>
      <c r="L762" s="174">
        <v>0</v>
      </c>
      <c r="M762" s="174">
        <v>0</v>
      </c>
      <c r="N762" s="174">
        <v>33176</v>
      </c>
    </row>
    <row r="763" spans="1:14" hidden="1" outlineLevel="1" x14ac:dyDescent="0.25">
      <c r="A763" s="175" t="s">
        <v>276</v>
      </c>
      <c r="B763" s="175" t="s">
        <v>277</v>
      </c>
      <c r="C763" s="175" t="s">
        <v>191</v>
      </c>
      <c r="D763" s="175" t="s">
        <v>192</v>
      </c>
      <c r="E763" s="175"/>
      <c r="F763" s="174">
        <v>0</v>
      </c>
      <c r="G763" s="174">
        <v>207072</v>
      </c>
      <c r="H763" s="174">
        <v>97783</v>
      </c>
      <c r="I763" s="174">
        <v>0</v>
      </c>
      <c r="J763" s="174">
        <v>0</v>
      </c>
      <c r="K763" s="174">
        <v>0</v>
      </c>
      <c r="L763" s="174">
        <v>0</v>
      </c>
      <c r="M763" s="174">
        <v>0</v>
      </c>
      <c r="N763" s="174">
        <v>304855</v>
      </c>
    </row>
    <row r="764" spans="1:14" hidden="1" outlineLevel="1" x14ac:dyDescent="0.25">
      <c r="A764" s="175" t="s">
        <v>276</v>
      </c>
      <c r="B764" s="175" t="s">
        <v>277</v>
      </c>
      <c r="C764" s="175" t="s">
        <v>193</v>
      </c>
      <c r="D764" s="175" t="s">
        <v>194</v>
      </c>
      <c r="E764" s="175"/>
      <c r="F764" s="174">
        <v>0</v>
      </c>
      <c r="G764" s="174">
        <v>0</v>
      </c>
      <c r="H764" s="174">
        <v>0</v>
      </c>
      <c r="I764" s="174">
        <v>0</v>
      </c>
      <c r="J764" s="174">
        <v>25216</v>
      </c>
      <c r="K764" s="174">
        <v>0</v>
      </c>
      <c r="L764" s="174">
        <v>0</v>
      </c>
      <c r="M764" s="174">
        <v>0</v>
      </c>
      <c r="N764" s="174">
        <v>25216</v>
      </c>
    </row>
    <row r="765" spans="1:14" hidden="1" outlineLevel="1" x14ac:dyDescent="0.25">
      <c r="A765" s="175" t="s">
        <v>276</v>
      </c>
      <c r="B765" s="175" t="s">
        <v>277</v>
      </c>
      <c r="C765" s="175" t="s">
        <v>195</v>
      </c>
      <c r="D765" s="175" t="s">
        <v>196</v>
      </c>
      <c r="E765" s="175"/>
      <c r="F765" s="174">
        <v>0</v>
      </c>
      <c r="G765" s="174">
        <v>0</v>
      </c>
      <c r="H765" s="174">
        <v>0</v>
      </c>
      <c r="I765" s="174">
        <v>0</v>
      </c>
      <c r="J765" s="174">
        <v>0</v>
      </c>
      <c r="K765" s="174">
        <v>0</v>
      </c>
      <c r="L765" s="174">
        <v>8</v>
      </c>
      <c r="M765" s="174">
        <v>0</v>
      </c>
      <c r="N765" s="174">
        <v>8</v>
      </c>
    </row>
    <row r="766" spans="1:14" hidden="1" outlineLevel="1" x14ac:dyDescent="0.25">
      <c r="A766" s="175" t="s">
        <v>276</v>
      </c>
      <c r="B766" s="175" t="s">
        <v>277</v>
      </c>
      <c r="C766" s="175" t="s">
        <v>197</v>
      </c>
      <c r="D766" s="175" t="s">
        <v>198</v>
      </c>
      <c r="E766" s="175"/>
      <c r="F766" s="174">
        <v>0</v>
      </c>
      <c r="G766" s="174">
        <v>0</v>
      </c>
      <c r="H766" s="174">
        <v>0</v>
      </c>
      <c r="I766" s="174">
        <v>0</v>
      </c>
      <c r="J766" s="174">
        <v>4320</v>
      </c>
      <c r="K766" s="174">
        <v>0</v>
      </c>
      <c r="L766" s="174">
        <v>0</v>
      </c>
      <c r="M766" s="174">
        <v>0</v>
      </c>
      <c r="N766" s="174">
        <v>4320</v>
      </c>
    </row>
    <row r="767" spans="1:14" hidden="1" outlineLevel="1" x14ac:dyDescent="0.25">
      <c r="A767" s="175" t="s">
        <v>276</v>
      </c>
      <c r="B767" s="175" t="s">
        <v>277</v>
      </c>
      <c r="C767" s="175" t="s">
        <v>199</v>
      </c>
      <c r="D767" s="175" t="s">
        <v>200</v>
      </c>
      <c r="E767" s="175"/>
      <c r="F767" s="174">
        <v>22832</v>
      </c>
      <c r="G767" s="174">
        <v>0</v>
      </c>
      <c r="H767" s="174">
        <v>0</v>
      </c>
      <c r="I767" s="174">
        <v>0</v>
      </c>
      <c r="J767" s="174">
        <v>0</v>
      </c>
      <c r="K767" s="174">
        <v>0</v>
      </c>
      <c r="L767" s="174">
        <v>0</v>
      </c>
      <c r="M767" s="174">
        <v>0</v>
      </c>
      <c r="N767" s="174">
        <v>22832</v>
      </c>
    </row>
    <row r="768" spans="1:14" hidden="1" outlineLevel="1" x14ac:dyDescent="0.25">
      <c r="A768" s="175" t="s">
        <v>276</v>
      </c>
      <c r="B768" s="175" t="s">
        <v>277</v>
      </c>
      <c r="C768" s="175" t="s">
        <v>201</v>
      </c>
      <c r="D768" s="175" t="s">
        <v>202</v>
      </c>
      <c r="E768" s="175"/>
      <c r="F768" s="174">
        <v>15840</v>
      </c>
      <c r="G768" s="174">
        <v>0</v>
      </c>
      <c r="H768" s="174">
        <v>0</v>
      </c>
      <c r="I768" s="174">
        <v>0</v>
      </c>
      <c r="J768" s="174">
        <v>19808</v>
      </c>
      <c r="K768" s="174">
        <v>0</v>
      </c>
      <c r="L768" s="174">
        <v>0</v>
      </c>
      <c r="M768" s="174">
        <v>0</v>
      </c>
      <c r="N768" s="174">
        <v>35648</v>
      </c>
    </row>
    <row r="769" spans="1:14" hidden="1" outlineLevel="1" x14ac:dyDescent="0.25">
      <c r="A769" s="175" t="s">
        <v>276</v>
      </c>
      <c r="B769" s="175" t="s">
        <v>277</v>
      </c>
      <c r="C769" s="175" t="s">
        <v>203</v>
      </c>
      <c r="D769" s="175" t="s">
        <v>204</v>
      </c>
      <c r="E769" s="175"/>
      <c r="F769" s="174">
        <v>316464</v>
      </c>
      <c r="G769" s="174">
        <v>0</v>
      </c>
      <c r="H769" s="174">
        <v>0</v>
      </c>
      <c r="I769" s="174">
        <v>0</v>
      </c>
      <c r="J769" s="174">
        <v>0</v>
      </c>
      <c r="K769" s="174">
        <v>0</v>
      </c>
      <c r="L769" s="174">
        <v>0</v>
      </c>
      <c r="M769" s="174">
        <v>0</v>
      </c>
      <c r="N769" s="174">
        <v>316464</v>
      </c>
    </row>
    <row r="770" spans="1:14" hidden="1" outlineLevel="1" x14ac:dyDescent="0.25">
      <c r="A770" s="175" t="s">
        <v>276</v>
      </c>
      <c r="B770" s="175" t="s">
        <v>277</v>
      </c>
      <c r="C770" s="175" t="s">
        <v>205</v>
      </c>
      <c r="D770" s="175" t="s">
        <v>206</v>
      </c>
      <c r="E770" s="175"/>
      <c r="F770" s="174">
        <v>87808</v>
      </c>
      <c r="G770" s="174">
        <v>0</v>
      </c>
      <c r="H770" s="174">
        <v>0</v>
      </c>
      <c r="I770" s="174">
        <v>0</v>
      </c>
      <c r="J770" s="174">
        <v>2112</v>
      </c>
      <c r="K770" s="174">
        <v>0</v>
      </c>
      <c r="L770" s="174">
        <v>0</v>
      </c>
      <c r="M770" s="174">
        <v>0</v>
      </c>
      <c r="N770" s="174">
        <v>89920</v>
      </c>
    </row>
    <row r="771" spans="1:14" hidden="1" outlineLevel="1" x14ac:dyDescent="0.25">
      <c r="A771" s="175" t="s">
        <v>276</v>
      </c>
      <c r="B771" s="175" t="s">
        <v>277</v>
      </c>
      <c r="C771" s="175" t="s">
        <v>207</v>
      </c>
      <c r="D771" s="175" t="s">
        <v>208</v>
      </c>
      <c r="E771" s="175"/>
      <c r="F771" s="174">
        <v>0</v>
      </c>
      <c r="G771" s="174">
        <v>0</v>
      </c>
      <c r="H771" s="174">
        <v>0</v>
      </c>
      <c r="I771" s="174">
        <v>0</v>
      </c>
      <c r="J771" s="174">
        <v>0</v>
      </c>
      <c r="K771" s="174">
        <v>0</v>
      </c>
      <c r="L771" s="174">
        <v>0</v>
      </c>
      <c r="M771" s="174">
        <v>0</v>
      </c>
      <c r="N771" s="174">
        <v>0</v>
      </c>
    </row>
    <row r="772" spans="1:14" hidden="1" outlineLevel="1" x14ac:dyDescent="0.25">
      <c r="A772" s="175" t="s">
        <v>276</v>
      </c>
      <c r="B772" s="175" t="s">
        <v>277</v>
      </c>
      <c r="C772" s="175" t="s">
        <v>209</v>
      </c>
      <c r="D772" s="175" t="s">
        <v>210</v>
      </c>
      <c r="E772" s="175"/>
      <c r="F772" s="174">
        <v>864240</v>
      </c>
      <c r="G772" s="174">
        <v>516112</v>
      </c>
      <c r="H772" s="174">
        <v>97783</v>
      </c>
      <c r="I772" s="174">
        <v>29056</v>
      </c>
      <c r="J772" s="174">
        <v>242272</v>
      </c>
      <c r="K772" s="174">
        <v>158872</v>
      </c>
      <c r="L772" s="174">
        <v>65810</v>
      </c>
      <c r="M772" s="174">
        <v>23015</v>
      </c>
      <c r="N772" s="174">
        <v>1997160</v>
      </c>
    </row>
    <row r="773" spans="1:14" hidden="1" outlineLevel="1" x14ac:dyDescent="0.25">
      <c r="D773" s="173" t="s">
        <v>211</v>
      </c>
      <c r="E773" s="173"/>
    </row>
    <row r="774" spans="1:14" hidden="1" outlineLevel="1" x14ac:dyDescent="0.25">
      <c r="A774" s="175" t="s">
        <v>276</v>
      </c>
      <c r="B774" s="175" t="s">
        <v>277</v>
      </c>
      <c r="C774" s="175" t="s">
        <v>212</v>
      </c>
      <c r="D774" s="175" t="s">
        <v>213</v>
      </c>
      <c r="E774" s="175"/>
      <c r="F774" s="174">
        <v>0</v>
      </c>
      <c r="G774" s="174">
        <v>0</v>
      </c>
      <c r="H774" s="174">
        <v>0</v>
      </c>
      <c r="I774" s="174">
        <v>0</v>
      </c>
      <c r="J774" s="174">
        <v>0</v>
      </c>
      <c r="K774" s="174">
        <v>0</v>
      </c>
      <c r="L774" s="174">
        <v>0</v>
      </c>
      <c r="M774" s="174">
        <v>0</v>
      </c>
      <c r="N774" s="174">
        <v>0</v>
      </c>
    </row>
    <row r="775" spans="1:14" hidden="1" outlineLevel="1" x14ac:dyDescent="0.25">
      <c r="A775" s="175" t="s">
        <v>276</v>
      </c>
      <c r="B775" s="175" t="s">
        <v>277</v>
      </c>
      <c r="C775" s="175" t="s">
        <v>214</v>
      </c>
      <c r="D775" s="175" t="s">
        <v>215</v>
      </c>
      <c r="E775" s="175"/>
      <c r="F775" s="174">
        <v>0</v>
      </c>
      <c r="G775" s="174">
        <v>0</v>
      </c>
      <c r="H775" s="174">
        <v>0</v>
      </c>
      <c r="I775" s="174">
        <v>0</v>
      </c>
      <c r="J775" s="174">
        <v>0</v>
      </c>
      <c r="K775" s="174">
        <v>0</v>
      </c>
      <c r="L775" s="174">
        <v>0</v>
      </c>
      <c r="M775" s="174">
        <v>0</v>
      </c>
      <c r="N775" s="174">
        <v>0</v>
      </c>
    </row>
    <row r="776" spans="1:14" hidden="1" outlineLevel="1" x14ac:dyDescent="0.25">
      <c r="A776" s="175" t="s">
        <v>276</v>
      </c>
      <c r="B776" s="175" t="s">
        <v>277</v>
      </c>
      <c r="C776" s="175" t="s">
        <v>216</v>
      </c>
      <c r="D776" s="175" t="s">
        <v>217</v>
      </c>
      <c r="E776" s="175"/>
      <c r="F776" s="174">
        <v>0</v>
      </c>
      <c r="G776" s="174">
        <v>0</v>
      </c>
      <c r="H776" s="174">
        <v>0</v>
      </c>
      <c r="I776" s="174">
        <v>0</v>
      </c>
      <c r="J776" s="174">
        <v>0</v>
      </c>
      <c r="K776" s="174">
        <v>0</v>
      </c>
      <c r="L776" s="174">
        <v>0</v>
      </c>
      <c r="M776" s="174">
        <v>0</v>
      </c>
      <c r="N776" s="174">
        <v>0</v>
      </c>
    </row>
    <row r="777" spans="1:14" hidden="1" outlineLevel="1" x14ac:dyDescent="0.25">
      <c r="A777" s="175" t="s">
        <v>276</v>
      </c>
      <c r="B777" s="175" t="s">
        <v>277</v>
      </c>
      <c r="C777" s="175" t="s">
        <v>218</v>
      </c>
      <c r="D777" s="175" t="s">
        <v>219</v>
      </c>
      <c r="E777" s="175"/>
      <c r="F777" s="174">
        <v>0</v>
      </c>
      <c r="G777" s="174">
        <v>0</v>
      </c>
      <c r="H777" s="174">
        <v>0</v>
      </c>
      <c r="I777" s="174">
        <v>0</v>
      </c>
      <c r="J777" s="174">
        <v>0</v>
      </c>
      <c r="K777" s="174">
        <v>0</v>
      </c>
      <c r="L777" s="174">
        <v>0</v>
      </c>
      <c r="M777" s="174">
        <v>0</v>
      </c>
      <c r="N777" s="174">
        <v>0</v>
      </c>
    </row>
    <row r="778" spans="1:14" hidden="1" outlineLevel="1" x14ac:dyDescent="0.25">
      <c r="A778" s="175" t="s">
        <v>276</v>
      </c>
      <c r="B778" s="175" t="s">
        <v>277</v>
      </c>
      <c r="C778" s="175" t="s">
        <v>482</v>
      </c>
      <c r="D778" s="175" t="s">
        <v>483</v>
      </c>
      <c r="E778" s="175"/>
      <c r="F778" s="174">
        <v>0</v>
      </c>
      <c r="G778" s="174">
        <v>0</v>
      </c>
      <c r="H778" s="174">
        <v>0</v>
      </c>
      <c r="I778" s="174">
        <v>0</v>
      </c>
      <c r="J778" s="174">
        <v>0</v>
      </c>
      <c r="K778" s="174">
        <v>0</v>
      </c>
      <c r="L778" s="174">
        <v>0</v>
      </c>
      <c r="M778" s="174">
        <v>0</v>
      </c>
      <c r="N778" s="174">
        <v>0</v>
      </c>
    </row>
    <row r="779" spans="1:14" hidden="1" outlineLevel="1" x14ac:dyDescent="0.25">
      <c r="A779" s="175" t="s">
        <v>276</v>
      </c>
      <c r="B779" s="175" t="s">
        <v>277</v>
      </c>
      <c r="C779" s="175" t="s">
        <v>484</v>
      </c>
      <c r="D779" s="175" t="s">
        <v>220</v>
      </c>
      <c r="E779" s="175"/>
      <c r="F779" s="174">
        <v>0</v>
      </c>
      <c r="G779" s="174">
        <v>0</v>
      </c>
      <c r="H779" s="174">
        <v>0</v>
      </c>
      <c r="I779" s="174">
        <v>0</v>
      </c>
      <c r="J779" s="174">
        <v>0</v>
      </c>
      <c r="K779" s="174">
        <v>0</v>
      </c>
      <c r="L779" s="174">
        <v>0</v>
      </c>
      <c r="M779" s="174">
        <v>0</v>
      </c>
      <c r="N779" s="174">
        <v>0</v>
      </c>
    </row>
    <row r="780" spans="1:14" hidden="1" outlineLevel="1" x14ac:dyDescent="0.25"/>
    <row r="781" spans="1:14" hidden="1" outlineLevel="1" x14ac:dyDescent="0.25"/>
    <row r="782" spans="1:14" hidden="1" outlineLevel="1" x14ac:dyDescent="0.25">
      <c r="A782" s="173" t="s">
        <v>278</v>
      </c>
    </row>
    <row r="783" spans="1:14" hidden="1" outlineLevel="1" x14ac:dyDescent="0.25">
      <c r="A783" s="175" t="s">
        <v>6</v>
      </c>
      <c r="B783" s="175" t="s">
        <v>143</v>
      </c>
      <c r="C783" s="175" t="s">
        <v>14</v>
      </c>
      <c r="D783" s="173" t="s">
        <v>144</v>
      </c>
      <c r="E783" s="173"/>
      <c r="F783" s="174" t="s">
        <v>145</v>
      </c>
      <c r="G783" s="174" t="s">
        <v>146</v>
      </c>
      <c r="H783" s="174" t="s">
        <v>147</v>
      </c>
      <c r="I783" s="174" t="s">
        <v>148</v>
      </c>
      <c r="J783" s="174" t="s">
        <v>149</v>
      </c>
      <c r="K783" s="174" t="s">
        <v>150</v>
      </c>
      <c r="L783" s="174" t="s">
        <v>151</v>
      </c>
      <c r="M783" s="174" t="s">
        <v>152</v>
      </c>
      <c r="N783" s="174" t="s">
        <v>5</v>
      </c>
    </row>
    <row r="784" spans="1:14" hidden="1" outlineLevel="1" x14ac:dyDescent="0.25">
      <c r="A784" s="175" t="s">
        <v>279</v>
      </c>
      <c r="B784" s="175" t="s">
        <v>280</v>
      </c>
      <c r="C784" s="175" t="s">
        <v>155</v>
      </c>
      <c r="D784" s="175" t="s">
        <v>156</v>
      </c>
      <c r="E784" s="175"/>
      <c r="F784" s="174">
        <v>69600</v>
      </c>
      <c r="G784" s="174">
        <v>0</v>
      </c>
      <c r="H784" s="174">
        <v>0</v>
      </c>
      <c r="I784" s="174">
        <v>0</v>
      </c>
      <c r="J784" s="174">
        <v>5760</v>
      </c>
      <c r="K784" s="174">
        <v>0</v>
      </c>
      <c r="L784" s="174">
        <v>0</v>
      </c>
      <c r="M784" s="174">
        <v>0</v>
      </c>
      <c r="N784" s="174">
        <v>75360</v>
      </c>
    </row>
    <row r="785" spans="1:14" hidden="1" outlineLevel="1" x14ac:dyDescent="0.25">
      <c r="A785" s="175" t="s">
        <v>279</v>
      </c>
      <c r="B785" s="175" t="s">
        <v>280</v>
      </c>
      <c r="C785" s="175" t="s">
        <v>157</v>
      </c>
      <c r="D785" s="175" t="s">
        <v>158</v>
      </c>
      <c r="E785" s="175"/>
      <c r="F785" s="174">
        <v>0</v>
      </c>
      <c r="G785" s="174">
        <v>0</v>
      </c>
      <c r="H785" s="174">
        <v>0</v>
      </c>
      <c r="I785" s="174">
        <v>0</v>
      </c>
      <c r="J785" s="174">
        <v>149840</v>
      </c>
      <c r="K785" s="174">
        <v>0</v>
      </c>
      <c r="L785" s="174">
        <v>77489</v>
      </c>
      <c r="M785" s="174">
        <v>0</v>
      </c>
      <c r="N785" s="174">
        <v>227329</v>
      </c>
    </row>
    <row r="786" spans="1:14" hidden="1" outlineLevel="1" x14ac:dyDescent="0.25">
      <c r="A786" s="175" t="s">
        <v>279</v>
      </c>
      <c r="B786" s="175" t="s">
        <v>280</v>
      </c>
      <c r="C786" s="175" t="s">
        <v>159</v>
      </c>
      <c r="D786" s="175" t="s">
        <v>160</v>
      </c>
      <c r="E786" s="175"/>
      <c r="F786" s="174">
        <v>0</v>
      </c>
      <c r="G786" s="174">
        <v>2854608</v>
      </c>
      <c r="H786" s="174">
        <v>0</v>
      </c>
      <c r="I786" s="174">
        <v>0</v>
      </c>
      <c r="J786" s="174">
        <v>74656</v>
      </c>
      <c r="K786" s="174">
        <v>18496</v>
      </c>
      <c r="L786" s="174">
        <v>0</v>
      </c>
      <c r="M786" s="174">
        <v>0</v>
      </c>
      <c r="N786" s="174">
        <v>2947760</v>
      </c>
    </row>
    <row r="787" spans="1:14" hidden="1" outlineLevel="1" x14ac:dyDescent="0.25">
      <c r="A787" s="175" t="s">
        <v>279</v>
      </c>
      <c r="B787" s="175" t="s">
        <v>280</v>
      </c>
      <c r="C787" s="175" t="s">
        <v>161</v>
      </c>
      <c r="D787" s="175" t="s">
        <v>162</v>
      </c>
      <c r="E787" s="175"/>
      <c r="F787" s="174">
        <v>288912</v>
      </c>
      <c r="G787" s="174">
        <v>266400</v>
      </c>
      <c r="H787" s="174">
        <v>0</v>
      </c>
      <c r="I787" s="174">
        <v>0</v>
      </c>
      <c r="J787" s="174">
        <v>1229984</v>
      </c>
      <c r="K787" s="174">
        <v>149712</v>
      </c>
      <c r="L787" s="174">
        <v>178794</v>
      </c>
      <c r="M787" s="174">
        <v>32416</v>
      </c>
      <c r="N787" s="174">
        <v>2146218</v>
      </c>
    </row>
    <row r="788" spans="1:14" hidden="1" outlineLevel="1" x14ac:dyDescent="0.25">
      <c r="A788" s="175" t="s">
        <v>279</v>
      </c>
      <c r="B788" s="175" t="s">
        <v>280</v>
      </c>
      <c r="C788" s="175" t="s">
        <v>163</v>
      </c>
      <c r="D788" s="175" t="s">
        <v>164</v>
      </c>
      <c r="E788" s="175"/>
      <c r="F788" s="174">
        <v>0</v>
      </c>
      <c r="G788" s="174">
        <v>0</v>
      </c>
      <c r="H788" s="174">
        <v>0</v>
      </c>
      <c r="I788" s="174">
        <v>0</v>
      </c>
      <c r="J788" s="174">
        <v>0</v>
      </c>
      <c r="K788" s="174">
        <v>0</v>
      </c>
      <c r="L788" s="174">
        <v>0</v>
      </c>
      <c r="M788" s="174">
        <v>0</v>
      </c>
      <c r="N788" s="174">
        <v>0</v>
      </c>
    </row>
    <row r="789" spans="1:14" hidden="1" outlineLevel="1" x14ac:dyDescent="0.25">
      <c r="A789" s="175" t="s">
        <v>279</v>
      </c>
      <c r="B789" s="175" t="s">
        <v>280</v>
      </c>
      <c r="C789" s="175" t="s">
        <v>165</v>
      </c>
      <c r="D789" s="175" t="s">
        <v>166</v>
      </c>
      <c r="E789" s="175"/>
      <c r="F789" s="174">
        <v>40464</v>
      </c>
      <c r="G789" s="174">
        <v>0</v>
      </c>
      <c r="H789" s="174">
        <v>0</v>
      </c>
      <c r="I789" s="174">
        <v>0</v>
      </c>
      <c r="J789" s="174">
        <v>213744</v>
      </c>
      <c r="K789" s="174">
        <v>0</v>
      </c>
      <c r="L789" s="174">
        <v>593893</v>
      </c>
      <c r="M789" s="174">
        <v>0</v>
      </c>
      <c r="N789" s="174">
        <v>848101</v>
      </c>
    </row>
    <row r="790" spans="1:14" hidden="1" outlineLevel="1" x14ac:dyDescent="0.25">
      <c r="A790" s="175" t="s">
        <v>279</v>
      </c>
      <c r="B790" s="175" t="s">
        <v>280</v>
      </c>
      <c r="C790" s="175" t="s">
        <v>167</v>
      </c>
      <c r="D790" s="175" t="s">
        <v>168</v>
      </c>
      <c r="E790" s="175"/>
      <c r="F790" s="174">
        <v>0</v>
      </c>
      <c r="G790" s="174">
        <v>254336</v>
      </c>
      <c r="H790" s="174">
        <v>0</v>
      </c>
      <c r="I790" s="174">
        <v>0</v>
      </c>
      <c r="J790" s="174">
        <v>0</v>
      </c>
      <c r="K790" s="174">
        <v>280160</v>
      </c>
      <c r="L790" s="174">
        <v>0</v>
      </c>
      <c r="M790" s="174">
        <v>20123</v>
      </c>
      <c r="N790" s="174">
        <v>554619</v>
      </c>
    </row>
    <row r="791" spans="1:14" hidden="1" outlineLevel="1" x14ac:dyDescent="0.25">
      <c r="A791" s="175" t="s">
        <v>279</v>
      </c>
      <c r="B791" s="175" t="s">
        <v>280</v>
      </c>
      <c r="C791" s="175" t="s">
        <v>169</v>
      </c>
      <c r="D791" s="175" t="s">
        <v>170</v>
      </c>
      <c r="E791" s="175"/>
      <c r="F791" s="174">
        <v>0</v>
      </c>
      <c r="G791" s="174">
        <v>0</v>
      </c>
      <c r="H791" s="174">
        <v>0</v>
      </c>
      <c r="I791" s="174">
        <v>0</v>
      </c>
      <c r="J791" s="174">
        <v>72176</v>
      </c>
      <c r="K791" s="174">
        <v>0</v>
      </c>
      <c r="L791" s="174">
        <v>314047</v>
      </c>
      <c r="M791" s="174">
        <v>0</v>
      </c>
      <c r="N791" s="174">
        <v>386223</v>
      </c>
    </row>
    <row r="792" spans="1:14" hidden="1" outlineLevel="1" x14ac:dyDescent="0.25">
      <c r="A792" s="175" t="s">
        <v>279</v>
      </c>
      <c r="B792" s="175" t="s">
        <v>280</v>
      </c>
      <c r="C792" s="175" t="s">
        <v>171</v>
      </c>
      <c r="D792" s="175" t="s">
        <v>172</v>
      </c>
      <c r="E792" s="175"/>
      <c r="F792" s="174">
        <v>148128</v>
      </c>
      <c r="G792" s="174">
        <v>81136</v>
      </c>
      <c r="H792" s="174">
        <v>0</v>
      </c>
      <c r="I792" s="174">
        <v>0</v>
      </c>
      <c r="J792" s="174">
        <v>390384</v>
      </c>
      <c r="K792" s="174">
        <v>0</v>
      </c>
      <c r="L792" s="174">
        <v>30786</v>
      </c>
      <c r="M792" s="174">
        <v>0</v>
      </c>
      <c r="N792" s="174">
        <v>650434</v>
      </c>
    </row>
    <row r="793" spans="1:14" hidden="1" outlineLevel="1" x14ac:dyDescent="0.25">
      <c r="A793" s="175" t="s">
        <v>279</v>
      </c>
      <c r="B793" s="175" t="s">
        <v>280</v>
      </c>
      <c r="C793" s="175" t="s">
        <v>173</v>
      </c>
      <c r="D793" s="175" t="s">
        <v>174</v>
      </c>
      <c r="E793" s="175"/>
      <c r="F793" s="174">
        <v>0</v>
      </c>
      <c r="G793" s="174">
        <v>61984</v>
      </c>
      <c r="H793" s="174">
        <v>0</v>
      </c>
      <c r="I793" s="174">
        <v>0</v>
      </c>
      <c r="J793" s="174">
        <v>0</v>
      </c>
      <c r="K793" s="174">
        <v>7168</v>
      </c>
      <c r="L793" s="174">
        <v>0</v>
      </c>
      <c r="M793" s="174">
        <v>0</v>
      </c>
      <c r="N793" s="174">
        <v>69152</v>
      </c>
    </row>
    <row r="794" spans="1:14" hidden="1" outlineLevel="1" x14ac:dyDescent="0.25">
      <c r="A794" s="175" t="s">
        <v>279</v>
      </c>
      <c r="B794" s="175" t="s">
        <v>280</v>
      </c>
      <c r="C794" s="175" t="s">
        <v>175</v>
      </c>
      <c r="D794" s="175" t="s">
        <v>176</v>
      </c>
      <c r="E794" s="175"/>
      <c r="F794" s="174">
        <v>0</v>
      </c>
      <c r="G794" s="174">
        <v>16992</v>
      </c>
      <c r="H794" s="174">
        <v>0</v>
      </c>
      <c r="I794" s="174">
        <v>0</v>
      </c>
      <c r="J794" s="174">
        <v>0</v>
      </c>
      <c r="K794" s="174">
        <v>345008</v>
      </c>
      <c r="L794" s="174">
        <v>0</v>
      </c>
      <c r="M794" s="174">
        <v>136182</v>
      </c>
      <c r="N794" s="174">
        <v>498182</v>
      </c>
    </row>
    <row r="795" spans="1:14" hidden="1" outlineLevel="1" x14ac:dyDescent="0.25">
      <c r="A795" s="175" t="s">
        <v>279</v>
      </c>
      <c r="B795" s="175" t="s">
        <v>280</v>
      </c>
      <c r="C795" s="175" t="s">
        <v>177</v>
      </c>
      <c r="D795" s="175" t="s">
        <v>178</v>
      </c>
      <c r="E795" s="175"/>
      <c r="F795" s="174">
        <v>2300496</v>
      </c>
      <c r="G795" s="174">
        <v>0</v>
      </c>
      <c r="H795" s="174">
        <v>0</v>
      </c>
      <c r="I795" s="174">
        <v>909082</v>
      </c>
      <c r="J795" s="174">
        <v>11408</v>
      </c>
      <c r="K795" s="174">
        <v>0</v>
      </c>
      <c r="L795" s="174">
        <v>9840</v>
      </c>
      <c r="M795" s="174">
        <v>0</v>
      </c>
      <c r="N795" s="174">
        <v>3230826</v>
      </c>
    </row>
    <row r="796" spans="1:14" hidden="1" outlineLevel="1" x14ac:dyDescent="0.25">
      <c r="A796" s="175" t="s">
        <v>279</v>
      </c>
      <c r="B796" s="175" t="s">
        <v>280</v>
      </c>
      <c r="C796" s="175" t="s">
        <v>179</v>
      </c>
      <c r="D796" s="175" t="s">
        <v>180</v>
      </c>
      <c r="E796" s="175"/>
      <c r="F796" s="174">
        <v>281840</v>
      </c>
      <c r="G796" s="174">
        <v>0</v>
      </c>
      <c r="H796" s="174">
        <v>0</v>
      </c>
      <c r="I796" s="174">
        <v>0</v>
      </c>
      <c r="J796" s="174">
        <v>31088</v>
      </c>
      <c r="K796" s="174">
        <v>0</v>
      </c>
      <c r="L796" s="174">
        <v>0</v>
      </c>
      <c r="M796" s="174">
        <v>0</v>
      </c>
      <c r="N796" s="174">
        <v>312928</v>
      </c>
    </row>
    <row r="797" spans="1:14" hidden="1" outlineLevel="1" x14ac:dyDescent="0.25">
      <c r="A797" s="175" t="s">
        <v>279</v>
      </c>
      <c r="B797" s="175" t="s">
        <v>280</v>
      </c>
      <c r="C797" s="175" t="s">
        <v>181</v>
      </c>
      <c r="D797" s="175" t="s">
        <v>182</v>
      </c>
      <c r="E797" s="175"/>
      <c r="F797" s="174">
        <v>0</v>
      </c>
      <c r="G797" s="174">
        <v>0</v>
      </c>
      <c r="H797" s="174">
        <v>0</v>
      </c>
      <c r="I797" s="174">
        <v>0</v>
      </c>
      <c r="J797" s="174">
        <v>0</v>
      </c>
      <c r="K797" s="174">
        <v>228928</v>
      </c>
      <c r="L797" s="174">
        <v>0</v>
      </c>
      <c r="M797" s="174">
        <v>33592</v>
      </c>
      <c r="N797" s="174">
        <v>262520</v>
      </c>
    </row>
    <row r="798" spans="1:14" hidden="1" outlineLevel="1" x14ac:dyDescent="0.25">
      <c r="A798" s="175" t="s">
        <v>279</v>
      </c>
      <c r="B798" s="175" t="s">
        <v>280</v>
      </c>
      <c r="C798" s="175" t="s">
        <v>183</v>
      </c>
      <c r="D798" s="175" t="s">
        <v>184</v>
      </c>
      <c r="E798" s="175"/>
      <c r="F798" s="174">
        <v>0</v>
      </c>
      <c r="G798" s="174">
        <v>0</v>
      </c>
      <c r="H798" s="174">
        <v>0</v>
      </c>
      <c r="I798" s="174">
        <v>0</v>
      </c>
      <c r="J798" s="174">
        <v>0</v>
      </c>
      <c r="K798" s="174">
        <v>21200</v>
      </c>
      <c r="L798" s="174">
        <v>0</v>
      </c>
      <c r="M798" s="174">
        <v>809</v>
      </c>
      <c r="N798" s="174">
        <v>22009</v>
      </c>
    </row>
    <row r="799" spans="1:14" hidden="1" outlineLevel="1" x14ac:dyDescent="0.25">
      <c r="A799" s="175" t="s">
        <v>279</v>
      </c>
      <c r="B799" s="175" t="s">
        <v>280</v>
      </c>
      <c r="C799" s="175" t="s">
        <v>185</v>
      </c>
      <c r="D799" s="175" t="s">
        <v>186</v>
      </c>
      <c r="E799" s="175"/>
      <c r="F799" s="174">
        <v>34800</v>
      </c>
      <c r="G799" s="174">
        <v>0</v>
      </c>
      <c r="H799" s="174">
        <v>0</v>
      </c>
      <c r="I799" s="174">
        <v>0</v>
      </c>
      <c r="J799" s="174">
        <v>15056</v>
      </c>
      <c r="K799" s="174">
        <v>728176</v>
      </c>
      <c r="L799" s="174">
        <v>10732</v>
      </c>
      <c r="M799" s="174">
        <v>62080</v>
      </c>
      <c r="N799" s="174">
        <v>850844</v>
      </c>
    </row>
    <row r="800" spans="1:14" hidden="1" outlineLevel="1" x14ac:dyDescent="0.25">
      <c r="A800" s="175" t="s">
        <v>279</v>
      </c>
      <c r="B800" s="175" t="s">
        <v>280</v>
      </c>
      <c r="C800" s="175" t="s">
        <v>187</v>
      </c>
      <c r="D800" s="175" t="s">
        <v>188</v>
      </c>
      <c r="E800" s="175"/>
      <c r="F800" s="174">
        <v>0</v>
      </c>
      <c r="G800" s="174">
        <v>0</v>
      </c>
      <c r="H800" s="174">
        <v>0</v>
      </c>
      <c r="I800" s="174">
        <v>0</v>
      </c>
      <c r="J800" s="174">
        <v>0</v>
      </c>
      <c r="K800" s="174">
        <v>40480</v>
      </c>
      <c r="L800" s="174">
        <v>0</v>
      </c>
      <c r="M800" s="174">
        <v>0</v>
      </c>
      <c r="N800" s="174">
        <v>40480</v>
      </c>
    </row>
    <row r="801" spans="1:14" hidden="1" outlineLevel="1" x14ac:dyDescent="0.25">
      <c r="A801" s="175" t="s">
        <v>279</v>
      </c>
      <c r="B801" s="175" t="s">
        <v>280</v>
      </c>
      <c r="C801" s="175" t="s">
        <v>189</v>
      </c>
      <c r="D801" s="175" t="s">
        <v>190</v>
      </c>
      <c r="E801" s="175"/>
      <c r="F801" s="174">
        <v>0</v>
      </c>
      <c r="G801" s="174">
        <v>0</v>
      </c>
      <c r="H801" s="174">
        <v>0</v>
      </c>
      <c r="I801" s="174">
        <v>0</v>
      </c>
      <c r="J801" s="174">
        <v>0</v>
      </c>
      <c r="K801" s="174">
        <v>81040</v>
      </c>
      <c r="L801" s="174">
        <v>0</v>
      </c>
      <c r="M801" s="174">
        <v>0</v>
      </c>
      <c r="N801" s="174">
        <v>81040</v>
      </c>
    </row>
    <row r="802" spans="1:14" hidden="1" outlineLevel="1" x14ac:dyDescent="0.25">
      <c r="A802" s="175" t="s">
        <v>279</v>
      </c>
      <c r="B802" s="175" t="s">
        <v>280</v>
      </c>
      <c r="C802" s="175" t="s">
        <v>191</v>
      </c>
      <c r="D802" s="175" t="s">
        <v>192</v>
      </c>
      <c r="E802" s="175"/>
      <c r="F802" s="174">
        <v>0</v>
      </c>
      <c r="G802" s="174">
        <v>1500784</v>
      </c>
      <c r="H802" s="174">
        <v>654758</v>
      </c>
      <c r="I802" s="174">
        <v>0</v>
      </c>
      <c r="J802" s="174">
        <v>0</v>
      </c>
      <c r="K802" s="174">
        <v>15792</v>
      </c>
      <c r="L802" s="174">
        <v>0</v>
      </c>
      <c r="M802" s="174">
        <v>7109</v>
      </c>
      <c r="N802" s="174">
        <v>2178443</v>
      </c>
    </row>
    <row r="803" spans="1:14" hidden="1" outlineLevel="1" x14ac:dyDescent="0.25">
      <c r="A803" s="175" t="s">
        <v>279</v>
      </c>
      <c r="B803" s="175" t="s">
        <v>280</v>
      </c>
      <c r="C803" s="175" t="s">
        <v>193</v>
      </c>
      <c r="D803" s="175" t="s">
        <v>194</v>
      </c>
      <c r="E803" s="175"/>
      <c r="F803" s="174">
        <v>0</v>
      </c>
      <c r="G803" s="174">
        <v>0</v>
      </c>
      <c r="H803" s="174">
        <v>0</v>
      </c>
      <c r="I803" s="174">
        <v>0</v>
      </c>
      <c r="J803" s="174">
        <v>183168</v>
      </c>
      <c r="K803" s="174">
        <v>0</v>
      </c>
      <c r="L803" s="174">
        <v>29344</v>
      </c>
      <c r="M803" s="174">
        <v>0</v>
      </c>
      <c r="N803" s="174">
        <v>212512</v>
      </c>
    </row>
    <row r="804" spans="1:14" hidden="1" outlineLevel="1" x14ac:dyDescent="0.25">
      <c r="A804" s="175" t="s">
        <v>279</v>
      </c>
      <c r="B804" s="175" t="s">
        <v>280</v>
      </c>
      <c r="C804" s="175" t="s">
        <v>195</v>
      </c>
      <c r="D804" s="175" t="s">
        <v>196</v>
      </c>
      <c r="E804" s="175"/>
      <c r="F804" s="174">
        <v>0</v>
      </c>
      <c r="G804" s="174">
        <v>0</v>
      </c>
      <c r="H804" s="174">
        <v>0</v>
      </c>
      <c r="I804" s="174">
        <v>0</v>
      </c>
      <c r="J804" s="174">
        <v>34192</v>
      </c>
      <c r="K804" s="174">
        <v>0</v>
      </c>
      <c r="L804" s="174">
        <v>135038</v>
      </c>
      <c r="M804" s="174">
        <v>0</v>
      </c>
      <c r="N804" s="174">
        <v>169230</v>
      </c>
    </row>
    <row r="805" spans="1:14" hidden="1" outlineLevel="1" x14ac:dyDescent="0.25">
      <c r="A805" s="175" t="s">
        <v>279</v>
      </c>
      <c r="B805" s="175" t="s">
        <v>280</v>
      </c>
      <c r="C805" s="175" t="s">
        <v>197</v>
      </c>
      <c r="D805" s="175" t="s">
        <v>198</v>
      </c>
      <c r="E805" s="175"/>
      <c r="F805" s="174">
        <v>0</v>
      </c>
      <c r="G805" s="174">
        <v>0</v>
      </c>
      <c r="H805" s="174">
        <v>0</v>
      </c>
      <c r="I805" s="174">
        <v>0</v>
      </c>
      <c r="J805" s="174">
        <v>17472</v>
      </c>
      <c r="K805" s="174">
        <v>0</v>
      </c>
      <c r="L805" s="174">
        <v>17909</v>
      </c>
      <c r="M805" s="174">
        <v>0</v>
      </c>
      <c r="N805" s="174">
        <v>35381</v>
      </c>
    </row>
    <row r="806" spans="1:14" hidden="1" outlineLevel="1" x14ac:dyDescent="0.25">
      <c r="A806" s="175" t="s">
        <v>279</v>
      </c>
      <c r="B806" s="175" t="s">
        <v>280</v>
      </c>
      <c r="C806" s="175" t="s">
        <v>199</v>
      </c>
      <c r="D806" s="175" t="s">
        <v>200</v>
      </c>
      <c r="E806" s="175"/>
      <c r="F806" s="174">
        <v>13536</v>
      </c>
      <c r="G806" s="174">
        <v>0</v>
      </c>
      <c r="H806" s="174">
        <v>0</v>
      </c>
      <c r="I806" s="174">
        <v>0</v>
      </c>
      <c r="J806" s="174">
        <v>0</v>
      </c>
      <c r="K806" s="174">
        <v>0</v>
      </c>
      <c r="L806" s="174">
        <v>0</v>
      </c>
      <c r="M806" s="174">
        <v>0</v>
      </c>
      <c r="N806" s="174">
        <v>13536</v>
      </c>
    </row>
    <row r="807" spans="1:14" hidden="1" outlineLevel="1" x14ac:dyDescent="0.25">
      <c r="A807" s="175" t="s">
        <v>279</v>
      </c>
      <c r="B807" s="175" t="s">
        <v>280</v>
      </c>
      <c r="C807" s="175" t="s">
        <v>201</v>
      </c>
      <c r="D807" s="175" t="s">
        <v>202</v>
      </c>
      <c r="E807" s="175"/>
      <c r="F807" s="174">
        <v>61728</v>
      </c>
      <c r="G807" s="174">
        <v>0</v>
      </c>
      <c r="H807" s="174">
        <v>0</v>
      </c>
      <c r="I807" s="174">
        <v>0</v>
      </c>
      <c r="J807" s="174">
        <v>177872</v>
      </c>
      <c r="K807" s="174">
        <v>0</v>
      </c>
      <c r="L807" s="174">
        <v>131984</v>
      </c>
      <c r="M807" s="174">
        <v>0</v>
      </c>
      <c r="N807" s="174">
        <v>371584</v>
      </c>
    </row>
    <row r="808" spans="1:14" hidden="1" outlineLevel="1" x14ac:dyDescent="0.25">
      <c r="A808" s="175" t="s">
        <v>279</v>
      </c>
      <c r="B808" s="175" t="s">
        <v>280</v>
      </c>
      <c r="C808" s="175" t="s">
        <v>203</v>
      </c>
      <c r="D808" s="175" t="s">
        <v>204</v>
      </c>
      <c r="E808" s="175"/>
      <c r="F808" s="174">
        <v>4518768</v>
      </c>
      <c r="G808" s="174">
        <v>0</v>
      </c>
      <c r="H808" s="174">
        <v>0</v>
      </c>
      <c r="I808" s="174">
        <v>0</v>
      </c>
      <c r="J808" s="174">
        <v>10736</v>
      </c>
      <c r="K808" s="174">
        <v>0</v>
      </c>
      <c r="L808" s="174">
        <v>64</v>
      </c>
      <c r="M808" s="174">
        <v>0</v>
      </c>
      <c r="N808" s="174">
        <v>4529568</v>
      </c>
    </row>
    <row r="809" spans="1:14" hidden="1" outlineLevel="1" x14ac:dyDescent="0.25">
      <c r="A809" s="175" t="s">
        <v>279</v>
      </c>
      <c r="B809" s="175" t="s">
        <v>280</v>
      </c>
      <c r="C809" s="175" t="s">
        <v>205</v>
      </c>
      <c r="D809" s="175" t="s">
        <v>206</v>
      </c>
      <c r="E809" s="175"/>
      <c r="F809" s="174">
        <v>748672</v>
      </c>
      <c r="G809" s="174">
        <v>0</v>
      </c>
      <c r="H809" s="174">
        <v>0</v>
      </c>
      <c r="I809" s="174">
        <v>0</v>
      </c>
      <c r="J809" s="174">
        <v>436864</v>
      </c>
      <c r="K809" s="174">
        <v>0</v>
      </c>
      <c r="L809" s="174">
        <v>46141</v>
      </c>
      <c r="M809" s="174">
        <v>0</v>
      </c>
      <c r="N809" s="174">
        <v>1231677</v>
      </c>
    </row>
    <row r="810" spans="1:14" hidden="1" outlineLevel="1" x14ac:dyDescent="0.25">
      <c r="A810" s="175" t="s">
        <v>279</v>
      </c>
      <c r="B810" s="175" t="s">
        <v>280</v>
      </c>
      <c r="C810" s="175" t="s">
        <v>207</v>
      </c>
      <c r="D810" s="175" t="s">
        <v>208</v>
      </c>
      <c r="E810" s="175"/>
      <c r="F810" s="174">
        <v>0</v>
      </c>
      <c r="G810" s="174">
        <v>0</v>
      </c>
      <c r="H810" s="174">
        <v>0</v>
      </c>
      <c r="I810" s="174">
        <v>0</v>
      </c>
      <c r="J810" s="174">
        <v>0</v>
      </c>
      <c r="K810" s="174">
        <v>0</v>
      </c>
      <c r="L810" s="174">
        <v>0</v>
      </c>
      <c r="M810" s="174">
        <v>0</v>
      </c>
      <c r="N810" s="174">
        <v>0</v>
      </c>
    </row>
    <row r="811" spans="1:14" hidden="1" outlineLevel="1" x14ac:dyDescent="0.25">
      <c r="A811" s="175" t="s">
        <v>279</v>
      </c>
      <c r="B811" s="175" t="s">
        <v>280</v>
      </c>
      <c r="C811" s="175" t="s">
        <v>209</v>
      </c>
      <c r="D811" s="175" t="s">
        <v>210</v>
      </c>
      <c r="E811" s="175"/>
      <c r="F811" s="174">
        <v>8506944</v>
      </c>
      <c r="G811" s="174">
        <v>5036240</v>
      </c>
      <c r="H811" s="174">
        <v>654758</v>
      </c>
      <c r="I811" s="174">
        <v>909082</v>
      </c>
      <c r="J811" s="174">
        <v>3054400</v>
      </c>
      <c r="K811" s="174">
        <v>1916160</v>
      </c>
      <c r="L811" s="174">
        <v>1576061</v>
      </c>
      <c r="M811" s="174">
        <v>292311</v>
      </c>
      <c r="N811" s="174">
        <v>21945956</v>
      </c>
    </row>
    <row r="812" spans="1:14" hidden="1" outlineLevel="1" x14ac:dyDescent="0.25">
      <c r="D812" s="173" t="s">
        <v>211</v>
      </c>
      <c r="E812" s="173"/>
    </row>
    <row r="813" spans="1:14" hidden="1" outlineLevel="1" x14ac:dyDescent="0.25">
      <c r="A813" s="175" t="s">
        <v>279</v>
      </c>
      <c r="B813" s="175" t="s">
        <v>280</v>
      </c>
      <c r="C813" s="175" t="s">
        <v>212</v>
      </c>
      <c r="D813" s="175" t="s">
        <v>213</v>
      </c>
      <c r="E813" s="175"/>
      <c r="F813" s="174">
        <v>0</v>
      </c>
      <c r="G813" s="174">
        <v>0</v>
      </c>
      <c r="H813" s="174">
        <v>0</v>
      </c>
      <c r="I813" s="174">
        <v>0</v>
      </c>
      <c r="J813" s="174">
        <v>0</v>
      </c>
      <c r="K813" s="174">
        <v>0</v>
      </c>
      <c r="L813" s="174">
        <v>0</v>
      </c>
      <c r="M813" s="174">
        <v>0</v>
      </c>
      <c r="N813" s="174">
        <v>0</v>
      </c>
    </row>
    <row r="814" spans="1:14" hidden="1" outlineLevel="1" x14ac:dyDescent="0.25">
      <c r="A814" s="175" t="s">
        <v>279</v>
      </c>
      <c r="B814" s="175" t="s">
        <v>280</v>
      </c>
      <c r="C814" s="175" t="s">
        <v>214</v>
      </c>
      <c r="D814" s="175" t="s">
        <v>215</v>
      </c>
      <c r="E814" s="175"/>
      <c r="F814" s="174">
        <v>0</v>
      </c>
      <c r="G814" s="174">
        <v>0</v>
      </c>
      <c r="H814" s="174">
        <v>0</v>
      </c>
      <c r="I814" s="174">
        <v>0</v>
      </c>
      <c r="J814" s="174">
        <v>0</v>
      </c>
      <c r="K814" s="174">
        <v>0</v>
      </c>
      <c r="L814" s="174">
        <v>0</v>
      </c>
      <c r="M814" s="174">
        <v>0</v>
      </c>
      <c r="N814" s="174">
        <v>0</v>
      </c>
    </row>
    <row r="815" spans="1:14" hidden="1" outlineLevel="1" x14ac:dyDescent="0.25">
      <c r="A815" s="175" t="s">
        <v>279</v>
      </c>
      <c r="B815" s="175" t="s">
        <v>280</v>
      </c>
      <c r="C815" s="175" t="s">
        <v>216</v>
      </c>
      <c r="D815" s="175" t="s">
        <v>217</v>
      </c>
      <c r="E815" s="175"/>
      <c r="F815" s="174">
        <v>0</v>
      </c>
      <c r="G815" s="174">
        <v>0</v>
      </c>
      <c r="H815" s="174">
        <v>0</v>
      </c>
      <c r="I815" s="174">
        <v>0</v>
      </c>
      <c r="J815" s="174">
        <v>0</v>
      </c>
      <c r="K815" s="174">
        <v>0</v>
      </c>
      <c r="L815" s="174">
        <v>0</v>
      </c>
      <c r="M815" s="174">
        <v>0</v>
      </c>
      <c r="N815" s="174">
        <v>0</v>
      </c>
    </row>
    <row r="816" spans="1:14" hidden="1" outlineLevel="1" x14ac:dyDescent="0.25">
      <c r="A816" s="175" t="s">
        <v>279</v>
      </c>
      <c r="B816" s="175" t="s">
        <v>280</v>
      </c>
      <c r="C816" s="175" t="s">
        <v>218</v>
      </c>
      <c r="D816" s="175" t="s">
        <v>219</v>
      </c>
      <c r="E816" s="175"/>
      <c r="F816" s="174">
        <v>0</v>
      </c>
      <c r="G816" s="174">
        <v>0</v>
      </c>
      <c r="H816" s="174">
        <v>0</v>
      </c>
      <c r="I816" s="174">
        <v>0</v>
      </c>
      <c r="J816" s="174">
        <v>0</v>
      </c>
      <c r="K816" s="174">
        <v>0</v>
      </c>
      <c r="L816" s="174">
        <v>0</v>
      </c>
      <c r="M816" s="174">
        <v>0</v>
      </c>
      <c r="N816" s="174">
        <v>0</v>
      </c>
    </row>
    <row r="817" spans="1:14" hidden="1" outlineLevel="1" x14ac:dyDescent="0.25">
      <c r="A817" s="175" t="s">
        <v>279</v>
      </c>
      <c r="B817" s="175" t="s">
        <v>280</v>
      </c>
      <c r="C817" s="175" t="s">
        <v>482</v>
      </c>
      <c r="D817" s="175" t="s">
        <v>483</v>
      </c>
      <c r="E817" s="175"/>
      <c r="F817" s="174">
        <v>0</v>
      </c>
      <c r="G817" s="174">
        <v>0</v>
      </c>
      <c r="H817" s="174">
        <v>0</v>
      </c>
      <c r="I817" s="174">
        <v>0</v>
      </c>
      <c r="J817" s="174">
        <v>0</v>
      </c>
      <c r="K817" s="174">
        <v>0</v>
      </c>
      <c r="L817" s="174">
        <v>0</v>
      </c>
      <c r="M817" s="174">
        <v>0</v>
      </c>
      <c r="N817" s="174">
        <v>0</v>
      </c>
    </row>
    <row r="818" spans="1:14" hidden="1" outlineLevel="1" x14ac:dyDescent="0.25">
      <c r="A818" s="175" t="s">
        <v>279</v>
      </c>
      <c r="B818" s="175" t="s">
        <v>280</v>
      </c>
      <c r="C818" s="175" t="s">
        <v>484</v>
      </c>
      <c r="D818" s="175" t="s">
        <v>220</v>
      </c>
      <c r="E818" s="175"/>
      <c r="F818" s="174">
        <v>0</v>
      </c>
      <c r="G818" s="174">
        <v>0</v>
      </c>
      <c r="H818" s="174">
        <v>0</v>
      </c>
      <c r="I818" s="174">
        <v>0</v>
      </c>
      <c r="J818" s="174">
        <v>0</v>
      </c>
      <c r="K818" s="174">
        <v>0</v>
      </c>
      <c r="L818" s="174">
        <v>0</v>
      </c>
      <c r="M818" s="174">
        <v>0</v>
      </c>
      <c r="N818" s="174">
        <v>0</v>
      </c>
    </row>
    <row r="819" spans="1:14" hidden="1" outlineLevel="1" x14ac:dyDescent="0.25"/>
    <row r="820" spans="1:14" hidden="1" outlineLevel="1" x14ac:dyDescent="0.25"/>
    <row r="821" spans="1:14" hidden="1" outlineLevel="1" x14ac:dyDescent="0.25">
      <c r="A821" s="173" t="s">
        <v>281</v>
      </c>
    </row>
    <row r="822" spans="1:14" hidden="1" outlineLevel="1" x14ac:dyDescent="0.25">
      <c r="A822" s="175" t="s">
        <v>6</v>
      </c>
      <c r="B822" s="175" t="s">
        <v>143</v>
      </c>
      <c r="C822" s="175" t="s">
        <v>14</v>
      </c>
      <c r="D822" s="173" t="s">
        <v>144</v>
      </c>
      <c r="E822" s="173"/>
      <c r="F822" s="174" t="s">
        <v>145</v>
      </c>
      <c r="G822" s="174" t="s">
        <v>146</v>
      </c>
      <c r="H822" s="174" t="s">
        <v>147</v>
      </c>
      <c r="I822" s="174" t="s">
        <v>148</v>
      </c>
      <c r="J822" s="174" t="s">
        <v>149</v>
      </c>
      <c r="K822" s="174" t="s">
        <v>150</v>
      </c>
      <c r="L822" s="174" t="s">
        <v>151</v>
      </c>
      <c r="M822" s="174" t="s">
        <v>152</v>
      </c>
      <c r="N822" s="174" t="s">
        <v>5</v>
      </c>
    </row>
    <row r="823" spans="1:14" hidden="1" outlineLevel="1" x14ac:dyDescent="0.25">
      <c r="A823" s="175" t="s">
        <v>282</v>
      </c>
      <c r="B823" s="175" t="s">
        <v>283</v>
      </c>
      <c r="C823" s="175" t="s">
        <v>155</v>
      </c>
      <c r="D823" s="175" t="s">
        <v>156</v>
      </c>
      <c r="E823" s="175"/>
      <c r="F823" s="174">
        <v>8784</v>
      </c>
      <c r="G823" s="174">
        <v>0</v>
      </c>
      <c r="H823" s="174">
        <v>0</v>
      </c>
      <c r="I823" s="174">
        <v>0</v>
      </c>
      <c r="J823" s="174">
        <v>3664</v>
      </c>
      <c r="K823" s="174">
        <v>0</v>
      </c>
      <c r="L823" s="174">
        <v>19897</v>
      </c>
      <c r="M823" s="174">
        <v>0</v>
      </c>
      <c r="N823" s="174">
        <v>32345</v>
      </c>
    </row>
    <row r="824" spans="1:14" hidden="1" outlineLevel="1" x14ac:dyDescent="0.25">
      <c r="A824" s="175" t="s">
        <v>282</v>
      </c>
      <c r="B824" s="175" t="s">
        <v>283</v>
      </c>
      <c r="C824" s="175" t="s">
        <v>157</v>
      </c>
      <c r="D824" s="175" t="s">
        <v>158</v>
      </c>
      <c r="E824" s="175"/>
      <c r="F824" s="174">
        <v>0</v>
      </c>
      <c r="G824" s="174">
        <v>0</v>
      </c>
      <c r="H824" s="174">
        <v>0</v>
      </c>
      <c r="I824" s="174">
        <v>0</v>
      </c>
      <c r="J824" s="174">
        <v>18720</v>
      </c>
      <c r="K824" s="174">
        <v>0</v>
      </c>
      <c r="L824" s="174">
        <v>31231</v>
      </c>
      <c r="M824" s="174">
        <v>0</v>
      </c>
      <c r="N824" s="174">
        <v>49951</v>
      </c>
    </row>
    <row r="825" spans="1:14" hidden="1" outlineLevel="1" x14ac:dyDescent="0.25">
      <c r="A825" s="175" t="s">
        <v>282</v>
      </c>
      <c r="B825" s="175" t="s">
        <v>283</v>
      </c>
      <c r="C825" s="175" t="s">
        <v>159</v>
      </c>
      <c r="D825" s="175" t="s">
        <v>160</v>
      </c>
      <c r="E825" s="175"/>
      <c r="F825" s="174">
        <v>0</v>
      </c>
      <c r="G825" s="174">
        <v>165312</v>
      </c>
      <c r="H825" s="174">
        <v>0</v>
      </c>
      <c r="I825" s="174">
        <v>0</v>
      </c>
      <c r="J825" s="174">
        <v>0</v>
      </c>
      <c r="K825" s="174">
        <v>0</v>
      </c>
      <c r="L825" s="174">
        <v>0</v>
      </c>
      <c r="M825" s="174">
        <v>0</v>
      </c>
      <c r="N825" s="174">
        <v>165312</v>
      </c>
    </row>
    <row r="826" spans="1:14" hidden="1" outlineLevel="1" x14ac:dyDescent="0.25">
      <c r="A826" s="175" t="s">
        <v>282</v>
      </c>
      <c r="B826" s="175" t="s">
        <v>283</v>
      </c>
      <c r="C826" s="175" t="s">
        <v>161</v>
      </c>
      <c r="D826" s="175" t="s">
        <v>162</v>
      </c>
      <c r="E826" s="175"/>
      <c r="F826" s="174">
        <v>15856</v>
      </c>
      <c r="G826" s="174">
        <v>7200</v>
      </c>
      <c r="H826" s="174">
        <v>0</v>
      </c>
      <c r="I826" s="174">
        <v>0</v>
      </c>
      <c r="J826" s="174">
        <v>24352</v>
      </c>
      <c r="K826" s="174">
        <v>832</v>
      </c>
      <c r="L826" s="174">
        <v>68865</v>
      </c>
      <c r="M826" s="174">
        <v>0</v>
      </c>
      <c r="N826" s="174">
        <v>117105</v>
      </c>
    </row>
    <row r="827" spans="1:14" hidden="1" outlineLevel="1" x14ac:dyDescent="0.25">
      <c r="A827" s="175" t="s">
        <v>282</v>
      </c>
      <c r="B827" s="175" t="s">
        <v>283</v>
      </c>
      <c r="C827" s="175" t="s">
        <v>163</v>
      </c>
      <c r="D827" s="175" t="s">
        <v>164</v>
      </c>
      <c r="E827" s="175"/>
      <c r="F827" s="174">
        <v>0</v>
      </c>
      <c r="G827" s="174">
        <v>0</v>
      </c>
      <c r="H827" s="174">
        <v>0</v>
      </c>
      <c r="I827" s="174">
        <v>0</v>
      </c>
      <c r="J827" s="174">
        <v>0</v>
      </c>
      <c r="K827" s="174">
        <v>0</v>
      </c>
      <c r="L827" s="174">
        <v>0</v>
      </c>
      <c r="M827" s="174">
        <v>0</v>
      </c>
      <c r="N827" s="174">
        <v>0</v>
      </c>
    </row>
    <row r="828" spans="1:14" hidden="1" outlineLevel="1" x14ac:dyDescent="0.25">
      <c r="A828" s="175" t="s">
        <v>282</v>
      </c>
      <c r="B828" s="175" t="s">
        <v>283</v>
      </c>
      <c r="C828" s="175" t="s">
        <v>165</v>
      </c>
      <c r="D828" s="175" t="s">
        <v>166</v>
      </c>
      <c r="E828" s="175"/>
      <c r="F828" s="174">
        <v>528</v>
      </c>
      <c r="G828" s="174">
        <v>0</v>
      </c>
      <c r="H828" s="174">
        <v>0</v>
      </c>
      <c r="I828" s="174">
        <v>0</v>
      </c>
      <c r="J828" s="174">
        <v>5952</v>
      </c>
      <c r="K828" s="174">
        <v>0</v>
      </c>
      <c r="L828" s="174">
        <v>7569</v>
      </c>
      <c r="M828" s="174">
        <v>0</v>
      </c>
      <c r="N828" s="174">
        <v>14049</v>
      </c>
    </row>
    <row r="829" spans="1:14" hidden="1" outlineLevel="1" x14ac:dyDescent="0.25">
      <c r="A829" s="175" t="s">
        <v>282</v>
      </c>
      <c r="B829" s="175" t="s">
        <v>283</v>
      </c>
      <c r="C829" s="175" t="s">
        <v>167</v>
      </c>
      <c r="D829" s="175" t="s">
        <v>168</v>
      </c>
      <c r="E829" s="175"/>
      <c r="F829" s="174">
        <v>0</v>
      </c>
      <c r="G829" s="174">
        <v>3312</v>
      </c>
      <c r="H829" s="174">
        <v>0</v>
      </c>
      <c r="I829" s="174">
        <v>0</v>
      </c>
      <c r="J829" s="174">
        <v>0</v>
      </c>
      <c r="K829" s="174">
        <v>36064</v>
      </c>
      <c r="L829" s="174">
        <v>0</v>
      </c>
      <c r="M829" s="174">
        <v>11887</v>
      </c>
      <c r="N829" s="174">
        <v>51263</v>
      </c>
    </row>
    <row r="830" spans="1:14" hidden="1" outlineLevel="1" x14ac:dyDescent="0.25">
      <c r="A830" s="175" t="s">
        <v>282</v>
      </c>
      <c r="B830" s="175" t="s">
        <v>283</v>
      </c>
      <c r="C830" s="175" t="s">
        <v>169</v>
      </c>
      <c r="D830" s="175" t="s">
        <v>170</v>
      </c>
      <c r="E830" s="175"/>
      <c r="F830" s="174">
        <v>0</v>
      </c>
      <c r="G830" s="174">
        <v>0</v>
      </c>
      <c r="H830" s="174">
        <v>0</v>
      </c>
      <c r="I830" s="174">
        <v>0</v>
      </c>
      <c r="J830" s="174">
        <v>1280</v>
      </c>
      <c r="K830" s="174">
        <v>0</v>
      </c>
      <c r="L830" s="174">
        <v>105200</v>
      </c>
      <c r="M830" s="174">
        <v>0</v>
      </c>
      <c r="N830" s="174">
        <v>106480</v>
      </c>
    </row>
    <row r="831" spans="1:14" hidden="1" outlineLevel="1" x14ac:dyDescent="0.25">
      <c r="A831" s="175" t="s">
        <v>282</v>
      </c>
      <c r="B831" s="175" t="s">
        <v>283</v>
      </c>
      <c r="C831" s="175" t="s">
        <v>171</v>
      </c>
      <c r="D831" s="175" t="s">
        <v>172</v>
      </c>
      <c r="E831" s="175"/>
      <c r="F831" s="174">
        <v>3072</v>
      </c>
      <c r="G831" s="174">
        <v>3584</v>
      </c>
      <c r="H831" s="174">
        <v>0</v>
      </c>
      <c r="I831" s="174">
        <v>0</v>
      </c>
      <c r="J831" s="174">
        <v>97216</v>
      </c>
      <c r="K831" s="174">
        <v>288</v>
      </c>
      <c r="L831" s="174">
        <v>64777</v>
      </c>
      <c r="M831" s="174">
        <v>70</v>
      </c>
      <c r="N831" s="174">
        <v>169007</v>
      </c>
    </row>
    <row r="832" spans="1:14" hidden="1" outlineLevel="1" x14ac:dyDescent="0.25">
      <c r="A832" s="175" t="s">
        <v>282</v>
      </c>
      <c r="B832" s="175" t="s">
        <v>283</v>
      </c>
      <c r="C832" s="175" t="s">
        <v>173</v>
      </c>
      <c r="D832" s="175" t="s">
        <v>174</v>
      </c>
      <c r="E832" s="175"/>
      <c r="F832" s="174">
        <v>0</v>
      </c>
      <c r="G832" s="174">
        <v>0</v>
      </c>
      <c r="H832" s="174">
        <v>0</v>
      </c>
      <c r="I832" s="174">
        <v>0</v>
      </c>
      <c r="J832" s="174">
        <v>0</v>
      </c>
      <c r="K832" s="174">
        <v>0</v>
      </c>
      <c r="L832" s="174">
        <v>0</v>
      </c>
      <c r="M832" s="174">
        <v>0</v>
      </c>
      <c r="N832" s="174">
        <v>0</v>
      </c>
    </row>
    <row r="833" spans="1:14" hidden="1" outlineLevel="1" x14ac:dyDescent="0.25">
      <c r="A833" s="175" t="s">
        <v>282</v>
      </c>
      <c r="B833" s="175" t="s">
        <v>283</v>
      </c>
      <c r="C833" s="175" t="s">
        <v>175</v>
      </c>
      <c r="D833" s="175" t="s">
        <v>176</v>
      </c>
      <c r="E833" s="175"/>
      <c r="F833" s="174">
        <v>0</v>
      </c>
      <c r="G833" s="174">
        <v>0</v>
      </c>
      <c r="H833" s="174">
        <v>0</v>
      </c>
      <c r="I833" s="174">
        <v>0</v>
      </c>
      <c r="J833" s="174">
        <v>0</v>
      </c>
      <c r="K833" s="174">
        <v>21024</v>
      </c>
      <c r="L833" s="174">
        <v>0</v>
      </c>
      <c r="M833" s="174">
        <v>92341</v>
      </c>
      <c r="N833" s="174">
        <v>113365</v>
      </c>
    </row>
    <row r="834" spans="1:14" hidden="1" outlineLevel="1" x14ac:dyDescent="0.25">
      <c r="A834" s="175" t="s">
        <v>282</v>
      </c>
      <c r="B834" s="175" t="s">
        <v>283</v>
      </c>
      <c r="C834" s="175" t="s">
        <v>177</v>
      </c>
      <c r="D834" s="175" t="s">
        <v>178</v>
      </c>
      <c r="E834" s="175"/>
      <c r="F834" s="174">
        <v>142704</v>
      </c>
      <c r="G834" s="174">
        <v>0</v>
      </c>
      <c r="H834" s="174">
        <v>0</v>
      </c>
      <c r="I834" s="174">
        <v>16816</v>
      </c>
      <c r="J834" s="174">
        <v>0</v>
      </c>
      <c r="K834" s="174">
        <v>0</v>
      </c>
      <c r="L834" s="174">
        <v>0</v>
      </c>
      <c r="M834" s="174">
        <v>0</v>
      </c>
      <c r="N834" s="174">
        <v>159520</v>
      </c>
    </row>
    <row r="835" spans="1:14" hidden="1" outlineLevel="1" x14ac:dyDescent="0.25">
      <c r="A835" s="175" t="s">
        <v>282</v>
      </c>
      <c r="B835" s="175" t="s">
        <v>283</v>
      </c>
      <c r="C835" s="175" t="s">
        <v>179</v>
      </c>
      <c r="D835" s="175" t="s">
        <v>180</v>
      </c>
      <c r="E835" s="175"/>
      <c r="F835" s="174">
        <v>15824</v>
      </c>
      <c r="G835" s="174">
        <v>0</v>
      </c>
      <c r="H835" s="174">
        <v>0</v>
      </c>
      <c r="I835" s="174">
        <v>0</v>
      </c>
      <c r="J835" s="174">
        <v>0</v>
      </c>
      <c r="K835" s="174">
        <v>0</v>
      </c>
      <c r="L835" s="174">
        <v>0</v>
      </c>
      <c r="M835" s="174">
        <v>0</v>
      </c>
      <c r="N835" s="174">
        <v>15824</v>
      </c>
    </row>
    <row r="836" spans="1:14" hidden="1" outlineLevel="1" x14ac:dyDescent="0.25">
      <c r="A836" s="175" t="s">
        <v>282</v>
      </c>
      <c r="B836" s="175" t="s">
        <v>283</v>
      </c>
      <c r="C836" s="175" t="s">
        <v>181</v>
      </c>
      <c r="D836" s="175" t="s">
        <v>182</v>
      </c>
      <c r="E836" s="175"/>
      <c r="F836" s="174">
        <v>0</v>
      </c>
      <c r="G836" s="174">
        <v>0</v>
      </c>
      <c r="H836" s="174">
        <v>0</v>
      </c>
      <c r="I836" s="174">
        <v>0</v>
      </c>
      <c r="J836" s="174">
        <v>0</v>
      </c>
      <c r="K836" s="174">
        <v>61104</v>
      </c>
      <c r="L836" s="174">
        <v>0</v>
      </c>
      <c r="M836" s="174">
        <v>2601</v>
      </c>
      <c r="N836" s="174">
        <v>63705</v>
      </c>
    </row>
    <row r="837" spans="1:14" hidden="1" outlineLevel="1" x14ac:dyDescent="0.25">
      <c r="A837" s="175" t="s">
        <v>282</v>
      </c>
      <c r="B837" s="175" t="s">
        <v>283</v>
      </c>
      <c r="C837" s="175" t="s">
        <v>183</v>
      </c>
      <c r="D837" s="175" t="s">
        <v>184</v>
      </c>
      <c r="E837" s="175"/>
      <c r="F837" s="174">
        <v>0</v>
      </c>
      <c r="G837" s="174">
        <v>0</v>
      </c>
      <c r="H837" s="174">
        <v>0</v>
      </c>
      <c r="I837" s="174">
        <v>0</v>
      </c>
      <c r="J837" s="174">
        <v>0</v>
      </c>
      <c r="K837" s="174">
        <v>21536</v>
      </c>
      <c r="L837" s="174">
        <v>0</v>
      </c>
      <c r="M837" s="174">
        <v>0</v>
      </c>
      <c r="N837" s="174">
        <v>21536</v>
      </c>
    </row>
    <row r="838" spans="1:14" hidden="1" outlineLevel="1" x14ac:dyDescent="0.25">
      <c r="A838" s="175" t="s">
        <v>282</v>
      </c>
      <c r="B838" s="175" t="s">
        <v>283</v>
      </c>
      <c r="C838" s="175" t="s">
        <v>185</v>
      </c>
      <c r="D838" s="175" t="s">
        <v>186</v>
      </c>
      <c r="E838" s="175"/>
      <c r="F838" s="174">
        <v>2352</v>
      </c>
      <c r="G838" s="174">
        <v>960</v>
      </c>
      <c r="H838" s="174">
        <v>0</v>
      </c>
      <c r="I838" s="174">
        <v>0</v>
      </c>
      <c r="J838" s="174">
        <v>0</v>
      </c>
      <c r="K838" s="174">
        <v>120168</v>
      </c>
      <c r="L838" s="174">
        <v>0</v>
      </c>
      <c r="M838" s="174">
        <v>30558</v>
      </c>
      <c r="N838" s="174">
        <v>154038</v>
      </c>
    </row>
    <row r="839" spans="1:14" hidden="1" outlineLevel="1" x14ac:dyDescent="0.25">
      <c r="A839" s="175" t="s">
        <v>282</v>
      </c>
      <c r="B839" s="175" t="s">
        <v>283</v>
      </c>
      <c r="C839" s="175" t="s">
        <v>187</v>
      </c>
      <c r="D839" s="175" t="s">
        <v>188</v>
      </c>
      <c r="E839" s="175"/>
      <c r="F839" s="174">
        <v>0</v>
      </c>
      <c r="G839" s="174">
        <v>0</v>
      </c>
      <c r="H839" s="174">
        <v>0</v>
      </c>
      <c r="I839" s="174">
        <v>0</v>
      </c>
      <c r="J839" s="174">
        <v>0</v>
      </c>
      <c r="K839" s="174">
        <v>9152</v>
      </c>
      <c r="L839" s="174">
        <v>0</v>
      </c>
      <c r="M839" s="174">
        <v>0</v>
      </c>
      <c r="N839" s="174">
        <v>9152</v>
      </c>
    </row>
    <row r="840" spans="1:14" hidden="1" outlineLevel="1" x14ac:dyDescent="0.25">
      <c r="A840" s="175" t="s">
        <v>282</v>
      </c>
      <c r="B840" s="175" t="s">
        <v>283</v>
      </c>
      <c r="C840" s="175" t="s">
        <v>189</v>
      </c>
      <c r="D840" s="175" t="s">
        <v>190</v>
      </c>
      <c r="E840" s="175"/>
      <c r="F840" s="174">
        <v>0</v>
      </c>
      <c r="G840" s="174">
        <v>0</v>
      </c>
      <c r="H840" s="174">
        <v>0</v>
      </c>
      <c r="I840" s="174">
        <v>0</v>
      </c>
      <c r="J840" s="174">
        <v>0</v>
      </c>
      <c r="K840" s="174">
        <v>58304</v>
      </c>
      <c r="L840" s="174">
        <v>0</v>
      </c>
      <c r="M840" s="174">
        <v>0</v>
      </c>
      <c r="N840" s="174">
        <v>58304</v>
      </c>
    </row>
    <row r="841" spans="1:14" hidden="1" outlineLevel="1" x14ac:dyDescent="0.25">
      <c r="A841" s="175" t="s">
        <v>282</v>
      </c>
      <c r="B841" s="175" t="s">
        <v>283</v>
      </c>
      <c r="C841" s="175" t="s">
        <v>191</v>
      </c>
      <c r="D841" s="175" t="s">
        <v>192</v>
      </c>
      <c r="E841" s="175"/>
      <c r="F841" s="174">
        <v>0</v>
      </c>
      <c r="G841" s="174">
        <v>71104</v>
      </c>
      <c r="H841" s="174">
        <v>49793</v>
      </c>
      <c r="I841" s="174">
        <v>0</v>
      </c>
      <c r="J841" s="174">
        <v>0</v>
      </c>
      <c r="K841" s="174">
        <v>1104</v>
      </c>
      <c r="L841" s="174">
        <v>0</v>
      </c>
      <c r="M841" s="174">
        <v>0</v>
      </c>
      <c r="N841" s="174">
        <v>122001</v>
      </c>
    </row>
    <row r="842" spans="1:14" hidden="1" outlineLevel="1" x14ac:dyDescent="0.25">
      <c r="A842" s="175" t="s">
        <v>282</v>
      </c>
      <c r="B842" s="175" t="s">
        <v>283</v>
      </c>
      <c r="C842" s="175" t="s">
        <v>193</v>
      </c>
      <c r="D842" s="175" t="s">
        <v>194</v>
      </c>
      <c r="E842" s="175"/>
      <c r="F842" s="174">
        <v>0</v>
      </c>
      <c r="G842" s="174">
        <v>0</v>
      </c>
      <c r="H842" s="174">
        <v>0</v>
      </c>
      <c r="I842" s="174">
        <v>0</v>
      </c>
      <c r="J842" s="174">
        <v>5680</v>
      </c>
      <c r="K842" s="174">
        <v>0</v>
      </c>
      <c r="L842" s="174">
        <v>192</v>
      </c>
      <c r="M842" s="174">
        <v>0</v>
      </c>
      <c r="N842" s="174">
        <v>5872</v>
      </c>
    </row>
    <row r="843" spans="1:14" hidden="1" outlineLevel="1" x14ac:dyDescent="0.25">
      <c r="A843" s="175" t="s">
        <v>282</v>
      </c>
      <c r="B843" s="175" t="s">
        <v>283</v>
      </c>
      <c r="C843" s="175" t="s">
        <v>195</v>
      </c>
      <c r="D843" s="175" t="s">
        <v>196</v>
      </c>
      <c r="E843" s="175"/>
      <c r="F843" s="174">
        <v>0</v>
      </c>
      <c r="G843" s="174">
        <v>0</v>
      </c>
      <c r="H843" s="174">
        <v>0</v>
      </c>
      <c r="I843" s="174">
        <v>0</v>
      </c>
      <c r="J843" s="174">
        <v>0</v>
      </c>
      <c r="K843" s="174">
        <v>0</v>
      </c>
      <c r="L843" s="174">
        <v>48865</v>
      </c>
      <c r="M843" s="174">
        <v>0</v>
      </c>
      <c r="N843" s="174">
        <v>48865</v>
      </c>
    </row>
    <row r="844" spans="1:14" hidden="1" outlineLevel="1" x14ac:dyDescent="0.25">
      <c r="A844" s="175" t="s">
        <v>282</v>
      </c>
      <c r="B844" s="175" t="s">
        <v>283</v>
      </c>
      <c r="C844" s="175" t="s">
        <v>197</v>
      </c>
      <c r="D844" s="175" t="s">
        <v>198</v>
      </c>
      <c r="E844" s="175"/>
      <c r="F844" s="174">
        <v>0</v>
      </c>
      <c r="G844" s="174">
        <v>0</v>
      </c>
      <c r="H844" s="174">
        <v>0</v>
      </c>
      <c r="I844" s="174">
        <v>0</v>
      </c>
      <c r="J844" s="174">
        <v>2176</v>
      </c>
      <c r="K844" s="174">
        <v>0</v>
      </c>
      <c r="L844" s="174">
        <v>9198</v>
      </c>
      <c r="M844" s="174">
        <v>0</v>
      </c>
      <c r="N844" s="174">
        <v>11374</v>
      </c>
    </row>
    <row r="845" spans="1:14" hidden="1" outlineLevel="1" x14ac:dyDescent="0.25">
      <c r="A845" s="175" t="s">
        <v>282</v>
      </c>
      <c r="B845" s="175" t="s">
        <v>283</v>
      </c>
      <c r="C845" s="175" t="s">
        <v>199</v>
      </c>
      <c r="D845" s="175" t="s">
        <v>200</v>
      </c>
      <c r="E845" s="175"/>
      <c r="F845" s="174">
        <v>15360</v>
      </c>
      <c r="G845" s="174">
        <v>0</v>
      </c>
      <c r="H845" s="174">
        <v>0</v>
      </c>
      <c r="I845" s="174">
        <v>0</v>
      </c>
      <c r="J845" s="174">
        <v>0</v>
      </c>
      <c r="K845" s="174">
        <v>0</v>
      </c>
      <c r="L845" s="174">
        <v>0</v>
      </c>
      <c r="M845" s="174">
        <v>0</v>
      </c>
      <c r="N845" s="174">
        <v>15360</v>
      </c>
    </row>
    <row r="846" spans="1:14" hidden="1" outlineLevel="1" x14ac:dyDescent="0.25">
      <c r="A846" s="175" t="s">
        <v>282</v>
      </c>
      <c r="B846" s="175" t="s">
        <v>283</v>
      </c>
      <c r="C846" s="175" t="s">
        <v>201</v>
      </c>
      <c r="D846" s="175" t="s">
        <v>202</v>
      </c>
      <c r="E846" s="175"/>
      <c r="F846" s="174">
        <v>19728</v>
      </c>
      <c r="G846" s="174">
        <v>0</v>
      </c>
      <c r="H846" s="174">
        <v>0</v>
      </c>
      <c r="I846" s="174">
        <v>0</v>
      </c>
      <c r="J846" s="174">
        <v>5264</v>
      </c>
      <c r="K846" s="174">
        <v>0</v>
      </c>
      <c r="L846" s="174">
        <v>49942</v>
      </c>
      <c r="M846" s="174">
        <v>0</v>
      </c>
      <c r="N846" s="174">
        <v>74934</v>
      </c>
    </row>
    <row r="847" spans="1:14" hidden="1" outlineLevel="1" x14ac:dyDescent="0.25">
      <c r="A847" s="175" t="s">
        <v>282</v>
      </c>
      <c r="B847" s="175" t="s">
        <v>283</v>
      </c>
      <c r="C847" s="175" t="s">
        <v>203</v>
      </c>
      <c r="D847" s="175" t="s">
        <v>204</v>
      </c>
      <c r="E847" s="175"/>
      <c r="F847" s="174">
        <v>280720</v>
      </c>
      <c r="G847" s="174">
        <v>0</v>
      </c>
      <c r="H847" s="174">
        <v>0</v>
      </c>
      <c r="I847" s="174">
        <v>0</v>
      </c>
      <c r="J847" s="174">
        <v>0</v>
      </c>
      <c r="K847" s="174">
        <v>0</v>
      </c>
      <c r="L847" s="174">
        <v>0</v>
      </c>
      <c r="M847" s="174">
        <v>0</v>
      </c>
      <c r="N847" s="174">
        <v>280720</v>
      </c>
    </row>
    <row r="848" spans="1:14" hidden="1" outlineLevel="1" x14ac:dyDescent="0.25">
      <c r="A848" s="175" t="s">
        <v>282</v>
      </c>
      <c r="B848" s="175" t="s">
        <v>283</v>
      </c>
      <c r="C848" s="175" t="s">
        <v>205</v>
      </c>
      <c r="D848" s="175" t="s">
        <v>206</v>
      </c>
      <c r="E848" s="175"/>
      <c r="F848" s="174">
        <v>50624</v>
      </c>
      <c r="G848" s="174">
        <v>0</v>
      </c>
      <c r="H848" s="174">
        <v>0</v>
      </c>
      <c r="I848" s="174">
        <v>0</v>
      </c>
      <c r="J848" s="174">
        <v>2688</v>
      </c>
      <c r="K848" s="174">
        <v>0</v>
      </c>
      <c r="L848" s="174">
        <v>200</v>
      </c>
      <c r="M848" s="174">
        <v>0</v>
      </c>
      <c r="N848" s="174">
        <v>53512</v>
      </c>
    </row>
    <row r="849" spans="1:14" hidden="1" outlineLevel="1" x14ac:dyDescent="0.25">
      <c r="A849" s="175" t="s">
        <v>282</v>
      </c>
      <c r="B849" s="175" t="s">
        <v>283</v>
      </c>
      <c r="C849" s="175" t="s">
        <v>207</v>
      </c>
      <c r="D849" s="175" t="s">
        <v>208</v>
      </c>
      <c r="E849" s="175"/>
      <c r="F849" s="174">
        <v>0</v>
      </c>
      <c r="G849" s="174">
        <v>0</v>
      </c>
      <c r="H849" s="174">
        <v>0</v>
      </c>
      <c r="I849" s="174">
        <v>0</v>
      </c>
      <c r="J849" s="174">
        <v>0</v>
      </c>
      <c r="K849" s="174">
        <v>0</v>
      </c>
      <c r="L849" s="174">
        <v>0</v>
      </c>
      <c r="M849" s="174">
        <v>0</v>
      </c>
      <c r="N849" s="174">
        <v>0</v>
      </c>
    </row>
    <row r="850" spans="1:14" hidden="1" outlineLevel="1" x14ac:dyDescent="0.25">
      <c r="A850" s="175" t="s">
        <v>282</v>
      </c>
      <c r="B850" s="175" t="s">
        <v>283</v>
      </c>
      <c r="C850" s="175" t="s">
        <v>209</v>
      </c>
      <c r="D850" s="175" t="s">
        <v>210</v>
      </c>
      <c r="E850" s="175"/>
      <c r="F850" s="174">
        <v>555552</v>
      </c>
      <c r="G850" s="174">
        <v>251472</v>
      </c>
      <c r="H850" s="174">
        <v>49793</v>
      </c>
      <c r="I850" s="174">
        <v>16816</v>
      </c>
      <c r="J850" s="174">
        <v>166992</v>
      </c>
      <c r="K850" s="174">
        <v>329576</v>
      </c>
      <c r="L850" s="174">
        <v>405936</v>
      </c>
      <c r="M850" s="174">
        <v>137457</v>
      </c>
      <c r="N850" s="174">
        <v>1913594</v>
      </c>
    </row>
    <row r="851" spans="1:14" hidden="1" outlineLevel="1" x14ac:dyDescent="0.25">
      <c r="D851" s="173" t="s">
        <v>211</v>
      </c>
      <c r="E851" s="173"/>
    </row>
    <row r="852" spans="1:14" hidden="1" outlineLevel="1" x14ac:dyDescent="0.25">
      <c r="A852" s="175" t="s">
        <v>282</v>
      </c>
      <c r="B852" s="175" t="s">
        <v>283</v>
      </c>
      <c r="C852" s="175" t="s">
        <v>212</v>
      </c>
      <c r="D852" s="175" t="s">
        <v>213</v>
      </c>
      <c r="E852" s="175"/>
      <c r="F852" s="174">
        <v>0</v>
      </c>
      <c r="G852" s="174">
        <v>0</v>
      </c>
      <c r="H852" s="174">
        <v>0</v>
      </c>
      <c r="I852" s="174">
        <v>0</v>
      </c>
      <c r="J852" s="174">
        <v>0</v>
      </c>
      <c r="K852" s="174">
        <v>0</v>
      </c>
      <c r="L852" s="174">
        <v>0</v>
      </c>
      <c r="M852" s="174">
        <v>0</v>
      </c>
      <c r="N852" s="174">
        <v>0</v>
      </c>
    </row>
    <row r="853" spans="1:14" hidden="1" outlineLevel="1" x14ac:dyDescent="0.25">
      <c r="A853" s="175" t="s">
        <v>282</v>
      </c>
      <c r="B853" s="175" t="s">
        <v>283</v>
      </c>
      <c r="C853" s="175" t="s">
        <v>214</v>
      </c>
      <c r="D853" s="175" t="s">
        <v>215</v>
      </c>
      <c r="E853" s="175"/>
      <c r="F853" s="174">
        <v>0</v>
      </c>
      <c r="G853" s="174">
        <v>0</v>
      </c>
      <c r="H853" s="174">
        <v>0</v>
      </c>
      <c r="I853" s="174">
        <v>0</v>
      </c>
      <c r="J853" s="174">
        <v>0</v>
      </c>
      <c r="K853" s="174">
        <v>0</v>
      </c>
      <c r="L853" s="174">
        <v>0</v>
      </c>
      <c r="M853" s="174">
        <v>0</v>
      </c>
      <c r="N853" s="174">
        <v>0</v>
      </c>
    </row>
    <row r="854" spans="1:14" hidden="1" outlineLevel="1" x14ac:dyDescent="0.25">
      <c r="A854" s="175" t="s">
        <v>282</v>
      </c>
      <c r="B854" s="175" t="s">
        <v>283</v>
      </c>
      <c r="C854" s="175" t="s">
        <v>216</v>
      </c>
      <c r="D854" s="175" t="s">
        <v>217</v>
      </c>
      <c r="E854" s="175"/>
      <c r="F854" s="174">
        <v>0</v>
      </c>
      <c r="G854" s="174">
        <v>0</v>
      </c>
      <c r="H854" s="174">
        <v>0</v>
      </c>
      <c r="I854" s="174">
        <v>0</v>
      </c>
      <c r="J854" s="174">
        <v>0</v>
      </c>
      <c r="K854" s="174">
        <v>0</v>
      </c>
      <c r="L854" s="174">
        <v>0</v>
      </c>
      <c r="M854" s="174">
        <v>0</v>
      </c>
      <c r="N854" s="174">
        <v>0</v>
      </c>
    </row>
    <row r="855" spans="1:14" hidden="1" outlineLevel="1" x14ac:dyDescent="0.25">
      <c r="A855" s="175" t="s">
        <v>282</v>
      </c>
      <c r="B855" s="175" t="s">
        <v>283</v>
      </c>
      <c r="C855" s="175" t="s">
        <v>218</v>
      </c>
      <c r="D855" s="175" t="s">
        <v>219</v>
      </c>
      <c r="E855" s="175"/>
      <c r="F855" s="174">
        <v>0</v>
      </c>
      <c r="G855" s="174">
        <v>0</v>
      </c>
      <c r="H855" s="174">
        <v>0</v>
      </c>
      <c r="I855" s="174">
        <v>0</v>
      </c>
      <c r="J855" s="174">
        <v>0</v>
      </c>
      <c r="K855" s="174">
        <v>0</v>
      </c>
      <c r="L855" s="174">
        <v>0</v>
      </c>
      <c r="M855" s="174">
        <v>0</v>
      </c>
      <c r="N855" s="174">
        <v>0</v>
      </c>
    </row>
    <row r="856" spans="1:14" hidden="1" outlineLevel="1" x14ac:dyDescent="0.25">
      <c r="A856" s="175" t="s">
        <v>282</v>
      </c>
      <c r="B856" s="175" t="s">
        <v>283</v>
      </c>
      <c r="C856" s="175" t="s">
        <v>482</v>
      </c>
      <c r="D856" s="175" t="s">
        <v>483</v>
      </c>
      <c r="E856" s="175"/>
      <c r="F856" s="174">
        <v>0</v>
      </c>
      <c r="G856" s="174">
        <v>0</v>
      </c>
      <c r="H856" s="174">
        <v>0</v>
      </c>
      <c r="I856" s="174">
        <v>0</v>
      </c>
      <c r="J856" s="174">
        <v>0</v>
      </c>
      <c r="K856" s="174">
        <v>0</v>
      </c>
      <c r="L856" s="174">
        <v>0</v>
      </c>
      <c r="M856" s="174">
        <v>0</v>
      </c>
      <c r="N856" s="174">
        <v>0</v>
      </c>
    </row>
    <row r="857" spans="1:14" hidden="1" outlineLevel="1" x14ac:dyDescent="0.25">
      <c r="A857" s="175" t="s">
        <v>282</v>
      </c>
      <c r="B857" s="175" t="s">
        <v>283</v>
      </c>
      <c r="C857" s="175" t="s">
        <v>484</v>
      </c>
      <c r="D857" s="175" t="s">
        <v>220</v>
      </c>
      <c r="E857" s="175"/>
      <c r="F857" s="174">
        <v>0</v>
      </c>
      <c r="G857" s="174">
        <v>0</v>
      </c>
      <c r="H857" s="174">
        <v>0</v>
      </c>
      <c r="I857" s="174">
        <v>0</v>
      </c>
      <c r="J857" s="174">
        <v>0</v>
      </c>
      <c r="K857" s="174">
        <v>0</v>
      </c>
      <c r="L857" s="174">
        <v>0</v>
      </c>
      <c r="M857" s="174">
        <v>0</v>
      </c>
      <c r="N857" s="174">
        <v>0</v>
      </c>
    </row>
    <row r="858" spans="1:14" hidden="1" outlineLevel="1" x14ac:dyDescent="0.25"/>
    <row r="859" spans="1:14" hidden="1" outlineLevel="1" x14ac:dyDescent="0.25"/>
    <row r="860" spans="1:14" hidden="1" outlineLevel="1" x14ac:dyDescent="0.25">
      <c r="A860" s="173" t="s">
        <v>284</v>
      </c>
    </row>
    <row r="861" spans="1:14" hidden="1" outlineLevel="1" x14ac:dyDescent="0.25">
      <c r="A861" s="175" t="s">
        <v>6</v>
      </c>
      <c r="B861" s="175" t="s">
        <v>143</v>
      </c>
      <c r="C861" s="175" t="s">
        <v>14</v>
      </c>
      <c r="D861" s="173" t="s">
        <v>144</v>
      </c>
      <c r="E861" s="173"/>
      <c r="F861" s="174" t="s">
        <v>145</v>
      </c>
      <c r="G861" s="174" t="s">
        <v>146</v>
      </c>
      <c r="H861" s="174" t="s">
        <v>147</v>
      </c>
      <c r="I861" s="174" t="s">
        <v>148</v>
      </c>
      <c r="J861" s="174" t="s">
        <v>149</v>
      </c>
      <c r="K861" s="174" t="s">
        <v>150</v>
      </c>
      <c r="L861" s="174" t="s">
        <v>151</v>
      </c>
      <c r="M861" s="174" t="s">
        <v>152</v>
      </c>
      <c r="N861" s="174" t="s">
        <v>5</v>
      </c>
    </row>
    <row r="862" spans="1:14" hidden="1" outlineLevel="1" x14ac:dyDescent="0.25">
      <c r="A862" s="175" t="s">
        <v>285</v>
      </c>
      <c r="B862" s="175" t="s">
        <v>286</v>
      </c>
      <c r="C862" s="175" t="s">
        <v>155</v>
      </c>
      <c r="D862" s="175" t="s">
        <v>156</v>
      </c>
      <c r="E862" s="175"/>
      <c r="F862" s="174">
        <v>14976</v>
      </c>
      <c r="G862" s="174">
        <v>0</v>
      </c>
      <c r="H862" s="174">
        <v>0</v>
      </c>
      <c r="I862" s="174">
        <v>0</v>
      </c>
      <c r="J862" s="174">
        <v>0</v>
      </c>
      <c r="K862" s="174">
        <v>0</v>
      </c>
      <c r="L862" s="174">
        <v>126</v>
      </c>
      <c r="M862" s="174">
        <v>0</v>
      </c>
      <c r="N862" s="174">
        <v>15102</v>
      </c>
    </row>
    <row r="863" spans="1:14" hidden="1" outlineLevel="1" x14ac:dyDescent="0.25">
      <c r="A863" s="175" t="s">
        <v>285</v>
      </c>
      <c r="B863" s="175" t="s">
        <v>286</v>
      </c>
      <c r="C863" s="175" t="s">
        <v>157</v>
      </c>
      <c r="D863" s="175" t="s">
        <v>158</v>
      </c>
      <c r="E863" s="175"/>
      <c r="F863" s="174">
        <v>0</v>
      </c>
      <c r="G863" s="174">
        <v>0</v>
      </c>
      <c r="H863" s="174">
        <v>0</v>
      </c>
      <c r="I863" s="174">
        <v>0</v>
      </c>
      <c r="J863" s="174">
        <v>44400</v>
      </c>
      <c r="K863" s="174">
        <v>0</v>
      </c>
      <c r="L863" s="174">
        <v>2792</v>
      </c>
      <c r="M863" s="174">
        <v>0</v>
      </c>
      <c r="N863" s="174">
        <v>47192</v>
      </c>
    </row>
    <row r="864" spans="1:14" hidden="1" outlineLevel="1" x14ac:dyDescent="0.25">
      <c r="A864" s="175" t="s">
        <v>285</v>
      </c>
      <c r="B864" s="175" t="s">
        <v>286</v>
      </c>
      <c r="C864" s="175" t="s">
        <v>159</v>
      </c>
      <c r="D864" s="175" t="s">
        <v>160</v>
      </c>
      <c r="E864" s="175"/>
      <c r="F864" s="174">
        <v>0</v>
      </c>
      <c r="G864" s="174">
        <v>256176</v>
      </c>
      <c r="H864" s="174">
        <v>0</v>
      </c>
      <c r="I864" s="174">
        <v>0</v>
      </c>
      <c r="J864" s="174">
        <v>38896</v>
      </c>
      <c r="K864" s="174">
        <v>0</v>
      </c>
      <c r="L864" s="174">
        <v>256</v>
      </c>
      <c r="M864" s="174">
        <v>0</v>
      </c>
      <c r="N864" s="174">
        <v>295328</v>
      </c>
    </row>
    <row r="865" spans="1:14" hidden="1" outlineLevel="1" x14ac:dyDescent="0.25">
      <c r="A865" s="175" t="s">
        <v>285</v>
      </c>
      <c r="B865" s="175" t="s">
        <v>286</v>
      </c>
      <c r="C865" s="175" t="s">
        <v>161</v>
      </c>
      <c r="D865" s="175" t="s">
        <v>162</v>
      </c>
      <c r="E865" s="175"/>
      <c r="F865" s="174">
        <v>20016</v>
      </c>
      <c r="G865" s="174">
        <v>29424</v>
      </c>
      <c r="H865" s="174">
        <v>0</v>
      </c>
      <c r="I865" s="174">
        <v>0</v>
      </c>
      <c r="J865" s="174">
        <v>65872</v>
      </c>
      <c r="K865" s="174">
        <v>3728</v>
      </c>
      <c r="L865" s="174">
        <v>12239</v>
      </c>
      <c r="M865" s="174">
        <v>0</v>
      </c>
      <c r="N865" s="174">
        <v>131279</v>
      </c>
    </row>
    <row r="866" spans="1:14" hidden="1" outlineLevel="1" x14ac:dyDescent="0.25">
      <c r="A866" s="175" t="s">
        <v>285</v>
      </c>
      <c r="B866" s="175" t="s">
        <v>286</v>
      </c>
      <c r="C866" s="175" t="s">
        <v>163</v>
      </c>
      <c r="D866" s="175" t="s">
        <v>164</v>
      </c>
      <c r="E866" s="175"/>
      <c r="F866" s="174">
        <v>0</v>
      </c>
      <c r="G866" s="174">
        <v>0</v>
      </c>
      <c r="H866" s="174">
        <v>0</v>
      </c>
      <c r="I866" s="174">
        <v>0</v>
      </c>
      <c r="J866" s="174">
        <v>0</v>
      </c>
      <c r="K866" s="174">
        <v>0</v>
      </c>
      <c r="L866" s="174">
        <v>0</v>
      </c>
      <c r="M866" s="174">
        <v>0</v>
      </c>
      <c r="N866" s="174">
        <v>0</v>
      </c>
    </row>
    <row r="867" spans="1:14" hidden="1" outlineLevel="1" x14ac:dyDescent="0.25">
      <c r="A867" s="175" t="s">
        <v>285</v>
      </c>
      <c r="B867" s="175" t="s">
        <v>286</v>
      </c>
      <c r="C867" s="175" t="s">
        <v>165</v>
      </c>
      <c r="D867" s="175" t="s">
        <v>166</v>
      </c>
      <c r="E867" s="175"/>
      <c r="F867" s="174">
        <v>7040</v>
      </c>
      <c r="G867" s="174">
        <v>0</v>
      </c>
      <c r="H867" s="174">
        <v>0</v>
      </c>
      <c r="I867" s="174">
        <v>0</v>
      </c>
      <c r="J867" s="174">
        <v>0</v>
      </c>
      <c r="K867" s="174">
        <v>0</v>
      </c>
      <c r="L867" s="174">
        <v>0</v>
      </c>
      <c r="M867" s="174">
        <v>0</v>
      </c>
      <c r="N867" s="174">
        <v>7040</v>
      </c>
    </row>
    <row r="868" spans="1:14" hidden="1" outlineLevel="1" x14ac:dyDescent="0.25">
      <c r="A868" s="175" t="s">
        <v>285</v>
      </c>
      <c r="B868" s="175" t="s">
        <v>286</v>
      </c>
      <c r="C868" s="175" t="s">
        <v>167</v>
      </c>
      <c r="D868" s="175" t="s">
        <v>168</v>
      </c>
      <c r="E868" s="175"/>
      <c r="F868" s="174">
        <v>0</v>
      </c>
      <c r="G868" s="174">
        <v>4800</v>
      </c>
      <c r="H868" s="174">
        <v>0</v>
      </c>
      <c r="I868" s="174">
        <v>0</v>
      </c>
      <c r="J868" s="174">
        <v>0</v>
      </c>
      <c r="K868" s="174">
        <v>20048</v>
      </c>
      <c r="L868" s="174">
        <v>0</v>
      </c>
      <c r="M868" s="174">
        <v>330</v>
      </c>
      <c r="N868" s="174">
        <v>25178</v>
      </c>
    </row>
    <row r="869" spans="1:14" hidden="1" outlineLevel="1" x14ac:dyDescent="0.25">
      <c r="A869" s="175" t="s">
        <v>285</v>
      </c>
      <c r="B869" s="175" t="s">
        <v>286</v>
      </c>
      <c r="C869" s="175" t="s">
        <v>169</v>
      </c>
      <c r="D869" s="175" t="s">
        <v>170</v>
      </c>
      <c r="E869" s="175"/>
      <c r="F869" s="174">
        <v>0</v>
      </c>
      <c r="G869" s="174">
        <v>0</v>
      </c>
      <c r="H869" s="174">
        <v>0</v>
      </c>
      <c r="I869" s="174">
        <v>0</v>
      </c>
      <c r="J869" s="174">
        <v>20784</v>
      </c>
      <c r="K869" s="174">
        <v>0</v>
      </c>
      <c r="L869" s="174">
        <v>17688</v>
      </c>
      <c r="M869" s="174">
        <v>0</v>
      </c>
      <c r="N869" s="174">
        <v>38472</v>
      </c>
    </row>
    <row r="870" spans="1:14" hidden="1" outlineLevel="1" x14ac:dyDescent="0.25">
      <c r="A870" s="175" t="s">
        <v>285</v>
      </c>
      <c r="B870" s="175" t="s">
        <v>286</v>
      </c>
      <c r="C870" s="175" t="s">
        <v>171</v>
      </c>
      <c r="D870" s="175" t="s">
        <v>172</v>
      </c>
      <c r="E870" s="175"/>
      <c r="F870" s="174">
        <v>7632</v>
      </c>
      <c r="G870" s="174">
        <v>11600</v>
      </c>
      <c r="H870" s="174">
        <v>0</v>
      </c>
      <c r="I870" s="174">
        <v>0</v>
      </c>
      <c r="J870" s="174">
        <v>153744</v>
      </c>
      <c r="K870" s="174">
        <v>0</v>
      </c>
      <c r="L870" s="174">
        <v>3384</v>
      </c>
      <c r="M870" s="174">
        <v>0</v>
      </c>
      <c r="N870" s="174">
        <v>176360</v>
      </c>
    </row>
    <row r="871" spans="1:14" hidden="1" outlineLevel="1" x14ac:dyDescent="0.25">
      <c r="A871" s="175" t="s">
        <v>285</v>
      </c>
      <c r="B871" s="175" t="s">
        <v>286</v>
      </c>
      <c r="C871" s="175" t="s">
        <v>173</v>
      </c>
      <c r="D871" s="175" t="s">
        <v>174</v>
      </c>
      <c r="E871" s="175"/>
      <c r="F871" s="174">
        <v>0</v>
      </c>
      <c r="G871" s="174">
        <v>2848</v>
      </c>
      <c r="H871" s="174">
        <v>0</v>
      </c>
      <c r="I871" s="174">
        <v>0</v>
      </c>
      <c r="J871" s="174">
        <v>0</v>
      </c>
      <c r="K871" s="174">
        <v>0</v>
      </c>
      <c r="L871" s="174">
        <v>0</v>
      </c>
      <c r="M871" s="174">
        <v>0</v>
      </c>
      <c r="N871" s="174">
        <v>2848</v>
      </c>
    </row>
    <row r="872" spans="1:14" hidden="1" outlineLevel="1" x14ac:dyDescent="0.25">
      <c r="A872" s="175" t="s">
        <v>285</v>
      </c>
      <c r="B872" s="175" t="s">
        <v>286</v>
      </c>
      <c r="C872" s="175" t="s">
        <v>175</v>
      </c>
      <c r="D872" s="175" t="s">
        <v>176</v>
      </c>
      <c r="E872" s="175"/>
      <c r="F872" s="174">
        <v>0</v>
      </c>
      <c r="G872" s="174">
        <v>0</v>
      </c>
      <c r="H872" s="174">
        <v>0</v>
      </c>
      <c r="I872" s="174">
        <v>0</v>
      </c>
      <c r="J872" s="174">
        <v>0</v>
      </c>
      <c r="K872" s="174">
        <v>103120</v>
      </c>
      <c r="L872" s="174">
        <v>0</v>
      </c>
      <c r="M872" s="174">
        <v>10007</v>
      </c>
      <c r="N872" s="174">
        <v>113127</v>
      </c>
    </row>
    <row r="873" spans="1:14" hidden="1" outlineLevel="1" x14ac:dyDescent="0.25">
      <c r="A873" s="175" t="s">
        <v>285</v>
      </c>
      <c r="B873" s="175" t="s">
        <v>286</v>
      </c>
      <c r="C873" s="175" t="s">
        <v>177</v>
      </c>
      <c r="D873" s="175" t="s">
        <v>178</v>
      </c>
      <c r="E873" s="175"/>
      <c r="F873" s="174">
        <v>235408</v>
      </c>
      <c r="G873" s="174">
        <v>0</v>
      </c>
      <c r="H873" s="174">
        <v>0</v>
      </c>
      <c r="I873" s="174">
        <v>33110</v>
      </c>
      <c r="J873" s="174">
        <v>0</v>
      </c>
      <c r="K873" s="174">
        <v>0</v>
      </c>
      <c r="L873" s="174">
        <v>16</v>
      </c>
      <c r="M873" s="174">
        <v>0</v>
      </c>
      <c r="N873" s="174">
        <v>268534</v>
      </c>
    </row>
    <row r="874" spans="1:14" hidden="1" outlineLevel="1" x14ac:dyDescent="0.25">
      <c r="A874" s="175" t="s">
        <v>285</v>
      </c>
      <c r="B874" s="175" t="s">
        <v>286</v>
      </c>
      <c r="C874" s="175" t="s">
        <v>179</v>
      </c>
      <c r="D874" s="175" t="s">
        <v>180</v>
      </c>
      <c r="E874" s="175"/>
      <c r="F874" s="174">
        <v>8560</v>
      </c>
      <c r="G874" s="174">
        <v>0</v>
      </c>
      <c r="H874" s="174">
        <v>0</v>
      </c>
      <c r="I874" s="174">
        <v>0</v>
      </c>
      <c r="J874" s="174">
        <v>0</v>
      </c>
      <c r="K874" s="174">
        <v>0</v>
      </c>
      <c r="L874" s="174">
        <v>656</v>
      </c>
      <c r="M874" s="174">
        <v>0</v>
      </c>
      <c r="N874" s="174">
        <v>9216</v>
      </c>
    </row>
    <row r="875" spans="1:14" hidden="1" outlineLevel="1" x14ac:dyDescent="0.25">
      <c r="A875" s="175" t="s">
        <v>285</v>
      </c>
      <c r="B875" s="175" t="s">
        <v>286</v>
      </c>
      <c r="C875" s="175" t="s">
        <v>181</v>
      </c>
      <c r="D875" s="175" t="s">
        <v>182</v>
      </c>
      <c r="E875" s="175"/>
      <c r="F875" s="174">
        <v>0</v>
      </c>
      <c r="G875" s="174">
        <v>0</v>
      </c>
      <c r="H875" s="174">
        <v>0</v>
      </c>
      <c r="I875" s="174">
        <v>0</v>
      </c>
      <c r="J875" s="174">
        <v>0</v>
      </c>
      <c r="K875" s="174">
        <v>88976</v>
      </c>
      <c r="L875" s="174">
        <v>0</v>
      </c>
      <c r="M875" s="174">
        <v>10288</v>
      </c>
      <c r="N875" s="174">
        <v>99264</v>
      </c>
    </row>
    <row r="876" spans="1:14" hidden="1" outlineLevel="1" x14ac:dyDescent="0.25">
      <c r="A876" s="175" t="s">
        <v>285</v>
      </c>
      <c r="B876" s="175" t="s">
        <v>286</v>
      </c>
      <c r="C876" s="175" t="s">
        <v>183</v>
      </c>
      <c r="D876" s="175" t="s">
        <v>184</v>
      </c>
      <c r="E876" s="175"/>
      <c r="F876" s="174">
        <v>0</v>
      </c>
      <c r="G876" s="174">
        <v>0</v>
      </c>
      <c r="H876" s="174">
        <v>0</v>
      </c>
      <c r="I876" s="174">
        <v>0</v>
      </c>
      <c r="J876" s="174">
        <v>0</v>
      </c>
      <c r="K876" s="174">
        <v>0</v>
      </c>
      <c r="L876" s="174">
        <v>0</v>
      </c>
      <c r="M876" s="174">
        <v>0</v>
      </c>
      <c r="N876" s="174">
        <v>0</v>
      </c>
    </row>
    <row r="877" spans="1:14" hidden="1" outlineLevel="1" x14ac:dyDescent="0.25">
      <c r="A877" s="175" t="s">
        <v>285</v>
      </c>
      <c r="B877" s="175" t="s">
        <v>286</v>
      </c>
      <c r="C877" s="175" t="s">
        <v>185</v>
      </c>
      <c r="D877" s="175" t="s">
        <v>186</v>
      </c>
      <c r="E877" s="175"/>
      <c r="F877" s="174">
        <v>15024</v>
      </c>
      <c r="G877" s="174">
        <v>624</v>
      </c>
      <c r="H877" s="174">
        <v>0</v>
      </c>
      <c r="I877" s="174">
        <v>0</v>
      </c>
      <c r="J877" s="174">
        <v>0</v>
      </c>
      <c r="K877" s="174">
        <v>126832</v>
      </c>
      <c r="L877" s="174">
        <v>0</v>
      </c>
      <c r="M877" s="174">
        <v>38288</v>
      </c>
      <c r="N877" s="174">
        <v>180768</v>
      </c>
    </row>
    <row r="878" spans="1:14" hidden="1" outlineLevel="1" x14ac:dyDescent="0.25">
      <c r="A878" s="175" t="s">
        <v>285</v>
      </c>
      <c r="B878" s="175" t="s">
        <v>286</v>
      </c>
      <c r="C878" s="175" t="s">
        <v>187</v>
      </c>
      <c r="D878" s="175" t="s">
        <v>188</v>
      </c>
      <c r="E878" s="175"/>
      <c r="F878" s="174">
        <v>0</v>
      </c>
      <c r="G878" s="174">
        <v>0</v>
      </c>
      <c r="H878" s="174">
        <v>0</v>
      </c>
      <c r="I878" s="174">
        <v>0</v>
      </c>
      <c r="J878" s="174">
        <v>0</v>
      </c>
      <c r="K878" s="174">
        <v>0</v>
      </c>
      <c r="L878" s="174">
        <v>0</v>
      </c>
      <c r="M878" s="174">
        <v>0</v>
      </c>
      <c r="N878" s="174">
        <v>0</v>
      </c>
    </row>
    <row r="879" spans="1:14" hidden="1" outlineLevel="1" x14ac:dyDescent="0.25">
      <c r="A879" s="175" t="s">
        <v>285</v>
      </c>
      <c r="B879" s="175" t="s">
        <v>286</v>
      </c>
      <c r="C879" s="175" t="s">
        <v>189</v>
      </c>
      <c r="D879" s="175" t="s">
        <v>190</v>
      </c>
      <c r="E879" s="175"/>
      <c r="F879" s="174">
        <v>0</v>
      </c>
      <c r="G879" s="174">
        <v>0</v>
      </c>
      <c r="H879" s="174">
        <v>0</v>
      </c>
      <c r="I879" s="174">
        <v>0</v>
      </c>
      <c r="J879" s="174">
        <v>0</v>
      </c>
      <c r="K879" s="174">
        <v>92944</v>
      </c>
      <c r="L879" s="174">
        <v>0</v>
      </c>
      <c r="M879" s="174">
        <v>0</v>
      </c>
      <c r="N879" s="174">
        <v>92944</v>
      </c>
    </row>
    <row r="880" spans="1:14" hidden="1" outlineLevel="1" x14ac:dyDescent="0.25">
      <c r="A880" s="175" t="s">
        <v>285</v>
      </c>
      <c r="B880" s="175" t="s">
        <v>286</v>
      </c>
      <c r="C880" s="175" t="s">
        <v>191</v>
      </c>
      <c r="D880" s="175" t="s">
        <v>192</v>
      </c>
      <c r="E880" s="175"/>
      <c r="F880" s="174">
        <v>0</v>
      </c>
      <c r="G880" s="174">
        <v>117480</v>
      </c>
      <c r="H880" s="174">
        <v>62652</v>
      </c>
      <c r="I880" s="174">
        <v>0</v>
      </c>
      <c r="J880" s="174">
        <v>0</v>
      </c>
      <c r="K880" s="174">
        <v>960</v>
      </c>
      <c r="L880" s="174">
        <v>0</v>
      </c>
      <c r="M880" s="174">
        <v>0</v>
      </c>
      <c r="N880" s="174">
        <v>181092</v>
      </c>
    </row>
    <row r="881" spans="1:14" hidden="1" outlineLevel="1" x14ac:dyDescent="0.25">
      <c r="A881" s="175" t="s">
        <v>285</v>
      </c>
      <c r="B881" s="175" t="s">
        <v>286</v>
      </c>
      <c r="C881" s="175" t="s">
        <v>193</v>
      </c>
      <c r="D881" s="175" t="s">
        <v>194</v>
      </c>
      <c r="E881" s="175"/>
      <c r="F881" s="174">
        <v>0</v>
      </c>
      <c r="G881" s="174">
        <v>0</v>
      </c>
      <c r="H881" s="174">
        <v>0</v>
      </c>
      <c r="I881" s="174">
        <v>0</v>
      </c>
      <c r="J881" s="174">
        <v>52832</v>
      </c>
      <c r="K881" s="174">
        <v>0</v>
      </c>
      <c r="L881" s="174">
        <v>0</v>
      </c>
      <c r="M881" s="174">
        <v>0</v>
      </c>
      <c r="N881" s="174">
        <v>52832</v>
      </c>
    </row>
    <row r="882" spans="1:14" hidden="1" outlineLevel="1" x14ac:dyDescent="0.25">
      <c r="A882" s="175" t="s">
        <v>285</v>
      </c>
      <c r="B882" s="175" t="s">
        <v>286</v>
      </c>
      <c r="C882" s="175" t="s">
        <v>195</v>
      </c>
      <c r="D882" s="175" t="s">
        <v>196</v>
      </c>
      <c r="E882" s="175"/>
      <c r="F882" s="174">
        <v>0</v>
      </c>
      <c r="G882" s="174">
        <v>0</v>
      </c>
      <c r="H882" s="174">
        <v>0</v>
      </c>
      <c r="I882" s="174">
        <v>0</v>
      </c>
      <c r="J882" s="174">
        <v>28032</v>
      </c>
      <c r="K882" s="174">
        <v>0</v>
      </c>
      <c r="L882" s="174">
        <v>2664</v>
      </c>
      <c r="M882" s="174">
        <v>0</v>
      </c>
      <c r="N882" s="174">
        <v>30696</v>
      </c>
    </row>
    <row r="883" spans="1:14" hidden="1" outlineLevel="1" x14ac:dyDescent="0.25">
      <c r="A883" s="175" t="s">
        <v>285</v>
      </c>
      <c r="B883" s="175" t="s">
        <v>286</v>
      </c>
      <c r="C883" s="175" t="s">
        <v>197</v>
      </c>
      <c r="D883" s="175" t="s">
        <v>198</v>
      </c>
      <c r="E883" s="175"/>
      <c r="F883" s="174">
        <v>0</v>
      </c>
      <c r="G883" s="174">
        <v>0</v>
      </c>
      <c r="H883" s="174">
        <v>0</v>
      </c>
      <c r="I883" s="174">
        <v>0</v>
      </c>
      <c r="J883" s="174">
        <v>6208</v>
      </c>
      <c r="K883" s="174">
        <v>0</v>
      </c>
      <c r="L883" s="174">
        <v>32</v>
      </c>
      <c r="M883" s="174">
        <v>0</v>
      </c>
      <c r="N883" s="174">
        <v>6240</v>
      </c>
    </row>
    <row r="884" spans="1:14" hidden="1" outlineLevel="1" x14ac:dyDescent="0.25">
      <c r="A884" s="175" t="s">
        <v>285</v>
      </c>
      <c r="B884" s="175" t="s">
        <v>286</v>
      </c>
      <c r="C884" s="175" t="s">
        <v>199</v>
      </c>
      <c r="D884" s="175" t="s">
        <v>200</v>
      </c>
      <c r="E884" s="175"/>
      <c r="F884" s="174">
        <v>47040</v>
      </c>
      <c r="G884" s="174">
        <v>0</v>
      </c>
      <c r="H884" s="174">
        <v>0</v>
      </c>
      <c r="I884" s="174">
        <v>0</v>
      </c>
      <c r="J884" s="174">
        <v>0</v>
      </c>
      <c r="K884" s="174">
        <v>0</v>
      </c>
      <c r="L884" s="174">
        <v>0</v>
      </c>
      <c r="M884" s="174">
        <v>0</v>
      </c>
      <c r="N884" s="174">
        <v>47040</v>
      </c>
    </row>
    <row r="885" spans="1:14" hidden="1" outlineLevel="1" x14ac:dyDescent="0.25">
      <c r="A885" s="175" t="s">
        <v>285</v>
      </c>
      <c r="B885" s="175" t="s">
        <v>286</v>
      </c>
      <c r="C885" s="175" t="s">
        <v>201</v>
      </c>
      <c r="D885" s="175" t="s">
        <v>202</v>
      </c>
      <c r="E885" s="175"/>
      <c r="F885" s="174">
        <v>14304</v>
      </c>
      <c r="G885" s="174">
        <v>0</v>
      </c>
      <c r="H885" s="174">
        <v>0</v>
      </c>
      <c r="I885" s="174">
        <v>0</v>
      </c>
      <c r="J885" s="174">
        <v>12240</v>
      </c>
      <c r="K885" s="174">
        <v>0</v>
      </c>
      <c r="L885" s="174">
        <v>285394</v>
      </c>
      <c r="M885" s="174">
        <v>0</v>
      </c>
      <c r="N885" s="174">
        <v>311938</v>
      </c>
    </row>
    <row r="886" spans="1:14" hidden="1" outlineLevel="1" x14ac:dyDescent="0.25">
      <c r="A886" s="175" t="s">
        <v>285</v>
      </c>
      <c r="B886" s="175" t="s">
        <v>286</v>
      </c>
      <c r="C886" s="175" t="s">
        <v>203</v>
      </c>
      <c r="D886" s="175" t="s">
        <v>204</v>
      </c>
      <c r="E886" s="175"/>
      <c r="F886" s="174">
        <v>379584</v>
      </c>
      <c r="G886" s="174">
        <v>0</v>
      </c>
      <c r="H886" s="174">
        <v>0</v>
      </c>
      <c r="I886" s="174">
        <v>0</v>
      </c>
      <c r="J886" s="174">
        <v>0</v>
      </c>
      <c r="K886" s="174">
        <v>0</v>
      </c>
      <c r="L886" s="174">
        <v>0</v>
      </c>
      <c r="M886" s="174">
        <v>0</v>
      </c>
      <c r="N886" s="174">
        <v>379584</v>
      </c>
    </row>
    <row r="887" spans="1:14" hidden="1" outlineLevel="1" x14ac:dyDescent="0.25">
      <c r="A887" s="175" t="s">
        <v>285</v>
      </c>
      <c r="B887" s="175" t="s">
        <v>286</v>
      </c>
      <c r="C887" s="175" t="s">
        <v>205</v>
      </c>
      <c r="D887" s="175" t="s">
        <v>206</v>
      </c>
      <c r="E887" s="175"/>
      <c r="F887" s="174">
        <v>131416</v>
      </c>
      <c r="G887" s="174">
        <v>0</v>
      </c>
      <c r="H887" s="174">
        <v>0</v>
      </c>
      <c r="I887" s="174">
        <v>0</v>
      </c>
      <c r="J887" s="174">
        <v>27744</v>
      </c>
      <c r="K887" s="174">
        <v>0</v>
      </c>
      <c r="L887" s="174">
        <v>496</v>
      </c>
      <c r="M887" s="174">
        <v>0</v>
      </c>
      <c r="N887" s="174">
        <v>159656</v>
      </c>
    </row>
    <row r="888" spans="1:14" hidden="1" outlineLevel="1" x14ac:dyDescent="0.25">
      <c r="A888" s="175" t="s">
        <v>285</v>
      </c>
      <c r="B888" s="175" t="s">
        <v>286</v>
      </c>
      <c r="C888" s="175" t="s">
        <v>207</v>
      </c>
      <c r="D888" s="175" t="s">
        <v>208</v>
      </c>
      <c r="E888" s="175"/>
      <c r="F888" s="174">
        <v>0</v>
      </c>
      <c r="G888" s="174">
        <v>0</v>
      </c>
      <c r="H888" s="174">
        <v>0</v>
      </c>
      <c r="I888" s="174">
        <v>0</v>
      </c>
      <c r="J888" s="174">
        <v>0</v>
      </c>
      <c r="K888" s="174">
        <v>0</v>
      </c>
      <c r="L888" s="174">
        <v>0</v>
      </c>
      <c r="M888" s="174">
        <v>0</v>
      </c>
      <c r="N888" s="174">
        <v>0</v>
      </c>
    </row>
    <row r="889" spans="1:14" hidden="1" outlineLevel="1" x14ac:dyDescent="0.25">
      <c r="A889" s="175" t="s">
        <v>285</v>
      </c>
      <c r="B889" s="175" t="s">
        <v>286</v>
      </c>
      <c r="C889" s="175" t="s">
        <v>209</v>
      </c>
      <c r="D889" s="175" t="s">
        <v>210</v>
      </c>
      <c r="E889" s="175"/>
      <c r="F889" s="174">
        <v>881000</v>
      </c>
      <c r="G889" s="174">
        <v>422952</v>
      </c>
      <c r="H889" s="174">
        <v>62652</v>
      </c>
      <c r="I889" s="174">
        <v>33110</v>
      </c>
      <c r="J889" s="174">
        <v>450752</v>
      </c>
      <c r="K889" s="174">
        <v>436608</v>
      </c>
      <c r="L889" s="174">
        <v>325743</v>
      </c>
      <c r="M889" s="174">
        <v>58913</v>
      </c>
      <c r="N889" s="174">
        <v>2671730</v>
      </c>
    </row>
    <row r="890" spans="1:14" hidden="1" outlineLevel="1" x14ac:dyDescent="0.25">
      <c r="D890" s="173" t="s">
        <v>211</v>
      </c>
      <c r="E890" s="173"/>
    </row>
    <row r="891" spans="1:14" hidden="1" outlineLevel="1" x14ac:dyDescent="0.25">
      <c r="A891" s="175" t="s">
        <v>285</v>
      </c>
      <c r="B891" s="175" t="s">
        <v>286</v>
      </c>
      <c r="C891" s="175" t="s">
        <v>212</v>
      </c>
      <c r="D891" s="175" t="s">
        <v>213</v>
      </c>
      <c r="E891" s="175"/>
      <c r="F891" s="174">
        <v>0</v>
      </c>
      <c r="G891" s="174">
        <v>0</v>
      </c>
      <c r="H891" s="174">
        <v>0</v>
      </c>
      <c r="I891" s="174">
        <v>0</v>
      </c>
      <c r="J891" s="174">
        <v>0</v>
      </c>
      <c r="K891" s="174">
        <v>0</v>
      </c>
      <c r="L891" s="174">
        <v>0</v>
      </c>
      <c r="M891" s="174">
        <v>0</v>
      </c>
      <c r="N891" s="174">
        <v>0</v>
      </c>
    </row>
    <row r="892" spans="1:14" hidden="1" outlineLevel="1" x14ac:dyDescent="0.25">
      <c r="A892" s="175" t="s">
        <v>285</v>
      </c>
      <c r="B892" s="175" t="s">
        <v>286</v>
      </c>
      <c r="C892" s="175" t="s">
        <v>214</v>
      </c>
      <c r="D892" s="175" t="s">
        <v>215</v>
      </c>
      <c r="E892" s="175"/>
      <c r="F892" s="174">
        <v>0</v>
      </c>
      <c r="G892" s="174">
        <v>0</v>
      </c>
      <c r="H892" s="174">
        <v>0</v>
      </c>
      <c r="I892" s="174">
        <v>0</v>
      </c>
      <c r="J892" s="174">
        <v>0</v>
      </c>
      <c r="K892" s="174">
        <v>0</v>
      </c>
      <c r="L892" s="174">
        <v>0</v>
      </c>
      <c r="M892" s="174">
        <v>0</v>
      </c>
      <c r="N892" s="174">
        <v>0</v>
      </c>
    </row>
    <row r="893" spans="1:14" hidden="1" outlineLevel="1" x14ac:dyDescent="0.25">
      <c r="A893" s="175" t="s">
        <v>285</v>
      </c>
      <c r="B893" s="175" t="s">
        <v>286</v>
      </c>
      <c r="C893" s="175" t="s">
        <v>216</v>
      </c>
      <c r="D893" s="175" t="s">
        <v>217</v>
      </c>
      <c r="E893" s="175"/>
      <c r="F893" s="174">
        <v>0</v>
      </c>
      <c r="G893" s="174">
        <v>0</v>
      </c>
      <c r="H893" s="174">
        <v>0</v>
      </c>
      <c r="I893" s="174">
        <v>0</v>
      </c>
      <c r="J893" s="174">
        <v>0</v>
      </c>
      <c r="K893" s="174">
        <v>0</v>
      </c>
      <c r="L893" s="174">
        <v>0</v>
      </c>
      <c r="M893" s="174">
        <v>0</v>
      </c>
      <c r="N893" s="174">
        <v>0</v>
      </c>
    </row>
    <row r="894" spans="1:14" hidden="1" outlineLevel="1" x14ac:dyDescent="0.25">
      <c r="A894" s="175" t="s">
        <v>285</v>
      </c>
      <c r="B894" s="175" t="s">
        <v>286</v>
      </c>
      <c r="C894" s="175" t="s">
        <v>218</v>
      </c>
      <c r="D894" s="175" t="s">
        <v>219</v>
      </c>
      <c r="E894" s="175"/>
      <c r="F894" s="174">
        <v>0</v>
      </c>
      <c r="G894" s="174">
        <v>0</v>
      </c>
      <c r="H894" s="174">
        <v>0</v>
      </c>
      <c r="I894" s="174">
        <v>0</v>
      </c>
      <c r="J894" s="174">
        <v>0</v>
      </c>
      <c r="K894" s="174">
        <v>0</v>
      </c>
      <c r="L894" s="174">
        <v>0</v>
      </c>
      <c r="M894" s="174">
        <v>0</v>
      </c>
      <c r="N894" s="174">
        <v>0</v>
      </c>
    </row>
    <row r="895" spans="1:14" hidden="1" outlineLevel="1" x14ac:dyDescent="0.25">
      <c r="A895" s="175" t="s">
        <v>285</v>
      </c>
      <c r="B895" s="175" t="s">
        <v>286</v>
      </c>
      <c r="C895" s="175" t="s">
        <v>482</v>
      </c>
      <c r="D895" s="175" t="s">
        <v>483</v>
      </c>
      <c r="E895" s="175"/>
      <c r="F895" s="174">
        <v>0</v>
      </c>
      <c r="G895" s="174">
        <v>0</v>
      </c>
      <c r="H895" s="174">
        <v>0</v>
      </c>
      <c r="I895" s="174">
        <v>0</v>
      </c>
      <c r="J895" s="174">
        <v>0</v>
      </c>
      <c r="K895" s="174">
        <v>0</v>
      </c>
      <c r="L895" s="174">
        <v>0</v>
      </c>
      <c r="M895" s="174">
        <v>0</v>
      </c>
      <c r="N895" s="174">
        <v>0</v>
      </c>
    </row>
    <row r="896" spans="1:14" hidden="1" outlineLevel="1" x14ac:dyDescent="0.25">
      <c r="A896" s="175" t="s">
        <v>285</v>
      </c>
      <c r="B896" s="175" t="s">
        <v>286</v>
      </c>
      <c r="C896" s="175" t="s">
        <v>484</v>
      </c>
      <c r="D896" s="175" t="s">
        <v>220</v>
      </c>
      <c r="E896" s="175"/>
      <c r="F896" s="174">
        <v>0</v>
      </c>
      <c r="G896" s="174">
        <v>0</v>
      </c>
      <c r="H896" s="174">
        <v>0</v>
      </c>
      <c r="I896" s="174">
        <v>0</v>
      </c>
      <c r="J896" s="174">
        <v>0</v>
      </c>
      <c r="K896" s="174">
        <v>0</v>
      </c>
      <c r="L896" s="174">
        <v>0</v>
      </c>
      <c r="M896" s="174">
        <v>0</v>
      </c>
      <c r="N896" s="174">
        <v>0</v>
      </c>
    </row>
    <row r="897" spans="1:14" hidden="1" outlineLevel="1" x14ac:dyDescent="0.25"/>
    <row r="898" spans="1:14" hidden="1" outlineLevel="1" x14ac:dyDescent="0.25"/>
    <row r="899" spans="1:14" hidden="1" outlineLevel="1" x14ac:dyDescent="0.25">
      <c r="A899" s="173" t="s">
        <v>287</v>
      </c>
    </row>
    <row r="900" spans="1:14" hidden="1" outlineLevel="1" x14ac:dyDescent="0.25">
      <c r="A900" s="175" t="s">
        <v>6</v>
      </c>
      <c r="B900" s="175" t="s">
        <v>143</v>
      </c>
      <c r="C900" s="175" t="s">
        <v>14</v>
      </c>
      <c r="D900" s="173" t="s">
        <v>144</v>
      </c>
      <c r="E900" s="173"/>
      <c r="F900" s="174" t="s">
        <v>145</v>
      </c>
      <c r="G900" s="174" t="s">
        <v>146</v>
      </c>
      <c r="H900" s="174" t="s">
        <v>147</v>
      </c>
      <c r="I900" s="174" t="s">
        <v>148</v>
      </c>
      <c r="J900" s="174" t="s">
        <v>149</v>
      </c>
      <c r="K900" s="174" t="s">
        <v>150</v>
      </c>
      <c r="L900" s="174" t="s">
        <v>151</v>
      </c>
      <c r="M900" s="174" t="s">
        <v>152</v>
      </c>
      <c r="N900" s="174" t="s">
        <v>5</v>
      </c>
    </row>
    <row r="901" spans="1:14" hidden="1" outlineLevel="1" x14ac:dyDescent="0.25">
      <c r="A901" s="175" t="s">
        <v>288</v>
      </c>
      <c r="B901" s="175" t="s">
        <v>289</v>
      </c>
      <c r="C901" s="175" t="s">
        <v>155</v>
      </c>
      <c r="D901" s="175" t="s">
        <v>156</v>
      </c>
      <c r="E901" s="175"/>
      <c r="F901" s="174">
        <v>7488</v>
      </c>
      <c r="G901" s="174">
        <v>0</v>
      </c>
      <c r="H901" s="174">
        <v>0</v>
      </c>
      <c r="I901" s="174">
        <v>0</v>
      </c>
      <c r="J901" s="174">
        <v>0</v>
      </c>
      <c r="K901" s="174">
        <v>0</v>
      </c>
      <c r="L901" s="174">
        <v>0</v>
      </c>
      <c r="M901" s="174">
        <v>0</v>
      </c>
      <c r="N901" s="174">
        <v>7488</v>
      </c>
    </row>
    <row r="902" spans="1:14" hidden="1" outlineLevel="1" x14ac:dyDescent="0.25">
      <c r="A902" s="175" t="s">
        <v>288</v>
      </c>
      <c r="B902" s="175" t="s">
        <v>289</v>
      </c>
      <c r="C902" s="175" t="s">
        <v>157</v>
      </c>
      <c r="D902" s="175" t="s">
        <v>158</v>
      </c>
      <c r="E902" s="175"/>
      <c r="F902" s="174">
        <v>0</v>
      </c>
      <c r="G902" s="174">
        <v>0</v>
      </c>
      <c r="H902" s="174">
        <v>0</v>
      </c>
      <c r="I902" s="174">
        <v>0</v>
      </c>
      <c r="J902" s="174">
        <v>99504</v>
      </c>
      <c r="K902" s="174">
        <v>0</v>
      </c>
      <c r="L902" s="174">
        <v>0</v>
      </c>
      <c r="M902" s="174">
        <v>0</v>
      </c>
      <c r="N902" s="174">
        <v>99504</v>
      </c>
    </row>
    <row r="903" spans="1:14" hidden="1" outlineLevel="1" x14ac:dyDescent="0.25">
      <c r="A903" s="175" t="s">
        <v>288</v>
      </c>
      <c r="B903" s="175" t="s">
        <v>289</v>
      </c>
      <c r="C903" s="175" t="s">
        <v>159</v>
      </c>
      <c r="D903" s="175" t="s">
        <v>160</v>
      </c>
      <c r="E903" s="175"/>
      <c r="F903" s="174">
        <v>0</v>
      </c>
      <c r="G903" s="174">
        <v>305504</v>
      </c>
      <c r="H903" s="174">
        <v>0</v>
      </c>
      <c r="I903" s="174">
        <v>0</v>
      </c>
      <c r="J903" s="174">
        <v>0</v>
      </c>
      <c r="K903" s="174">
        <v>0</v>
      </c>
      <c r="L903" s="174">
        <v>0</v>
      </c>
      <c r="M903" s="174">
        <v>0</v>
      </c>
      <c r="N903" s="174">
        <v>305504</v>
      </c>
    </row>
    <row r="904" spans="1:14" hidden="1" outlineLevel="1" x14ac:dyDescent="0.25">
      <c r="A904" s="175" t="s">
        <v>288</v>
      </c>
      <c r="B904" s="175" t="s">
        <v>289</v>
      </c>
      <c r="C904" s="175" t="s">
        <v>161</v>
      </c>
      <c r="D904" s="175" t="s">
        <v>162</v>
      </c>
      <c r="E904" s="175"/>
      <c r="F904" s="174">
        <v>41280</v>
      </c>
      <c r="G904" s="174">
        <v>9088</v>
      </c>
      <c r="H904" s="174">
        <v>0</v>
      </c>
      <c r="I904" s="174">
        <v>0</v>
      </c>
      <c r="J904" s="174">
        <v>77376</v>
      </c>
      <c r="K904" s="174">
        <v>2160</v>
      </c>
      <c r="L904" s="174">
        <v>6181</v>
      </c>
      <c r="M904" s="174">
        <v>0</v>
      </c>
      <c r="N904" s="174">
        <v>136085</v>
      </c>
    </row>
    <row r="905" spans="1:14" hidden="1" outlineLevel="1" x14ac:dyDescent="0.25">
      <c r="A905" s="175" t="s">
        <v>288</v>
      </c>
      <c r="B905" s="175" t="s">
        <v>289</v>
      </c>
      <c r="C905" s="175" t="s">
        <v>163</v>
      </c>
      <c r="D905" s="175" t="s">
        <v>164</v>
      </c>
      <c r="E905" s="175"/>
      <c r="F905" s="174">
        <v>0</v>
      </c>
      <c r="G905" s="174">
        <v>0</v>
      </c>
      <c r="H905" s="174">
        <v>0</v>
      </c>
      <c r="I905" s="174">
        <v>0</v>
      </c>
      <c r="J905" s="174">
        <v>0</v>
      </c>
      <c r="K905" s="174">
        <v>0</v>
      </c>
      <c r="L905" s="174">
        <v>0</v>
      </c>
      <c r="M905" s="174">
        <v>0</v>
      </c>
      <c r="N905" s="174">
        <v>0</v>
      </c>
    </row>
    <row r="906" spans="1:14" hidden="1" outlineLevel="1" x14ac:dyDescent="0.25">
      <c r="A906" s="175" t="s">
        <v>288</v>
      </c>
      <c r="B906" s="175" t="s">
        <v>289</v>
      </c>
      <c r="C906" s="175" t="s">
        <v>165</v>
      </c>
      <c r="D906" s="175" t="s">
        <v>166</v>
      </c>
      <c r="E906" s="175"/>
      <c r="F906" s="174">
        <v>0</v>
      </c>
      <c r="G906" s="174">
        <v>0</v>
      </c>
      <c r="H906" s="174">
        <v>0</v>
      </c>
      <c r="I906" s="174">
        <v>0</v>
      </c>
      <c r="J906" s="174">
        <v>1120</v>
      </c>
      <c r="K906" s="174">
        <v>0</v>
      </c>
      <c r="L906" s="174">
        <v>0</v>
      </c>
      <c r="M906" s="174">
        <v>0</v>
      </c>
      <c r="N906" s="174">
        <v>1120</v>
      </c>
    </row>
    <row r="907" spans="1:14" hidden="1" outlineLevel="1" x14ac:dyDescent="0.25">
      <c r="A907" s="175" t="s">
        <v>288</v>
      </c>
      <c r="B907" s="175" t="s">
        <v>289</v>
      </c>
      <c r="C907" s="175" t="s">
        <v>167</v>
      </c>
      <c r="D907" s="175" t="s">
        <v>168</v>
      </c>
      <c r="E907" s="175"/>
      <c r="F907" s="174">
        <v>0</v>
      </c>
      <c r="G907" s="174">
        <v>111040</v>
      </c>
      <c r="H907" s="174">
        <v>0</v>
      </c>
      <c r="I907" s="174">
        <v>0</v>
      </c>
      <c r="J907" s="174">
        <v>0</v>
      </c>
      <c r="K907" s="174">
        <v>42992</v>
      </c>
      <c r="L907" s="174">
        <v>0</v>
      </c>
      <c r="M907" s="174">
        <v>704</v>
      </c>
      <c r="N907" s="174">
        <v>154736</v>
      </c>
    </row>
    <row r="908" spans="1:14" hidden="1" outlineLevel="1" x14ac:dyDescent="0.25">
      <c r="A908" s="175" t="s">
        <v>288</v>
      </c>
      <c r="B908" s="175" t="s">
        <v>289</v>
      </c>
      <c r="C908" s="175" t="s">
        <v>169</v>
      </c>
      <c r="D908" s="175" t="s">
        <v>170</v>
      </c>
      <c r="E908" s="175"/>
      <c r="F908" s="174">
        <v>0</v>
      </c>
      <c r="G908" s="174">
        <v>0</v>
      </c>
      <c r="H908" s="174">
        <v>0</v>
      </c>
      <c r="I908" s="174">
        <v>0</v>
      </c>
      <c r="J908" s="174">
        <v>24784</v>
      </c>
      <c r="K908" s="174">
        <v>0</v>
      </c>
      <c r="L908" s="174">
        <v>0</v>
      </c>
      <c r="M908" s="174">
        <v>0</v>
      </c>
      <c r="N908" s="174">
        <v>24784</v>
      </c>
    </row>
    <row r="909" spans="1:14" hidden="1" outlineLevel="1" x14ac:dyDescent="0.25">
      <c r="A909" s="175" t="s">
        <v>288</v>
      </c>
      <c r="B909" s="175" t="s">
        <v>289</v>
      </c>
      <c r="C909" s="175" t="s">
        <v>171</v>
      </c>
      <c r="D909" s="175" t="s">
        <v>172</v>
      </c>
      <c r="E909" s="175"/>
      <c r="F909" s="174">
        <v>4464</v>
      </c>
      <c r="G909" s="174">
        <v>20304</v>
      </c>
      <c r="H909" s="174">
        <v>0</v>
      </c>
      <c r="I909" s="174">
        <v>0</v>
      </c>
      <c r="J909" s="174">
        <v>34832</v>
      </c>
      <c r="K909" s="174">
        <v>0</v>
      </c>
      <c r="L909" s="174">
        <v>688</v>
      </c>
      <c r="M909" s="174">
        <v>3684</v>
      </c>
      <c r="N909" s="174">
        <v>63972</v>
      </c>
    </row>
    <row r="910" spans="1:14" hidden="1" outlineLevel="1" x14ac:dyDescent="0.25">
      <c r="A910" s="175" t="s">
        <v>288</v>
      </c>
      <c r="B910" s="175" t="s">
        <v>289</v>
      </c>
      <c r="C910" s="175" t="s">
        <v>173</v>
      </c>
      <c r="D910" s="175" t="s">
        <v>174</v>
      </c>
      <c r="E910" s="175"/>
      <c r="F910" s="174">
        <v>0</v>
      </c>
      <c r="G910" s="174">
        <v>736</v>
      </c>
      <c r="H910" s="174">
        <v>0</v>
      </c>
      <c r="I910" s="174">
        <v>0</v>
      </c>
      <c r="J910" s="174">
        <v>0</v>
      </c>
      <c r="K910" s="174">
        <v>0</v>
      </c>
      <c r="L910" s="174">
        <v>0</v>
      </c>
      <c r="M910" s="174">
        <v>0</v>
      </c>
      <c r="N910" s="174">
        <v>736</v>
      </c>
    </row>
    <row r="911" spans="1:14" hidden="1" outlineLevel="1" x14ac:dyDescent="0.25">
      <c r="A911" s="175" t="s">
        <v>288</v>
      </c>
      <c r="B911" s="175" t="s">
        <v>289</v>
      </c>
      <c r="C911" s="175" t="s">
        <v>175</v>
      </c>
      <c r="D911" s="175" t="s">
        <v>176</v>
      </c>
      <c r="E911" s="175"/>
      <c r="F911" s="174">
        <v>0</v>
      </c>
      <c r="G911" s="174">
        <v>0</v>
      </c>
      <c r="H911" s="174">
        <v>0</v>
      </c>
      <c r="I911" s="174">
        <v>0</v>
      </c>
      <c r="J911" s="174">
        <v>0</v>
      </c>
      <c r="K911" s="174">
        <v>132896</v>
      </c>
      <c r="L911" s="174">
        <v>0</v>
      </c>
      <c r="M911" s="174">
        <v>3312</v>
      </c>
      <c r="N911" s="174">
        <v>136208</v>
      </c>
    </row>
    <row r="912" spans="1:14" hidden="1" outlineLevel="1" x14ac:dyDescent="0.25">
      <c r="A912" s="175" t="s">
        <v>288</v>
      </c>
      <c r="B912" s="175" t="s">
        <v>289</v>
      </c>
      <c r="C912" s="175" t="s">
        <v>177</v>
      </c>
      <c r="D912" s="175" t="s">
        <v>178</v>
      </c>
      <c r="E912" s="175"/>
      <c r="F912" s="174">
        <v>408912</v>
      </c>
      <c r="G912" s="174">
        <v>0</v>
      </c>
      <c r="H912" s="174">
        <v>0</v>
      </c>
      <c r="I912" s="174">
        <v>62960</v>
      </c>
      <c r="J912" s="174">
        <v>0</v>
      </c>
      <c r="K912" s="174">
        <v>0</v>
      </c>
      <c r="L912" s="174">
        <v>0</v>
      </c>
      <c r="M912" s="174">
        <v>0</v>
      </c>
      <c r="N912" s="174">
        <v>471872</v>
      </c>
    </row>
    <row r="913" spans="1:14" hidden="1" outlineLevel="1" x14ac:dyDescent="0.25">
      <c r="A913" s="175" t="s">
        <v>288</v>
      </c>
      <c r="B913" s="175" t="s">
        <v>289</v>
      </c>
      <c r="C913" s="175" t="s">
        <v>179</v>
      </c>
      <c r="D913" s="175" t="s">
        <v>180</v>
      </c>
      <c r="E913" s="175"/>
      <c r="F913" s="174">
        <v>26032</v>
      </c>
      <c r="G913" s="174">
        <v>0</v>
      </c>
      <c r="H913" s="174">
        <v>0</v>
      </c>
      <c r="I913" s="174">
        <v>0</v>
      </c>
      <c r="J913" s="174">
        <v>0</v>
      </c>
      <c r="K913" s="174">
        <v>0</v>
      </c>
      <c r="L913" s="174">
        <v>0</v>
      </c>
      <c r="M913" s="174">
        <v>0</v>
      </c>
      <c r="N913" s="174">
        <v>26032</v>
      </c>
    </row>
    <row r="914" spans="1:14" hidden="1" outlineLevel="1" x14ac:dyDescent="0.25">
      <c r="A914" s="175" t="s">
        <v>288</v>
      </c>
      <c r="B914" s="175" t="s">
        <v>289</v>
      </c>
      <c r="C914" s="175" t="s">
        <v>181</v>
      </c>
      <c r="D914" s="175" t="s">
        <v>182</v>
      </c>
      <c r="E914" s="175"/>
      <c r="F914" s="174">
        <v>0</v>
      </c>
      <c r="G914" s="174">
        <v>0</v>
      </c>
      <c r="H914" s="174">
        <v>0</v>
      </c>
      <c r="I914" s="174">
        <v>0</v>
      </c>
      <c r="J914" s="174">
        <v>0</v>
      </c>
      <c r="K914" s="174">
        <v>60976</v>
      </c>
      <c r="L914" s="174">
        <v>0</v>
      </c>
      <c r="M914" s="174">
        <v>4800</v>
      </c>
      <c r="N914" s="174">
        <v>65776</v>
      </c>
    </row>
    <row r="915" spans="1:14" hidden="1" outlineLevel="1" x14ac:dyDescent="0.25">
      <c r="A915" s="175" t="s">
        <v>288</v>
      </c>
      <c r="B915" s="175" t="s">
        <v>289</v>
      </c>
      <c r="C915" s="175" t="s">
        <v>183</v>
      </c>
      <c r="D915" s="175" t="s">
        <v>184</v>
      </c>
      <c r="E915" s="175"/>
      <c r="F915" s="174">
        <v>0</v>
      </c>
      <c r="G915" s="174">
        <v>0</v>
      </c>
      <c r="H915" s="174">
        <v>0</v>
      </c>
      <c r="I915" s="174">
        <v>0</v>
      </c>
      <c r="J915" s="174">
        <v>0</v>
      </c>
      <c r="K915" s="174">
        <v>0</v>
      </c>
      <c r="L915" s="174">
        <v>0</v>
      </c>
      <c r="M915" s="174">
        <v>0</v>
      </c>
      <c r="N915" s="174">
        <v>0</v>
      </c>
    </row>
    <row r="916" spans="1:14" hidden="1" outlineLevel="1" x14ac:dyDescent="0.25">
      <c r="A916" s="175" t="s">
        <v>288</v>
      </c>
      <c r="B916" s="175" t="s">
        <v>289</v>
      </c>
      <c r="C916" s="175" t="s">
        <v>185</v>
      </c>
      <c r="D916" s="175" t="s">
        <v>186</v>
      </c>
      <c r="E916" s="175"/>
      <c r="F916" s="174">
        <v>94320</v>
      </c>
      <c r="G916" s="174">
        <v>0</v>
      </c>
      <c r="H916" s="174">
        <v>0</v>
      </c>
      <c r="I916" s="174">
        <v>0</v>
      </c>
      <c r="J916" s="174">
        <v>0</v>
      </c>
      <c r="K916" s="174">
        <v>205760</v>
      </c>
      <c r="L916" s="174">
        <v>0</v>
      </c>
      <c r="M916" s="174">
        <v>4782</v>
      </c>
      <c r="N916" s="174">
        <v>304862</v>
      </c>
    </row>
    <row r="917" spans="1:14" hidden="1" outlineLevel="1" x14ac:dyDescent="0.25">
      <c r="A917" s="175" t="s">
        <v>288</v>
      </c>
      <c r="B917" s="175" t="s">
        <v>289</v>
      </c>
      <c r="C917" s="175" t="s">
        <v>187</v>
      </c>
      <c r="D917" s="175" t="s">
        <v>188</v>
      </c>
      <c r="E917" s="175"/>
      <c r="F917" s="174">
        <v>0</v>
      </c>
      <c r="G917" s="174">
        <v>0</v>
      </c>
      <c r="H917" s="174">
        <v>0</v>
      </c>
      <c r="I917" s="174">
        <v>0</v>
      </c>
      <c r="J917" s="174">
        <v>0</v>
      </c>
      <c r="K917" s="174">
        <v>0</v>
      </c>
      <c r="L917" s="174">
        <v>0</v>
      </c>
      <c r="M917" s="174">
        <v>0</v>
      </c>
      <c r="N917" s="174">
        <v>0</v>
      </c>
    </row>
    <row r="918" spans="1:14" hidden="1" outlineLevel="1" x14ac:dyDescent="0.25">
      <c r="A918" s="175" t="s">
        <v>288</v>
      </c>
      <c r="B918" s="175" t="s">
        <v>289</v>
      </c>
      <c r="C918" s="175" t="s">
        <v>189</v>
      </c>
      <c r="D918" s="175" t="s">
        <v>190</v>
      </c>
      <c r="E918" s="175"/>
      <c r="F918" s="174">
        <v>0</v>
      </c>
      <c r="G918" s="174">
        <v>0</v>
      </c>
      <c r="H918" s="174">
        <v>0</v>
      </c>
      <c r="I918" s="174">
        <v>0</v>
      </c>
      <c r="J918" s="174">
        <v>0</v>
      </c>
      <c r="K918" s="174">
        <v>37840</v>
      </c>
      <c r="L918" s="174">
        <v>0</v>
      </c>
      <c r="M918" s="174">
        <v>0</v>
      </c>
      <c r="N918" s="174">
        <v>37840</v>
      </c>
    </row>
    <row r="919" spans="1:14" hidden="1" outlineLevel="1" x14ac:dyDescent="0.25">
      <c r="A919" s="175" t="s">
        <v>288</v>
      </c>
      <c r="B919" s="175" t="s">
        <v>289</v>
      </c>
      <c r="C919" s="175" t="s">
        <v>191</v>
      </c>
      <c r="D919" s="175" t="s">
        <v>192</v>
      </c>
      <c r="E919" s="175"/>
      <c r="F919" s="174">
        <v>0</v>
      </c>
      <c r="G919" s="174">
        <v>210816</v>
      </c>
      <c r="H919" s="174">
        <v>107040</v>
      </c>
      <c r="I919" s="174">
        <v>0</v>
      </c>
      <c r="J919" s="174">
        <v>0</v>
      </c>
      <c r="K919" s="174">
        <v>0</v>
      </c>
      <c r="L919" s="174">
        <v>0</v>
      </c>
      <c r="M919" s="174">
        <v>0</v>
      </c>
      <c r="N919" s="174">
        <v>317856</v>
      </c>
    </row>
    <row r="920" spans="1:14" hidden="1" outlineLevel="1" x14ac:dyDescent="0.25">
      <c r="A920" s="175" t="s">
        <v>288</v>
      </c>
      <c r="B920" s="175" t="s">
        <v>289</v>
      </c>
      <c r="C920" s="175" t="s">
        <v>193</v>
      </c>
      <c r="D920" s="175" t="s">
        <v>194</v>
      </c>
      <c r="E920" s="175"/>
      <c r="F920" s="174">
        <v>0</v>
      </c>
      <c r="G920" s="174">
        <v>0</v>
      </c>
      <c r="H920" s="174">
        <v>0</v>
      </c>
      <c r="I920" s="174">
        <v>0</v>
      </c>
      <c r="J920" s="174">
        <v>46016</v>
      </c>
      <c r="K920" s="174">
        <v>0</v>
      </c>
      <c r="L920" s="174">
        <v>0</v>
      </c>
      <c r="M920" s="174">
        <v>0</v>
      </c>
      <c r="N920" s="174">
        <v>46016</v>
      </c>
    </row>
    <row r="921" spans="1:14" hidden="1" outlineLevel="1" x14ac:dyDescent="0.25">
      <c r="A921" s="175" t="s">
        <v>288</v>
      </c>
      <c r="B921" s="175" t="s">
        <v>289</v>
      </c>
      <c r="C921" s="175" t="s">
        <v>195</v>
      </c>
      <c r="D921" s="175" t="s">
        <v>196</v>
      </c>
      <c r="E921" s="175"/>
      <c r="F921" s="174">
        <v>0</v>
      </c>
      <c r="G921" s="174">
        <v>0</v>
      </c>
      <c r="H921" s="174">
        <v>0</v>
      </c>
      <c r="I921" s="174">
        <v>0</v>
      </c>
      <c r="J921" s="174">
        <v>57120</v>
      </c>
      <c r="K921" s="174">
        <v>0</v>
      </c>
      <c r="L921" s="174">
        <v>10164</v>
      </c>
      <c r="M921" s="174">
        <v>0</v>
      </c>
      <c r="N921" s="174">
        <v>67284</v>
      </c>
    </row>
    <row r="922" spans="1:14" hidden="1" outlineLevel="1" x14ac:dyDescent="0.25">
      <c r="A922" s="175" t="s">
        <v>288</v>
      </c>
      <c r="B922" s="175" t="s">
        <v>289</v>
      </c>
      <c r="C922" s="175" t="s">
        <v>197</v>
      </c>
      <c r="D922" s="175" t="s">
        <v>198</v>
      </c>
      <c r="E922" s="175"/>
      <c r="F922" s="174">
        <v>0</v>
      </c>
      <c r="G922" s="174">
        <v>0</v>
      </c>
      <c r="H922" s="174">
        <v>0</v>
      </c>
      <c r="I922" s="174">
        <v>0</v>
      </c>
      <c r="J922" s="174">
        <v>30352</v>
      </c>
      <c r="K922" s="174">
        <v>0</v>
      </c>
      <c r="L922" s="174">
        <v>0</v>
      </c>
      <c r="M922" s="174">
        <v>0</v>
      </c>
      <c r="N922" s="174">
        <v>30352</v>
      </c>
    </row>
    <row r="923" spans="1:14" hidden="1" outlineLevel="1" x14ac:dyDescent="0.25">
      <c r="A923" s="175" t="s">
        <v>288</v>
      </c>
      <c r="B923" s="175" t="s">
        <v>289</v>
      </c>
      <c r="C923" s="175" t="s">
        <v>199</v>
      </c>
      <c r="D923" s="175" t="s">
        <v>200</v>
      </c>
      <c r="E923" s="175"/>
      <c r="F923" s="174">
        <v>36480</v>
      </c>
      <c r="G923" s="174">
        <v>0</v>
      </c>
      <c r="H923" s="174">
        <v>0</v>
      </c>
      <c r="I923" s="174">
        <v>0</v>
      </c>
      <c r="J923" s="174">
        <v>0</v>
      </c>
      <c r="K923" s="174">
        <v>0</v>
      </c>
      <c r="L923" s="174">
        <v>112</v>
      </c>
      <c r="M923" s="174">
        <v>0</v>
      </c>
      <c r="N923" s="174">
        <v>36592</v>
      </c>
    </row>
    <row r="924" spans="1:14" hidden="1" outlineLevel="1" x14ac:dyDescent="0.25">
      <c r="A924" s="175" t="s">
        <v>288</v>
      </c>
      <c r="B924" s="175" t="s">
        <v>289</v>
      </c>
      <c r="C924" s="175" t="s">
        <v>201</v>
      </c>
      <c r="D924" s="175" t="s">
        <v>202</v>
      </c>
      <c r="E924" s="175"/>
      <c r="F924" s="174">
        <v>51888</v>
      </c>
      <c r="G924" s="174">
        <v>0</v>
      </c>
      <c r="H924" s="174">
        <v>0</v>
      </c>
      <c r="I924" s="174">
        <v>0</v>
      </c>
      <c r="J924" s="174">
        <v>51168</v>
      </c>
      <c r="K924" s="174">
        <v>0</v>
      </c>
      <c r="L924" s="174">
        <v>29448</v>
      </c>
      <c r="M924" s="174">
        <v>0</v>
      </c>
      <c r="N924" s="174">
        <v>132504</v>
      </c>
    </row>
    <row r="925" spans="1:14" hidden="1" outlineLevel="1" x14ac:dyDescent="0.25">
      <c r="A925" s="175" t="s">
        <v>288</v>
      </c>
      <c r="B925" s="175" t="s">
        <v>289</v>
      </c>
      <c r="C925" s="175" t="s">
        <v>203</v>
      </c>
      <c r="D925" s="175" t="s">
        <v>204</v>
      </c>
      <c r="E925" s="175"/>
      <c r="F925" s="174">
        <v>692832</v>
      </c>
      <c r="G925" s="174">
        <v>0</v>
      </c>
      <c r="H925" s="174">
        <v>0</v>
      </c>
      <c r="I925" s="174">
        <v>0</v>
      </c>
      <c r="J925" s="174">
        <v>5568</v>
      </c>
      <c r="K925" s="174">
        <v>0</v>
      </c>
      <c r="L925" s="174">
        <v>920</v>
      </c>
      <c r="M925" s="174">
        <v>0</v>
      </c>
      <c r="N925" s="174">
        <v>699320</v>
      </c>
    </row>
    <row r="926" spans="1:14" hidden="1" outlineLevel="1" x14ac:dyDescent="0.25">
      <c r="A926" s="175" t="s">
        <v>288</v>
      </c>
      <c r="B926" s="175" t="s">
        <v>289</v>
      </c>
      <c r="C926" s="175" t="s">
        <v>205</v>
      </c>
      <c r="D926" s="175" t="s">
        <v>206</v>
      </c>
      <c r="E926" s="175"/>
      <c r="F926" s="174">
        <v>178720</v>
      </c>
      <c r="G926" s="174">
        <v>0</v>
      </c>
      <c r="H926" s="174">
        <v>0</v>
      </c>
      <c r="I926" s="174">
        <v>0</v>
      </c>
      <c r="J926" s="174">
        <v>0</v>
      </c>
      <c r="K926" s="174">
        <v>0</v>
      </c>
      <c r="L926" s="174">
        <v>0</v>
      </c>
      <c r="M926" s="174">
        <v>0</v>
      </c>
      <c r="N926" s="174">
        <v>178720</v>
      </c>
    </row>
    <row r="927" spans="1:14" hidden="1" outlineLevel="1" x14ac:dyDescent="0.25">
      <c r="A927" s="175" t="s">
        <v>288</v>
      </c>
      <c r="B927" s="175" t="s">
        <v>289</v>
      </c>
      <c r="C927" s="175" t="s">
        <v>207</v>
      </c>
      <c r="D927" s="175" t="s">
        <v>208</v>
      </c>
      <c r="E927" s="175"/>
      <c r="F927" s="174">
        <v>0</v>
      </c>
      <c r="G927" s="174">
        <v>0</v>
      </c>
      <c r="H927" s="174">
        <v>0</v>
      </c>
      <c r="I927" s="174">
        <v>0</v>
      </c>
      <c r="J927" s="174">
        <v>0</v>
      </c>
      <c r="K927" s="174">
        <v>0</v>
      </c>
      <c r="L927" s="174">
        <v>0</v>
      </c>
      <c r="M927" s="174">
        <v>0</v>
      </c>
      <c r="N927" s="174">
        <v>0</v>
      </c>
    </row>
    <row r="928" spans="1:14" hidden="1" outlineLevel="1" x14ac:dyDescent="0.25">
      <c r="A928" s="175" t="s">
        <v>288</v>
      </c>
      <c r="B928" s="175" t="s">
        <v>289</v>
      </c>
      <c r="C928" s="175" t="s">
        <v>209</v>
      </c>
      <c r="D928" s="175" t="s">
        <v>210</v>
      </c>
      <c r="E928" s="175"/>
      <c r="F928" s="174">
        <v>1542416</v>
      </c>
      <c r="G928" s="174">
        <v>657488</v>
      </c>
      <c r="H928" s="174">
        <v>107040</v>
      </c>
      <c r="I928" s="174">
        <v>62960</v>
      </c>
      <c r="J928" s="174">
        <v>427840</v>
      </c>
      <c r="K928" s="174">
        <v>482624</v>
      </c>
      <c r="L928" s="174">
        <v>47513</v>
      </c>
      <c r="M928" s="174">
        <v>17282</v>
      </c>
      <c r="N928" s="174">
        <v>3345163</v>
      </c>
    </row>
    <row r="929" spans="1:14" hidden="1" outlineLevel="1" x14ac:dyDescent="0.25">
      <c r="D929" s="173" t="s">
        <v>211</v>
      </c>
      <c r="E929" s="173"/>
    </row>
    <row r="930" spans="1:14" hidden="1" outlineLevel="1" x14ac:dyDescent="0.25">
      <c r="A930" s="175" t="s">
        <v>288</v>
      </c>
      <c r="B930" s="175" t="s">
        <v>289</v>
      </c>
      <c r="C930" s="175" t="s">
        <v>212</v>
      </c>
      <c r="D930" s="175" t="s">
        <v>213</v>
      </c>
      <c r="E930" s="175"/>
      <c r="F930" s="174">
        <v>0</v>
      </c>
      <c r="G930" s="174">
        <v>0</v>
      </c>
      <c r="H930" s="174">
        <v>0</v>
      </c>
      <c r="I930" s="174">
        <v>0</v>
      </c>
      <c r="J930" s="174">
        <v>0</v>
      </c>
      <c r="K930" s="174">
        <v>0</v>
      </c>
      <c r="L930" s="174">
        <v>0</v>
      </c>
      <c r="M930" s="174">
        <v>0</v>
      </c>
      <c r="N930" s="174">
        <v>0</v>
      </c>
    </row>
    <row r="931" spans="1:14" hidden="1" outlineLevel="1" x14ac:dyDescent="0.25">
      <c r="A931" s="175" t="s">
        <v>288</v>
      </c>
      <c r="B931" s="175" t="s">
        <v>289</v>
      </c>
      <c r="C931" s="175" t="s">
        <v>214</v>
      </c>
      <c r="D931" s="175" t="s">
        <v>215</v>
      </c>
      <c r="E931" s="175"/>
      <c r="F931" s="174">
        <v>0</v>
      </c>
      <c r="G931" s="174">
        <v>0</v>
      </c>
      <c r="H931" s="174">
        <v>0</v>
      </c>
      <c r="I931" s="174">
        <v>0</v>
      </c>
      <c r="J931" s="174">
        <v>0</v>
      </c>
      <c r="K931" s="174">
        <v>0</v>
      </c>
      <c r="L931" s="174">
        <v>0</v>
      </c>
      <c r="M931" s="174">
        <v>0</v>
      </c>
      <c r="N931" s="174">
        <v>0</v>
      </c>
    </row>
    <row r="932" spans="1:14" hidden="1" outlineLevel="1" x14ac:dyDescent="0.25">
      <c r="A932" s="175" t="s">
        <v>288</v>
      </c>
      <c r="B932" s="175" t="s">
        <v>289</v>
      </c>
      <c r="C932" s="175" t="s">
        <v>216</v>
      </c>
      <c r="D932" s="175" t="s">
        <v>217</v>
      </c>
      <c r="E932" s="175"/>
      <c r="F932" s="174">
        <v>0</v>
      </c>
      <c r="G932" s="174">
        <v>0</v>
      </c>
      <c r="H932" s="174">
        <v>0</v>
      </c>
      <c r="I932" s="174">
        <v>0</v>
      </c>
      <c r="J932" s="174">
        <v>0</v>
      </c>
      <c r="K932" s="174">
        <v>0</v>
      </c>
      <c r="L932" s="174">
        <v>0</v>
      </c>
      <c r="M932" s="174">
        <v>0</v>
      </c>
      <c r="N932" s="174">
        <v>0</v>
      </c>
    </row>
    <row r="933" spans="1:14" hidden="1" outlineLevel="1" x14ac:dyDescent="0.25">
      <c r="A933" s="175" t="s">
        <v>288</v>
      </c>
      <c r="B933" s="175" t="s">
        <v>289</v>
      </c>
      <c r="C933" s="175" t="s">
        <v>218</v>
      </c>
      <c r="D933" s="175" t="s">
        <v>219</v>
      </c>
      <c r="E933" s="175"/>
      <c r="F933" s="174">
        <v>0</v>
      </c>
      <c r="G933" s="174">
        <v>0</v>
      </c>
      <c r="H933" s="174">
        <v>0</v>
      </c>
      <c r="I933" s="174">
        <v>0</v>
      </c>
      <c r="J933" s="174">
        <v>0</v>
      </c>
      <c r="K933" s="174">
        <v>0</v>
      </c>
      <c r="L933" s="174">
        <v>0</v>
      </c>
      <c r="M933" s="174">
        <v>0</v>
      </c>
      <c r="N933" s="174">
        <v>0</v>
      </c>
    </row>
    <row r="934" spans="1:14" hidden="1" outlineLevel="1" x14ac:dyDescent="0.25">
      <c r="A934" s="175" t="s">
        <v>288</v>
      </c>
      <c r="B934" s="175" t="s">
        <v>289</v>
      </c>
      <c r="C934" s="175" t="s">
        <v>482</v>
      </c>
      <c r="D934" s="175" t="s">
        <v>483</v>
      </c>
      <c r="E934" s="175"/>
      <c r="F934" s="174">
        <v>0</v>
      </c>
      <c r="G934" s="174">
        <v>0</v>
      </c>
      <c r="H934" s="174">
        <v>0</v>
      </c>
      <c r="I934" s="174">
        <v>0</v>
      </c>
      <c r="J934" s="174">
        <v>0</v>
      </c>
      <c r="K934" s="174">
        <v>0</v>
      </c>
      <c r="L934" s="174">
        <v>0</v>
      </c>
      <c r="M934" s="174">
        <v>0</v>
      </c>
      <c r="N934" s="174">
        <v>0</v>
      </c>
    </row>
    <row r="935" spans="1:14" hidden="1" outlineLevel="1" x14ac:dyDescent="0.25">
      <c r="A935" s="175" t="s">
        <v>288</v>
      </c>
      <c r="B935" s="175" t="s">
        <v>289</v>
      </c>
      <c r="C935" s="175" t="s">
        <v>484</v>
      </c>
      <c r="D935" s="175" t="s">
        <v>220</v>
      </c>
      <c r="E935" s="175"/>
      <c r="F935" s="174">
        <v>0</v>
      </c>
      <c r="G935" s="174">
        <v>0</v>
      </c>
      <c r="H935" s="174">
        <v>0</v>
      </c>
      <c r="I935" s="174">
        <v>0</v>
      </c>
      <c r="J935" s="174">
        <v>0</v>
      </c>
      <c r="K935" s="174">
        <v>0</v>
      </c>
      <c r="L935" s="174">
        <v>0</v>
      </c>
      <c r="M935" s="174">
        <v>0</v>
      </c>
      <c r="N935" s="174">
        <v>0</v>
      </c>
    </row>
    <row r="936" spans="1:14" hidden="1" outlineLevel="1" x14ac:dyDescent="0.25"/>
    <row r="937" spans="1:14" hidden="1" outlineLevel="1" x14ac:dyDescent="0.25"/>
    <row r="938" spans="1:14" hidden="1" outlineLevel="1" x14ac:dyDescent="0.25">
      <c r="A938" s="173" t="s">
        <v>290</v>
      </c>
    </row>
    <row r="939" spans="1:14" hidden="1" outlineLevel="1" x14ac:dyDescent="0.25">
      <c r="A939" s="175" t="s">
        <v>6</v>
      </c>
      <c r="B939" s="175" t="s">
        <v>143</v>
      </c>
      <c r="C939" s="175" t="s">
        <v>14</v>
      </c>
      <c r="D939" s="173" t="s">
        <v>144</v>
      </c>
      <c r="E939" s="173"/>
      <c r="F939" s="174" t="s">
        <v>145</v>
      </c>
      <c r="G939" s="174" t="s">
        <v>146</v>
      </c>
      <c r="H939" s="174" t="s">
        <v>147</v>
      </c>
      <c r="I939" s="174" t="s">
        <v>148</v>
      </c>
      <c r="J939" s="174" t="s">
        <v>149</v>
      </c>
      <c r="K939" s="174" t="s">
        <v>150</v>
      </c>
      <c r="L939" s="174" t="s">
        <v>151</v>
      </c>
      <c r="M939" s="174" t="s">
        <v>152</v>
      </c>
      <c r="N939" s="174" t="s">
        <v>5</v>
      </c>
    </row>
    <row r="940" spans="1:14" hidden="1" outlineLevel="1" x14ac:dyDescent="0.25">
      <c r="A940" s="175" t="s">
        <v>291</v>
      </c>
      <c r="B940" s="175" t="s">
        <v>292</v>
      </c>
      <c r="C940" s="175" t="s">
        <v>155</v>
      </c>
      <c r="D940" s="175" t="s">
        <v>156</v>
      </c>
      <c r="E940" s="175"/>
      <c r="F940" s="174">
        <v>28224</v>
      </c>
      <c r="G940" s="174">
        <v>0</v>
      </c>
      <c r="H940" s="174">
        <v>0</v>
      </c>
      <c r="I940" s="174">
        <v>0</v>
      </c>
      <c r="J940" s="174">
        <v>68624</v>
      </c>
      <c r="K940" s="174">
        <v>0</v>
      </c>
      <c r="L940" s="174">
        <v>0</v>
      </c>
      <c r="M940" s="174">
        <v>0</v>
      </c>
      <c r="N940" s="174">
        <v>96848</v>
      </c>
    </row>
    <row r="941" spans="1:14" hidden="1" outlineLevel="1" x14ac:dyDescent="0.25">
      <c r="A941" s="175" t="s">
        <v>291</v>
      </c>
      <c r="B941" s="175" t="s">
        <v>292</v>
      </c>
      <c r="C941" s="175" t="s">
        <v>157</v>
      </c>
      <c r="D941" s="175" t="s">
        <v>158</v>
      </c>
      <c r="E941" s="175"/>
      <c r="F941" s="174">
        <v>4176</v>
      </c>
      <c r="G941" s="174">
        <v>0</v>
      </c>
      <c r="H941" s="174">
        <v>0</v>
      </c>
      <c r="I941" s="174">
        <v>0</v>
      </c>
      <c r="J941" s="174">
        <v>153456</v>
      </c>
      <c r="K941" s="174">
        <v>0</v>
      </c>
      <c r="L941" s="174">
        <v>9184</v>
      </c>
      <c r="M941" s="174">
        <v>0</v>
      </c>
      <c r="N941" s="174">
        <v>166816</v>
      </c>
    </row>
    <row r="942" spans="1:14" hidden="1" outlineLevel="1" x14ac:dyDescent="0.25">
      <c r="A942" s="175" t="s">
        <v>291</v>
      </c>
      <c r="B942" s="175" t="s">
        <v>292</v>
      </c>
      <c r="C942" s="175" t="s">
        <v>159</v>
      </c>
      <c r="D942" s="175" t="s">
        <v>160</v>
      </c>
      <c r="E942" s="175"/>
      <c r="F942" s="174">
        <v>0</v>
      </c>
      <c r="G942" s="174">
        <v>276048</v>
      </c>
      <c r="H942" s="174">
        <v>0</v>
      </c>
      <c r="I942" s="174">
        <v>0</v>
      </c>
      <c r="J942" s="174">
        <v>132240</v>
      </c>
      <c r="K942" s="174">
        <v>18528</v>
      </c>
      <c r="L942" s="174">
        <v>0</v>
      </c>
      <c r="M942" s="174">
        <v>284</v>
      </c>
      <c r="N942" s="174">
        <v>427100</v>
      </c>
    </row>
    <row r="943" spans="1:14" hidden="1" outlineLevel="1" x14ac:dyDescent="0.25">
      <c r="A943" s="175" t="s">
        <v>291</v>
      </c>
      <c r="B943" s="175" t="s">
        <v>292</v>
      </c>
      <c r="C943" s="175" t="s">
        <v>161</v>
      </c>
      <c r="D943" s="175" t="s">
        <v>162</v>
      </c>
      <c r="E943" s="175"/>
      <c r="F943" s="174">
        <v>61920</v>
      </c>
      <c r="G943" s="174">
        <v>56880</v>
      </c>
      <c r="H943" s="174">
        <v>0</v>
      </c>
      <c r="I943" s="174">
        <v>0</v>
      </c>
      <c r="J943" s="174">
        <v>215232</v>
      </c>
      <c r="K943" s="174">
        <v>17632</v>
      </c>
      <c r="L943" s="174">
        <v>616</v>
      </c>
      <c r="M943" s="174">
        <v>0</v>
      </c>
      <c r="N943" s="174">
        <v>352280</v>
      </c>
    </row>
    <row r="944" spans="1:14" hidden="1" outlineLevel="1" x14ac:dyDescent="0.25">
      <c r="A944" s="175" t="s">
        <v>291</v>
      </c>
      <c r="B944" s="175" t="s">
        <v>292</v>
      </c>
      <c r="C944" s="175" t="s">
        <v>163</v>
      </c>
      <c r="D944" s="175" t="s">
        <v>164</v>
      </c>
      <c r="E944" s="175"/>
      <c r="F944" s="174">
        <v>0</v>
      </c>
      <c r="G944" s="174">
        <v>0</v>
      </c>
      <c r="H944" s="174">
        <v>0</v>
      </c>
      <c r="I944" s="174">
        <v>0</v>
      </c>
      <c r="J944" s="174">
        <v>0</v>
      </c>
      <c r="K944" s="174">
        <v>0</v>
      </c>
      <c r="L944" s="174">
        <v>0</v>
      </c>
      <c r="M944" s="174">
        <v>0</v>
      </c>
      <c r="N944" s="174">
        <v>0</v>
      </c>
    </row>
    <row r="945" spans="1:14" hidden="1" outlineLevel="1" x14ac:dyDescent="0.25">
      <c r="A945" s="175" t="s">
        <v>291</v>
      </c>
      <c r="B945" s="175" t="s">
        <v>292</v>
      </c>
      <c r="C945" s="175" t="s">
        <v>165</v>
      </c>
      <c r="D945" s="175" t="s">
        <v>166</v>
      </c>
      <c r="E945" s="175"/>
      <c r="F945" s="174">
        <v>0</v>
      </c>
      <c r="G945" s="174">
        <v>0</v>
      </c>
      <c r="H945" s="174">
        <v>0</v>
      </c>
      <c r="I945" s="174">
        <v>0</v>
      </c>
      <c r="J945" s="174">
        <v>12944</v>
      </c>
      <c r="K945" s="174">
        <v>0</v>
      </c>
      <c r="L945" s="174">
        <v>0</v>
      </c>
      <c r="M945" s="174">
        <v>0</v>
      </c>
      <c r="N945" s="174">
        <v>12944</v>
      </c>
    </row>
    <row r="946" spans="1:14" hidden="1" outlineLevel="1" x14ac:dyDescent="0.25">
      <c r="A946" s="175" t="s">
        <v>291</v>
      </c>
      <c r="B946" s="175" t="s">
        <v>292</v>
      </c>
      <c r="C946" s="175" t="s">
        <v>167</v>
      </c>
      <c r="D946" s="175" t="s">
        <v>168</v>
      </c>
      <c r="E946" s="175"/>
      <c r="F946" s="174">
        <v>0</v>
      </c>
      <c r="G946" s="174">
        <v>7440</v>
      </c>
      <c r="H946" s="174">
        <v>0</v>
      </c>
      <c r="I946" s="174">
        <v>0</v>
      </c>
      <c r="J946" s="174">
        <v>0</v>
      </c>
      <c r="K946" s="174">
        <v>64464</v>
      </c>
      <c r="L946" s="174">
        <v>0</v>
      </c>
      <c r="M946" s="174">
        <v>24</v>
      </c>
      <c r="N946" s="174">
        <v>71928</v>
      </c>
    </row>
    <row r="947" spans="1:14" hidden="1" outlineLevel="1" x14ac:dyDescent="0.25">
      <c r="A947" s="175" t="s">
        <v>291</v>
      </c>
      <c r="B947" s="175" t="s">
        <v>292</v>
      </c>
      <c r="C947" s="175" t="s">
        <v>169</v>
      </c>
      <c r="D947" s="175" t="s">
        <v>170</v>
      </c>
      <c r="E947" s="175"/>
      <c r="F947" s="174">
        <v>0</v>
      </c>
      <c r="G947" s="174">
        <v>0</v>
      </c>
      <c r="H947" s="174">
        <v>0</v>
      </c>
      <c r="I947" s="174">
        <v>0</v>
      </c>
      <c r="J947" s="174">
        <v>60240</v>
      </c>
      <c r="K947" s="174">
        <v>0</v>
      </c>
      <c r="L947" s="174">
        <v>20786</v>
      </c>
      <c r="M947" s="174">
        <v>0</v>
      </c>
      <c r="N947" s="174">
        <v>81026</v>
      </c>
    </row>
    <row r="948" spans="1:14" hidden="1" outlineLevel="1" x14ac:dyDescent="0.25">
      <c r="A948" s="175" t="s">
        <v>291</v>
      </c>
      <c r="B948" s="175" t="s">
        <v>292</v>
      </c>
      <c r="C948" s="175" t="s">
        <v>171</v>
      </c>
      <c r="D948" s="175" t="s">
        <v>172</v>
      </c>
      <c r="E948" s="175"/>
      <c r="F948" s="174">
        <v>7776</v>
      </c>
      <c r="G948" s="174">
        <v>17072</v>
      </c>
      <c r="H948" s="174">
        <v>0</v>
      </c>
      <c r="I948" s="174">
        <v>0</v>
      </c>
      <c r="J948" s="174">
        <v>191296</v>
      </c>
      <c r="K948" s="174">
        <v>0</v>
      </c>
      <c r="L948" s="174">
        <v>0</v>
      </c>
      <c r="M948" s="174">
        <v>0</v>
      </c>
      <c r="N948" s="174">
        <v>216144</v>
      </c>
    </row>
    <row r="949" spans="1:14" hidden="1" outlineLevel="1" x14ac:dyDescent="0.25">
      <c r="A949" s="175" t="s">
        <v>291</v>
      </c>
      <c r="B949" s="175" t="s">
        <v>292</v>
      </c>
      <c r="C949" s="175" t="s">
        <v>173</v>
      </c>
      <c r="D949" s="175" t="s">
        <v>174</v>
      </c>
      <c r="E949" s="175"/>
      <c r="F949" s="174">
        <v>0</v>
      </c>
      <c r="G949" s="174">
        <v>768</v>
      </c>
      <c r="H949" s="174">
        <v>0</v>
      </c>
      <c r="I949" s="174">
        <v>0</v>
      </c>
      <c r="J949" s="174">
        <v>0</v>
      </c>
      <c r="K949" s="174">
        <v>0</v>
      </c>
      <c r="L949" s="174">
        <v>0</v>
      </c>
      <c r="M949" s="174">
        <v>0</v>
      </c>
      <c r="N949" s="174">
        <v>768</v>
      </c>
    </row>
    <row r="950" spans="1:14" hidden="1" outlineLevel="1" x14ac:dyDescent="0.25">
      <c r="A950" s="175" t="s">
        <v>291</v>
      </c>
      <c r="B950" s="175" t="s">
        <v>292</v>
      </c>
      <c r="C950" s="175" t="s">
        <v>175</v>
      </c>
      <c r="D950" s="175" t="s">
        <v>176</v>
      </c>
      <c r="E950" s="175"/>
      <c r="F950" s="174">
        <v>0</v>
      </c>
      <c r="G950" s="174">
        <v>1680</v>
      </c>
      <c r="H950" s="174">
        <v>0</v>
      </c>
      <c r="I950" s="174">
        <v>0</v>
      </c>
      <c r="J950" s="174">
        <v>0</v>
      </c>
      <c r="K950" s="174">
        <v>205184</v>
      </c>
      <c r="L950" s="174">
        <v>0</v>
      </c>
      <c r="M950" s="174">
        <v>27536</v>
      </c>
      <c r="N950" s="174">
        <v>234400</v>
      </c>
    </row>
    <row r="951" spans="1:14" hidden="1" outlineLevel="1" x14ac:dyDescent="0.25">
      <c r="A951" s="175" t="s">
        <v>291</v>
      </c>
      <c r="B951" s="175" t="s">
        <v>292</v>
      </c>
      <c r="C951" s="175" t="s">
        <v>177</v>
      </c>
      <c r="D951" s="175" t="s">
        <v>178</v>
      </c>
      <c r="E951" s="175"/>
      <c r="F951" s="174">
        <v>290688</v>
      </c>
      <c r="G951" s="174">
        <v>0</v>
      </c>
      <c r="H951" s="174">
        <v>0</v>
      </c>
      <c r="I951" s="174">
        <v>104136</v>
      </c>
      <c r="J951" s="174">
        <v>0</v>
      </c>
      <c r="K951" s="174">
        <v>0</v>
      </c>
      <c r="L951" s="174">
        <v>0</v>
      </c>
      <c r="M951" s="174">
        <v>0</v>
      </c>
      <c r="N951" s="174">
        <v>394824</v>
      </c>
    </row>
    <row r="952" spans="1:14" hidden="1" outlineLevel="1" x14ac:dyDescent="0.25">
      <c r="A952" s="175" t="s">
        <v>291</v>
      </c>
      <c r="B952" s="175" t="s">
        <v>292</v>
      </c>
      <c r="C952" s="175" t="s">
        <v>179</v>
      </c>
      <c r="D952" s="175" t="s">
        <v>180</v>
      </c>
      <c r="E952" s="175"/>
      <c r="F952" s="174">
        <v>6960</v>
      </c>
      <c r="G952" s="174">
        <v>0</v>
      </c>
      <c r="H952" s="174">
        <v>0</v>
      </c>
      <c r="I952" s="174">
        <v>0</v>
      </c>
      <c r="J952" s="174">
        <v>0</v>
      </c>
      <c r="K952" s="174">
        <v>0</v>
      </c>
      <c r="L952" s="174">
        <v>0</v>
      </c>
      <c r="M952" s="174">
        <v>0</v>
      </c>
      <c r="N952" s="174">
        <v>6960</v>
      </c>
    </row>
    <row r="953" spans="1:14" hidden="1" outlineLevel="1" x14ac:dyDescent="0.25">
      <c r="A953" s="175" t="s">
        <v>291</v>
      </c>
      <c r="B953" s="175" t="s">
        <v>292</v>
      </c>
      <c r="C953" s="175" t="s">
        <v>181</v>
      </c>
      <c r="D953" s="175" t="s">
        <v>182</v>
      </c>
      <c r="E953" s="175"/>
      <c r="F953" s="174">
        <v>0</v>
      </c>
      <c r="G953" s="174">
        <v>0</v>
      </c>
      <c r="H953" s="174">
        <v>0</v>
      </c>
      <c r="I953" s="174">
        <v>0</v>
      </c>
      <c r="J953" s="174">
        <v>0</v>
      </c>
      <c r="K953" s="174">
        <v>103136</v>
      </c>
      <c r="L953" s="174">
        <v>0</v>
      </c>
      <c r="M953" s="174">
        <v>9732</v>
      </c>
      <c r="N953" s="174">
        <v>112868</v>
      </c>
    </row>
    <row r="954" spans="1:14" hidden="1" outlineLevel="1" x14ac:dyDescent="0.25">
      <c r="A954" s="175" t="s">
        <v>291</v>
      </c>
      <c r="B954" s="175" t="s">
        <v>292</v>
      </c>
      <c r="C954" s="175" t="s">
        <v>183</v>
      </c>
      <c r="D954" s="175" t="s">
        <v>184</v>
      </c>
      <c r="E954" s="175"/>
      <c r="F954" s="174">
        <v>0</v>
      </c>
      <c r="G954" s="174">
        <v>0</v>
      </c>
      <c r="H954" s="174">
        <v>0</v>
      </c>
      <c r="I954" s="174">
        <v>0</v>
      </c>
      <c r="J954" s="174">
        <v>0</v>
      </c>
      <c r="K954" s="174">
        <v>0</v>
      </c>
      <c r="L954" s="174">
        <v>0</v>
      </c>
      <c r="M954" s="174">
        <v>0</v>
      </c>
      <c r="N954" s="174">
        <v>0</v>
      </c>
    </row>
    <row r="955" spans="1:14" hidden="1" outlineLevel="1" x14ac:dyDescent="0.25">
      <c r="A955" s="175" t="s">
        <v>291</v>
      </c>
      <c r="B955" s="175" t="s">
        <v>292</v>
      </c>
      <c r="C955" s="175" t="s">
        <v>185</v>
      </c>
      <c r="D955" s="175" t="s">
        <v>186</v>
      </c>
      <c r="E955" s="175"/>
      <c r="F955" s="174">
        <v>27456</v>
      </c>
      <c r="G955" s="174">
        <v>0</v>
      </c>
      <c r="H955" s="174">
        <v>0</v>
      </c>
      <c r="I955" s="174">
        <v>0</v>
      </c>
      <c r="J955" s="174">
        <v>0</v>
      </c>
      <c r="K955" s="174">
        <v>8848</v>
      </c>
      <c r="L955" s="174">
        <v>0</v>
      </c>
      <c r="M955" s="174">
        <v>7779</v>
      </c>
      <c r="N955" s="174">
        <v>44083</v>
      </c>
    </row>
    <row r="956" spans="1:14" hidden="1" outlineLevel="1" x14ac:dyDescent="0.25">
      <c r="A956" s="175" t="s">
        <v>291</v>
      </c>
      <c r="B956" s="175" t="s">
        <v>292</v>
      </c>
      <c r="C956" s="175" t="s">
        <v>187</v>
      </c>
      <c r="D956" s="175" t="s">
        <v>188</v>
      </c>
      <c r="E956" s="175"/>
      <c r="F956" s="174">
        <v>0</v>
      </c>
      <c r="G956" s="174">
        <v>0</v>
      </c>
      <c r="H956" s="174">
        <v>0</v>
      </c>
      <c r="I956" s="174">
        <v>0</v>
      </c>
      <c r="J956" s="174">
        <v>0</v>
      </c>
      <c r="K956" s="174">
        <v>0</v>
      </c>
      <c r="L956" s="174">
        <v>0</v>
      </c>
      <c r="M956" s="174">
        <v>0</v>
      </c>
      <c r="N956" s="174">
        <v>0</v>
      </c>
    </row>
    <row r="957" spans="1:14" hidden="1" outlineLevel="1" x14ac:dyDescent="0.25">
      <c r="A957" s="175" t="s">
        <v>291</v>
      </c>
      <c r="B957" s="175" t="s">
        <v>292</v>
      </c>
      <c r="C957" s="175" t="s">
        <v>189</v>
      </c>
      <c r="D957" s="175" t="s">
        <v>190</v>
      </c>
      <c r="E957" s="175"/>
      <c r="F957" s="174">
        <v>0</v>
      </c>
      <c r="G957" s="174">
        <v>0</v>
      </c>
      <c r="H957" s="174">
        <v>0</v>
      </c>
      <c r="I957" s="174">
        <v>0</v>
      </c>
      <c r="J957" s="174">
        <v>0</v>
      </c>
      <c r="K957" s="174">
        <v>44960</v>
      </c>
      <c r="L957" s="174">
        <v>0</v>
      </c>
      <c r="M957" s="174">
        <v>0</v>
      </c>
      <c r="N957" s="174">
        <v>44960</v>
      </c>
    </row>
    <row r="958" spans="1:14" hidden="1" outlineLevel="1" x14ac:dyDescent="0.25">
      <c r="A958" s="175" t="s">
        <v>291</v>
      </c>
      <c r="B958" s="175" t="s">
        <v>292</v>
      </c>
      <c r="C958" s="175" t="s">
        <v>191</v>
      </c>
      <c r="D958" s="175" t="s">
        <v>192</v>
      </c>
      <c r="E958" s="175"/>
      <c r="F958" s="174">
        <v>0</v>
      </c>
      <c r="G958" s="174">
        <v>134576</v>
      </c>
      <c r="H958" s="174">
        <v>57800</v>
      </c>
      <c r="I958" s="174">
        <v>0</v>
      </c>
      <c r="J958" s="174">
        <v>0</v>
      </c>
      <c r="K958" s="174">
        <v>27408</v>
      </c>
      <c r="L958" s="174">
        <v>0</v>
      </c>
      <c r="M958" s="174">
        <v>0</v>
      </c>
      <c r="N958" s="174">
        <v>219784</v>
      </c>
    </row>
    <row r="959" spans="1:14" hidden="1" outlineLevel="1" x14ac:dyDescent="0.25">
      <c r="A959" s="175" t="s">
        <v>291</v>
      </c>
      <c r="B959" s="175" t="s">
        <v>292</v>
      </c>
      <c r="C959" s="175" t="s">
        <v>193</v>
      </c>
      <c r="D959" s="175" t="s">
        <v>194</v>
      </c>
      <c r="E959" s="175"/>
      <c r="F959" s="174">
        <v>0</v>
      </c>
      <c r="G959" s="174">
        <v>0</v>
      </c>
      <c r="H959" s="174">
        <v>0</v>
      </c>
      <c r="I959" s="174">
        <v>0</v>
      </c>
      <c r="J959" s="174">
        <v>52848</v>
      </c>
      <c r="K959" s="174">
        <v>0</v>
      </c>
      <c r="L959" s="174">
        <v>32</v>
      </c>
      <c r="M959" s="174">
        <v>0</v>
      </c>
      <c r="N959" s="174">
        <v>52880</v>
      </c>
    </row>
    <row r="960" spans="1:14" hidden="1" outlineLevel="1" x14ac:dyDescent="0.25">
      <c r="A960" s="175" t="s">
        <v>291</v>
      </c>
      <c r="B960" s="175" t="s">
        <v>292</v>
      </c>
      <c r="C960" s="175" t="s">
        <v>195</v>
      </c>
      <c r="D960" s="175" t="s">
        <v>196</v>
      </c>
      <c r="E960" s="175"/>
      <c r="F960" s="174">
        <v>0</v>
      </c>
      <c r="G960" s="174">
        <v>0</v>
      </c>
      <c r="H960" s="174">
        <v>0</v>
      </c>
      <c r="I960" s="174">
        <v>0</v>
      </c>
      <c r="J960" s="174">
        <v>31024</v>
      </c>
      <c r="K960" s="174">
        <v>0</v>
      </c>
      <c r="L960" s="174">
        <v>0</v>
      </c>
      <c r="M960" s="174">
        <v>0</v>
      </c>
      <c r="N960" s="174">
        <v>31024</v>
      </c>
    </row>
    <row r="961" spans="1:14" hidden="1" outlineLevel="1" x14ac:dyDescent="0.25">
      <c r="A961" s="175" t="s">
        <v>291</v>
      </c>
      <c r="B961" s="175" t="s">
        <v>292</v>
      </c>
      <c r="C961" s="175" t="s">
        <v>197</v>
      </c>
      <c r="D961" s="175" t="s">
        <v>198</v>
      </c>
      <c r="E961" s="175"/>
      <c r="F961" s="174">
        <v>0</v>
      </c>
      <c r="G961" s="174">
        <v>0</v>
      </c>
      <c r="H961" s="174">
        <v>0</v>
      </c>
      <c r="I961" s="174">
        <v>0</v>
      </c>
      <c r="J961" s="174">
        <v>16144</v>
      </c>
      <c r="K961" s="174">
        <v>0</v>
      </c>
      <c r="L961" s="174">
        <v>0</v>
      </c>
      <c r="M961" s="174">
        <v>0</v>
      </c>
      <c r="N961" s="174">
        <v>16144</v>
      </c>
    </row>
    <row r="962" spans="1:14" hidden="1" outlineLevel="1" x14ac:dyDescent="0.25">
      <c r="A962" s="175" t="s">
        <v>291</v>
      </c>
      <c r="B962" s="175" t="s">
        <v>292</v>
      </c>
      <c r="C962" s="175" t="s">
        <v>199</v>
      </c>
      <c r="D962" s="175" t="s">
        <v>200</v>
      </c>
      <c r="E962" s="175"/>
      <c r="F962" s="174">
        <v>30885</v>
      </c>
      <c r="G962" s="174">
        <v>0</v>
      </c>
      <c r="H962" s="174">
        <v>0</v>
      </c>
      <c r="I962" s="174">
        <v>0</v>
      </c>
      <c r="J962" s="174">
        <v>0</v>
      </c>
      <c r="K962" s="174">
        <v>0</v>
      </c>
      <c r="L962" s="174">
        <v>0</v>
      </c>
      <c r="M962" s="174">
        <v>0</v>
      </c>
      <c r="N962" s="174">
        <v>30885</v>
      </c>
    </row>
    <row r="963" spans="1:14" hidden="1" outlineLevel="1" x14ac:dyDescent="0.25">
      <c r="A963" s="175" t="s">
        <v>291</v>
      </c>
      <c r="B963" s="175" t="s">
        <v>292</v>
      </c>
      <c r="C963" s="175" t="s">
        <v>201</v>
      </c>
      <c r="D963" s="175" t="s">
        <v>202</v>
      </c>
      <c r="E963" s="175"/>
      <c r="F963" s="174">
        <v>33888</v>
      </c>
      <c r="G963" s="174">
        <v>0</v>
      </c>
      <c r="H963" s="174">
        <v>0</v>
      </c>
      <c r="I963" s="174">
        <v>0</v>
      </c>
      <c r="J963" s="174">
        <v>0</v>
      </c>
      <c r="K963" s="174">
        <v>0</v>
      </c>
      <c r="L963" s="174">
        <v>0</v>
      </c>
      <c r="M963" s="174">
        <v>0</v>
      </c>
      <c r="N963" s="174">
        <v>33888</v>
      </c>
    </row>
    <row r="964" spans="1:14" hidden="1" outlineLevel="1" x14ac:dyDescent="0.25">
      <c r="A964" s="175" t="s">
        <v>291</v>
      </c>
      <c r="B964" s="175" t="s">
        <v>292</v>
      </c>
      <c r="C964" s="175" t="s">
        <v>203</v>
      </c>
      <c r="D964" s="175" t="s">
        <v>204</v>
      </c>
      <c r="E964" s="175"/>
      <c r="F964" s="174">
        <v>362544</v>
      </c>
      <c r="G964" s="174">
        <v>0</v>
      </c>
      <c r="H964" s="174">
        <v>0</v>
      </c>
      <c r="I964" s="174">
        <v>0</v>
      </c>
      <c r="J964" s="174">
        <v>0</v>
      </c>
      <c r="K964" s="174">
        <v>0</v>
      </c>
      <c r="L964" s="174">
        <v>0</v>
      </c>
      <c r="M964" s="174">
        <v>0</v>
      </c>
      <c r="N964" s="174">
        <v>362544</v>
      </c>
    </row>
    <row r="965" spans="1:14" hidden="1" outlineLevel="1" x14ac:dyDescent="0.25">
      <c r="A965" s="175" t="s">
        <v>291</v>
      </c>
      <c r="B965" s="175" t="s">
        <v>292</v>
      </c>
      <c r="C965" s="175" t="s">
        <v>205</v>
      </c>
      <c r="D965" s="175" t="s">
        <v>206</v>
      </c>
      <c r="E965" s="175"/>
      <c r="F965" s="174">
        <v>108608</v>
      </c>
      <c r="G965" s="174">
        <v>0</v>
      </c>
      <c r="H965" s="174">
        <v>0</v>
      </c>
      <c r="I965" s="174">
        <v>0</v>
      </c>
      <c r="J965" s="174">
        <v>4832</v>
      </c>
      <c r="K965" s="174">
        <v>0</v>
      </c>
      <c r="L965" s="174">
        <v>448</v>
      </c>
      <c r="M965" s="174">
        <v>0</v>
      </c>
      <c r="N965" s="174">
        <v>113888</v>
      </c>
    </row>
    <row r="966" spans="1:14" hidden="1" outlineLevel="1" x14ac:dyDescent="0.25">
      <c r="A966" s="175" t="s">
        <v>291</v>
      </c>
      <c r="B966" s="175" t="s">
        <v>292</v>
      </c>
      <c r="C966" s="175" t="s">
        <v>207</v>
      </c>
      <c r="D966" s="175" t="s">
        <v>208</v>
      </c>
      <c r="E966" s="175"/>
      <c r="F966" s="174">
        <v>0</v>
      </c>
      <c r="G966" s="174">
        <v>0</v>
      </c>
      <c r="H966" s="174">
        <v>0</v>
      </c>
      <c r="I966" s="174">
        <v>0</v>
      </c>
      <c r="J966" s="174">
        <v>0</v>
      </c>
      <c r="K966" s="174">
        <v>0</v>
      </c>
      <c r="L966" s="174">
        <v>0</v>
      </c>
      <c r="M966" s="174">
        <v>0</v>
      </c>
      <c r="N966" s="174">
        <v>0</v>
      </c>
    </row>
    <row r="967" spans="1:14" hidden="1" outlineLevel="1" x14ac:dyDescent="0.25">
      <c r="A967" s="175" t="s">
        <v>291</v>
      </c>
      <c r="B967" s="175" t="s">
        <v>292</v>
      </c>
      <c r="C967" s="175" t="s">
        <v>209</v>
      </c>
      <c r="D967" s="175" t="s">
        <v>210</v>
      </c>
      <c r="E967" s="175"/>
      <c r="F967" s="174">
        <v>963125</v>
      </c>
      <c r="G967" s="174">
        <v>494464</v>
      </c>
      <c r="H967" s="174">
        <v>57800</v>
      </c>
      <c r="I967" s="174">
        <v>104136</v>
      </c>
      <c r="J967" s="174">
        <v>938880</v>
      </c>
      <c r="K967" s="174">
        <v>490160</v>
      </c>
      <c r="L967" s="174">
        <v>31066</v>
      </c>
      <c r="M967" s="174">
        <v>45355</v>
      </c>
      <c r="N967" s="174">
        <v>3124986</v>
      </c>
    </row>
    <row r="968" spans="1:14" hidden="1" outlineLevel="1" x14ac:dyDescent="0.25">
      <c r="D968" s="173" t="s">
        <v>211</v>
      </c>
      <c r="E968" s="173"/>
    </row>
    <row r="969" spans="1:14" hidden="1" outlineLevel="1" x14ac:dyDescent="0.25">
      <c r="A969" s="175" t="s">
        <v>291</v>
      </c>
      <c r="B969" s="175" t="s">
        <v>292</v>
      </c>
      <c r="C969" s="175" t="s">
        <v>212</v>
      </c>
      <c r="D969" s="175" t="s">
        <v>213</v>
      </c>
      <c r="E969" s="175"/>
      <c r="F969" s="174">
        <v>0</v>
      </c>
      <c r="G969" s="174">
        <v>0</v>
      </c>
      <c r="H969" s="174">
        <v>0</v>
      </c>
      <c r="I969" s="174">
        <v>0</v>
      </c>
      <c r="J969" s="174">
        <v>0</v>
      </c>
      <c r="K969" s="174">
        <v>0</v>
      </c>
      <c r="L969" s="174">
        <v>0</v>
      </c>
      <c r="M969" s="174">
        <v>0</v>
      </c>
      <c r="N969" s="174">
        <v>0</v>
      </c>
    </row>
    <row r="970" spans="1:14" hidden="1" outlineLevel="1" x14ac:dyDescent="0.25">
      <c r="A970" s="175" t="s">
        <v>291</v>
      </c>
      <c r="B970" s="175" t="s">
        <v>292</v>
      </c>
      <c r="C970" s="175" t="s">
        <v>214</v>
      </c>
      <c r="D970" s="175" t="s">
        <v>215</v>
      </c>
      <c r="E970" s="175"/>
      <c r="F970" s="174">
        <v>0</v>
      </c>
      <c r="G970" s="174">
        <v>0</v>
      </c>
      <c r="H970" s="174">
        <v>0</v>
      </c>
      <c r="I970" s="174">
        <v>0</v>
      </c>
      <c r="J970" s="174">
        <v>0</v>
      </c>
      <c r="K970" s="174">
        <v>0</v>
      </c>
      <c r="L970" s="174">
        <v>0</v>
      </c>
      <c r="M970" s="174">
        <v>0</v>
      </c>
      <c r="N970" s="174">
        <v>0</v>
      </c>
    </row>
    <row r="971" spans="1:14" hidden="1" outlineLevel="1" x14ac:dyDescent="0.25">
      <c r="A971" s="175" t="s">
        <v>291</v>
      </c>
      <c r="B971" s="175" t="s">
        <v>292</v>
      </c>
      <c r="C971" s="175" t="s">
        <v>216</v>
      </c>
      <c r="D971" s="175" t="s">
        <v>217</v>
      </c>
      <c r="E971" s="175"/>
      <c r="F971" s="174">
        <v>0</v>
      </c>
      <c r="G971" s="174">
        <v>0</v>
      </c>
      <c r="H971" s="174">
        <v>0</v>
      </c>
      <c r="I971" s="174">
        <v>0</v>
      </c>
      <c r="J971" s="174">
        <v>0</v>
      </c>
      <c r="K971" s="174">
        <v>0</v>
      </c>
      <c r="L971" s="174">
        <v>0</v>
      </c>
      <c r="M971" s="174">
        <v>0</v>
      </c>
      <c r="N971" s="174">
        <v>0</v>
      </c>
    </row>
    <row r="972" spans="1:14" hidden="1" outlineLevel="1" x14ac:dyDescent="0.25">
      <c r="A972" s="175" t="s">
        <v>291</v>
      </c>
      <c r="B972" s="175" t="s">
        <v>292</v>
      </c>
      <c r="C972" s="175" t="s">
        <v>218</v>
      </c>
      <c r="D972" s="175" t="s">
        <v>219</v>
      </c>
      <c r="E972" s="175"/>
      <c r="F972" s="174">
        <v>0</v>
      </c>
      <c r="G972" s="174">
        <v>0</v>
      </c>
      <c r="H972" s="174">
        <v>0</v>
      </c>
      <c r="I972" s="174">
        <v>0</v>
      </c>
      <c r="J972" s="174">
        <v>0</v>
      </c>
      <c r="K972" s="174">
        <v>0</v>
      </c>
      <c r="L972" s="174">
        <v>0</v>
      </c>
      <c r="M972" s="174">
        <v>0</v>
      </c>
      <c r="N972" s="174">
        <v>0</v>
      </c>
    </row>
    <row r="973" spans="1:14" hidden="1" outlineLevel="1" x14ac:dyDescent="0.25">
      <c r="A973" s="175" t="s">
        <v>291</v>
      </c>
      <c r="B973" s="175" t="s">
        <v>292</v>
      </c>
      <c r="C973" s="175" t="s">
        <v>482</v>
      </c>
      <c r="D973" s="175" t="s">
        <v>483</v>
      </c>
      <c r="E973" s="175"/>
      <c r="F973" s="174">
        <v>0</v>
      </c>
      <c r="G973" s="174">
        <v>0</v>
      </c>
      <c r="H973" s="174">
        <v>0</v>
      </c>
      <c r="I973" s="174">
        <v>0</v>
      </c>
      <c r="J973" s="174">
        <v>0</v>
      </c>
      <c r="K973" s="174">
        <v>0</v>
      </c>
      <c r="L973" s="174">
        <v>0</v>
      </c>
      <c r="M973" s="174">
        <v>0</v>
      </c>
      <c r="N973" s="174">
        <v>0</v>
      </c>
    </row>
    <row r="974" spans="1:14" hidden="1" outlineLevel="1" x14ac:dyDescent="0.25">
      <c r="A974" s="175" t="s">
        <v>291</v>
      </c>
      <c r="B974" s="175" t="s">
        <v>292</v>
      </c>
      <c r="C974" s="175" t="s">
        <v>484</v>
      </c>
      <c r="D974" s="175" t="s">
        <v>220</v>
      </c>
      <c r="E974" s="175"/>
      <c r="F974" s="174">
        <v>0</v>
      </c>
      <c r="G974" s="174">
        <v>0</v>
      </c>
      <c r="H974" s="174">
        <v>0</v>
      </c>
      <c r="I974" s="174">
        <v>0</v>
      </c>
      <c r="J974" s="174">
        <v>0</v>
      </c>
      <c r="K974" s="174">
        <v>0</v>
      </c>
      <c r="L974" s="174">
        <v>0</v>
      </c>
      <c r="M974" s="174">
        <v>0</v>
      </c>
      <c r="N974" s="174">
        <v>0</v>
      </c>
    </row>
    <row r="975" spans="1:14" hidden="1" outlineLevel="1" x14ac:dyDescent="0.25"/>
    <row r="976" spans="1:14" hidden="1" outlineLevel="1" x14ac:dyDescent="0.25"/>
    <row r="977" spans="1:14" hidden="1" outlineLevel="1" x14ac:dyDescent="0.25">
      <c r="A977" s="173" t="s">
        <v>293</v>
      </c>
    </row>
    <row r="978" spans="1:14" hidden="1" outlineLevel="1" x14ac:dyDescent="0.25">
      <c r="A978" s="175" t="s">
        <v>6</v>
      </c>
      <c r="B978" s="175" t="s">
        <v>143</v>
      </c>
      <c r="C978" s="175" t="s">
        <v>14</v>
      </c>
      <c r="D978" s="173" t="s">
        <v>144</v>
      </c>
      <c r="E978" s="173"/>
      <c r="F978" s="174" t="s">
        <v>145</v>
      </c>
      <c r="G978" s="174" t="s">
        <v>146</v>
      </c>
      <c r="H978" s="174" t="s">
        <v>147</v>
      </c>
      <c r="I978" s="174" t="s">
        <v>148</v>
      </c>
      <c r="J978" s="174" t="s">
        <v>149</v>
      </c>
      <c r="K978" s="174" t="s">
        <v>150</v>
      </c>
      <c r="L978" s="174" t="s">
        <v>151</v>
      </c>
      <c r="M978" s="174" t="s">
        <v>152</v>
      </c>
      <c r="N978" s="174" t="s">
        <v>5</v>
      </c>
    </row>
    <row r="979" spans="1:14" hidden="1" outlineLevel="1" x14ac:dyDescent="0.25">
      <c r="A979" s="175" t="s">
        <v>294</v>
      </c>
      <c r="B979" s="175" t="s">
        <v>295</v>
      </c>
      <c r="C979" s="175" t="s">
        <v>155</v>
      </c>
      <c r="D979" s="175" t="s">
        <v>156</v>
      </c>
      <c r="E979" s="175"/>
      <c r="F979" s="174">
        <v>60704</v>
      </c>
      <c r="G979" s="174">
        <v>0</v>
      </c>
      <c r="H979" s="174">
        <v>0</v>
      </c>
      <c r="I979" s="174">
        <v>0</v>
      </c>
      <c r="J979" s="174">
        <v>0</v>
      </c>
      <c r="K979" s="174">
        <v>0</v>
      </c>
      <c r="L979" s="174">
        <v>2156</v>
      </c>
      <c r="M979" s="174">
        <v>0</v>
      </c>
      <c r="N979" s="174">
        <v>62860</v>
      </c>
    </row>
    <row r="980" spans="1:14" hidden="1" outlineLevel="1" x14ac:dyDescent="0.25">
      <c r="A980" s="175" t="s">
        <v>294</v>
      </c>
      <c r="B980" s="175" t="s">
        <v>295</v>
      </c>
      <c r="C980" s="175" t="s">
        <v>157</v>
      </c>
      <c r="D980" s="175" t="s">
        <v>158</v>
      </c>
      <c r="E980" s="175"/>
      <c r="F980" s="174">
        <v>0</v>
      </c>
      <c r="G980" s="174">
        <v>0</v>
      </c>
      <c r="H980" s="174">
        <v>0</v>
      </c>
      <c r="I980" s="174">
        <v>0</v>
      </c>
      <c r="J980" s="174">
        <v>0</v>
      </c>
      <c r="K980" s="174">
        <v>0</v>
      </c>
      <c r="L980" s="174">
        <v>0</v>
      </c>
      <c r="M980" s="174">
        <v>0</v>
      </c>
      <c r="N980" s="174">
        <v>0</v>
      </c>
    </row>
    <row r="981" spans="1:14" hidden="1" outlineLevel="1" x14ac:dyDescent="0.25">
      <c r="A981" s="175" t="s">
        <v>294</v>
      </c>
      <c r="B981" s="175" t="s">
        <v>295</v>
      </c>
      <c r="C981" s="175" t="s">
        <v>159</v>
      </c>
      <c r="D981" s="175" t="s">
        <v>160</v>
      </c>
      <c r="E981" s="175"/>
      <c r="F981" s="174">
        <v>0</v>
      </c>
      <c r="G981" s="174">
        <v>517024</v>
      </c>
      <c r="H981" s="174">
        <v>0</v>
      </c>
      <c r="I981" s="174">
        <v>0</v>
      </c>
      <c r="J981" s="174">
        <v>0</v>
      </c>
      <c r="K981" s="174">
        <v>0</v>
      </c>
      <c r="L981" s="174">
        <v>0</v>
      </c>
      <c r="M981" s="174">
        <v>0</v>
      </c>
      <c r="N981" s="174">
        <v>517024</v>
      </c>
    </row>
    <row r="982" spans="1:14" hidden="1" outlineLevel="1" x14ac:dyDescent="0.25">
      <c r="A982" s="175" t="s">
        <v>294</v>
      </c>
      <c r="B982" s="175" t="s">
        <v>295</v>
      </c>
      <c r="C982" s="175" t="s">
        <v>161</v>
      </c>
      <c r="D982" s="175" t="s">
        <v>162</v>
      </c>
      <c r="E982" s="175"/>
      <c r="F982" s="174">
        <v>47184</v>
      </c>
      <c r="G982" s="174">
        <v>32896</v>
      </c>
      <c r="H982" s="174">
        <v>0</v>
      </c>
      <c r="I982" s="174">
        <v>0</v>
      </c>
      <c r="J982" s="174">
        <v>118448</v>
      </c>
      <c r="K982" s="174">
        <v>64176</v>
      </c>
      <c r="L982" s="174">
        <v>4527</v>
      </c>
      <c r="M982" s="174">
        <v>432</v>
      </c>
      <c r="N982" s="174">
        <v>267663</v>
      </c>
    </row>
    <row r="983" spans="1:14" hidden="1" outlineLevel="1" x14ac:dyDescent="0.25">
      <c r="A983" s="175" t="s">
        <v>294</v>
      </c>
      <c r="B983" s="175" t="s">
        <v>295</v>
      </c>
      <c r="C983" s="175" t="s">
        <v>163</v>
      </c>
      <c r="D983" s="175" t="s">
        <v>164</v>
      </c>
      <c r="E983" s="175"/>
      <c r="F983" s="174">
        <v>0</v>
      </c>
      <c r="G983" s="174">
        <v>0</v>
      </c>
      <c r="H983" s="174">
        <v>0</v>
      </c>
      <c r="I983" s="174">
        <v>0</v>
      </c>
      <c r="J983" s="174">
        <v>0</v>
      </c>
      <c r="K983" s="174">
        <v>0</v>
      </c>
      <c r="L983" s="174">
        <v>0</v>
      </c>
      <c r="M983" s="174">
        <v>0</v>
      </c>
      <c r="N983" s="174">
        <v>0</v>
      </c>
    </row>
    <row r="984" spans="1:14" hidden="1" outlineLevel="1" x14ac:dyDescent="0.25">
      <c r="A984" s="175" t="s">
        <v>294</v>
      </c>
      <c r="B984" s="175" t="s">
        <v>295</v>
      </c>
      <c r="C984" s="175" t="s">
        <v>165</v>
      </c>
      <c r="D984" s="175" t="s">
        <v>166</v>
      </c>
      <c r="E984" s="175"/>
      <c r="F984" s="174">
        <v>10320</v>
      </c>
      <c r="G984" s="174">
        <v>0</v>
      </c>
      <c r="H984" s="174">
        <v>0</v>
      </c>
      <c r="I984" s="174">
        <v>0</v>
      </c>
      <c r="J984" s="174">
        <v>9456</v>
      </c>
      <c r="K984" s="174">
        <v>0</v>
      </c>
      <c r="L984" s="174">
        <v>128</v>
      </c>
      <c r="M984" s="174">
        <v>0</v>
      </c>
      <c r="N984" s="174">
        <v>19904</v>
      </c>
    </row>
    <row r="985" spans="1:14" hidden="1" outlineLevel="1" x14ac:dyDescent="0.25">
      <c r="A985" s="175" t="s">
        <v>294</v>
      </c>
      <c r="B985" s="175" t="s">
        <v>295</v>
      </c>
      <c r="C985" s="175" t="s">
        <v>167</v>
      </c>
      <c r="D985" s="175" t="s">
        <v>168</v>
      </c>
      <c r="E985" s="175"/>
      <c r="F985" s="174">
        <v>0</v>
      </c>
      <c r="G985" s="174">
        <v>26608</v>
      </c>
      <c r="H985" s="174">
        <v>0</v>
      </c>
      <c r="I985" s="174">
        <v>0</v>
      </c>
      <c r="J985" s="174">
        <v>0</v>
      </c>
      <c r="K985" s="174">
        <v>24368</v>
      </c>
      <c r="L985" s="174">
        <v>0</v>
      </c>
      <c r="M985" s="174">
        <v>3538</v>
      </c>
      <c r="N985" s="174">
        <v>54514</v>
      </c>
    </row>
    <row r="986" spans="1:14" hidden="1" outlineLevel="1" x14ac:dyDescent="0.25">
      <c r="A986" s="175" t="s">
        <v>294</v>
      </c>
      <c r="B986" s="175" t="s">
        <v>295</v>
      </c>
      <c r="C986" s="175" t="s">
        <v>169</v>
      </c>
      <c r="D986" s="175" t="s">
        <v>170</v>
      </c>
      <c r="E986" s="175"/>
      <c r="F986" s="174">
        <v>0</v>
      </c>
      <c r="G986" s="174">
        <v>0</v>
      </c>
      <c r="H986" s="174">
        <v>0</v>
      </c>
      <c r="I986" s="174">
        <v>0</v>
      </c>
      <c r="J986" s="174">
        <v>0</v>
      </c>
      <c r="K986" s="174">
        <v>0</v>
      </c>
      <c r="L986" s="174">
        <v>312</v>
      </c>
      <c r="M986" s="174">
        <v>0</v>
      </c>
      <c r="N986" s="174">
        <v>312</v>
      </c>
    </row>
    <row r="987" spans="1:14" hidden="1" outlineLevel="1" x14ac:dyDescent="0.25">
      <c r="A987" s="175" t="s">
        <v>294</v>
      </c>
      <c r="B987" s="175" t="s">
        <v>295</v>
      </c>
      <c r="C987" s="175" t="s">
        <v>171</v>
      </c>
      <c r="D987" s="175" t="s">
        <v>172</v>
      </c>
      <c r="E987" s="175"/>
      <c r="F987" s="174">
        <v>16176</v>
      </c>
      <c r="G987" s="174">
        <v>27456</v>
      </c>
      <c r="H987" s="174">
        <v>0</v>
      </c>
      <c r="I987" s="174">
        <v>0</v>
      </c>
      <c r="J987" s="174">
        <v>92064</v>
      </c>
      <c r="K987" s="174">
        <v>0</v>
      </c>
      <c r="L987" s="174">
        <v>3494</v>
      </c>
      <c r="M987" s="174">
        <v>812</v>
      </c>
      <c r="N987" s="174">
        <v>140002</v>
      </c>
    </row>
    <row r="988" spans="1:14" hidden="1" outlineLevel="1" x14ac:dyDescent="0.25">
      <c r="A988" s="175" t="s">
        <v>294</v>
      </c>
      <c r="B988" s="175" t="s">
        <v>295</v>
      </c>
      <c r="C988" s="175" t="s">
        <v>173</v>
      </c>
      <c r="D988" s="175" t="s">
        <v>174</v>
      </c>
      <c r="E988" s="175"/>
      <c r="F988" s="174">
        <v>0</v>
      </c>
      <c r="G988" s="174">
        <v>11024</v>
      </c>
      <c r="H988" s="174">
        <v>0</v>
      </c>
      <c r="I988" s="174">
        <v>0</v>
      </c>
      <c r="J988" s="174">
        <v>0</v>
      </c>
      <c r="K988" s="174">
        <v>0</v>
      </c>
      <c r="L988" s="174">
        <v>0</v>
      </c>
      <c r="M988" s="174">
        <v>0</v>
      </c>
      <c r="N988" s="174">
        <v>11024</v>
      </c>
    </row>
    <row r="989" spans="1:14" hidden="1" outlineLevel="1" x14ac:dyDescent="0.25">
      <c r="A989" s="175" t="s">
        <v>294</v>
      </c>
      <c r="B989" s="175" t="s">
        <v>295</v>
      </c>
      <c r="C989" s="175" t="s">
        <v>175</v>
      </c>
      <c r="D989" s="175" t="s">
        <v>176</v>
      </c>
      <c r="E989" s="175"/>
      <c r="F989" s="174">
        <v>0</v>
      </c>
      <c r="G989" s="174">
        <v>5680</v>
      </c>
      <c r="H989" s="174">
        <v>0</v>
      </c>
      <c r="I989" s="174">
        <v>0</v>
      </c>
      <c r="J989" s="174">
        <v>0</v>
      </c>
      <c r="K989" s="174">
        <v>768</v>
      </c>
      <c r="L989" s="174">
        <v>0</v>
      </c>
      <c r="M989" s="174">
        <v>1656</v>
      </c>
      <c r="N989" s="174">
        <v>8104</v>
      </c>
    </row>
    <row r="990" spans="1:14" hidden="1" outlineLevel="1" x14ac:dyDescent="0.25">
      <c r="A990" s="175" t="s">
        <v>294</v>
      </c>
      <c r="B990" s="175" t="s">
        <v>295</v>
      </c>
      <c r="C990" s="175" t="s">
        <v>177</v>
      </c>
      <c r="D990" s="175" t="s">
        <v>178</v>
      </c>
      <c r="E990" s="175"/>
      <c r="F990" s="174">
        <v>473968</v>
      </c>
      <c r="G990" s="174">
        <v>0</v>
      </c>
      <c r="H990" s="174">
        <v>0</v>
      </c>
      <c r="I990" s="174">
        <v>89224</v>
      </c>
      <c r="J990" s="174">
        <v>1248</v>
      </c>
      <c r="K990" s="174">
        <v>0</v>
      </c>
      <c r="L990" s="174">
        <v>0</v>
      </c>
      <c r="M990" s="174">
        <v>0</v>
      </c>
      <c r="N990" s="174">
        <v>564440</v>
      </c>
    </row>
    <row r="991" spans="1:14" hidden="1" outlineLevel="1" x14ac:dyDescent="0.25">
      <c r="A991" s="175" t="s">
        <v>294</v>
      </c>
      <c r="B991" s="175" t="s">
        <v>295</v>
      </c>
      <c r="C991" s="175" t="s">
        <v>179</v>
      </c>
      <c r="D991" s="175" t="s">
        <v>180</v>
      </c>
      <c r="E991" s="175"/>
      <c r="F991" s="174">
        <v>56896</v>
      </c>
      <c r="G991" s="174">
        <v>0</v>
      </c>
      <c r="H991" s="174">
        <v>0</v>
      </c>
      <c r="I991" s="174">
        <v>0</v>
      </c>
      <c r="J991" s="174">
        <v>13360</v>
      </c>
      <c r="K991" s="174">
        <v>0</v>
      </c>
      <c r="L991" s="174">
        <v>72</v>
      </c>
      <c r="M991" s="174">
        <v>0</v>
      </c>
      <c r="N991" s="174">
        <v>70328</v>
      </c>
    </row>
    <row r="992" spans="1:14" hidden="1" outlineLevel="1" x14ac:dyDescent="0.25">
      <c r="A992" s="175" t="s">
        <v>294</v>
      </c>
      <c r="B992" s="175" t="s">
        <v>295</v>
      </c>
      <c r="C992" s="175" t="s">
        <v>181</v>
      </c>
      <c r="D992" s="175" t="s">
        <v>182</v>
      </c>
      <c r="E992" s="175"/>
      <c r="F992" s="174">
        <v>0</v>
      </c>
      <c r="G992" s="174">
        <v>0</v>
      </c>
      <c r="H992" s="174">
        <v>0</v>
      </c>
      <c r="I992" s="174">
        <v>0</v>
      </c>
      <c r="J992" s="174">
        <v>0</v>
      </c>
      <c r="K992" s="174">
        <v>123208</v>
      </c>
      <c r="L992" s="174">
        <v>0</v>
      </c>
      <c r="M992" s="174">
        <v>1744</v>
      </c>
      <c r="N992" s="174">
        <v>124952</v>
      </c>
    </row>
    <row r="993" spans="1:14" hidden="1" outlineLevel="1" x14ac:dyDescent="0.25">
      <c r="A993" s="175" t="s">
        <v>294</v>
      </c>
      <c r="B993" s="175" t="s">
        <v>295</v>
      </c>
      <c r="C993" s="175" t="s">
        <v>183</v>
      </c>
      <c r="D993" s="175" t="s">
        <v>184</v>
      </c>
      <c r="E993" s="175"/>
      <c r="F993" s="174">
        <v>0</v>
      </c>
      <c r="G993" s="174">
        <v>0</v>
      </c>
      <c r="H993" s="174">
        <v>0</v>
      </c>
      <c r="I993" s="174">
        <v>0</v>
      </c>
      <c r="J993" s="174">
        <v>0</v>
      </c>
      <c r="K993" s="174">
        <v>0</v>
      </c>
      <c r="L993" s="174">
        <v>0</v>
      </c>
      <c r="M993" s="174">
        <v>0</v>
      </c>
      <c r="N993" s="174">
        <v>0</v>
      </c>
    </row>
    <row r="994" spans="1:14" hidden="1" outlineLevel="1" x14ac:dyDescent="0.25">
      <c r="A994" s="175" t="s">
        <v>294</v>
      </c>
      <c r="B994" s="175" t="s">
        <v>295</v>
      </c>
      <c r="C994" s="175" t="s">
        <v>185</v>
      </c>
      <c r="D994" s="175" t="s">
        <v>186</v>
      </c>
      <c r="E994" s="175"/>
      <c r="F994" s="174">
        <v>1296</v>
      </c>
      <c r="G994" s="174">
        <v>896</v>
      </c>
      <c r="H994" s="174">
        <v>0</v>
      </c>
      <c r="I994" s="174">
        <v>0</v>
      </c>
      <c r="J994" s="174">
        <v>4464</v>
      </c>
      <c r="K994" s="174">
        <v>277136</v>
      </c>
      <c r="L994" s="174">
        <v>5352</v>
      </c>
      <c r="M994" s="174">
        <v>52357</v>
      </c>
      <c r="N994" s="174">
        <v>341501</v>
      </c>
    </row>
    <row r="995" spans="1:14" hidden="1" outlineLevel="1" x14ac:dyDescent="0.25">
      <c r="A995" s="175" t="s">
        <v>294</v>
      </c>
      <c r="B995" s="175" t="s">
        <v>295</v>
      </c>
      <c r="C995" s="175" t="s">
        <v>187</v>
      </c>
      <c r="D995" s="175" t="s">
        <v>188</v>
      </c>
      <c r="E995" s="175"/>
      <c r="F995" s="174">
        <v>0</v>
      </c>
      <c r="G995" s="174">
        <v>0</v>
      </c>
      <c r="H995" s="174">
        <v>0</v>
      </c>
      <c r="I995" s="174">
        <v>0</v>
      </c>
      <c r="J995" s="174">
        <v>0</v>
      </c>
      <c r="K995" s="174">
        <v>44192</v>
      </c>
      <c r="L995" s="174">
        <v>0</v>
      </c>
      <c r="M995" s="174">
        <v>0</v>
      </c>
      <c r="N995" s="174">
        <v>44192</v>
      </c>
    </row>
    <row r="996" spans="1:14" hidden="1" outlineLevel="1" x14ac:dyDescent="0.25">
      <c r="A996" s="175" t="s">
        <v>294</v>
      </c>
      <c r="B996" s="175" t="s">
        <v>295</v>
      </c>
      <c r="C996" s="175" t="s">
        <v>189</v>
      </c>
      <c r="D996" s="175" t="s">
        <v>190</v>
      </c>
      <c r="E996" s="175"/>
      <c r="F996" s="174">
        <v>0</v>
      </c>
      <c r="G996" s="174">
        <v>0</v>
      </c>
      <c r="H996" s="174">
        <v>0</v>
      </c>
      <c r="I996" s="174">
        <v>0</v>
      </c>
      <c r="J996" s="174">
        <v>0</v>
      </c>
      <c r="K996" s="174">
        <v>61728</v>
      </c>
      <c r="L996" s="174">
        <v>0</v>
      </c>
      <c r="M996" s="174">
        <v>0</v>
      </c>
      <c r="N996" s="174">
        <v>61728</v>
      </c>
    </row>
    <row r="997" spans="1:14" hidden="1" outlineLevel="1" x14ac:dyDescent="0.25">
      <c r="A997" s="175" t="s">
        <v>294</v>
      </c>
      <c r="B997" s="175" t="s">
        <v>295</v>
      </c>
      <c r="C997" s="175" t="s">
        <v>191</v>
      </c>
      <c r="D997" s="175" t="s">
        <v>192</v>
      </c>
      <c r="E997" s="175"/>
      <c r="F997" s="174">
        <v>0</v>
      </c>
      <c r="G997" s="174">
        <v>216880</v>
      </c>
      <c r="H997" s="174">
        <v>89392</v>
      </c>
      <c r="I997" s="174">
        <v>0</v>
      </c>
      <c r="J997" s="174">
        <v>0</v>
      </c>
      <c r="K997" s="174">
        <v>0</v>
      </c>
      <c r="L997" s="174">
        <v>0</v>
      </c>
      <c r="M997" s="174">
        <v>0</v>
      </c>
      <c r="N997" s="174">
        <v>306272</v>
      </c>
    </row>
    <row r="998" spans="1:14" hidden="1" outlineLevel="1" x14ac:dyDescent="0.25">
      <c r="A998" s="175" t="s">
        <v>294</v>
      </c>
      <c r="B998" s="175" t="s">
        <v>295</v>
      </c>
      <c r="C998" s="175" t="s">
        <v>193</v>
      </c>
      <c r="D998" s="175" t="s">
        <v>194</v>
      </c>
      <c r="E998" s="175"/>
      <c r="F998" s="174">
        <v>0</v>
      </c>
      <c r="G998" s="174">
        <v>0</v>
      </c>
      <c r="H998" s="174">
        <v>0</v>
      </c>
      <c r="I998" s="174">
        <v>0</v>
      </c>
      <c r="J998" s="174">
        <v>0</v>
      </c>
      <c r="K998" s="174">
        <v>0</v>
      </c>
      <c r="L998" s="174">
        <v>0</v>
      </c>
      <c r="M998" s="174">
        <v>0</v>
      </c>
      <c r="N998" s="174">
        <v>0</v>
      </c>
    </row>
    <row r="999" spans="1:14" hidden="1" outlineLevel="1" x14ac:dyDescent="0.25">
      <c r="A999" s="175" t="s">
        <v>294</v>
      </c>
      <c r="B999" s="175" t="s">
        <v>295</v>
      </c>
      <c r="C999" s="175" t="s">
        <v>195</v>
      </c>
      <c r="D999" s="175" t="s">
        <v>196</v>
      </c>
      <c r="E999" s="175"/>
      <c r="F999" s="174">
        <v>0</v>
      </c>
      <c r="G999" s="174">
        <v>0</v>
      </c>
      <c r="H999" s="174">
        <v>0</v>
      </c>
      <c r="I999" s="174">
        <v>0</v>
      </c>
      <c r="J999" s="174">
        <v>0</v>
      </c>
      <c r="K999" s="174">
        <v>0</v>
      </c>
      <c r="L999" s="174">
        <v>18510</v>
      </c>
      <c r="M999" s="174">
        <v>0</v>
      </c>
      <c r="N999" s="174">
        <v>18510</v>
      </c>
    </row>
    <row r="1000" spans="1:14" hidden="1" outlineLevel="1" x14ac:dyDescent="0.25">
      <c r="A1000" s="175" t="s">
        <v>294</v>
      </c>
      <c r="B1000" s="175" t="s">
        <v>295</v>
      </c>
      <c r="C1000" s="175" t="s">
        <v>197</v>
      </c>
      <c r="D1000" s="175" t="s">
        <v>198</v>
      </c>
      <c r="E1000" s="175"/>
      <c r="F1000" s="174">
        <v>0</v>
      </c>
      <c r="G1000" s="174">
        <v>0</v>
      </c>
      <c r="H1000" s="174">
        <v>0</v>
      </c>
      <c r="I1000" s="174">
        <v>0</v>
      </c>
      <c r="J1000" s="174">
        <v>1088</v>
      </c>
      <c r="K1000" s="174">
        <v>0</v>
      </c>
      <c r="L1000" s="174">
        <v>0</v>
      </c>
      <c r="M1000" s="174">
        <v>0</v>
      </c>
      <c r="N1000" s="174">
        <v>1088</v>
      </c>
    </row>
    <row r="1001" spans="1:14" hidden="1" outlineLevel="1" x14ac:dyDescent="0.25">
      <c r="A1001" s="175" t="s">
        <v>294</v>
      </c>
      <c r="B1001" s="175" t="s">
        <v>295</v>
      </c>
      <c r="C1001" s="175" t="s">
        <v>199</v>
      </c>
      <c r="D1001" s="175" t="s">
        <v>200</v>
      </c>
      <c r="E1001" s="175"/>
      <c r="F1001" s="174">
        <v>49936</v>
      </c>
      <c r="G1001" s="174">
        <v>0</v>
      </c>
      <c r="H1001" s="174">
        <v>0</v>
      </c>
      <c r="I1001" s="174">
        <v>0</v>
      </c>
      <c r="J1001" s="174">
        <v>0</v>
      </c>
      <c r="K1001" s="174">
        <v>0</v>
      </c>
      <c r="L1001" s="174">
        <v>955</v>
      </c>
      <c r="M1001" s="174">
        <v>0</v>
      </c>
      <c r="N1001" s="174">
        <v>50891</v>
      </c>
    </row>
    <row r="1002" spans="1:14" hidden="1" outlineLevel="1" x14ac:dyDescent="0.25">
      <c r="A1002" s="175" t="s">
        <v>294</v>
      </c>
      <c r="B1002" s="175" t="s">
        <v>295</v>
      </c>
      <c r="C1002" s="175" t="s">
        <v>201</v>
      </c>
      <c r="D1002" s="175" t="s">
        <v>202</v>
      </c>
      <c r="E1002" s="175"/>
      <c r="F1002" s="174">
        <v>59376</v>
      </c>
      <c r="G1002" s="174">
        <v>0</v>
      </c>
      <c r="H1002" s="174">
        <v>0</v>
      </c>
      <c r="I1002" s="174">
        <v>0</v>
      </c>
      <c r="J1002" s="174">
        <v>42512</v>
      </c>
      <c r="K1002" s="174">
        <v>0</v>
      </c>
      <c r="L1002" s="174">
        <v>52898</v>
      </c>
      <c r="M1002" s="174">
        <v>0</v>
      </c>
      <c r="N1002" s="174">
        <v>154786</v>
      </c>
    </row>
    <row r="1003" spans="1:14" hidden="1" outlineLevel="1" x14ac:dyDescent="0.25">
      <c r="A1003" s="175" t="s">
        <v>294</v>
      </c>
      <c r="B1003" s="175" t="s">
        <v>295</v>
      </c>
      <c r="C1003" s="175" t="s">
        <v>203</v>
      </c>
      <c r="D1003" s="175" t="s">
        <v>204</v>
      </c>
      <c r="E1003" s="175"/>
      <c r="F1003" s="174">
        <v>717808</v>
      </c>
      <c r="G1003" s="174">
        <v>0</v>
      </c>
      <c r="H1003" s="174">
        <v>0</v>
      </c>
      <c r="I1003" s="174">
        <v>0</v>
      </c>
      <c r="J1003" s="174">
        <v>3408</v>
      </c>
      <c r="K1003" s="174">
        <v>0</v>
      </c>
      <c r="L1003" s="174">
        <v>0</v>
      </c>
      <c r="M1003" s="174">
        <v>0</v>
      </c>
      <c r="N1003" s="174">
        <v>721216</v>
      </c>
    </row>
    <row r="1004" spans="1:14" hidden="1" outlineLevel="1" x14ac:dyDescent="0.25">
      <c r="A1004" s="175" t="s">
        <v>294</v>
      </c>
      <c r="B1004" s="175" t="s">
        <v>295</v>
      </c>
      <c r="C1004" s="175" t="s">
        <v>205</v>
      </c>
      <c r="D1004" s="175" t="s">
        <v>206</v>
      </c>
      <c r="E1004" s="175"/>
      <c r="F1004" s="174">
        <v>203648</v>
      </c>
      <c r="G1004" s="174">
        <v>0</v>
      </c>
      <c r="H1004" s="174">
        <v>0</v>
      </c>
      <c r="I1004" s="174">
        <v>0</v>
      </c>
      <c r="J1004" s="174">
        <v>23168</v>
      </c>
      <c r="K1004" s="174">
        <v>0</v>
      </c>
      <c r="L1004" s="174">
        <v>1719</v>
      </c>
      <c r="M1004" s="174">
        <v>0</v>
      </c>
      <c r="N1004" s="174">
        <v>228535</v>
      </c>
    </row>
    <row r="1005" spans="1:14" hidden="1" outlineLevel="1" x14ac:dyDescent="0.25">
      <c r="A1005" s="175" t="s">
        <v>294</v>
      </c>
      <c r="B1005" s="175" t="s">
        <v>295</v>
      </c>
      <c r="C1005" s="175" t="s">
        <v>207</v>
      </c>
      <c r="D1005" s="175" t="s">
        <v>208</v>
      </c>
      <c r="E1005" s="175"/>
      <c r="F1005" s="174">
        <v>0</v>
      </c>
      <c r="G1005" s="174">
        <v>0</v>
      </c>
      <c r="H1005" s="174">
        <v>0</v>
      </c>
      <c r="I1005" s="174">
        <v>0</v>
      </c>
      <c r="J1005" s="174">
        <v>0</v>
      </c>
      <c r="K1005" s="174">
        <v>0</v>
      </c>
      <c r="L1005" s="174">
        <v>0</v>
      </c>
      <c r="M1005" s="174">
        <v>0</v>
      </c>
      <c r="N1005" s="174">
        <v>0</v>
      </c>
    </row>
    <row r="1006" spans="1:14" hidden="1" outlineLevel="1" x14ac:dyDescent="0.25">
      <c r="A1006" s="175" t="s">
        <v>294</v>
      </c>
      <c r="B1006" s="175" t="s">
        <v>295</v>
      </c>
      <c r="C1006" s="175" t="s">
        <v>209</v>
      </c>
      <c r="D1006" s="175" t="s">
        <v>210</v>
      </c>
      <c r="E1006" s="175"/>
      <c r="F1006" s="174">
        <v>1697312</v>
      </c>
      <c r="G1006" s="174">
        <v>838464</v>
      </c>
      <c r="H1006" s="174">
        <v>89392</v>
      </c>
      <c r="I1006" s="174">
        <v>89224</v>
      </c>
      <c r="J1006" s="174">
        <v>309216</v>
      </c>
      <c r="K1006" s="174">
        <v>595576</v>
      </c>
      <c r="L1006" s="174">
        <v>90123</v>
      </c>
      <c r="M1006" s="174">
        <v>60539</v>
      </c>
      <c r="N1006" s="174">
        <v>3769846</v>
      </c>
    </row>
    <row r="1007" spans="1:14" hidden="1" outlineLevel="1" x14ac:dyDescent="0.25">
      <c r="D1007" s="173" t="s">
        <v>211</v>
      </c>
      <c r="E1007" s="173"/>
    </row>
    <row r="1008" spans="1:14" hidden="1" outlineLevel="1" x14ac:dyDescent="0.25">
      <c r="A1008" s="175" t="s">
        <v>294</v>
      </c>
      <c r="B1008" s="175" t="s">
        <v>295</v>
      </c>
      <c r="C1008" s="175" t="s">
        <v>212</v>
      </c>
      <c r="D1008" s="175" t="s">
        <v>213</v>
      </c>
      <c r="E1008" s="175"/>
      <c r="F1008" s="174">
        <v>0</v>
      </c>
      <c r="G1008" s="174">
        <v>0</v>
      </c>
      <c r="H1008" s="174">
        <v>0</v>
      </c>
      <c r="I1008" s="174">
        <v>0</v>
      </c>
      <c r="J1008" s="174">
        <v>0</v>
      </c>
      <c r="K1008" s="174">
        <v>0</v>
      </c>
      <c r="L1008" s="174">
        <v>0</v>
      </c>
      <c r="M1008" s="174">
        <v>0</v>
      </c>
      <c r="N1008" s="174">
        <v>0</v>
      </c>
    </row>
    <row r="1009" spans="1:14" hidden="1" outlineLevel="1" x14ac:dyDescent="0.25">
      <c r="A1009" s="175" t="s">
        <v>294</v>
      </c>
      <c r="B1009" s="175" t="s">
        <v>295</v>
      </c>
      <c r="C1009" s="175" t="s">
        <v>214</v>
      </c>
      <c r="D1009" s="175" t="s">
        <v>215</v>
      </c>
      <c r="E1009" s="175"/>
      <c r="F1009" s="174">
        <v>0</v>
      </c>
      <c r="G1009" s="174">
        <v>0</v>
      </c>
      <c r="H1009" s="174">
        <v>0</v>
      </c>
      <c r="I1009" s="174">
        <v>0</v>
      </c>
      <c r="J1009" s="174">
        <v>0</v>
      </c>
      <c r="K1009" s="174">
        <v>0</v>
      </c>
      <c r="L1009" s="174">
        <v>0</v>
      </c>
      <c r="M1009" s="174">
        <v>0</v>
      </c>
      <c r="N1009" s="174">
        <v>0</v>
      </c>
    </row>
    <row r="1010" spans="1:14" hidden="1" outlineLevel="1" x14ac:dyDescent="0.25">
      <c r="A1010" s="175" t="s">
        <v>294</v>
      </c>
      <c r="B1010" s="175" t="s">
        <v>295</v>
      </c>
      <c r="C1010" s="175" t="s">
        <v>216</v>
      </c>
      <c r="D1010" s="175" t="s">
        <v>217</v>
      </c>
      <c r="E1010" s="175"/>
      <c r="F1010" s="174">
        <v>0</v>
      </c>
      <c r="G1010" s="174">
        <v>0</v>
      </c>
      <c r="H1010" s="174">
        <v>0</v>
      </c>
      <c r="I1010" s="174">
        <v>0</v>
      </c>
      <c r="J1010" s="174">
        <v>0</v>
      </c>
      <c r="K1010" s="174">
        <v>0</v>
      </c>
      <c r="L1010" s="174">
        <v>0</v>
      </c>
      <c r="M1010" s="174">
        <v>0</v>
      </c>
      <c r="N1010" s="174">
        <v>0</v>
      </c>
    </row>
    <row r="1011" spans="1:14" hidden="1" outlineLevel="1" x14ac:dyDescent="0.25">
      <c r="A1011" s="175" t="s">
        <v>294</v>
      </c>
      <c r="B1011" s="175" t="s">
        <v>295</v>
      </c>
      <c r="C1011" s="175" t="s">
        <v>218</v>
      </c>
      <c r="D1011" s="175" t="s">
        <v>219</v>
      </c>
      <c r="E1011" s="175"/>
      <c r="F1011" s="174">
        <v>0</v>
      </c>
      <c r="G1011" s="174">
        <v>0</v>
      </c>
      <c r="H1011" s="174">
        <v>0</v>
      </c>
      <c r="I1011" s="174">
        <v>0</v>
      </c>
      <c r="J1011" s="174">
        <v>0</v>
      </c>
      <c r="K1011" s="174">
        <v>0</v>
      </c>
      <c r="L1011" s="174">
        <v>0</v>
      </c>
      <c r="M1011" s="174">
        <v>0</v>
      </c>
      <c r="N1011" s="174">
        <v>0</v>
      </c>
    </row>
    <row r="1012" spans="1:14" hidden="1" outlineLevel="1" x14ac:dyDescent="0.25">
      <c r="A1012" s="175" t="s">
        <v>294</v>
      </c>
      <c r="B1012" s="175" t="s">
        <v>295</v>
      </c>
      <c r="C1012" s="175" t="s">
        <v>482</v>
      </c>
      <c r="D1012" s="175" t="s">
        <v>483</v>
      </c>
      <c r="E1012" s="175"/>
      <c r="F1012" s="174">
        <v>0</v>
      </c>
      <c r="G1012" s="174">
        <v>0</v>
      </c>
      <c r="H1012" s="174">
        <v>0</v>
      </c>
      <c r="I1012" s="174">
        <v>0</v>
      </c>
      <c r="J1012" s="174">
        <v>0</v>
      </c>
      <c r="K1012" s="174">
        <v>0</v>
      </c>
      <c r="L1012" s="174">
        <v>0</v>
      </c>
      <c r="M1012" s="174">
        <v>0</v>
      </c>
      <c r="N1012" s="174">
        <v>0</v>
      </c>
    </row>
    <row r="1013" spans="1:14" hidden="1" outlineLevel="1" x14ac:dyDescent="0.25">
      <c r="A1013" s="175" t="s">
        <v>294</v>
      </c>
      <c r="B1013" s="175" t="s">
        <v>295</v>
      </c>
      <c r="C1013" s="175" t="s">
        <v>484</v>
      </c>
      <c r="D1013" s="175" t="s">
        <v>220</v>
      </c>
      <c r="E1013" s="175"/>
      <c r="F1013" s="174">
        <v>0</v>
      </c>
      <c r="G1013" s="174">
        <v>0</v>
      </c>
      <c r="H1013" s="174">
        <v>0</v>
      </c>
      <c r="I1013" s="174">
        <v>0</v>
      </c>
      <c r="J1013" s="174">
        <v>0</v>
      </c>
      <c r="K1013" s="174">
        <v>0</v>
      </c>
      <c r="L1013" s="174">
        <v>0</v>
      </c>
      <c r="M1013" s="174">
        <v>0</v>
      </c>
      <c r="N1013" s="174">
        <v>0</v>
      </c>
    </row>
    <row r="1014" spans="1:14" hidden="1" outlineLevel="1" x14ac:dyDescent="0.25"/>
    <row r="1015" spans="1:14" hidden="1" outlineLevel="1" x14ac:dyDescent="0.25"/>
    <row r="1016" spans="1:14" hidden="1" outlineLevel="1" x14ac:dyDescent="0.25">
      <c r="A1016" s="173" t="s">
        <v>296</v>
      </c>
    </row>
    <row r="1017" spans="1:14" hidden="1" outlineLevel="1" x14ac:dyDescent="0.25">
      <c r="A1017" s="175" t="s">
        <v>6</v>
      </c>
      <c r="B1017" s="175" t="s">
        <v>143</v>
      </c>
      <c r="C1017" s="175" t="s">
        <v>14</v>
      </c>
      <c r="D1017" s="173" t="s">
        <v>144</v>
      </c>
      <c r="E1017" s="173"/>
      <c r="F1017" s="174" t="s">
        <v>145</v>
      </c>
      <c r="G1017" s="174" t="s">
        <v>146</v>
      </c>
      <c r="H1017" s="174" t="s">
        <v>147</v>
      </c>
      <c r="I1017" s="174" t="s">
        <v>148</v>
      </c>
      <c r="J1017" s="174" t="s">
        <v>149</v>
      </c>
      <c r="K1017" s="174" t="s">
        <v>150</v>
      </c>
      <c r="L1017" s="174" t="s">
        <v>151</v>
      </c>
      <c r="M1017" s="174" t="s">
        <v>152</v>
      </c>
      <c r="N1017" s="174" t="s">
        <v>5</v>
      </c>
    </row>
    <row r="1018" spans="1:14" hidden="1" outlineLevel="1" x14ac:dyDescent="0.25">
      <c r="A1018" s="175" t="s">
        <v>297</v>
      </c>
      <c r="B1018" s="175" t="s">
        <v>298</v>
      </c>
      <c r="C1018" s="175" t="s">
        <v>155</v>
      </c>
      <c r="D1018" s="175" t="s">
        <v>156</v>
      </c>
      <c r="E1018" s="175"/>
      <c r="F1018" s="174">
        <v>9216</v>
      </c>
      <c r="G1018" s="174">
        <v>0</v>
      </c>
      <c r="H1018" s="174">
        <v>0</v>
      </c>
      <c r="I1018" s="174">
        <v>0</v>
      </c>
      <c r="J1018" s="174">
        <v>0</v>
      </c>
      <c r="K1018" s="174">
        <v>0</v>
      </c>
      <c r="L1018" s="174">
        <v>0</v>
      </c>
      <c r="M1018" s="174">
        <v>0</v>
      </c>
      <c r="N1018" s="174">
        <v>9216</v>
      </c>
    </row>
    <row r="1019" spans="1:14" hidden="1" outlineLevel="1" x14ac:dyDescent="0.25">
      <c r="A1019" s="175" t="s">
        <v>297</v>
      </c>
      <c r="B1019" s="175" t="s">
        <v>298</v>
      </c>
      <c r="C1019" s="175" t="s">
        <v>157</v>
      </c>
      <c r="D1019" s="175" t="s">
        <v>158</v>
      </c>
      <c r="E1019" s="175"/>
      <c r="F1019" s="174">
        <v>0</v>
      </c>
      <c r="G1019" s="174">
        <v>0</v>
      </c>
      <c r="H1019" s="174">
        <v>0</v>
      </c>
      <c r="I1019" s="174">
        <v>0</v>
      </c>
      <c r="J1019" s="174">
        <v>38704</v>
      </c>
      <c r="K1019" s="174">
        <v>0</v>
      </c>
      <c r="L1019" s="174">
        <v>672</v>
      </c>
      <c r="M1019" s="174">
        <v>0</v>
      </c>
      <c r="N1019" s="174">
        <v>39376</v>
      </c>
    </row>
    <row r="1020" spans="1:14" hidden="1" outlineLevel="1" x14ac:dyDescent="0.25">
      <c r="A1020" s="175" t="s">
        <v>297</v>
      </c>
      <c r="B1020" s="175" t="s">
        <v>298</v>
      </c>
      <c r="C1020" s="175" t="s">
        <v>159</v>
      </c>
      <c r="D1020" s="175" t="s">
        <v>160</v>
      </c>
      <c r="E1020" s="175"/>
      <c r="F1020" s="174">
        <v>0</v>
      </c>
      <c r="G1020" s="174">
        <v>210928</v>
      </c>
      <c r="H1020" s="174">
        <v>0</v>
      </c>
      <c r="I1020" s="174">
        <v>0</v>
      </c>
      <c r="J1020" s="174">
        <v>0</v>
      </c>
      <c r="K1020" s="174">
        <v>0</v>
      </c>
      <c r="L1020" s="174">
        <v>0</v>
      </c>
      <c r="M1020" s="174">
        <v>0</v>
      </c>
      <c r="N1020" s="174">
        <v>210928</v>
      </c>
    </row>
    <row r="1021" spans="1:14" hidden="1" outlineLevel="1" x14ac:dyDescent="0.25">
      <c r="A1021" s="175" t="s">
        <v>297</v>
      </c>
      <c r="B1021" s="175" t="s">
        <v>298</v>
      </c>
      <c r="C1021" s="175" t="s">
        <v>161</v>
      </c>
      <c r="D1021" s="175" t="s">
        <v>162</v>
      </c>
      <c r="E1021" s="175"/>
      <c r="F1021" s="174">
        <v>23152</v>
      </c>
      <c r="G1021" s="174">
        <v>14592</v>
      </c>
      <c r="H1021" s="174">
        <v>0</v>
      </c>
      <c r="I1021" s="174">
        <v>0</v>
      </c>
      <c r="J1021" s="174">
        <v>23904</v>
      </c>
      <c r="K1021" s="174">
        <v>21376</v>
      </c>
      <c r="L1021" s="174">
        <v>10851</v>
      </c>
      <c r="M1021" s="174">
        <v>0</v>
      </c>
      <c r="N1021" s="174">
        <v>93875</v>
      </c>
    </row>
    <row r="1022" spans="1:14" hidden="1" outlineLevel="1" x14ac:dyDescent="0.25">
      <c r="A1022" s="175" t="s">
        <v>297</v>
      </c>
      <c r="B1022" s="175" t="s">
        <v>298</v>
      </c>
      <c r="C1022" s="175" t="s">
        <v>163</v>
      </c>
      <c r="D1022" s="175" t="s">
        <v>164</v>
      </c>
      <c r="E1022" s="175"/>
      <c r="F1022" s="174">
        <v>0</v>
      </c>
      <c r="G1022" s="174">
        <v>0</v>
      </c>
      <c r="H1022" s="174">
        <v>0</v>
      </c>
      <c r="I1022" s="174">
        <v>0</v>
      </c>
      <c r="J1022" s="174">
        <v>0</v>
      </c>
      <c r="K1022" s="174">
        <v>0</v>
      </c>
      <c r="L1022" s="174">
        <v>0</v>
      </c>
      <c r="M1022" s="174">
        <v>0</v>
      </c>
      <c r="N1022" s="174">
        <v>0</v>
      </c>
    </row>
    <row r="1023" spans="1:14" hidden="1" outlineLevel="1" x14ac:dyDescent="0.25">
      <c r="A1023" s="175" t="s">
        <v>297</v>
      </c>
      <c r="B1023" s="175" t="s">
        <v>298</v>
      </c>
      <c r="C1023" s="175" t="s">
        <v>165</v>
      </c>
      <c r="D1023" s="175" t="s">
        <v>166</v>
      </c>
      <c r="E1023" s="175"/>
      <c r="F1023" s="174">
        <v>3552</v>
      </c>
      <c r="G1023" s="174">
        <v>0</v>
      </c>
      <c r="H1023" s="174">
        <v>0</v>
      </c>
      <c r="I1023" s="174">
        <v>0</v>
      </c>
      <c r="J1023" s="174">
        <v>0</v>
      </c>
      <c r="K1023" s="174">
        <v>0</v>
      </c>
      <c r="L1023" s="174">
        <v>2844</v>
      </c>
      <c r="M1023" s="174">
        <v>0</v>
      </c>
      <c r="N1023" s="174">
        <v>6396</v>
      </c>
    </row>
    <row r="1024" spans="1:14" hidden="1" outlineLevel="1" x14ac:dyDescent="0.25">
      <c r="A1024" s="175" t="s">
        <v>297</v>
      </c>
      <c r="B1024" s="175" t="s">
        <v>298</v>
      </c>
      <c r="C1024" s="175" t="s">
        <v>167</v>
      </c>
      <c r="D1024" s="175" t="s">
        <v>168</v>
      </c>
      <c r="E1024" s="175"/>
      <c r="F1024" s="174">
        <v>0</v>
      </c>
      <c r="G1024" s="174">
        <v>1856</v>
      </c>
      <c r="H1024" s="174">
        <v>0</v>
      </c>
      <c r="I1024" s="174">
        <v>0</v>
      </c>
      <c r="J1024" s="174">
        <v>0</v>
      </c>
      <c r="K1024" s="174">
        <v>33312</v>
      </c>
      <c r="L1024" s="174">
        <v>0</v>
      </c>
      <c r="M1024" s="174">
        <v>778</v>
      </c>
      <c r="N1024" s="174">
        <v>35946</v>
      </c>
    </row>
    <row r="1025" spans="1:14" hidden="1" outlineLevel="1" x14ac:dyDescent="0.25">
      <c r="A1025" s="175" t="s">
        <v>297</v>
      </c>
      <c r="B1025" s="175" t="s">
        <v>298</v>
      </c>
      <c r="C1025" s="175" t="s">
        <v>169</v>
      </c>
      <c r="D1025" s="175" t="s">
        <v>170</v>
      </c>
      <c r="E1025" s="175"/>
      <c r="F1025" s="174">
        <v>0</v>
      </c>
      <c r="G1025" s="174">
        <v>0</v>
      </c>
      <c r="H1025" s="174">
        <v>0</v>
      </c>
      <c r="I1025" s="174">
        <v>0</v>
      </c>
      <c r="J1025" s="174">
        <v>0</v>
      </c>
      <c r="K1025" s="174">
        <v>0</v>
      </c>
      <c r="L1025" s="174">
        <v>672</v>
      </c>
      <c r="M1025" s="174">
        <v>0</v>
      </c>
      <c r="N1025" s="174">
        <v>672</v>
      </c>
    </row>
    <row r="1026" spans="1:14" hidden="1" outlineLevel="1" x14ac:dyDescent="0.25">
      <c r="A1026" s="175" t="s">
        <v>297</v>
      </c>
      <c r="B1026" s="175" t="s">
        <v>298</v>
      </c>
      <c r="C1026" s="175" t="s">
        <v>171</v>
      </c>
      <c r="D1026" s="175" t="s">
        <v>172</v>
      </c>
      <c r="E1026" s="175"/>
      <c r="F1026" s="174">
        <v>3744</v>
      </c>
      <c r="G1026" s="174">
        <v>4960</v>
      </c>
      <c r="H1026" s="174">
        <v>0</v>
      </c>
      <c r="I1026" s="174">
        <v>0</v>
      </c>
      <c r="J1026" s="174">
        <v>61248</v>
      </c>
      <c r="K1026" s="174">
        <v>0</v>
      </c>
      <c r="L1026" s="174">
        <v>24</v>
      </c>
      <c r="M1026" s="174">
        <v>0</v>
      </c>
      <c r="N1026" s="174">
        <v>69976</v>
      </c>
    </row>
    <row r="1027" spans="1:14" hidden="1" outlineLevel="1" x14ac:dyDescent="0.25">
      <c r="A1027" s="175" t="s">
        <v>297</v>
      </c>
      <c r="B1027" s="175" t="s">
        <v>298</v>
      </c>
      <c r="C1027" s="175" t="s">
        <v>173</v>
      </c>
      <c r="D1027" s="175" t="s">
        <v>174</v>
      </c>
      <c r="E1027" s="175"/>
      <c r="F1027" s="174">
        <v>0</v>
      </c>
      <c r="G1027" s="174">
        <v>3600</v>
      </c>
      <c r="H1027" s="174">
        <v>0</v>
      </c>
      <c r="I1027" s="174">
        <v>0</v>
      </c>
      <c r="J1027" s="174">
        <v>0</v>
      </c>
      <c r="K1027" s="174">
        <v>0</v>
      </c>
      <c r="L1027" s="174">
        <v>0</v>
      </c>
      <c r="M1027" s="174">
        <v>488</v>
      </c>
      <c r="N1027" s="174">
        <v>4088</v>
      </c>
    </row>
    <row r="1028" spans="1:14" hidden="1" outlineLevel="1" x14ac:dyDescent="0.25">
      <c r="A1028" s="175" t="s">
        <v>297</v>
      </c>
      <c r="B1028" s="175" t="s">
        <v>298</v>
      </c>
      <c r="C1028" s="175" t="s">
        <v>175</v>
      </c>
      <c r="D1028" s="175" t="s">
        <v>176</v>
      </c>
      <c r="E1028" s="175"/>
      <c r="F1028" s="174">
        <v>0</v>
      </c>
      <c r="G1028" s="174">
        <v>1632</v>
      </c>
      <c r="H1028" s="174">
        <v>0</v>
      </c>
      <c r="I1028" s="174">
        <v>0</v>
      </c>
      <c r="J1028" s="174">
        <v>0</v>
      </c>
      <c r="K1028" s="174">
        <v>66112</v>
      </c>
      <c r="L1028" s="174">
        <v>0</v>
      </c>
      <c r="M1028" s="174">
        <v>14475</v>
      </c>
      <c r="N1028" s="174">
        <v>82219</v>
      </c>
    </row>
    <row r="1029" spans="1:14" hidden="1" outlineLevel="1" x14ac:dyDescent="0.25">
      <c r="A1029" s="175" t="s">
        <v>297</v>
      </c>
      <c r="B1029" s="175" t="s">
        <v>298</v>
      </c>
      <c r="C1029" s="175" t="s">
        <v>177</v>
      </c>
      <c r="D1029" s="175" t="s">
        <v>178</v>
      </c>
      <c r="E1029" s="175"/>
      <c r="F1029" s="174">
        <v>235296</v>
      </c>
      <c r="G1029" s="174">
        <v>0</v>
      </c>
      <c r="H1029" s="174">
        <v>0</v>
      </c>
      <c r="I1029" s="174">
        <v>35477</v>
      </c>
      <c r="J1029" s="174">
        <v>0</v>
      </c>
      <c r="K1029" s="174">
        <v>0</v>
      </c>
      <c r="L1029" s="174">
        <v>630</v>
      </c>
      <c r="M1029" s="174">
        <v>0</v>
      </c>
      <c r="N1029" s="174">
        <v>271403</v>
      </c>
    </row>
    <row r="1030" spans="1:14" hidden="1" outlineLevel="1" x14ac:dyDescent="0.25">
      <c r="A1030" s="175" t="s">
        <v>297</v>
      </c>
      <c r="B1030" s="175" t="s">
        <v>298</v>
      </c>
      <c r="C1030" s="175" t="s">
        <v>179</v>
      </c>
      <c r="D1030" s="175" t="s">
        <v>180</v>
      </c>
      <c r="E1030" s="175"/>
      <c r="F1030" s="174">
        <v>142304</v>
      </c>
      <c r="G1030" s="174">
        <v>0</v>
      </c>
      <c r="H1030" s="174">
        <v>0</v>
      </c>
      <c r="I1030" s="174">
        <v>0</v>
      </c>
      <c r="J1030" s="174">
        <v>0</v>
      </c>
      <c r="K1030" s="174">
        <v>0</v>
      </c>
      <c r="L1030" s="174">
        <v>0</v>
      </c>
      <c r="M1030" s="174">
        <v>0</v>
      </c>
      <c r="N1030" s="174">
        <v>142304</v>
      </c>
    </row>
    <row r="1031" spans="1:14" hidden="1" outlineLevel="1" x14ac:dyDescent="0.25">
      <c r="A1031" s="175" t="s">
        <v>297</v>
      </c>
      <c r="B1031" s="175" t="s">
        <v>298</v>
      </c>
      <c r="C1031" s="175" t="s">
        <v>181</v>
      </c>
      <c r="D1031" s="175" t="s">
        <v>182</v>
      </c>
      <c r="E1031" s="175"/>
      <c r="F1031" s="174">
        <v>0</v>
      </c>
      <c r="G1031" s="174">
        <v>0</v>
      </c>
      <c r="H1031" s="174">
        <v>0</v>
      </c>
      <c r="I1031" s="174">
        <v>0</v>
      </c>
      <c r="J1031" s="174">
        <v>0</v>
      </c>
      <c r="K1031" s="174">
        <v>87168</v>
      </c>
      <c r="L1031" s="174">
        <v>0</v>
      </c>
      <c r="M1031" s="174">
        <v>32676</v>
      </c>
      <c r="N1031" s="174">
        <v>119844</v>
      </c>
    </row>
    <row r="1032" spans="1:14" hidden="1" outlineLevel="1" x14ac:dyDescent="0.25">
      <c r="A1032" s="175" t="s">
        <v>297</v>
      </c>
      <c r="B1032" s="175" t="s">
        <v>298</v>
      </c>
      <c r="C1032" s="175" t="s">
        <v>183</v>
      </c>
      <c r="D1032" s="175" t="s">
        <v>184</v>
      </c>
      <c r="E1032" s="175"/>
      <c r="F1032" s="174">
        <v>0</v>
      </c>
      <c r="G1032" s="174">
        <v>0</v>
      </c>
      <c r="H1032" s="174">
        <v>0</v>
      </c>
      <c r="I1032" s="174">
        <v>0</v>
      </c>
      <c r="J1032" s="174">
        <v>0</v>
      </c>
      <c r="K1032" s="174">
        <v>0</v>
      </c>
      <c r="L1032" s="174">
        <v>0</v>
      </c>
      <c r="M1032" s="174">
        <v>0</v>
      </c>
      <c r="N1032" s="174">
        <v>0</v>
      </c>
    </row>
    <row r="1033" spans="1:14" hidden="1" outlineLevel="1" x14ac:dyDescent="0.25">
      <c r="A1033" s="175" t="s">
        <v>297</v>
      </c>
      <c r="B1033" s="175" t="s">
        <v>298</v>
      </c>
      <c r="C1033" s="175" t="s">
        <v>185</v>
      </c>
      <c r="D1033" s="175" t="s">
        <v>186</v>
      </c>
      <c r="E1033" s="175"/>
      <c r="F1033" s="174">
        <v>1584</v>
      </c>
      <c r="G1033" s="174">
        <v>528</v>
      </c>
      <c r="H1033" s="174">
        <v>0</v>
      </c>
      <c r="I1033" s="174">
        <v>0</v>
      </c>
      <c r="J1033" s="174">
        <v>0</v>
      </c>
      <c r="K1033" s="174">
        <v>97408</v>
      </c>
      <c r="L1033" s="174">
        <v>4273</v>
      </c>
      <c r="M1033" s="174">
        <v>37186</v>
      </c>
      <c r="N1033" s="174">
        <v>140979</v>
      </c>
    </row>
    <row r="1034" spans="1:14" hidden="1" outlineLevel="1" x14ac:dyDescent="0.25">
      <c r="A1034" s="175" t="s">
        <v>297</v>
      </c>
      <c r="B1034" s="175" t="s">
        <v>298</v>
      </c>
      <c r="C1034" s="175" t="s">
        <v>187</v>
      </c>
      <c r="D1034" s="175" t="s">
        <v>188</v>
      </c>
      <c r="E1034" s="175"/>
      <c r="F1034" s="174">
        <v>0</v>
      </c>
      <c r="G1034" s="174">
        <v>0</v>
      </c>
      <c r="H1034" s="174">
        <v>0</v>
      </c>
      <c r="I1034" s="174">
        <v>0</v>
      </c>
      <c r="J1034" s="174">
        <v>0</v>
      </c>
      <c r="K1034" s="174">
        <v>15472</v>
      </c>
      <c r="L1034" s="174">
        <v>0</v>
      </c>
      <c r="M1034" s="174">
        <v>576</v>
      </c>
      <c r="N1034" s="174">
        <v>16048</v>
      </c>
    </row>
    <row r="1035" spans="1:14" hidden="1" outlineLevel="1" x14ac:dyDescent="0.25">
      <c r="A1035" s="175" t="s">
        <v>297</v>
      </c>
      <c r="B1035" s="175" t="s">
        <v>298</v>
      </c>
      <c r="C1035" s="175" t="s">
        <v>189</v>
      </c>
      <c r="D1035" s="175" t="s">
        <v>190</v>
      </c>
      <c r="E1035" s="175"/>
      <c r="F1035" s="174">
        <v>0</v>
      </c>
      <c r="G1035" s="174">
        <v>0</v>
      </c>
      <c r="H1035" s="174">
        <v>0</v>
      </c>
      <c r="I1035" s="174">
        <v>0</v>
      </c>
      <c r="J1035" s="174">
        <v>0</v>
      </c>
      <c r="K1035" s="174">
        <v>35056</v>
      </c>
      <c r="L1035" s="174">
        <v>0</v>
      </c>
      <c r="M1035" s="174">
        <v>0</v>
      </c>
      <c r="N1035" s="174">
        <v>35056</v>
      </c>
    </row>
    <row r="1036" spans="1:14" hidden="1" outlineLevel="1" x14ac:dyDescent="0.25">
      <c r="A1036" s="175" t="s">
        <v>297</v>
      </c>
      <c r="B1036" s="175" t="s">
        <v>298</v>
      </c>
      <c r="C1036" s="175" t="s">
        <v>191</v>
      </c>
      <c r="D1036" s="175" t="s">
        <v>192</v>
      </c>
      <c r="E1036" s="175"/>
      <c r="F1036" s="174">
        <v>0</v>
      </c>
      <c r="G1036" s="174">
        <v>115744</v>
      </c>
      <c r="H1036" s="174">
        <v>55536</v>
      </c>
      <c r="I1036" s="174">
        <v>0</v>
      </c>
      <c r="J1036" s="174">
        <v>0</v>
      </c>
      <c r="K1036" s="174">
        <v>2352</v>
      </c>
      <c r="L1036" s="174">
        <v>0</v>
      </c>
      <c r="M1036" s="174">
        <v>48</v>
      </c>
      <c r="N1036" s="174">
        <v>173680</v>
      </c>
    </row>
    <row r="1037" spans="1:14" hidden="1" outlineLevel="1" x14ac:dyDescent="0.25">
      <c r="A1037" s="175" t="s">
        <v>297</v>
      </c>
      <c r="B1037" s="175" t="s">
        <v>298</v>
      </c>
      <c r="C1037" s="175" t="s">
        <v>193</v>
      </c>
      <c r="D1037" s="175" t="s">
        <v>194</v>
      </c>
      <c r="E1037" s="175"/>
      <c r="F1037" s="174">
        <v>0</v>
      </c>
      <c r="G1037" s="174">
        <v>0</v>
      </c>
      <c r="H1037" s="174">
        <v>0</v>
      </c>
      <c r="I1037" s="174">
        <v>0</v>
      </c>
      <c r="J1037" s="174">
        <v>25440</v>
      </c>
      <c r="K1037" s="174">
        <v>0</v>
      </c>
      <c r="L1037" s="174">
        <v>96</v>
      </c>
      <c r="M1037" s="174">
        <v>0</v>
      </c>
      <c r="N1037" s="174">
        <v>25536</v>
      </c>
    </row>
    <row r="1038" spans="1:14" hidden="1" outlineLevel="1" x14ac:dyDescent="0.25">
      <c r="A1038" s="175" t="s">
        <v>297</v>
      </c>
      <c r="B1038" s="175" t="s">
        <v>298</v>
      </c>
      <c r="C1038" s="175" t="s">
        <v>195</v>
      </c>
      <c r="D1038" s="175" t="s">
        <v>196</v>
      </c>
      <c r="E1038" s="175"/>
      <c r="F1038" s="174">
        <v>0</v>
      </c>
      <c r="G1038" s="174">
        <v>0</v>
      </c>
      <c r="H1038" s="174">
        <v>0</v>
      </c>
      <c r="I1038" s="174">
        <v>0</v>
      </c>
      <c r="J1038" s="174">
        <v>43264</v>
      </c>
      <c r="K1038" s="174">
        <v>0</v>
      </c>
      <c r="L1038" s="174">
        <v>14199</v>
      </c>
      <c r="M1038" s="174">
        <v>0</v>
      </c>
      <c r="N1038" s="174">
        <v>57463</v>
      </c>
    </row>
    <row r="1039" spans="1:14" hidden="1" outlineLevel="1" x14ac:dyDescent="0.25">
      <c r="A1039" s="175" t="s">
        <v>297</v>
      </c>
      <c r="B1039" s="175" t="s">
        <v>298</v>
      </c>
      <c r="C1039" s="175" t="s">
        <v>197</v>
      </c>
      <c r="D1039" s="175" t="s">
        <v>198</v>
      </c>
      <c r="E1039" s="175"/>
      <c r="F1039" s="174">
        <v>0</v>
      </c>
      <c r="G1039" s="174">
        <v>0</v>
      </c>
      <c r="H1039" s="174">
        <v>0</v>
      </c>
      <c r="I1039" s="174">
        <v>0</v>
      </c>
      <c r="J1039" s="174">
        <v>1456</v>
      </c>
      <c r="K1039" s="174">
        <v>0</v>
      </c>
      <c r="L1039" s="174">
        <v>0</v>
      </c>
      <c r="M1039" s="174">
        <v>0</v>
      </c>
      <c r="N1039" s="174">
        <v>1456</v>
      </c>
    </row>
    <row r="1040" spans="1:14" hidden="1" outlineLevel="1" x14ac:dyDescent="0.25">
      <c r="A1040" s="175" t="s">
        <v>297</v>
      </c>
      <c r="B1040" s="175" t="s">
        <v>298</v>
      </c>
      <c r="C1040" s="175" t="s">
        <v>199</v>
      </c>
      <c r="D1040" s="175" t="s">
        <v>200</v>
      </c>
      <c r="E1040" s="175"/>
      <c r="F1040" s="174">
        <v>37296</v>
      </c>
      <c r="G1040" s="174">
        <v>0</v>
      </c>
      <c r="H1040" s="174">
        <v>0</v>
      </c>
      <c r="I1040" s="174">
        <v>0</v>
      </c>
      <c r="J1040" s="174">
        <v>0</v>
      </c>
      <c r="K1040" s="174">
        <v>0</v>
      </c>
      <c r="L1040" s="174">
        <v>120</v>
      </c>
      <c r="M1040" s="174">
        <v>0</v>
      </c>
      <c r="N1040" s="174">
        <v>37416</v>
      </c>
    </row>
    <row r="1041" spans="1:14" hidden="1" outlineLevel="1" x14ac:dyDescent="0.25">
      <c r="A1041" s="175" t="s">
        <v>297</v>
      </c>
      <c r="B1041" s="175" t="s">
        <v>298</v>
      </c>
      <c r="C1041" s="175" t="s">
        <v>201</v>
      </c>
      <c r="D1041" s="175" t="s">
        <v>202</v>
      </c>
      <c r="E1041" s="175"/>
      <c r="F1041" s="174">
        <v>10992</v>
      </c>
      <c r="G1041" s="174">
        <v>0</v>
      </c>
      <c r="H1041" s="174">
        <v>0</v>
      </c>
      <c r="I1041" s="174">
        <v>0</v>
      </c>
      <c r="J1041" s="174">
        <v>6576</v>
      </c>
      <c r="K1041" s="174">
        <v>0</v>
      </c>
      <c r="L1041" s="174">
        <v>10559</v>
      </c>
      <c r="M1041" s="174">
        <v>0</v>
      </c>
      <c r="N1041" s="174">
        <v>28127</v>
      </c>
    </row>
    <row r="1042" spans="1:14" hidden="1" outlineLevel="1" x14ac:dyDescent="0.25">
      <c r="A1042" s="175" t="s">
        <v>297</v>
      </c>
      <c r="B1042" s="175" t="s">
        <v>298</v>
      </c>
      <c r="C1042" s="175" t="s">
        <v>203</v>
      </c>
      <c r="D1042" s="175" t="s">
        <v>204</v>
      </c>
      <c r="E1042" s="175"/>
      <c r="F1042" s="174">
        <v>320784</v>
      </c>
      <c r="G1042" s="174">
        <v>0</v>
      </c>
      <c r="H1042" s="174">
        <v>0</v>
      </c>
      <c r="I1042" s="174">
        <v>0</v>
      </c>
      <c r="J1042" s="174">
        <v>336</v>
      </c>
      <c r="K1042" s="174">
        <v>0</v>
      </c>
      <c r="L1042" s="174">
        <v>0</v>
      </c>
      <c r="M1042" s="174">
        <v>0</v>
      </c>
      <c r="N1042" s="174">
        <v>321120</v>
      </c>
    </row>
    <row r="1043" spans="1:14" hidden="1" outlineLevel="1" x14ac:dyDescent="0.25">
      <c r="A1043" s="175" t="s">
        <v>297</v>
      </c>
      <c r="B1043" s="175" t="s">
        <v>298</v>
      </c>
      <c r="C1043" s="175" t="s">
        <v>205</v>
      </c>
      <c r="D1043" s="175" t="s">
        <v>206</v>
      </c>
      <c r="E1043" s="175"/>
      <c r="F1043" s="174">
        <v>83952</v>
      </c>
      <c r="G1043" s="174">
        <v>0</v>
      </c>
      <c r="H1043" s="174">
        <v>0</v>
      </c>
      <c r="I1043" s="174">
        <v>0</v>
      </c>
      <c r="J1043" s="174">
        <v>0</v>
      </c>
      <c r="K1043" s="174">
        <v>0</v>
      </c>
      <c r="L1043" s="174">
        <v>0</v>
      </c>
      <c r="M1043" s="174">
        <v>0</v>
      </c>
      <c r="N1043" s="174">
        <v>83952</v>
      </c>
    </row>
    <row r="1044" spans="1:14" hidden="1" outlineLevel="1" x14ac:dyDescent="0.25">
      <c r="A1044" s="175" t="s">
        <v>297</v>
      </c>
      <c r="B1044" s="175" t="s">
        <v>298</v>
      </c>
      <c r="C1044" s="175" t="s">
        <v>207</v>
      </c>
      <c r="D1044" s="175" t="s">
        <v>208</v>
      </c>
      <c r="E1044" s="175"/>
      <c r="F1044" s="174">
        <v>0</v>
      </c>
      <c r="G1044" s="174">
        <v>0</v>
      </c>
      <c r="H1044" s="174">
        <v>0</v>
      </c>
      <c r="I1044" s="174">
        <v>0</v>
      </c>
      <c r="J1044" s="174">
        <v>0</v>
      </c>
      <c r="K1044" s="174">
        <v>0</v>
      </c>
      <c r="L1044" s="174">
        <v>0</v>
      </c>
      <c r="M1044" s="174">
        <v>0</v>
      </c>
      <c r="N1044" s="174">
        <v>0</v>
      </c>
    </row>
    <row r="1045" spans="1:14" hidden="1" outlineLevel="1" x14ac:dyDescent="0.25">
      <c r="A1045" s="175" t="s">
        <v>297</v>
      </c>
      <c r="B1045" s="175" t="s">
        <v>298</v>
      </c>
      <c r="C1045" s="175" t="s">
        <v>209</v>
      </c>
      <c r="D1045" s="175" t="s">
        <v>210</v>
      </c>
      <c r="E1045" s="175"/>
      <c r="F1045" s="174">
        <v>871872</v>
      </c>
      <c r="G1045" s="174">
        <v>353840</v>
      </c>
      <c r="H1045" s="174">
        <v>55536</v>
      </c>
      <c r="I1045" s="174">
        <v>35477</v>
      </c>
      <c r="J1045" s="174">
        <v>200928</v>
      </c>
      <c r="K1045" s="174">
        <v>358256</v>
      </c>
      <c r="L1045" s="174">
        <v>44940</v>
      </c>
      <c r="M1045" s="174">
        <v>86227</v>
      </c>
      <c r="N1045" s="174">
        <v>2007076</v>
      </c>
    </row>
    <row r="1046" spans="1:14" hidden="1" outlineLevel="1" x14ac:dyDescent="0.25">
      <c r="D1046" s="173" t="s">
        <v>211</v>
      </c>
      <c r="E1046" s="173"/>
    </row>
    <row r="1047" spans="1:14" hidden="1" outlineLevel="1" x14ac:dyDescent="0.25">
      <c r="A1047" s="175" t="s">
        <v>297</v>
      </c>
      <c r="B1047" s="175" t="s">
        <v>298</v>
      </c>
      <c r="C1047" s="175" t="s">
        <v>212</v>
      </c>
      <c r="D1047" s="175" t="s">
        <v>213</v>
      </c>
      <c r="E1047" s="175"/>
      <c r="F1047" s="174">
        <v>126</v>
      </c>
      <c r="G1047" s="174">
        <v>0</v>
      </c>
      <c r="H1047" s="174">
        <v>0</v>
      </c>
      <c r="I1047" s="174">
        <v>0</v>
      </c>
      <c r="J1047" s="174">
        <v>0</v>
      </c>
      <c r="K1047" s="174">
        <v>0</v>
      </c>
      <c r="L1047" s="174">
        <v>0</v>
      </c>
      <c r="M1047" s="174">
        <v>0</v>
      </c>
      <c r="N1047" s="174">
        <v>126</v>
      </c>
    </row>
    <row r="1048" spans="1:14" hidden="1" outlineLevel="1" x14ac:dyDescent="0.25">
      <c r="A1048" s="175" t="s">
        <v>297</v>
      </c>
      <c r="B1048" s="175" t="s">
        <v>298</v>
      </c>
      <c r="C1048" s="175" t="s">
        <v>214</v>
      </c>
      <c r="D1048" s="175" t="s">
        <v>215</v>
      </c>
      <c r="E1048" s="175"/>
      <c r="F1048" s="174">
        <v>0</v>
      </c>
      <c r="G1048" s="174">
        <v>0</v>
      </c>
      <c r="H1048" s="174">
        <v>0</v>
      </c>
      <c r="I1048" s="174">
        <v>0</v>
      </c>
      <c r="J1048" s="174">
        <v>0</v>
      </c>
      <c r="K1048" s="174">
        <v>0</v>
      </c>
      <c r="L1048" s="174">
        <v>0</v>
      </c>
      <c r="M1048" s="174">
        <v>0</v>
      </c>
      <c r="N1048" s="174">
        <v>0</v>
      </c>
    </row>
    <row r="1049" spans="1:14" hidden="1" outlineLevel="1" x14ac:dyDescent="0.25">
      <c r="A1049" s="175" t="s">
        <v>297</v>
      </c>
      <c r="B1049" s="175" t="s">
        <v>298</v>
      </c>
      <c r="C1049" s="175" t="s">
        <v>216</v>
      </c>
      <c r="D1049" s="175" t="s">
        <v>217</v>
      </c>
      <c r="E1049" s="175"/>
      <c r="F1049" s="174">
        <v>894</v>
      </c>
      <c r="G1049" s="174">
        <v>245</v>
      </c>
      <c r="H1049" s="174">
        <v>0</v>
      </c>
      <c r="I1049" s="174">
        <v>0</v>
      </c>
      <c r="J1049" s="174">
        <v>0</v>
      </c>
      <c r="K1049" s="174">
        <v>0</v>
      </c>
      <c r="L1049" s="174">
        <v>0</v>
      </c>
      <c r="M1049" s="174">
        <v>0</v>
      </c>
      <c r="N1049" s="174">
        <v>1139</v>
      </c>
    </row>
    <row r="1050" spans="1:14" hidden="1" outlineLevel="1" x14ac:dyDescent="0.25">
      <c r="A1050" s="175" t="s">
        <v>297</v>
      </c>
      <c r="B1050" s="175" t="s">
        <v>298</v>
      </c>
      <c r="C1050" s="175" t="s">
        <v>218</v>
      </c>
      <c r="D1050" s="175" t="s">
        <v>219</v>
      </c>
      <c r="E1050" s="175"/>
      <c r="F1050" s="174">
        <v>0</v>
      </c>
      <c r="G1050" s="174">
        <v>0</v>
      </c>
      <c r="H1050" s="174">
        <v>0</v>
      </c>
      <c r="I1050" s="174">
        <v>0</v>
      </c>
      <c r="J1050" s="174">
        <v>0</v>
      </c>
      <c r="K1050" s="174">
        <v>0</v>
      </c>
      <c r="L1050" s="174">
        <v>0</v>
      </c>
      <c r="M1050" s="174">
        <v>0</v>
      </c>
      <c r="N1050" s="174">
        <v>0</v>
      </c>
    </row>
    <row r="1051" spans="1:14" hidden="1" outlineLevel="1" x14ac:dyDescent="0.25">
      <c r="A1051" s="175" t="s">
        <v>297</v>
      </c>
      <c r="B1051" s="175" t="s">
        <v>298</v>
      </c>
      <c r="C1051" s="175" t="s">
        <v>482</v>
      </c>
      <c r="D1051" s="175" t="s">
        <v>483</v>
      </c>
      <c r="E1051" s="175"/>
      <c r="F1051" s="174">
        <v>0</v>
      </c>
      <c r="G1051" s="174">
        <v>0</v>
      </c>
      <c r="H1051" s="174">
        <v>0</v>
      </c>
      <c r="I1051" s="174">
        <v>0</v>
      </c>
      <c r="J1051" s="174">
        <v>0</v>
      </c>
      <c r="K1051" s="174">
        <v>0</v>
      </c>
      <c r="L1051" s="174">
        <v>0</v>
      </c>
      <c r="M1051" s="174">
        <v>0</v>
      </c>
      <c r="N1051" s="174">
        <v>0</v>
      </c>
    </row>
    <row r="1052" spans="1:14" hidden="1" outlineLevel="1" x14ac:dyDescent="0.25">
      <c r="A1052" s="175" t="s">
        <v>297</v>
      </c>
      <c r="B1052" s="175" t="s">
        <v>298</v>
      </c>
      <c r="C1052" s="175" t="s">
        <v>484</v>
      </c>
      <c r="D1052" s="175" t="s">
        <v>220</v>
      </c>
      <c r="E1052" s="175"/>
      <c r="F1052" s="174">
        <v>1020</v>
      </c>
      <c r="G1052" s="174">
        <v>245</v>
      </c>
      <c r="H1052" s="174">
        <v>0</v>
      </c>
      <c r="I1052" s="174">
        <v>0</v>
      </c>
      <c r="J1052" s="174">
        <v>0</v>
      </c>
      <c r="K1052" s="174">
        <v>0</v>
      </c>
      <c r="L1052" s="174">
        <v>0</v>
      </c>
      <c r="M1052" s="174">
        <v>0</v>
      </c>
      <c r="N1052" s="174">
        <v>1265</v>
      </c>
    </row>
    <row r="1053" spans="1:14" hidden="1" outlineLevel="1" x14ac:dyDescent="0.25"/>
    <row r="1054" spans="1:14" hidden="1" outlineLevel="1" x14ac:dyDescent="0.25"/>
    <row r="1055" spans="1:14" hidden="1" outlineLevel="1" x14ac:dyDescent="0.25">
      <c r="A1055" s="173" t="s">
        <v>299</v>
      </c>
    </row>
    <row r="1056" spans="1:14" hidden="1" outlineLevel="1" x14ac:dyDescent="0.25">
      <c r="A1056" s="175" t="s">
        <v>6</v>
      </c>
      <c r="B1056" s="175" t="s">
        <v>143</v>
      </c>
      <c r="C1056" s="175" t="s">
        <v>14</v>
      </c>
      <c r="D1056" s="173" t="s">
        <v>144</v>
      </c>
      <c r="E1056" s="173"/>
      <c r="F1056" s="174" t="s">
        <v>145</v>
      </c>
      <c r="G1056" s="174" t="s">
        <v>146</v>
      </c>
      <c r="H1056" s="174" t="s">
        <v>147</v>
      </c>
      <c r="I1056" s="174" t="s">
        <v>148</v>
      </c>
      <c r="J1056" s="174" t="s">
        <v>149</v>
      </c>
      <c r="K1056" s="174" t="s">
        <v>150</v>
      </c>
      <c r="L1056" s="174" t="s">
        <v>151</v>
      </c>
      <c r="M1056" s="174" t="s">
        <v>152</v>
      </c>
      <c r="N1056" s="174" t="s">
        <v>5</v>
      </c>
    </row>
    <row r="1057" spans="1:14" hidden="1" outlineLevel="1" x14ac:dyDescent="0.25">
      <c r="A1057" s="175" t="s">
        <v>300</v>
      </c>
      <c r="B1057" s="175" t="s">
        <v>301</v>
      </c>
      <c r="C1057" s="175" t="s">
        <v>155</v>
      </c>
      <c r="D1057" s="175" t="s">
        <v>156</v>
      </c>
      <c r="E1057" s="175"/>
      <c r="F1057" s="174">
        <v>24384</v>
      </c>
      <c r="G1057" s="174">
        <v>0</v>
      </c>
      <c r="H1057" s="174">
        <v>0</v>
      </c>
      <c r="I1057" s="174">
        <v>0</v>
      </c>
      <c r="J1057" s="174">
        <v>1120</v>
      </c>
      <c r="K1057" s="174">
        <v>0</v>
      </c>
      <c r="L1057" s="174">
        <v>0</v>
      </c>
      <c r="M1057" s="174">
        <v>0</v>
      </c>
      <c r="N1057" s="174">
        <v>25504</v>
      </c>
    </row>
    <row r="1058" spans="1:14" hidden="1" outlineLevel="1" x14ac:dyDescent="0.25">
      <c r="A1058" s="175" t="s">
        <v>300</v>
      </c>
      <c r="B1058" s="175" t="s">
        <v>301</v>
      </c>
      <c r="C1058" s="175" t="s">
        <v>157</v>
      </c>
      <c r="D1058" s="175" t="s">
        <v>158</v>
      </c>
      <c r="E1058" s="175"/>
      <c r="F1058" s="174">
        <v>0</v>
      </c>
      <c r="G1058" s="174">
        <v>0</v>
      </c>
      <c r="H1058" s="174">
        <v>0</v>
      </c>
      <c r="I1058" s="174">
        <v>0</v>
      </c>
      <c r="J1058" s="174">
        <v>78384</v>
      </c>
      <c r="K1058" s="174">
        <v>0</v>
      </c>
      <c r="L1058" s="174">
        <v>0</v>
      </c>
      <c r="M1058" s="174">
        <v>0</v>
      </c>
      <c r="N1058" s="174">
        <v>78384</v>
      </c>
    </row>
    <row r="1059" spans="1:14" hidden="1" outlineLevel="1" x14ac:dyDescent="0.25">
      <c r="A1059" s="175" t="s">
        <v>300</v>
      </c>
      <c r="B1059" s="175" t="s">
        <v>301</v>
      </c>
      <c r="C1059" s="175" t="s">
        <v>159</v>
      </c>
      <c r="D1059" s="175" t="s">
        <v>160</v>
      </c>
      <c r="E1059" s="175"/>
      <c r="F1059" s="174">
        <v>0</v>
      </c>
      <c r="G1059" s="174">
        <v>481536</v>
      </c>
      <c r="H1059" s="174">
        <v>0</v>
      </c>
      <c r="I1059" s="174">
        <v>0</v>
      </c>
      <c r="J1059" s="174">
        <v>0</v>
      </c>
      <c r="K1059" s="174">
        <v>0</v>
      </c>
      <c r="L1059" s="174">
        <v>0</v>
      </c>
      <c r="M1059" s="174">
        <v>0</v>
      </c>
      <c r="N1059" s="174">
        <v>481536</v>
      </c>
    </row>
    <row r="1060" spans="1:14" hidden="1" outlineLevel="1" x14ac:dyDescent="0.25">
      <c r="A1060" s="175" t="s">
        <v>300</v>
      </c>
      <c r="B1060" s="175" t="s">
        <v>301</v>
      </c>
      <c r="C1060" s="175" t="s">
        <v>161</v>
      </c>
      <c r="D1060" s="175" t="s">
        <v>162</v>
      </c>
      <c r="E1060" s="175"/>
      <c r="F1060" s="174">
        <v>49536</v>
      </c>
      <c r="G1060" s="174">
        <v>0</v>
      </c>
      <c r="H1060" s="174">
        <v>0</v>
      </c>
      <c r="I1060" s="174">
        <v>0</v>
      </c>
      <c r="J1060" s="174">
        <v>66064</v>
      </c>
      <c r="K1060" s="174">
        <v>6672</v>
      </c>
      <c r="L1060" s="174">
        <v>2656</v>
      </c>
      <c r="M1060" s="174">
        <v>0</v>
      </c>
      <c r="N1060" s="174">
        <v>124928</v>
      </c>
    </row>
    <row r="1061" spans="1:14" hidden="1" outlineLevel="1" x14ac:dyDescent="0.25">
      <c r="A1061" s="175" t="s">
        <v>300</v>
      </c>
      <c r="B1061" s="175" t="s">
        <v>301</v>
      </c>
      <c r="C1061" s="175" t="s">
        <v>163</v>
      </c>
      <c r="D1061" s="175" t="s">
        <v>164</v>
      </c>
      <c r="E1061" s="175"/>
      <c r="F1061" s="174">
        <v>0</v>
      </c>
      <c r="G1061" s="174">
        <v>0</v>
      </c>
      <c r="H1061" s="174">
        <v>0</v>
      </c>
      <c r="I1061" s="174">
        <v>0</v>
      </c>
      <c r="J1061" s="174">
        <v>0</v>
      </c>
      <c r="K1061" s="174">
        <v>0</v>
      </c>
      <c r="L1061" s="174">
        <v>0</v>
      </c>
      <c r="M1061" s="174">
        <v>0</v>
      </c>
      <c r="N1061" s="174">
        <v>0</v>
      </c>
    </row>
    <row r="1062" spans="1:14" hidden="1" outlineLevel="1" x14ac:dyDescent="0.25">
      <c r="A1062" s="175" t="s">
        <v>300</v>
      </c>
      <c r="B1062" s="175" t="s">
        <v>301</v>
      </c>
      <c r="C1062" s="175" t="s">
        <v>165</v>
      </c>
      <c r="D1062" s="175" t="s">
        <v>166</v>
      </c>
      <c r="E1062" s="175"/>
      <c r="F1062" s="174">
        <v>0</v>
      </c>
      <c r="G1062" s="174">
        <v>0</v>
      </c>
      <c r="H1062" s="174">
        <v>0</v>
      </c>
      <c r="I1062" s="174">
        <v>0</v>
      </c>
      <c r="J1062" s="174">
        <v>0</v>
      </c>
      <c r="K1062" s="174">
        <v>0</v>
      </c>
      <c r="L1062" s="174">
        <v>832</v>
      </c>
      <c r="M1062" s="174">
        <v>0</v>
      </c>
      <c r="N1062" s="174">
        <v>832</v>
      </c>
    </row>
    <row r="1063" spans="1:14" hidden="1" outlineLevel="1" x14ac:dyDescent="0.25">
      <c r="A1063" s="175" t="s">
        <v>300</v>
      </c>
      <c r="B1063" s="175" t="s">
        <v>301</v>
      </c>
      <c r="C1063" s="175" t="s">
        <v>167</v>
      </c>
      <c r="D1063" s="175" t="s">
        <v>168</v>
      </c>
      <c r="E1063" s="175"/>
      <c r="F1063" s="174">
        <v>0</v>
      </c>
      <c r="G1063" s="174">
        <v>146224</v>
      </c>
      <c r="H1063" s="174">
        <v>0</v>
      </c>
      <c r="I1063" s="174">
        <v>0</v>
      </c>
      <c r="J1063" s="174">
        <v>0</v>
      </c>
      <c r="K1063" s="174">
        <v>10768</v>
      </c>
      <c r="L1063" s="174">
        <v>0</v>
      </c>
      <c r="M1063" s="174">
        <v>32</v>
      </c>
      <c r="N1063" s="174">
        <v>157024</v>
      </c>
    </row>
    <row r="1064" spans="1:14" hidden="1" outlineLevel="1" x14ac:dyDescent="0.25">
      <c r="A1064" s="175" t="s">
        <v>300</v>
      </c>
      <c r="B1064" s="175" t="s">
        <v>301</v>
      </c>
      <c r="C1064" s="175" t="s">
        <v>169</v>
      </c>
      <c r="D1064" s="175" t="s">
        <v>170</v>
      </c>
      <c r="E1064" s="175"/>
      <c r="F1064" s="174">
        <v>0</v>
      </c>
      <c r="G1064" s="174">
        <v>0</v>
      </c>
      <c r="H1064" s="174">
        <v>0</v>
      </c>
      <c r="I1064" s="174">
        <v>0</v>
      </c>
      <c r="J1064" s="174">
        <v>944</v>
      </c>
      <c r="K1064" s="174">
        <v>0</v>
      </c>
      <c r="L1064" s="174">
        <v>280</v>
      </c>
      <c r="M1064" s="174">
        <v>0</v>
      </c>
      <c r="N1064" s="174">
        <v>1224</v>
      </c>
    </row>
    <row r="1065" spans="1:14" hidden="1" outlineLevel="1" x14ac:dyDescent="0.25">
      <c r="A1065" s="175" t="s">
        <v>300</v>
      </c>
      <c r="B1065" s="175" t="s">
        <v>301</v>
      </c>
      <c r="C1065" s="175" t="s">
        <v>171</v>
      </c>
      <c r="D1065" s="175" t="s">
        <v>172</v>
      </c>
      <c r="E1065" s="175"/>
      <c r="F1065" s="174">
        <v>8400</v>
      </c>
      <c r="G1065" s="174">
        <v>15760</v>
      </c>
      <c r="H1065" s="174">
        <v>0</v>
      </c>
      <c r="I1065" s="174">
        <v>0</v>
      </c>
      <c r="J1065" s="174">
        <v>302480</v>
      </c>
      <c r="K1065" s="174">
        <v>0</v>
      </c>
      <c r="L1065" s="174">
        <v>1064</v>
      </c>
      <c r="M1065" s="174">
        <v>0</v>
      </c>
      <c r="N1065" s="174">
        <v>327704</v>
      </c>
    </row>
    <row r="1066" spans="1:14" hidden="1" outlineLevel="1" x14ac:dyDescent="0.25">
      <c r="A1066" s="175" t="s">
        <v>300</v>
      </c>
      <c r="B1066" s="175" t="s">
        <v>301</v>
      </c>
      <c r="C1066" s="175" t="s">
        <v>173</v>
      </c>
      <c r="D1066" s="175" t="s">
        <v>174</v>
      </c>
      <c r="E1066" s="175"/>
      <c r="F1066" s="174">
        <v>0</v>
      </c>
      <c r="G1066" s="174">
        <v>192</v>
      </c>
      <c r="H1066" s="174">
        <v>0</v>
      </c>
      <c r="I1066" s="174">
        <v>0</v>
      </c>
      <c r="J1066" s="174">
        <v>0</v>
      </c>
      <c r="K1066" s="174">
        <v>0</v>
      </c>
      <c r="L1066" s="174">
        <v>0</v>
      </c>
      <c r="M1066" s="174">
        <v>0</v>
      </c>
      <c r="N1066" s="174">
        <v>192</v>
      </c>
    </row>
    <row r="1067" spans="1:14" hidden="1" outlineLevel="1" x14ac:dyDescent="0.25">
      <c r="A1067" s="175" t="s">
        <v>300</v>
      </c>
      <c r="B1067" s="175" t="s">
        <v>301</v>
      </c>
      <c r="C1067" s="175" t="s">
        <v>175</v>
      </c>
      <c r="D1067" s="175" t="s">
        <v>176</v>
      </c>
      <c r="E1067" s="175"/>
      <c r="F1067" s="174">
        <v>0</v>
      </c>
      <c r="G1067" s="174">
        <v>0</v>
      </c>
      <c r="H1067" s="174">
        <v>0</v>
      </c>
      <c r="I1067" s="174">
        <v>0</v>
      </c>
      <c r="J1067" s="174">
        <v>0</v>
      </c>
      <c r="K1067" s="174">
        <v>14304</v>
      </c>
      <c r="L1067" s="174">
        <v>0</v>
      </c>
      <c r="M1067" s="174">
        <v>7005</v>
      </c>
      <c r="N1067" s="174">
        <v>21309</v>
      </c>
    </row>
    <row r="1068" spans="1:14" hidden="1" outlineLevel="1" x14ac:dyDescent="0.25">
      <c r="A1068" s="175" t="s">
        <v>300</v>
      </c>
      <c r="B1068" s="175" t="s">
        <v>301</v>
      </c>
      <c r="C1068" s="175" t="s">
        <v>177</v>
      </c>
      <c r="D1068" s="175" t="s">
        <v>178</v>
      </c>
      <c r="E1068" s="175"/>
      <c r="F1068" s="174">
        <v>554096</v>
      </c>
      <c r="G1068" s="174">
        <v>0</v>
      </c>
      <c r="H1068" s="174">
        <v>0</v>
      </c>
      <c r="I1068" s="174">
        <v>54752</v>
      </c>
      <c r="J1068" s="174">
        <v>0</v>
      </c>
      <c r="K1068" s="174">
        <v>0</v>
      </c>
      <c r="L1068" s="174">
        <v>0</v>
      </c>
      <c r="M1068" s="174">
        <v>0</v>
      </c>
      <c r="N1068" s="174">
        <v>608848</v>
      </c>
    </row>
    <row r="1069" spans="1:14" hidden="1" outlineLevel="1" x14ac:dyDescent="0.25">
      <c r="A1069" s="175" t="s">
        <v>300</v>
      </c>
      <c r="B1069" s="175" t="s">
        <v>301</v>
      </c>
      <c r="C1069" s="175" t="s">
        <v>179</v>
      </c>
      <c r="D1069" s="175" t="s">
        <v>180</v>
      </c>
      <c r="E1069" s="175"/>
      <c r="F1069" s="174">
        <v>52224</v>
      </c>
      <c r="G1069" s="174">
        <v>0</v>
      </c>
      <c r="H1069" s="174">
        <v>0</v>
      </c>
      <c r="I1069" s="174">
        <v>0</v>
      </c>
      <c r="J1069" s="174">
        <v>0</v>
      </c>
      <c r="K1069" s="174">
        <v>0</v>
      </c>
      <c r="L1069" s="174">
        <v>300</v>
      </c>
      <c r="M1069" s="174">
        <v>0</v>
      </c>
      <c r="N1069" s="174">
        <v>52524</v>
      </c>
    </row>
    <row r="1070" spans="1:14" hidden="1" outlineLevel="1" x14ac:dyDescent="0.25">
      <c r="A1070" s="175" t="s">
        <v>300</v>
      </c>
      <c r="B1070" s="175" t="s">
        <v>301</v>
      </c>
      <c r="C1070" s="175" t="s">
        <v>181</v>
      </c>
      <c r="D1070" s="175" t="s">
        <v>182</v>
      </c>
      <c r="E1070" s="175"/>
      <c r="F1070" s="174">
        <v>0</v>
      </c>
      <c r="G1070" s="174">
        <v>0</v>
      </c>
      <c r="H1070" s="174">
        <v>0</v>
      </c>
      <c r="I1070" s="174">
        <v>0</v>
      </c>
      <c r="J1070" s="174">
        <v>0</v>
      </c>
      <c r="K1070" s="174">
        <v>153280</v>
      </c>
      <c r="L1070" s="174">
        <v>0</v>
      </c>
      <c r="M1070" s="174">
        <v>6684</v>
      </c>
      <c r="N1070" s="174">
        <v>159964</v>
      </c>
    </row>
    <row r="1071" spans="1:14" hidden="1" outlineLevel="1" x14ac:dyDescent="0.25">
      <c r="A1071" s="175" t="s">
        <v>300</v>
      </c>
      <c r="B1071" s="175" t="s">
        <v>301</v>
      </c>
      <c r="C1071" s="175" t="s">
        <v>183</v>
      </c>
      <c r="D1071" s="175" t="s">
        <v>184</v>
      </c>
      <c r="E1071" s="175"/>
      <c r="F1071" s="174">
        <v>0</v>
      </c>
      <c r="G1071" s="174">
        <v>0</v>
      </c>
      <c r="H1071" s="174">
        <v>0</v>
      </c>
      <c r="I1071" s="174">
        <v>0</v>
      </c>
      <c r="J1071" s="174">
        <v>0</v>
      </c>
      <c r="K1071" s="174">
        <v>0</v>
      </c>
      <c r="L1071" s="174">
        <v>0</v>
      </c>
      <c r="M1071" s="174">
        <v>0</v>
      </c>
      <c r="N1071" s="174">
        <v>0</v>
      </c>
    </row>
    <row r="1072" spans="1:14" hidden="1" outlineLevel="1" x14ac:dyDescent="0.25">
      <c r="A1072" s="175" t="s">
        <v>300</v>
      </c>
      <c r="B1072" s="175" t="s">
        <v>301</v>
      </c>
      <c r="C1072" s="175" t="s">
        <v>185</v>
      </c>
      <c r="D1072" s="175" t="s">
        <v>186</v>
      </c>
      <c r="E1072" s="175"/>
      <c r="F1072" s="174">
        <v>6000</v>
      </c>
      <c r="G1072" s="174">
        <v>0</v>
      </c>
      <c r="H1072" s="174">
        <v>0</v>
      </c>
      <c r="I1072" s="174">
        <v>0</v>
      </c>
      <c r="J1072" s="174">
        <v>7520</v>
      </c>
      <c r="K1072" s="174">
        <v>203104</v>
      </c>
      <c r="L1072" s="174">
        <v>0</v>
      </c>
      <c r="M1072" s="174">
        <v>53302</v>
      </c>
      <c r="N1072" s="174">
        <v>269926</v>
      </c>
    </row>
    <row r="1073" spans="1:14" hidden="1" outlineLevel="1" x14ac:dyDescent="0.25">
      <c r="A1073" s="175" t="s">
        <v>300</v>
      </c>
      <c r="B1073" s="175" t="s">
        <v>301</v>
      </c>
      <c r="C1073" s="175" t="s">
        <v>187</v>
      </c>
      <c r="D1073" s="175" t="s">
        <v>188</v>
      </c>
      <c r="E1073" s="175"/>
      <c r="F1073" s="174">
        <v>0</v>
      </c>
      <c r="G1073" s="174">
        <v>0</v>
      </c>
      <c r="H1073" s="174">
        <v>0</v>
      </c>
      <c r="I1073" s="174">
        <v>0</v>
      </c>
      <c r="J1073" s="174">
        <v>0</v>
      </c>
      <c r="K1073" s="174">
        <v>0</v>
      </c>
      <c r="L1073" s="174">
        <v>0</v>
      </c>
      <c r="M1073" s="174">
        <v>0</v>
      </c>
      <c r="N1073" s="174">
        <v>0</v>
      </c>
    </row>
    <row r="1074" spans="1:14" hidden="1" outlineLevel="1" x14ac:dyDescent="0.25">
      <c r="A1074" s="175" t="s">
        <v>300</v>
      </c>
      <c r="B1074" s="175" t="s">
        <v>301</v>
      </c>
      <c r="C1074" s="175" t="s">
        <v>189</v>
      </c>
      <c r="D1074" s="175" t="s">
        <v>190</v>
      </c>
      <c r="E1074" s="175"/>
      <c r="F1074" s="174">
        <v>0</v>
      </c>
      <c r="G1074" s="174">
        <v>0</v>
      </c>
      <c r="H1074" s="174">
        <v>0</v>
      </c>
      <c r="I1074" s="174">
        <v>0</v>
      </c>
      <c r="J1074" s="174">
        <v>0</v>
      </c>
      <c r="K1074" s="174">
        <v>184688</v>
      </c>
      <c r="L1074" s="174">
        <v>0</v>
      </c>
      <c r="M1074" s="174">
        <v>0</v>
      </c>
      <c r="N1074" s="174">
        <v>184688</v>
      </c>
    </row>
    <row r="1075" spans="1:14" hidden="1" outlineLevel="1" x14ac:dyDescent="0.25">
      <c r="A1075" s="175" t="s">
        <v>300</v>
      </c>
      <c r="B1075" s="175" t="s">
        <v>301</v>
      </c>
      <c r="C1075" s="175" t="s">
        <v>191</v>
      </c>
      <c r="D1075" s="175" t="s">
        <v>192</v>
      </c>
      <c r="E1075" s="175"/>
      <c r="F1075" s="174">
        <v>0</v>
      </c>
      <c r="G1075" s="174">
        <v>222000</v>
      </c>
      <c r="H1075" s="174">
        <v>104640</v>
      </c>
      <c r="I1075" s="174">
        <v>0</v>
      </c>
      <c r="J1075" s="174">
        <v>0</v>
      </c>
      <c r="K1075" s="174">
        <v>0</v>
      </c>
      <c r="L1075" s="174">
        <v>0</v>
      </c>
      <c r="M1075" s="174">
        <v>0</v>
      </c>
      <c r="N1075" s="174">
        <v>326640</v>
      </c>
    </row>
    <row r="1076" spans="1:14" hidden="1" outlineLevel="1" x14ac:dyDescent="0.25">
      <c r="A1076" s="175" t="s">
        <v>300</v>
      </c>
      <c r="B1076" s="175" t="s">
        <v>301</v>
      </c>
      <c r="C1076" s="175" t="s">
        <v>193</v>
      </c>
      <c r="D1076" s="175" t="s">
        <v>194</v>
      </c>
      <c r="E1076" s="175"/>
      <c r="F1076" s="174">
        <v>0</v>
      </c>
      <c r="G1076" s="174">
        <v>0</v>
      </c>
      <c r="H1076" s="174">
        <v>0</v>
      </c>
      <c r="I1076" s="174">
        <v>0</v>
      </c>
      <c r="J1076" s="174">
        <v>0</v>
      </c>
      <c r="K1076" s="174">
        <v>0</v>
      </c>
      <c r="L1076" s="174">
        <v>0</v>
      </c>
      <c r="M1076" s="174">
        <v>0</v>
      </c>
      <c r="N1076" s="174">
        <v>0</v>
      </c>
    </row>
    <row r="1077" spans="1:14" hidden="1" outlineLevel="1" x14ac:dyDescent="0.25">
      <c r="A1077" s="175" t="s">
        <v>300</v>
      </c>
      <c r="B1077" s="175" t="s">
        <v>301</v>
      </c>
      <c r="C1077" s="175" t="s">
        <v>195</v>
      </c>
      <c r="D1077" s="175" t="s">
        <v>196</v>
      </c>
      <c r="E1077" s="175"/>
      <c r="F1077" s="174">
        <v>0</v>
      </c>
      <c r="G1077" s="174">
        <v>0</v>
      </c>
      <c r="H1077" s="174">
        <v>0</v>
      </c>
      <c r="I1077" s="174">
        <v>0</v>
      </c>
      <c r="J1077" s="174">
        <v>29064</v>
      </c>
      <c r="K1077" s="174">
        <v>0</v>
      </c>
      <c r="L1077" s="174">
        <v>0</v>
      </c>
      <c r="M1077" s="174">
        <v>0</v>
      </c>
      <c r="N1077" s="174">
        <v>29064</v>
      </c>
    </row>
    <row r="1078" spans="1:14" hidden="1" outlineLevel="1" x14ac:dyDescent="0.25">
      <c r="A1078" s="175" t="s">
        <v>300</v>
      </c>
      <c r="B1078" s="175" t="s">
        <v>301</v>
      </c>
      <c r="C1078" s="175" t="s">
        <v>197</v>
      </c>
      <c r="D1078" s="175" t="s">
        <v>198</v>
      </c>
      <c r="E1078" s="175"/>
      <c r="F1078" s="174">
        <v>0</v>
      </c>
      <c r="G1078" s="174">
        <v>0</v>
      </c>
      <c r="H1078" s="174">
        <v>0</v>
      </c>
      <c r="I1078" s="174">
        <v>0</v>
      </c>
      <c r="J1078" s="174">
        <v>864</v>
      </c>
      <c r="K1078" s="174">
        <v>0</v>
      </c>
      <c r="L1078" s="174">
        <v>0</v>
      </c>
      <c r="M1078" s="174">
        <v>0</v>
      </c>
      <c r="N1078" s="174">
        <v>864</v>
      </c>
    </row>
    <row r="1079" spans="1:14" hidden="1" outlineLevel="1" x14ac:dyDescent="0.25">
      <c r="A1079" s="175" t="s">
        <v>300</v>
      </c>
      <c r="B1079" s="175" t="s">
        <v>301</v>
      </c>
      <c r="C1079" s="175" t="s">
        <v>199</v>
      </c>
      <c r="D1079" s="175" t="s">
        <v>200</v>
      </c>
      <c r="E1079" s="175"/>
      <c r="F1079" s="174">
        <v>92880</v>
      </c>
      <c r="G1079" s="174">
        <v>0</v>
      </c>
      <c r="H1079" s="174">
        <v>0</v>
      </c>
      <c r="I1079" s="174">
        <v>0</v>
      </c>
      <c r="J1079" s="174">
        <v>0</v>
      </c>
      <c r="K1079" s="174">
        <v>0</v>
      </c>
      <c r="L1079" s="174">
        <v>0</v>
      </c>
      <c r="M1079" s="174">
        <v>0</v>
      </c>
      <c r="N1079" s="174">
        <v>92880</v>
      </c>
    </row>
    <row r="1080" spans="1:14" hidden="1" outlineLevel="1" x14ac:dyDescent="0.25">
      <c r="A1080" s="175" t="s">
        <v>300</v>
      </c>
      <c r="B1080" s="175" t="s">
        <v>301</v>
      </c>
      <c r="C1080" s="175" t="s">
        <v>201</v>
      </c>
      <c r="D1080" s="175" t="s">
        <v>202</v>
      </c>
      <c r="E1080" s="175"/>
      <c r="F1080" s="174">
        <v>23904</v>
      </c>
      <c r="G1080" s="174">
        <v>0</v>
      </c>
      <c r="H1080" s="174">
        <v>0</v>
      </c>
      <c r="I1080" s="174">
        <v>0</v>
      </c>
      <c r="J1080" s="174">
        <v>65424</v>
      </c>
      <c r="K1080" s="174">
        <v>0</v>
      </c>
      <c r="L1080" s="174">
        <v>121847</v>
      </c>
      <c r="M1080" s="174">
        <v>0</v>
      </c>
      <c r="N1080" s="174">
        <v>211175</v>
      </c>
    </row>
    <row r="1081" spans="1:14" hidden="1" outlineLevel="1" x14ac:dyDescent="0.25">
      <c r="A1081" s="175" t="s">
        <v>300</v>
      </c>
      <c r="B1081" s="175" t="s">
        <v>301</v>
      </c>
      <c r="C1081" s="175" t="s">
        <v>203</v>
      </c>
      <c r="D1081" s="175" t="s">
        <v>204</v>
      </c>
      <c r="E1081" s="175"/>
      <c r="F1081" s="174">
        <v>625632</v>
      </c>
      <c r="G1081" s="174">
        <v>0</v>
      </c>
      <c r="H1081" s="174">
        <v>0</v>
      </c>
      <c r="I1081" s="174">
        <v>0</v>
      </c>
      <c r="J1081" s="174">
        <v>0</v>
      </c>
      <c r="K1081" s="174">
        <v>0</v>
      </c>
      <c r="L1081" s="174">
        <v>2168</v>
      </c>
      <c r="M1081" s="174">
        <v>0</v>
      </c>
      <c r="N1081" s="174">
        <v>627800</v>
      </c>
    </row>
    <row r="1082" spans="1:14" hidden="1" outlineLevel="1" x14ac:dyDescent="0.25">
      <c r="A1082" s="175" t="s">
        <v>300</v>
      </c>
      <c r="B1082" s="175" t="s">
        <v>301</v>
      </c>
      <c r="C1082" s="175" t="s">
        <v>205</v>
      </c>
      <c r="D1082" s="175" t="s">
        <v>206</v>
      </c>
      <c r="E1082" s="175"/>
      <c r="F1082" s="174">
        <v>192688</v>
      </c>
      <c r="G1082" s="174">
        <v>0</v>
      </c>
      <c r="H1082" s="174">
        <v>0</v>
      </c>
      <c r="I1082" s="174">
        <v>0</v>
      </c>
      <c r="J1082" s="174">
        <v>0</v>
      </c>
      <c r="K1082" s="174">
        <v>0</v>
      </c>
      <c r="L1082" s="174">
        <v>0</v>
      </c>
      <c r="M1082" s="174">
        <v>0</v>
      </c>
      <c r="N1082" s="174">
        <v>192688</v>
      </c>
    </row>
    <row r="1083" spans="1:14" hidden="1" outlineLevel="1" x14ac:dyDescent="0.25">
      <c r="A1083" s="175" t="s">
        <v>300</v>
      </c>
      <c r="B1083" s="175" t="s">
        <v>301</v>
      </c>
      <c r="C1083" s="175" t="s">
        <v>207</v>
      </c>
      <c r="D1083" s="175" t="s">
        <v>208</v>
      </c>
      <c r="E1083" s="175"/>
      <c r="F1083" s="174">
        <v>0</v>
      </c>
      <c r="G1083" s="174">
        <v>0</v>
      </c>
      <c r="H1083" s="174">
        <v>0</v>
      </c>
      <c r="I1083" s="174">
        <v>0</v>
      </c>
      <c r="J1083" s="174">
        <v>0</v>
      </c>
      <c r="K1083" s="174">
        <v>0</v>
      </c>
      <c r="L1083" s="174">
        <v>0</v>
      </c>
      <c r="M1083" s="174">
        <v>0</v>
      </c>
      <c r="N1083" s="174">
        <v>0</v>
      </c>
    </row>
    <row r="1084" spans="1:14" hidden="1" outlineLevel="1" x14ac:dyDescent="0.25">
      <c r="A1084" s="175" t="s">
        <v>300</v>
      </c>
      <c r="B1084" s="175" t="s">
        <v>301</v>
      </c>
      <c r="C1084" s="175" t="s">
        <v>209</v>
      </c>
      <c r="D1084" s="175" t="s">
        <v>210</v>
      </c>
      <c r="E1084" s="175"/>
      <c r="F1084" s="174">
        <v>1629744</v>
      </c>
      <c r="G1084" s="174">
        <v>865712</v>
      </c>
      <c r="H1084" s="174">
        <v>104640</v>
      </c>
      <c r="I1084" s="174">
        <v>54752</v>
      </c>
      <c r="J1084" s="174">
        <v>551864</v>
      </c>
      <c r="K1084" s="174">
        <v>572816</v>
      </c>
      <c r="L1084" s="174">
        <v>129147</v>
      </c>
      <c r="M1084" s="174">
        <v>67023</v>
      </c>
      <c r="N1084" s="174">
        <v>3975698</v>
      </c>
    </row>
    <row r="1085" spans="1:14" hidden="1" outlineLevel="1" x14ac:dyDescent="0.25">
      <c r="D1085" s="173" t="s">
        <v>211</v>
      </c>
      <c r="E1085" s="173"/>
    </row>
    <row r="1086" spans="1:14" hidden="1" outlineLevel="1" x14ac:dyDescent="0.25">
      <c r="A1086" s="175" t="s">
        <v>300</v>
      </c>
      <c r="B1086" s="175" t="s">
        <v>301</v>
      </c>
      <c r="C1086" s="175" t="s">
        <v>212</v>
      </c>
      <c r="D1086" s="175" t="s">
        <v>213</v>
      </c>
      <c r="E1086" s="175"/>
      <c r="F1086" s="174">
        <v>0</v>
      </c>
      <c r="G1086" s="174">
        <v>0</v>
      </c>
      <c r="H1086" s="174">
        <v>0</v>
      </c>
      <c r="I1086" s="174">
        <v>0</v>
      </c>
      <c r="J1086" s="174">
        <v>0</v>
      </c>
      <c r="K1086" s="174">
        <v>0</v>
      </c>
      <c r="L1086" s="174">
        <v>0</v>
      </c>
      <c r="M1086" s="174">
        <v>0</v>
      </c>
      <c r="N1086" s="174">
        <v>0</v>
      </c>
    </row>
    <row r="1087" spans="1:14" hidden="1" outlineLevel="1" x14ac:dyDescent="0.25">
      <c r="A1087" s="175" t="s">
        <v>300</v>
      </c>
      <c r="B1087" s="175" t="s">
        <v>301</v>
      </c>
      <c r="C1087" s="175" t="s">
        <v>214</v>
      </c>
      <c r="D1087" s="175" t="s">
        <v>215</v>
      </c>
      <c r="E1087" s="175"/>
      <c r="F1087" s="174">
        <v>0</v>
      </c>
      <c r="G1087" s="174">
        <v>0</v>
      </c>
      <c r="H1087" s="174">
        <v>0</v>
      </c>
      <c r="I1087" s="174">
        <v>0</v>
      </c>
      <c r="J1087" s="174">
        <v>0</v>
      </c>
      <c r="K1087" s="174">
        <v>0</v>
      </c>
      <c r="L1087" s="174">
        <v>0</v>
      </c>
      <c r="M1087" s="174">
        <v>0</v>
      </c>
      <c r="N1087" s="174">
        <v>0</v>
      </c>
    </row>
    <row r="1088" spans="1:14" hidden="1" outlineLevel="1" x14ac:dyDescent="0.25">
      <c r="A1088" s="175" t="s">
        <v>300</v>
      </c>
      <c r="B1088" s="175" t="s">
        <v>301</v>
      </c>
      <c r="C1088" s="175" t="s">
        <v>216</v>
      </c>
      <c r="D1088" s="175" t="s">
        <v>217</v>
      </c>
      <c r="E1088" s="175"/>
      <c r="F1088" s="174">
        <v>0</v>
      </c>
      <c r="G1088" s="174">
        <v>0</v>
      </c>
      <c r="H1088" s="174">
        <v>0</v>
      </c>
      <c r="I1088" s="174">
        <v>0</v>
      </c>
      <c r="J1088" s="174">
        <v>0</v>
      </c>
      <c r="K1088" s="174">
        <v>0</v>
      </c>
      <c r="L1088" s="174">
        <v>0</v>
      </c>
      <c r="M1088" s="174">
        <v>0</v>
      </c>
      <c r="N1088" s="174">
        <v>0</v>
      </c>
    </row>
    <row r="1089" spans="1:14" hidden="1" outlineLevel="1" x14ac:dyDescent="0.25">
      <c r="A1089" s="175" t="s">
        <v>300</v>
      </c>
      <c r="B1089" s="175" t="s">
        <v>301</v>
      </c>
      <c r="C1089" s="175" t="s">
        <v>218</v>
      </c>
      <c r="D1089" s="175" t="s">
        <v>219</v>
      </c>
      <c r="E1089" s="175"/>
      <c r="F1089" s="174">
        <v>0</v>
      </c>
      <c r="G1089" s="174">
        <v>0</v>
      </c>
      <c r="H1089" s="174">
        <v>0</v>
      </c>
      <c r="I1089" s="174">
        <v>0</v>
      </c>
      <c r="J1089" s="174">
        <v>0</v>
      </c>
      <c r="K1089" s="174">
        <v>0</v>
      </c>
      <c r="L1089" s="174">
        <v>0</v>
      </c>
      <c r="M1089" s="174">
        <v>0</v>
      </c>
      <c r="N1089" s="174">
        <v>0</v>
      </c>
    </row>
    <row r="1090" spans="1:14" hidden="1" outlineLevel="1" x14ac:dyDescent="0.25">
      <c r="A1090" s="175" t="s">
        <v>300</v>
      </c>
      <c r="B1090" s="175" t="s">
        <v>301</v>
      </c>
      <c r="C1090" s="175" t="s">
        <v>482</v>
      </c>
      <c r="D1090" s="175" t="s">
        <v>483</v>
      </c>
      <c r="E1090" s="175"/>
      <c r="F1090" s="174">
        <v>0</v>
      </c>
      <c r="G1090" s="174">
        <v>0</v>
      </c>
      <c r="H1090" s="174">
        <v>0</v>
      </c>
      <c r="I1090" s="174">
        <v>0</v>
      </c>
      <c r="J1090" s="174">
        <v>0</v>
      </c>
      <c r="K1090" s="174">
        <v>0</v>
      </c>
      <c r="L1090" s="174">
        <v>0</v>
      </c>
      <c r="M1090" s="174">
        <v>0</v>
      </c>
      <c r="N1090" s="174">
        <v>0</v>
      </c>
    </row>
    <row r="1091" spans="1:14" hidden="1" outlineLevel="1" x14ac:dyDescent="0.25">
      <c r="A1091" s="175" t="s">
        <v>300</v>
      </c>
      <c r="B1091" s="175" t="s">
        <v>301</v>
      </c>
      <c r="C1091" s="175" t="s">
        <v>484</v>
      </c>
      <c r="D1091" s="175" t="s">
        <v>220</v>
      </c>
      <c r="E1091" s="175"/>
      <c r="F1091" s="174">
        <v>0</v>
      </c>
      <c r="G1091" s="174">
        <v>0</v>
      </c>
      <c r="H1091" s="174">
        <v>0</v>
      </c>
      <c r="I1091" s="174">
        <v>0</v>
      </c>
      <c r="J1091" s="174">
        <v>0</v>
      </c>
      <c r="K1091" s="174">
        <v>0</v>
      </c>
      <c r="L1091" s="174">
        <v>0</v>
      </c>
      <c r="M1091" s="174">
        <v>0</v>
      </c>
      <c r="N1091" s="174">
        <v>0</v>
      </c>
    </row>
    <row r="1092" spans="1:14" hidden="1" outlineLevel="1" x14ac:dyDescent="0.25"/>
    <row r="1093" spans="1:14" hidden="1" outlineLevel="1" x14ac:dyDescent="0.25"/>
    <row r="1094" spans="1:14" hidden="1" outlineLevel="1" x14ac:dyDescent="0.25">
      <c r="A1094" s="173" t="s">
        <v>302</v>
      </c>
    </row>
    <row r="1095" spans="1:14" hidden="1" outlineLevel="1" x14ac:dyDescent="0.25">
      <c r="A1095" s="175" t="s">
        <v>6</v>
      </c>
      <c r="B1095" s="175" t="s">
        <v>143</v>
      </c>
      <c r="C1095" s="175" t="s">
        <v>14</v>
      </c>
      <c r="D1095" s="173" t="s">
        <v>144</v>
      </c>
      <c r="E1095" s="173"/>
      <c r="F1095" s="174" t="s">
        <v>145</v>
      </c>
      <c r="G1095" s="174" t="s">
        <v>146</v>
      </c>
      <c r="H1095" s="174" t="s">
        <v>147</v>
      </c>
      <c r="I1095" s="174" t="s">
        <v>148</v>
      </c>
      <c r="J1095" s="174" t="s">
        <v>149</v>
      </c>
      <c r="K1095" s="174" t="s">
        <v>150</v>
      </c>
      <c r="L1095" s="174" t="s">
        <v>151</v>
      </c>
      <c r="M1095" s="174" t="s">
        <v>152</v>
      </c>
      <c r="N1095" s="174" t="s">
        <v>5</v>
      </c>
    </row>
    <row r="1096" spans="1:14" hidden="1" outlineLevel="1" x14ac:dyDescent="0.25">
      <c r="A1096" s="175" t="s">
        <v>303</v>
      </c>
      <c r="B1096" s="175" t="s">
        <v>304</v>
      </c>
      <c r="C1096" s="175" t="s">
        <v>155</v>
      </c>
      <c r="D1096" s="175" t="s">
        <v>156</v>
      </c>
      <c r="E1096" s="175"/>
      <c r="F1096" s="174">
        <v>66064</v>
      </c>
      <c r="G1096" s="174">
        <v>0</v>
      </c>
      <c r="H1096" s="174">
        <v>0</v>
      </c>
      <c r="I1096" s="174">
        <v>0</v>
      </c>
      <c r="J1096" s="174">
        <v>38896</v>
      </c>
      <c r="K1096" s="174">
        <v>0</v>
      </c>
      <c r="L1096" s="174">
        <v>0</v>
      </c>
      <c r="M1096" s="174">
        <v>0</v>
      </c>
      <c r="N1096" s="174">
        <v>104960</v>
      </c>
    </row>
    <row r="1097" spans="1:14" hidden="1" outlineLevel="1" x14ac:dyDescent="0.25">
      <c r="A1097" s="175" t="s">
        <v>303</v>
      </c>
      <c r="B1097" s="175" t="s">
        <v>304</v>
      </c>
      <c r="C1097" s="175" t="s">
        <v>157</v>
      </c>
      <c r="D1097" s="175" t="s">
        <v>158</v>
      </c>
      <c r="E1097" s="175"/>
      <c r="F1097" s="174">
        <v>0</v>
      </c>
      <c r="G1097" s="174">
        <v>0</v>
      </c>
      <c r="H1097" s="174">
        <v>0</v>
      </c>
      <c r="I1097" s="174">
        <v>0</v>
      </c>
      <c r="J1097" s="174">
        <v>64416</v>
      </c>
      <c r="K1097" s="174">
        <v>0</v>
      </c>
      <c r="L1097" s="174">
        <v>0</v>
      </c>
      <c r="M1097" s="174">
        <v>0</v>
      </c>
      <c r="N1097" s="174">
        <v>64416</v>
      </c>
    </row>
    <row r="1098" spans="1:14" hidden="1" outlineLevel="1" x14ac:dyDescent="0.25">
      <c r="A1098" s="175" t="s">
        <v>303</v>
      </c>
      <c r="B1098" s="175" t="s">
        <v>304</v>
      </c>
      <c r="C1098" s="175" t="s">
        <v>159</v>
      </c>
      <c r="D1098" s="175" t="s">
        <v>160</v>
      </c>
      <c r="E1098" s="175"/>
      <c r="F1098" s="174">
        <v>0</v>
      </c>
      <c r="G1098" s="174">
        <v>340752</v>
      </c>
      <c r="H1098" s="174">
        <v>0</v>
      </c>
      <c r="I1098" s="174">
        <v>0</v>
      </c>
      <c r="J1098" s="174">
        <v>0</v>
      </c>
      <c r="K1098" s="174">
        <v>640</v>
      </c>
      <c r="L1098" s="174">
        <v>0</v>
      </c>
      <c r="M1098" s="174">
        <v>0</v>
      </c>
      <c r="N1098" s="174">
        <v>341392</v>
      </c>
    </row>
    <row r="1099" spans="1:14" hidden="1" outlineLevel="1" x14ac:dyDescent="0.25">
      <c r="A1099" s="175" t="s">
        <v>303</v>
      </c>
      <c r="B1099" s="175" t="s">
        <v>304</v>
      </c>
      <c r="C1099" s="175" t="s">
        <v>161</v>
      </c>
      <c r="D1099" s="175" t="s">
        <v>162</v>
      </c>
      <c r="E1099" s="175"/>
      <c r="F1099" s="174">
        <v>32976</v>
      </c>
      <c r="G1099" s="174">
        <v>23584</v>
      </c>
      <c r="H1099" s="174">
        <v>0</v>
      </c>
      <c r="I1099" s="174">
        <v>0</v>
      </c>
      <c r="J1099" s="174">
        <v>76672</v>
      </c>
      <c r="K1099" s="174">
        <v>22576</v>
      </c>
      <c r="L1099" s="174">
        <v>2928</v>
      </c>
      <c r="M1099" s="174">
        <v>1850</v>
      </c>
      <c r="N1099" s="174">
        <v>160586</v>
      </c>
    </row>
    <row r="1100" spans="1:14" hidden="1" outlineLevel="1" x14ac:dyDescent="0.25">
      <c r="A1100" s="175" t="s">
        <v>303</v>
      </c>
      <c r="B1100" s="175" t="s">
        <v>304</v>
      </c>
      <c r="C1100" s="175" t="s">
        <v>163</v>
      </c>
      <c r="D1100" s="175" t="s">
        <v>164</v>
      </c>
      <c r="E1100" s="175"/>
      <c r="F1100" s="174">
        <v>0</v>
      </c>
      <c r="G1100" s="174">
        <v>0</v>
      </c>
      <c r="H1100" s="174">
        <v>0</v>
      </c>
      <c r="I1100" s="174">
        <v>0</v>
      </c>
      <c r="J1100" s="174">
        <v>0</v>
      </c>
      <c r="K1100" s="174">
        <v>0</v>
      </c>
      <c r="L1100" s="174">
        <v>0</v>
      </c>
      <c r="M1100" s="174">
        <v>0</v>
      </c>
      <c r="N1100" s="174">
        <v>0</v>
      </c>
    </row>
    <row r="1101" spans="1:14" hidden="1" outlineLevel="1" x14ac:dyDescent="0.25">
      <c r="A1101" s="175" t="s">
        <v>303</v>
      </c>
      <c r="B1101" s="175" t="s">
        <v>304</v>
      </c>
      <c r="C1101" s="175" t="s">
        <v>165</v>
      </c>
      <c r="D1101" s="175" t="s">
        <v>166</v>
      </c>
      <c r="E1101" s="175"/>
      <c r="F1101" s="174">
        <v>0</v>
      </c>
      <c r="G1101" s="174">
        <v>0</v>
      </c>
      <c r="H1101" s="174">
        <v>0</v>
      </c>
      <c r="I1101" s="174">
        <v>0</v>
      </c>
      <c r="J1101" s="174">
        <v>7872</v>
      </c>
      <c r="K1101" s="174">
        <v>0</v>
      </c>
      <c r="L1101" s="174">
        <v>3408</v>
      </c>
      <c r="M1101" s="174">
        <v>0</v>
      </c>
      <c r="N1101" s="174">
        <v>11280</v>
      </c>
    </row>
    <row r="1102" spans="1:14" hidden="1" outlineLevel="1" x14ac:dyDescent="0.25">
      <c r="A1102" s="175" t="s">
        <v>303</v>
      </c>
      <c r="B1102" s="175" t="s">
        <v>304</v>
      </c>
      <c r="C1102" s="175" t="s">
        <v>167</v>
      </c>
      <c r="D1102" s="175" t="s">
        <v>168</v>
      </c>
      <c r="E1102" s="175"/>
      <c r="F1102" s="174">
        <v>0</v>
      </c>
      <c r="G1102" s="174">
        <v>12800</v>
      </c>
      <c r="H1102" s="174">
        <v>0</v>
      </c>
      <c r="I1102" s="174">
        <v>0</v>
      </c>
      <c r="J1102" s="174">
        <v>0</v>
      </c>
      <c r="K1102" s="174">
        <v>78768</v>
      </c>
      <c r="L1102" s="174">
        <v>0</v>
      </c>
      <c r="M1102" s="174">
        <v>1695</v>
      </c>
      <c r="N1102" s="174">
        <v>93263</v>
      </c>
    </row>
    <row r="1103" spans="1:14" hidden="1" outlineLevel="1" x14ac:dyDescent="0.25">
      <c r="A1103" s="175" t="s">
        <v>303</v>
      </c>
      <c r="B1103" s="175" t="s">
        <v>304</v>
      </c>
      <c r="C1103" s="175" t="s">
        <v>169</v>
      </c>
      <c r="D1103" s="175" t="s">
        <v>170</v>
      </c>
      <c r="E1103" s="175"/>
      <c r="F1103" s="174">
        <v>0</v>
      </c>
      <c r="G1103" s="174">
        <v>0</v>
      </c>
      <c r="H1103" s="174">
        <v>0</v>
      </c>
      <c r="I1103" s="174">
        <v>0</v>
      </c>
      <c r="J1103" s="174">
        <v>4096</v>
      </c>
      <c r="K1103" s="174">
        <v>0</v>
      </c>
      <c r="L1103" s="174">
        <v>0</v>
      </c>
      <c r="M1103" s="174">
        <v>0</v>
      </c>
      <c r="N1103" s="174">
        <v>4096</v>
      </c>
    </row>
    <row r="1104" spans="1:14" hidden="1" outlineLevel="1" x14ac:dyDescent="0.25">
      <c r="A1104" s="175" t="s">
        <v>303</v>
      </c>
      <c r="B1104" s="175" t="s">
        <v>304</v>
      </c>
      <c r="C1104" s="175" t="s">
        <v>171</v>
      </c>
      <c r="D1104" s="175" t="s">
        <v>172</v>
      </c>
      <c r="E1104" s="175"/>
      <c r="F1104" s="174">
        <v>19392</v>
      </c>
      <c r="G1104" s="174">
        <v>17328</v>
      </c>
      <c r="H1104" s="174">
        <v>0</v>
      </c>
      <c r="I1104" s="174">
        <v>0</v>
      </c>
      <c r="J1104" s="174">
        <v>72256</v>
      </c>
      <c r="K1104" s="174">
        <v>0</v>
      </c>
      <c r="L1104" s="174">
        <v>0</v>
      </c>
      <c r="M1104" s="174">
        <v>0</v>
      </c>
      <c r="N1104" s="174">
        <v>108976</v>
      </c>
    </row>
    <row r="1105" spans="1:14" hidden="1" outlineLevel="1" x14ac:dyDescent="0.25">
      <c r="A1105" s="175" t="s">
        <v>303</v>
      </c>
      <c r="B1105" s="175" t="s">
        <v>304</v>
      </c>
      <c r="C1105" s="175" t="s">
        <v>173</v>
      </c>
      <c r="D1105" s="175" t="s">
        <v>174</v>
      </c>
      <c r="E1105" s="175"/>
      <c r="F1105" s="174">
        <v>0</v>
      </c>
      <c r="G1105" s="174">
        <v>0</v>
      </c>
      <c r="H1105" s="174">
        <v>0</v>
      </c>
      <c r="I1105" s="174">
        <v>0</v>
      </c>
      <c r="J1105" s="174">
        <v>0</v>
      </c>
      <c r="K1105" s="174">
        <v>0</v>
      </c>
      <c r="L1105" s="174">
        <v>0</v>
      </c>
      <c r="M1105" s="174">
        <v>0</v>
      </c>
      <c r="N1105" s="174">
        <v>0</v>
      </c>
    </row>
    <row r="1106" spans="1:14" hidden="1" outlineLevel="1" x14ac:dyDescent="0.25">
      <c r="A1106" s="175" t="s">
        <v>303</v>
      </c>
      <c r="B1106" s="175" t="s">
        <v>304</v>
      </c>
      <c r="C1106" s="175" t="s">
        <v>175</v>
      </c>
      <c r="D1106" s="175" t="s">
        <v>176</v>
      </c>
      <c r="E1106" s="175"/>
      <c r="F1106" s="174">
        <v>0</v>
      </c>
      <c r="G1106" s="174">
        <v>0</v>
      </c>
      <c r="H1106" s="174">
        <v>0</v>
      </c>
      <c r="I1106" s="174">
        <v>0</v>
      </c>
      <c r="J1106" s="174">
        <v>0</v>
      </c>
      <c r="K1106" s="174">
        <v>46096</v>
      </c>
      <c r="L1106" s="174">
        <v>0</v>
      </c>
      <c r="M1106" s="174">
        <v>524</v>
      </c>
      <c r="N1106" s="174">
        <v>46620</v>
      </c>
    </row>
    <row r="1107" spans="1:14" hidden="1" outlineLevel="1" x14ac:dyDescent="0.25">
      <c r="A1107" s="175" t="s">
        <v>303</v>
      </c>
      <c r="B1107" s="175" t="s">
        <v>304</v>
      </c>
      <c r="C1107" s="175" t="s">
        <v>177</v>
      </c>
      <c r="D1107" s="175" t="s">
        <v>178</v>
      </c>
      <c r="E1107" s="175"/>
      <c r="F1107" s="174">
        <v>502848</v>
      </c>
      <c r="G1107" s="174">
        <v>0</v>
      </c>
      <c r="H1107" s="174">
        <v>0</v>
      </c>
      <c r="I1107" s="174">
        <v>23936</v>
      </c>
      <c r="J1107" s="174">
        <v>0</v>
      </c>
      <c r="K1107" s="174">
        <v>0</v>
      </c>
      <c r="L1107" s="174">
        <v>0</v>
      </c>
      <c r="M1107" s="174">
        <v>0</v>
      </c>
      <c r="N1107" s="174">
        <v>526784</v>
      </c>
    </row>
    <row r="1108" spans="1:14" hidden="1" outlineLevel="1" x14ac:dyDescent="0.25">
      <c r="A1108" s="175" t="s">
        <v>303</v>
      </c>
      <c r="B1108" s="175" t="s">
        <v>304</v>
      </c>
      <c r="C1108" s="175" t="s">
        <v>179</v>
      </c>
      <c r="D1108" s="175" t="s">
        <v>180</v>
      </c>
      <c r="E1108" s="175"/>
      <c r="F1108" s="174">
        <v>39008</v>
      </c>
      <c r="G1108" s="174">
        <v>0</v>
      </c>
      <c r="H1108" s="174">
        <v>0</v>
      </c>
      <c r="I1108" s="174">
        <v>0</v>
      </c>
      <c r="J1108" s="174">
        <v>0</v>
      </c>
      <c r="K1108" s="174">
        <v>0</v>
      </c>
      <c r="L1108" s="174">
        <v>0</v>
      </c>
      <c r="M1108" s="174">
        <v>0</v>
      </c>
      <c r="N1108" s="174">
        <v>39008</v>
      </c>
    </row>
    <row r="1109" spans="1:14" hidden="1" outlineLevel="1" x14ac:dyDescent="0.25">
      <c r="A1109" s="175" t="s">
        <v>303</v>
      </c>
      <c r="B1109" s="175" t="s">
        <v>304</v>
      </c>
      <c r="C1109" s="175" t="s">
        <v>181</v>
      </c>
      <c r="D1109" s="175" t="s">
        <v>182</v>
      </c>
      <c r="E1109" s="175"/>
      <c r="F1109" s="174">
        <v>0</v>
      </c>
      <c r="G1109" s="174">
        <v>0</v>
      </c>
      <c r="H1109" s="174">
        <v>0</v>
      </c>
      <c r="I1109" s="174">
        <v>0</v>
      </c>
      <c r="J1109" s="174">
        <v>0</v>
      </c>
      <c r="K1109" s="174">
        <v>149872</v>
      </c>
      <c r="L1109" s="174">
        <v>0</v>
      </c>
      <c r="M1109" s="174">
        <v>11614</v>
      </c>
      <c r="N1109" s="174">
        <v>161486</v>
      </c>
    </row>
    <row r="1110" spans="1:14" hidden="1" outlineLevel="1" x14ac:dyDescent="0.25">
      <c r="A1110" s="175" t="s">
        <v>303</v>
      </c>
      <c r="B1110" s="175" t="s">
        <v>304</v>
      </c>
      <c r="C1110" s="175" t="s">
        <v>183</v>
      </c>
      <c r="D1110" s="175" t="s">
        <v>184</v>
      </c>
      <c r="E1110" s="175"/>
      <c r="F1110" s="174">
        <v>0</v>
      </c>
      <c r="G1110" s="174">
        <v>0</v>
      </c>
      <c r="H1110" s="174">
        <v>0</v>
      </c>
      <c r="I1110" s="174">
        <v>0</v>
      </c>
      <c r="J1110" s="174">
        <v>0</v>
      </c>
      <c r="K1110" s="174">
        <v>0</v>
      </c>
      <c r="L1110" s="174">
        <v>0</v>
      </c>
      <c r="M1110" s="174">
        <v>0</v>
      </c>
      <c r="N1110" s="174">
        <v>0</v>
      </c>
    </row>
    <row r="1111" spans="1:14" hidden="1" outlineLevel="1" x14ac:dyDescent="0.25">
      <c r="A1111" s="175" t="s">
        <v>303</v>
      </c>
      <c r="B1111" s="175" t="s">
        <v>304</v>
      </c>
      <c r="C1111" s="175" t="s">
        <v>185</v>
      </c>
      <c r="D1111" s="175" t="s">
        <v>186</v>
      </c>
      <c r="E1111" s="175"/>
      <c r="F1111" s="174">
        <v>0</v>
      </c>
      <c r="G1111" s="174">
        <v>0</v>
      </c>
      <c r="H1111" s="174">
        <v>0</v>
      </c>
      <c r="I1111" s="174">
        <v>0</v>
      </c>
      <c r="J1111" s="174">
        <v>0</v>
      </c>
      <c r="K1111" s="174">
        <v>88384</v>
      </c>
      <c r="L1111" s="174">
        <v>0</v>
      </c>
      <c r="M1111" s="174">
        <v>16223</v>
      </c>
      <c r="N1111" s="174">
        <v>104607</v>
      </c>
    </row>
    <row r="1112" spans="1:14" hidden="1" outlineLevel="1" x14ac:dyDescent="0.25">
      <c r="A1112" s="175" t="s">
        <v>303</v>
      </c>
      <c r="B1112" s="175" t="s">
        <v>304</v>
      </c>
      <c r="C1112" s="175" t="s">
        <v>187</v>
      </c>
      <c r="D1112" s="175" t="s">
        <v>188</v>
      </c>
      <c r="E1112" s="175"/>
      <c r="F1112" s="174">
        <v>0</v>
      </c>
      <c r="G1112" s="174">
        <v>0</v>
      </c>
      <c r="H1112" s="174">
        <v>0</v>
      </c>
      <c r="I1112" s="174">
        <v>0</v>
      </c>
      <c r="J1112" s="174">
        <v>0</v>
      </c>
      <c r="K1112" s="174">
        <v>0</v>
      </c>
      <c r="L1112" s="174">
        <v>0</v>
      </c>
      <c r="M1112" s="174">
        <v>0</v>
      </c>
      <c r="N1112" s="174">
        <v>0</v>
      </c>
    </row>
    <row r="1113" spans="1:14" hidden="1" outlineLevel="1" x14ac:dyDescent="0.25">
      <c r="A1113" s="175" t="s">
        <v>303</v>
      </c>
      <c r="B1113" s="175" t="s">
        <v>304</v>
      </c>
      <c r="C1113" s="175" t="s">
        <v>189</v>
      </c>
      <c r="D1113" s="175" t="s">
        <v>190</v>
      </c>
      <c r="E1113" s="175"/>
      <c r="F1113" s="174">
        <v>0</v>
      </c>
      <c r="G1113" s="174">
        <v>0</v>
      </c>
      <c r="H1113" s="174">
        <v>0</v>
      </c>
      <c r="I1113" s="174">
        <v>0</v>
      </c>
      <c r="J1113" s="174">
        <v>0</v>
      </c>
      <c r="K1113" s="174">
        <v>171920</v>
      </c>
      <c r="L1113" s="174">
        <v>0</v>
      </c>
      <c r="M1113" s="174">
        <v>0</v>
      </c>
      <c r="N1113" s="174">
        <v>171920</v>
      </c>
    </row>
    <row r="1114" spans="1:14" hidden="1" outlineLevel="1" x14ac:dyDescent="0.25">
      <c r="A1114" s="175" t="s">
        <v>303</v>
      </c>
      <c r="B1114" s="175" t="s">
        <v>304</v>
      </c>
      <c r="C1114" s="175" t="s">
        <v>191</v>
      </c>
      <c r="D1114" s="175" t="s">
        <v>192</v>
      </c>
      <c r="E1114" s="175"/>
      <c r="F1114" s="174">
        <v>0</v>
      </c>
      <c r="G1114" s="174">
        <v>298272</v>
      </c>
      <c r="H1114" s="174">
        <v>118864</v>
      </c>
      <c r="I1114" s="174">
        <v>0</v>
      </c>
      <c r="J1114" s="174">
        <v>0</v>
      </c>
      <c r="K1114" s="174">
        <v>4560</v>
      </c>
      <c r="L1114" s="174">
        <v>0</v>
      </c>
      <c r="M1114" s="174">
        <v>0</v>
      </c>
      <c r="N1114" s="174">
        <v>421696</v>
      </c>
    </row>
    <row r="1115" spans="1:14" hidden="1" outlineLevel="1" x14ac:dyDescent="0.25">
      <c r="A1115" s="175" t="s">
        <v>303</v>
      </c>
      <c r="B1115" s="175" t="s">
        <v>304</v>
      </c>
      <c r="C1115" s="175" t="s">
        <v>193</v>
      </c>
      <c r="D1115" s="175" t="s">
        <v>194</v>
      </c>
      <c r="E1115" s="175"/>
      <c r="F1115" s="174">
        <v>0</v>
      </c>
      <c r="G1115" s="174">
        <v>0</v>
      </c>
      <c r="H1115" s="174">
        <v>0</v>
      </c>
      <c r="I1115" s="174">
        <v>0</v>
      </c>
      <c r="J1115" s="174">
        <v>0</v>
      </c>
      <c r="K1115" s="174">
        <v>0</v>
      </c>
      <c r="L1115" s="174">
        <v>0</v>
      </c>
      <c r="M1115" s="174">
        <v>0</v>
      </c>
      <c r="N1115" s="174">
        <v>0</v>
      </c>
    </row>
    <row r="1116" spans="1:14" hidden="1" outlineLevel="1" x14ac:dyDescent="0.25">
      <c r="A1116" s="175" t="s">
        <v>303</v>
      </c>
      <c r="B1116" s="175" t="s">
        <v>304</v>
      </c>
      <c r="C1116" s="175" t="s">
        <v>195</v>
      </c>
      <c r="D1116" s="175" t="s">
        <v>196</v>
      </c>
      <c r="E1116" s="175"/>
      <c r="F1116" s="174">
        <v>0</v>
      </c>
      <c r="G1116" s="174">
        <v>0</v>
      </c>
      <c r="H1116" s="174">
        <v>0</v>
      </c>
      <c r="I1116" s="174">
        <v>0</v>
      </c>
      <c r="J1116" s="174">
        <v>0</v>
      </c>
      <c r="K1116" s="174">
        <v>0</v>
      </c>
      <c r="L1116" s="174">
        <v>360</v>
      </c>
      <c r="M1116" s="174">
        <v>0</v>
      </c>
      <c r="N1116" s="174">
        <v>360</v>
      </c>
    </row>
    <row r="1117" spans="1:14" hidden="1" outlineLevel="1" x14ac:dyDescent="0.25">
      <c r="A1117" s="175" t="s">
        <v>303</v>
      </c>
      <c r="B1117" s="175" t="s">
        <v>304</v>
      </c>
      <c r="C1117" s="175" t="s">
        <v>197</v>
      </c>
      <c r="D1117" s="175" t="s">
        <v>198</v>
      </c>
      <c r="E1117" s="175"/>
      <c r="F1117" s="174">
        <v>0</v>
      </c>
      <c r="G1117" s="174">
        <v>0</v>
      </c>
      <c r="H1117" s="174">
        <v>0</v>
      </c>
      <c r="I1117" s="174">
        <v>0</v>
      </c>
      <c r="J1117" s="174">
        <v>4288</v>
      </c>
      <c r="K1117" s="174">
        <v>0</v>
      </c>
      <c r="L1117" s="174">
        <v>0</v>
      </c>
      <c r="M1117" s="174">
        <v>0</v>
      </c>
      <c r="N1117" s="174">
        <v>4288</v>
      </c>
    </row>
    <row r="1118" spans="1:14" hidden="1" outlineLevel="1" x14ac:dyDescent="0.25">
      <c r="A1118" s="175" t="s">
        <v>303</v>
      </c>
      <c r="B1118" s="175" t="s">
        <v>304</v>
      </c>
      <c r="C1118" s="175" t="s">
        <v>199</v>
      </c>
      <c r="D1118" s="175" t="s">
        <v>200</v>
      </c>
      <c r="E1118" s="175"/>
      <c r="F1118" s="174">
        <v>30672</v>
      </c>
      <c r="G1118" s="174">
        <v>0</v>
      </c>
      <c r="H1118" s="174">
        <v>0</v>
      </c>
      <c r="I1118" s="174">
        <v>0</v>
      </c>
      <c r="J1118" s="174">
        <v>0</v>
      </c>
      <c r="K1118" s="174">
        <v>0</v>
      </c>
      <c r="L1118" s="174">
        <v>0</v>
      </c>
      <c r="M1118" s="174">
        <v>0</v>
      </c>
      <c r="N1118" s="174">
        <v>30672</v>
      </c>
    </row>
    <row r="1119" spans="1:14" hidden="1" outlineLevel="1" x14ac:dyDescent="0.25">
      <c r="A1119" s="175" t="s">
        <v>303</v>
      </c>
      <c r="B1119" s="175" t="s">
        <v>304</v>
      </c>
      <c r="C1119" s="175" t="s">
        <v>201</v>
      </c>
      <c r="D1119" s="175" t="s">
        <v>202</v>
      </c>
      <c r="E1119" s="175"/>
      <c r="F1119" s="174">
        <v>18192</v>
      </c>
      <c r="G1119" s="174">
        <v>0</v>
      </c>
      <c r="H1119" s="174">
        <v>0</v>
      </c>
      <c r="I1119" s="174">
        <v>0</v>
      </c>
      <c r="J1119" s="174">
        <v>69872</v>
      </c>
      <c r="K1119" s="174">
        <v>0</v>
      </c>
      <c r="L1119" s="174">
        <v>1920</v>
      </c>
      <c r="M1119" s="174">
        <v>0</v>
      </c>
      <c r="N1119" s="174">
        <v>89984</v>
      </c>
    </row>
    <row r="1120" spans="1:14" hidden="1" outlineLevel="1" x14ac:dyDescent="0.25">
      <c r="A1120" s="175" t="s">
        <v>303</v>
      </c>
      <c r="B1120" s="175" t="s">
        <v>304</v>
      </c>
      <c r="C1120" s="175" t="s">
        <v>203</v>
      </c>
      <c r="D1120" s="175" t="s">
        <v>204</v>
      </c>
      <c r="E1120" s="175"/>
      <c r="F1120" s="174">
        <v>857136</v>
      </c>
      <c r="G1120" s="174">
        <v>0</v>
      </c>
      <c r="H1120" s="174">
        <v>0</v>
      </c>
      <c r="I1120" s="174">
        <v>0</v>
      </c>
      <c r="J1120" s="174">
        <v>0</v>
      </c>
      <c r="K1120" s="174">
        <v>0</v>
      </c>
      <c r="L1120" s="174">
        <v>0</v>
      </c>
      <c r="M1120" s="174">
        <v>0</v>
      </c>
      <c r="N1120" s="174">
        <v>857136</v>
      </c>
    </row>
    <row r="1121" spans="1:14" hidden="1" outlineLevel="1" x14ac:dyDescent="0.25">
      <c r="A1121" s="175" t="s">
        <v>303</v>
      </c>
      <c r="B1121" s="175" t="s">
        <v>304</v>
      </c>
      <c r="C1121" s="175" t="s">
        <v>205</v>
      </c>
      <c r="D1121" s="175" t="s">
        <v>206</v>
      </c>
      <c r="E1121" s="175"/>
      <c r="F1121" s="174">
        <v>170368</v>
      </c>
      <c r="G1121" s="174">
        <v>0</v>
      </c>
      <c r="H1121" s="174">
        <v>0</v>
      </c>
      <c r="I1121" s="174">
        <v>0</v>
      </c>
      <c r="J1121" s="174">
        <v>10496</v>
      </c>
      <c r="K1121" s="174">
        <v>0</v>
      </c>
      <c r="L1121" s="174">
        <v>0</v>
      </c>
      <c r="M1121" s="174">
        <v>0</v>
      </c>
      <c r="N1121" s="174">
        <v>180864</v>
      </c>
    </row>
    <row r="1122" spans="1:14" hidden="1" outlineLevel="1" x14ac:dyDescent="0.25">
      <c r="A1122" s="175" t="s">
        <v>303</v>
      </c>
      <c r="B1122" s="175" t="s">
        <v>304</v>
      </c>
      <c r="C1122" s="175" t="s">
        <v>207</v>
      </c>
      <c r="D1122" s="175" t="s">
        <v>208</v>
      </c>
      <c r="E1122" s="175"/>
      <c r="F1122" s="174">
        <v>0</v>
      </c>
      <c r="G1122" s="174">
        <v>0</v>
      </c>
      <c r="H1122" s="174">
        <v>0</v>
      </c>
      <c r="I1122" s="174">
        <v>0</v>
      </c>
      <c r="J1122" s="174">
        <v>0</v>
      </c>
      <c r="K1122" s="174">
        <v>0</v>
      </c>
      <c r="L1122" s="174">
        <v>0</v>
      </c>
      <c r="M1122" s="174">
        <v>0</v>
      </c>
      <c r="N1122" s="174">
        <v>0</v>
      </c>
    </row>
    <row r="1123" spans="1:14" hidden="1" outlineLevel="1" x14ac:dyDescent="0.25">
      <c r="A1123" s="175" t="s">
        <v>303</v>
      </c>
      <c r="B1123" s="175" t="s">
        <v>304</v>
      </c>
      <c r="C1123" s="175" t="s">
        <v>209</v>
      </c>
      <c r="D1123" s="175" t="s">
        <v>210</v>
      </c>
      <c r="E1123" s="175"/>
      <c r="F1123" s="174">
        <v>1736656</v>
      </c>
      <c r="G1123" s="174">
        <v>692736</v>
      </c>
      <c r="H1123" s="174">
        <v>118864</v>
      </c>
      <c r="I1123" s="174">
        <v>23936</v>
      </c>
      <c r="J1123" s="174">
        <v>348864</v>
      </c>
      <c r="K1123" s="174">
        <v>562816</v>
      </c>
      <c r="L1123" s="174">
        <v>8616</v>
      </c>
      <c r="M1123" s="174">
        <v>31906</v>
      </c>
      <c r="N1123" s="174">
        <v>3524394</v>
      </c>
    </row>
    <row r="1124" spans="1:14" hidden="1" outlineLevel="1" x14ac:dyDescent="0.25">
      <c r="D1124" s="173" t="s">
        <v>211</v>
      </c>
      <c r="E1124" s="173"/>
    </row>
    <row r="1125" spans="1:14" hidden="1" outlineLevel="1" x14ac:dyDescent="0.25">
      <c r="A1125" s="175" t="s">
        <v>303</v>
      </c>
      <c r="B1125" s="175" t="s">
        <v>304</v>
      </c>
      <c r="C1125" s="175" t="s">
        <v>212</v>
      </c>
      <c r="D1125" s="175" t="s">
        <v>213</v>
      </c>
      <c r="E1125" s="175"/>
      <c r="F1125" s="174">
        <v>0</v>
      </c>
      <c r="G1125" s="174">
        <v>0</v>
      </c>
      <c r="H1125" s="174">
        <v>0</v>
      </c>
      <c r="I1125" s="174">
        <v>0</v>
      </c>
      <c r="J1125" s="174">
        <v>0</v>
      </c>
      <c r="K1125" s="174">
        <v>0</v>
      </c>
      <c r="L1125" s="174">
        <v>0</v>
      </c>
      <c r="M1125" s="174">
        <v>0</v>
      </c>
      <c r="N1125" s="174">
        <v>0</v>
      </c>
    </row>
    <row r="1126" spans="1:14" hidden="1" outlineLevel="1" x14ac:dyDescent="0.25">
      <c r="A1126" s="175" t="s">
        <v>303</v>
      </c>
      <c r="B1126" s="175" t="s">
        <v>304</v>
      </c>
      <c r="C1126" s="175" t="s">
        <v>214</v>
      </c>
      <c r="D1126" s="175" t="s">
        <v>215</v>
      </c>
      <c r="E1126" s="175"/>
      <c r="F1126" s="174">
        <v>0</v>
      </c>
      <c r="G1126" s="174">
        <v>0</v>
      </c>
      <c r="H1126" s="174">
        <v>0</v>
      </c>
      <c r="I1126" s="174">
        <v>0</v>
      </c>
      <c r="J1126" s="174">
        <v>0</v>
      </c>
      <c r="K1126" s="174">
        <v>0</v>
      </c>
      <c r="L1126" s="174">
        <v>0</v>
      </c>
      <c r="M1126" s="174">
        <v>0</v>
      </c>
      <c r="N1126" s="174">
        <v>0</v>
      </c>
    </row>
    <row r="1127" spans="1:14" hidden="1" outlineLevel="1" x14ac:dyDescent="0.25">
      <c r="A1127" s="175" t="s">
        <v>303</v>
      </c>
      <c r="B1127" s="175" t="s">
        <v>304</v>
      </c>
      <c r="C1127" s="175" t="s">
        <v>216</v>
      </c>
      <c r="D1127" s="175" t="s">
        <v>217</v>
      </c>
      <c r="E1127" s="175"/>
      <c r="F1127" s="174">
        <v>0</v>
      </c>
      <c r="G1127" s="174">
        <v>0</v>
      </c>
      <c r="H1127" s="174">
        <v>0</v>
      </c>
      <c r="I1127" s="174">
        <v>0</v>
      </c>
      <c r="J1127" s="174">
        <v>0</v>
      </c>
      <c r="K1127" s="174">
        <v>0</v>
      </c>
      <c r="L1127" s="174">
        <v>0</v>
      </c>
      <c r="M1127" s="174">
        <v>0</v>
      </c>
      <c r="N1127" s="174">
        <v>0</v>
      </c>
    </row>
    <row r="1128" spans="1:14" hidden="1" outlineLevel="1" x14ac:dyDescent="0.25">
      <c r="A1128" s="175" t="s">
        <v>303</v>
      </c>
      <c r="B1128" s="175" t="s">
        <v>304</v>
      </c>
      <c r="C1128" s="175" t="s">
        <v>218</v>
      </c>
      <c r="D1128" s="175" t="s">
        <v>219</v>
      </c>
      <c r="E1128" s="175"/>
      <c r="F1128" s="174">
        <v>0</v>
      </c>
      <c r="G1128" s="174">
        <v>0</v>
      </c>
      <c r="H1128" s="174">
        <v>0</v>
      </c>
      <c r="I1128" s="174">
        <v>0</v>
      </c>
      <c r="J1128" s="174">
        <v>0</v>
      </c>
      <c r="K1128" s="174">
        <v>0</v>
      </c>
      <c r="L1128" s="174">
        <v>0</v>
      </c>
      <c r="M1128" s="174">
        <v>0</v>
      </c>
      <c r="N1128" s="174">
        <v>0</v>
      </c>
    </row>
    <row r="1129" spans="1:14" hidden="1" outlineLevel="1" x14ac:dyDescent="0.25">
      <c r="A1129" s="175" t="s">
        <v>303</v>
      </c>
      <c r="B1129" s="175" t="s">
        <v>304</v>
      </c>
      <c r="C1129" s="175" t="s">
        <v>482</v>
      </c>
      <c r="D1129" s="175" t="s">
        <v>483</v>
      </c>
      <c r="E1129" s="175"/>
      <c r="F1129" s="174">
        <v>0</v>
      </c>
      <c r="G1129" s="174">
        <v>0</v>
      </c>
      <c r="H1129" s="174">
        <v>0</v>
      </c>
      <c r="I1129" s="174">
        <v>0</v>
      </c>
      <c r="J1129" s="174">
        <v>0</v>
      </c>
      <c r="K1129" s="174">
        <v>0</v>
      </c>
      <c r="L1129" s="174">
        <v>0</v>
      </c>
      <c r="M1129" s="174">
        <v>0</v>
      </c>
      <c r="N1129" s="174">
        <v>0</v>
      </c>
    </row>
    <row r="1130" spans="1:14" hidden="1" outlineLevel="1" x14ac:dyDescent="0.25">
      <c r="A1130" s="175" t="s">
        <v>303</v>
      </c>
      <c r="B1130" s="175" t="s">
        <v>304</v>
      </c>
      <c r="C1130" s="175" t="s">
        <v>484</v>
      </c>
      <c r="D1130" s="175" t="s">
        <v>220</v>
      </c>
      <c r="E1130" s="175"/>
      <c r="F1130" s="174">
        <v>0</v>
      </c>
      <c r="G1130" s="174">
        <v>0</v>
      </c>
      <c r="H1130" s="174">
        <v>0</v>
      </c>
      <c r="I1130" s="174">
        <v>0</v>
      </c>
      <c r="J1130" s="174">
        <v>0</v>
      </c>
      <c r="K1130" s="174">
        <v>0</v>
      </c>
      <c r="L1130" s="174">
        <v>0</v>
      </c>
      <c r="M1130" s="174">
        <v>0</v>
      </c>
      <c r="N1130" s="174">
        <v>0</v>
      </c>
    </row>
    <row r="1131" spans="1:14" hidden="1" outlineLevel="1" x14ac:dyDescent="0.25"/>
    <row r="1132" spans="1:14" hidden="1" outlineLevel="1" x14ac:dyDescent="0.25"/>
    <row r="1133" spans="1:14" hidden="1" outlineLevel="1" x14ac:dyDescent="0.25">
      <c r="A1133" s="173" t="s">
        <v>305</v>
      </c>
    </row>
    <row r="1134" spans="1:14" hidden="1" outlineLevel="1" x14ac:dyDescent="0.25">
      <c r="A1134" s="175" t="s">
        <v>6</v>
      </c>
      <c r="B1134" s="175" t="s">
        <v>143</v>
      </c>
      <c r="C1134" s="175" t="s">
        <v>14</v>
      </c>
      <c r="D1134" s="173" t="s">
        <v>144</v>
      </c>
      <c r="E1134" s="173"/>
      <c r="F1134" s="174" t="s">
        <v>145</v>
      </c>
      <c r="G1134" s="174" t="s">
        <v>146</v>
      </c>
      <c r="H1134" s="174" t="s">
        <v>147</v>
      </c>
      <c r="I1134" s="174" t="s">
        <v>148</v>
      </c>
      <c r="J1134" s="174" t="s">
        <v>149</v>
      </c>
      <c r="K1134" s="174" t="s">
        <v>150</v>
      </c>
      <c r="L1134" s="174" t="s">
        <v>151</v>
      </c>
      <c r="M1134" s="174" t="s">
        <v>152</v>
      </c>
      <c r="N1134" s="174" t="s">
        <v>5</v>
      </c>
    </row>
    <row r="1135" spans="1:14" hidden="1" outlineLevel="1" x14ac:dyDescent="0.25">
      <c r="A1135" s="175" t="s">
        <v>306</v>
      </c>
      <c r="B1135" s="175" t="s">
        <v>307</v>
      </c>
      <c r="C1135" s="175" t="s">
        <v>155</v>
      </c>
      <c r="D1135" s="175" t="s">
        <v>156</v>
      </c>
      <c r="E1135" s="175"/>
      <c r="F1135" s="174">
        <v>149472</v>
      </c>
      <c r="G1135" s="174">
        <v>0</v>
      </c>
      <c r="H1135" s="174">
        <v>0</v>
      </c>
      <c r="I1135" s="174">
        <v>0</v>
      </c>
      <c r="J1135" s="174">
        <v>0</v>
      </c>
      <c r="K1135" s="174">
        <v>0</v>
      </c>
      <c r="L1135" s="174">
        <v>1324</v>
      </c>
      <c r="M1135" s="174">
        <v>0</v>
      </c>
      <c r="N1135" s="174">
        <v>150796</v>
      </c>
    </row>
    <row r="1136" spans="1:14" hidden="1" outlineLevel="1" x14ac:dyDescent="0.25">
      <c r="A1136" s="175" t="s">
        <v>306</v>
      </c>
      <c r="B1136" s="175" t="s">
        <v>307</v>
      </c>
      <c r="C1136" s="175" t="s">
        <v>157</v>
      </c>
      <c r="D1136" s="175" t="s">
        <v>158</v>
      </c>
      <c r="E1136" s="175"/>
      <c r="F1136" s="174">
        <v>0</v>
      </c>
      <c r="G1136" s="174">
        <v>0</v>
      </c>
      <c r="H1136" s="174">
        <v>0</v>
      </c>
      <c r="I1136" s="174">
        <v>0</v>
      </c>
      <c r="J1136" s="174">
        <v>284240</v>
      </c>
      <c r="K1136" s="174">
        <v>0</v>
      </c>
      <c r="L1136" s="174">
        <v>14108</v>
      </c>
      <c r="M1136" s="174">
        <v>0</v>
      </c>
      <c r="N1136" s="174">
        <v>298348</v>
      </c>
    </row>
    <row r="1137" spans="1:14" hidden="1" outlineLevel="1" x14ac:dyDescent="0.25">
      <c r="A1137" s="175" t="s">
        <v>306</v>
      </c>
      <c r="B1137" s="175" t="s">
        <v>307</v>
      </c>
      <c r="C1137" s="175" t="s">
        <v>159</v>
      </c>
      <c r="D1137" s="175" t="s">
        <v>160</v>
      </c>
      <c r="E1137" s="175"/>
      <c r="F1137" s="174">
        <v>0</v>
      </c>
      <c r="G1137" s="174">
        <v>4262512</v>
      </c>
      <c r="H1137" s="174">
        <v>0</v>
      </c>
      <c r="I1137" s="174">
        <v>0</v>
      </c>
      <c r="J1137" s="174">
        <v>68288</v>
      </c>
      <c r="K1137" s="174">
        <v>5376</v>
      </c>
      <c r="L1137" s="174">
        <v>0</v>
      </c>
      <c r="M1137" s="174">
        <v>3440</v>
      </c>
      <c r="N1137" s="174">
        <v>4339616</v>
      </c>
    </row>
    <row r="1138" spans="1:14" hidden="1" outlineLevel="1" x14ac:dyDescent="0.25">
      <c r="A1138" s="175" t="s">
        <v>306</v>
      </c>
      <c r="B1138" s="175" t="s">
        <v>307</v>
      </c>
      <c r="C1138" s="175" t="s">
        <v>161</v>
      </c>
      <c r="D1138" s="175" t="s">
        <v>162</v>
      </c>
      <c r="E1138" s="175"/>
      <c r="F1138" s="174">
        <v>480592</v>
      </c>
      <c r="G1138" s="174">
        <v>230480</v>
      </c>
      <c r="H1138" s="174">
        <v>0</v>
      </c>
      <c r="I1138" s="174">
        <v>0</v>
      </c>
      <c r="J1138" s="174">
        <v>595296</v>
      </c>
      <c r="K1138" s="174">
        <v>80080</v>
      </c>
      <c r="L1138" s="174">
        <v>20209</v>
      </c>
      <c r="M1138" s="174">
        <v>1552</v>
      </c>
      <c r="N1138" s="174">
        <v>1408209</v>
      </c>
    </row>
    <row r="1139" spans="1:14" hidden="1" outlineLevel="1" x14ac:dyDescent="0.25">
      <c r="A1139" s="175" t="s">
        <v>306</v>
      </c>
      <c r="B1139" s="175" t="s">
        <v>307</v>
      </c>
      <c r="C1139" s="175" t="s">
        <v>163</v>
      </c>
      <c r="D1139" s="175" t="s">
        <v>164</v>
      </c>
      <c r="E1139" s="175"/>
      <c r="F1139" s="174">
        <v>0</v>
      </c>
      <c r="G1139" s="174">
        <v>0</v>
      </c>
      <c r="H1139" s="174">
        <v>0</v>
      </c>
      <c r="I1139" s="174">
        <v>0</v>
      </c>
      <c r="J1139" s="174">
        <v>0</v>
      </c>
      <c r="K1139" s="174">
        <v>0</v>
      </c>
      <c r="L1139" s="174">
        <v>0</v>
      </c>
      <c r="M1139" s="174">
        <v>0</v>
      </c>
      <c r="N1139" s="174">
        <v>0</v>
      </c>
    </row>
    <row r="1140" spans="1:14" hidden="1" outlineLevel="1" x14ac:dyDescent="0.25">
      <c r="A1140" s="175" t="s">
        <v>306</v>
      </c>
      <c r="B1140" s="175" t="s">
        <v>307</v>
      </c>
      <c r="C1140" s="175" t="s">
        <v>165</v>
      </c>
      <c r="D1140" s="175" t="s">
        <v>166</v>
      </c>
      <c r="E1140" s="175"/>
      <c r="F1140" s="174">
        <v>15696</v>
      </c>
      <c r="G1140" s="174">
        <v>0</v>
      </c>
      <c r="H1140" s="174">
        <v>0</v>
      </c>
      <c r="I1140" s="174">
        <v>0</v>
      </c>
      <c r="J1140" s="174">
        <v>98608</v>
      </c>
      <c r="K1140" s="174">
        <v>0</v>
      </c>
      <c r="L1140" s="174">
        <v>568</v>
      </c>
      <c r="M1140" s="174">
        <v>0</v>
      </c>
      <c r="N1140" s="174">
        <v>114872</v>
      </c>
    </row>
    <row r="1141" spans="1:14" hidden="1" outlineLevel="1" x14ac:dyDescent="0.25">
      <c r="A1141" s="175" t="s">
        <v>306</v>
      </c>
      <c r="B1141" s="175" t="s">
        <v>307</v>
      </c>
      <c r="C1141" s="175" t="s">
        <v>167</v>
      </c>
      <c r="D1141" s="175" t="s">
        <v>168</v>
      </c>
      <c r="E1141" s="175"/>
      <c r="F1141" s="174">
        <v>0</v>
      </c>
      <c r="G1141" s="174">
        <v>262880</v>
      </c>
      <c r="H1141" s="174">
        <v>0</v>
      </c>
      <c r="I1141" s="174">
        <v>0</v>
      </c>
      <c r="J1141" s="174">
        <v>0</v>
      </c>
      <c r="K1141" s="174">
        <v>361264</v>
      </c>
      <c r="L1141" s="174">
        <v>0</v>
      </c>
      <c r="M1141" s="174">
        <v>12944</v>
      </c>
      <c r="N1141" s="174">
        <v>637088</v>
      </c>
    </row>
    <row r="1142" spans="1:14" hidden="1" outlineLevel="1" x14ac:dyDescent="0.25">
      <c r="A1142" s="175" t="s">
        <v>306</v>
      </c>
      <c r="B1142" s="175" t="s">
        <v>307</v>
      </c>
      <c r="C1142" s="175" t="s">
        <v>169</v>
      </c>
      <c r="D1142" s="175" t="s">
        <v>170</v>
      </c>
      <c r="E1142" s="175"/>
      <c r="F1142" s="174">
        <v>0</v>
      </c>
      <c r="G1142" s="174">
        <v>0</v>
      </c>
      <c r="H1142" s="174">
        <v>0</v>
      </c>
      <c r="I1142" s="174">
        <v>0</v>
      </c>
      <c r="J1142" s="174">
        <v>43104</v>
      </c>
      <c r="K1142" s="174">
        <v>0</v>
      </c>
      <c r="L1142" s="174">
        <v>9343</v>
      </c>
      <c r="M1142" s="174">
        <v>0</v>
      </c>
      <c r="N1142" s="174">
        <v>52447</v>
      </c>
    </row>
    <row r="1143" spans="1:14" hidden="1" outlineLevel="1" x14ac:dyDescent="0.25">
      <c r="A1143" s="175" t="s">
        <v>306</v>
      </c>
      <c r="B1143" s="175" t="s">
        <v>307</v>
      </c>
      <c r="C1143" s="175" t="s">
        <v>171</v>
      </c>
      <c r="D1143" s="175" t="s">
        <v>172</v>
      </c>
      <c r="E1143" s="175"/>
      <c r="F1143" s="174">
        <v>142944</v>
      </c>
      <c r="G1143" s="174">
        <v>127328</v>
      </c>
      <c r="H1143" s="174">
        <v>0</v>
      </c>
      <c r="I1143" s="174">
        <v>0</v>
      </c>
      <c r="J1143" s="174">
        <v>114080</v>
      </c>
      <c r="K1143" s="174">
        <v>0</v>
      </c>
      <c r="L1143" s="174">
        <v>6120</v>
      </c>
      <c r="M1143" s="174">
        <v>552</v>
      </c>
      <c r="N1143" s="174">
        <v>391024</v>
      </c>
    </row>
    <row r="1144" spans="1:14" hidden="1" outlineLevel="1" x14ac:dyDescent="0.25">
      <c r="A1144" s="175" t="s">
        <v>306</v>
      </c>
      <c r="B1144" s="175" t="s">
        <v>307</v>
      </c>
      <c r="C1144" s="175" t="s">
        <v>173</v>
      </c>
      <c r="D1144" s="175" t="s">
        <v>174</v>
      </c>
      <c r="E1144" s="175"/>
      <c r="F1144" s="174">
        <v>0</v>
      </c>
      <c r="G1144" s="174">
        <v>49328</v>
      </c>
      <c r="H1144" s="174">
        <v>0</v>
      </c>
      <c r="I1144" s="174">
        <v>0</v>
      </c>
      <c r="J1144" s="174">
        <v>0</v>
      </c>
      <c r="K1144" s="174">
        <v>0</v>
      </c>
      <c r="L1144" s="174">
        <v>0</v>
      </c>
      <c r="M1144" s="174">
        <v>0</v>
      </c>
      <c r="N1144" s="174">
        <v>49328</v>
      </c>
    </row>
    <row r="1145" spans="1:14" hidden="1" outlineLevel="1" x14ac:dyDescent="0.25">
      <c r="A1145" s="175" t="s">
        <v>306</v>
      </c>
      <c r="B1145" s="175" t="s">
        <v>307</v>
      </c>
      <c r="C1145" s="175" t="s">
        <v>175</v>
      </c>
      <c r="D1145" s="175" t="s">
        <v>176</v>
      </c>
      <c r="E1145" s="175"/>
      <c r="F1145" s="174">
        <v>0</v>
      </c>
      <c r="G1145" s="174">
        <v>16320</v>
      </c>
      <c r="H1145" s="174">
        <v>0</v>
      </c>
      <c r="I1145" s="174">
        <v>0</v>
      </c>
      <c r="J1145" s="174">
        <v>0</v>
      </c>
      <c r="K1145" s="174">
        <v>300448</v>
      </c>
      <c r="L1145" s="174">
        <v>0</v>
      </c>
      <c r="M1145" s="174">
        <v>39395</v>
      </c>
      <c r="N1145" s="174">
        <v>356163</v>
      </c>
    </row>
    <row r="1146" spans="1:14" hidden="1" outlineLevel="1" x14ac:dyDescent="0.25">
      <c r="A1146" s="175" t="s">
        <v>306</v>
      </c>
      <c r="B1146" s="175" t="s">
        <v>307</v>
      </c>
      <c r="C1146" s="175" t="s">
        <v>177</v>
      </c>
      <c r="D1146" s="175" t="s">
        <v>178</v>
      </c>
      <c r="E1146" s="175"/>
      <c r="F1146" s="174">
        <v>3934560</v>
      </c>
      <c r="G1146" s="174">
        <v>0</v>
      </c>
      <c r="H1146" s="174">
        <v>0</v>
      </c>
      <c r="I1146" s="174">
        <v>387429</v>
      </c>
      <c r="J1146" s="174">
        <v>0</v>
      </c>
      <c r="K1146" s="174">
        <v>0</v>
      </c>
      <c r="L1146" s="174">
        <v>0</v>
      </c>
      <c r="M1146" s="174">
        <v>0</v>
      </c>
      <c r="N1146" s="174">
        <v>4321989</v>
      </c>
    </row>
    <row r="1147" spans="1:14" hidden="1" outlineLevel="1" x14ac:dyDescent="0.25">
      <c r="A1147" s="175" t="s">
        <v>306</v>
      </c>
      <c r="B1147" s="175" t="s">
        <v>307</v>
      </c>
      <c r="C1147" s="175" t="s">
        <v>179</v>
      </c>
      <c r="D1147" s="175" t="s">
        <v>180</v>
      </c>
      <c r="E1147" s="175"/>
      <c r="F1147" s="174">
        <v>445232</v>
      </c>
      <c r="G1147" s="174">
        <v>0</v>
      </c>
      <c r="H1147" s="174">
        <v>0</v>
      </c>
      <c r="I1147" s="174">
        <v>0</v>
      </c>
      <c r="J1147" s="174">
        <v>43872</v>
      </c>
      <c r="K1147" s="174">
        <v>0</v>
      </c>
      <c r="L1147" s="174">
        <v>1776</v>
      </c>
      <c r="M1147" s="174">
        <v>0</v>
      </c>
      <c r="N1147" s="174">
        <v>490880</v>
      </c>
    </row>
    <row r="1148" spans="1:14" hidden="1" outlineLevel="1" x14ac:dyDescent="0.25">
      <c r="A1148" s="175" t="s">
        <v>306</v>
      </c>
      <c r="B1148" s="175" t="s">
        <v>307</v>
      </c>
      <c r="C1148" s="175" t="s">
        <v>181</v>
      </c>
      <c r="D1148" s="175" t="s">
        <v>182</v>
      </c>
      <c r="E1148" s="175"/>
      <c r="F1148" s="174">
        <v>0</v>
      </c>
      <c r="G1148" s="174">
        <v>0</v>
      </c>
      <c r="H1148" s="174">
        <v>0</v>
      </c>
      <c r="I1148" s="174">
        <v>0</v>
      </c>
      <c r="J1148" s="174">
        <v>0</v>
      </c>
      <c r="K1148" s="174">
        <v>514272</v>
      </c>
      <c r="L1148" s="174">
        <v>0</v>
      </c>
      <c r="M1148" s="174">
        <v>67192</v>
      </c>
      <c r="N1148" s="174">
        <v>581464</v>
      </c>
    </row>
    <row r="1149" spans="1:14" hidden="1" outlineLevel="1" x14ac:dyDescent="0.25">
      <c r="A1149" s="175" t="s">
        <v>306</v>
      </c>
      <c r="B1149" s="175" t="s">
        <v>307</v>
      </c>
      <c r="C1149" s="175" t="s">
        <v>183</v>
      </c>
      <c r="D1149" s="175" t="s">
        <v>184</v>
      </c>
      <c r="E1149" s="175"/>
      <c r="F1149" s="174">
        <v>0</v>
      </c>
      <c r="G1149" s="174">
        <v>0</v>
      </c>
      <c r="H1149" s="174">
        <v>0</v>
      </c>
      <c r="I1149" s="174">
        <v>0</v>
      </c>
      <c r="J1149" s="174">
        <v>0</v>
      </c>
      <c r="K1149" s="174">
        <v>26384</v>
      </c>
      <c r="L1149" s="174">
        <v>0</v>
      </c>
      <c r="M1149" s="174">
        <v>0</v>
      </c>
      <c r="N1149" s="174">
        <v>26384</v>
      </c>
    </row>
    <row r="1150" spans="1:14" hidden="1" outlineLevel="1" x14ac:dyDescent="0.25">
      <c r="A1150" s="175" t="s">
        <v>306</v>
      </c>
      <c r="B1150" s="175" t="s">
        <v>307</v>
      </c>
      <c r="C1150" s="175" t="s">
        <v>185</v>
      </c>
      <c r="D1150" s="175" t="s">
        <v>186</v>
      </c>
      <c r="E1150" s="175"/>
      <c r="F1150" s="174">
        <v>8640</v>
      </c>
      <c r="G1150" s="174">
        <v>0</v>
      </c>
      <c r="H1150" s="174">
        <v>0</v>
      </c>
      <c r="I1150" s="174">
        <v>0</v>
      </c>
      <c r="J1150" s="174">
        <v>23600</v>
      </c>
      <c r="K1150" s="174">
        <v>670592</v>
      </c>
      <c r="L1150" s="174">
        <v>0</v>
      </c>
      <c r="M1150" s="174">
        <v>67702</v>
      </c>
      <c r="N1150" s="174">
        <v>770534</v>
      </c>
    </row>
    <row r="1151" spans="1:14" hidden="1" outlineLevel="1" x14ac:dyDescent="0.25">
      <c r="A1151" s="175" t="s">
        <v>306</v>
      </c>
      <c r="B1151" s="175" t="s">
        <v>307</v>
      </c>
      <c r="C1151" s="175" t="s">
        <v>187</v>
      </c>
      <c r="D1151" s="175" t="s">
        <v>188</v>
      </c>
      <c r="E1151" s="175"/>
      <c r="F1151" s="174">
        <v>0</v>
      </c>
      <c r="G1151" s="174">
        <v>0</v>
      </c>
      <c r="H1151" s="174">
        <v>0</v>
      </c>
      <c r="I1151" s="174">
        <v>0</v>
      </c>
      <c r="J1151" s="174">
        <v>0</v>
      </c>
      <c r="K1151" s="174">
        <v>80832</v>
      </c>
      <c r="L1151" s="174">
        <v>0</v>
      </c>
      <c r="M1151" s="174">
        <v>0</v>
      </c>
      <c r="N1151" s="174">
        <v>80832</v>
      </c>
    </row>
    <row r="1152" spans="1:14" hidden="1" outlineLevel="1" x14ac:dyDescent="0.25">
      <c r="A1152" s="175" t="s">
        <v>306</v>
      </c>
      <c r="B1152" s="175" t="s">
        <v>307</v>
      </c>
      <c r="C1152" s="175" t="s">
        <v>189</v>
      </c>
      <c r="D1152" s="175" t="s">
        <v>190</v>
      </c>
      <c r="E1152" s="175"/>
      <c r="F1152" s="174">
        <v>0</v>
      </c>
      <c r="G1152" s="174">
        <v>0</v>
      </c>
      <c r="H1152" s="174">
        <v>0</v>
      </c>
      <c r="I1152" s="174">
        <v>0</v>
      </c>
      <c r="J1152" s="174">
        <v>0</v>
      </c>
      <c r="K1152" s="174">
        <v>111024</v>
      </c>
      <c r="L1152" s="174">
        <v>0</v>
      </c>
      <c r="M1152" s="174">
        <v>0</v>
      </c>
      <c r="N1152" s="174">
        <v>111024</v>
      </c>
    </row>
    <row r="1153" spans="1:14" hidden="1" outlineLevel="1" x14ac:dyDescent="0.25">
      <c r="A1153" s="175" t="s">
        <v>306</v>
      </c>
      <c r="B1153" s="175" t="s">
        <v>307</v>
      </c>
      <c r="C1153" s="175" t="s">
        <v>191</v>
      </c>
      <c r="D1153" s="175" t="s">
        <v>192</v>
      </c>
      <c r="E1153" s="175"/>
      <c r="F1153" s="174">
        <v>0</v>
      </c>
      <c r="G1153" s="174">
        <v>2430064</v>
      </c>
      <c r="H1153" s="174">
        <v>860812</v>
      </c>
      <c r="I1153" s="174">
        <v>0</v>
      </c>
      <c r="J1153" s="174">
        <v>0</v>
      </c>
      <c r="K1153" s="174">
        <v>704</v>
      </c>
      <c r="L1153" s="174">
        <v>0</v>
      </c>
      <c r="M1153" s="174">
        <v>0</v>
      </c>
      <c r="N1153" s="174">
        <v>3291580</v>
      </c>
    </row>
    <row r="1154" spans="1:14" hidden="1" outlineLevel="1" x14ac:dyDescent="0.25">
      <c r="A1154" s="175" t="s">
        <v>306</v>
      </c>
      <c r="B1154" s="175" t="s">
        <v>307</v>
      </c>
      <c r="C1154" s="175" t="s">
        <v>193</v>
      </c>
      <c r="D1154" s="175" t="s">
        <v>194</v>
      </c>
      <c r="E1154" s="175"/>
      <c r="F1154" s="174">
        <v>0</v>
      </c>
      <c r="G1154" s="174">
        <v>0</v>
      </c>
      <c r="H1154" s="174">
        <v>0</v>
      </c>
      <c r="I1154" s="174">
        <v>0</v>
      </c>
      <c r="J1154" s="174">
        <v>128176</v>
      </c>
      <c r="K1154" s="174">
        <v>0</v>
      </c>
      <c r="L1154" s="174">
        <v>672</v>
      </c>
      <c r="M1154" s="174">
        <v>0</v>
      </c>
      <c r="N1154" s="174">
        <v>128848</v>
      </c>
    </row>
    <row r="1155" spans="1:14" hidden="1" outlineLevel="1" x14ac:dyDescent="0.25">
      <c r="A1155" s="175" t="s">
        <v>306</v>
      </c>
      <c r="B1155" s="175" t="s">
        <v>307</v>
      </c>
      <c r="C1155" s="175" t="s">
        <v>195</v>
      </c>
      <c r="D1155" s="175" t="s">
        <v>196</v>
      </c>
      <c r="E1155" s="175"/>
      <c r="F1155" s="174">
        <v>0</v>
      </c>
      <c r="G1155" s="174">
        <v>0</v>
      </c>
      <c r="H1155" s="174">
        <v>0</v>
      </c>
      <c r="I1155" s="174">
        <v>0</v>
      </c>
      <c r="J1155" s="174">
        <v>30992</v>
      </c>
      <c r="K1155" s="174">
        <v>0</v>
      </c>
      <c r="L1155" s="174">
        <v>73968</v>
      </c>
      <c r="M1155" s="174">
        <v>0</v>
      </c>
      <c r="N1155" s="174">
        <v>104960</v>
      </c>
    </row>
    <row r="1156" spans="1:14" hidden="1" outlineLevel="1" x14ac:dyDescent="0.25">
      <c r="A1156" s="175" t="s">
        <v>306</v>
      </c>
      <c r="B1156" s="175" t="s">
        <v>307</v>
      </c>
      <c r="C1156" s="175" t="s">
        <v>197</v>
      </c>
      <c r="D1156" s="175" t="s">
        <v>198</v>
      </c>
      <c r="E1156" s="175"/>
      <c r="F1156" s="174">
        <v>0</v>
      </c>
      <c r="G1156" s="174">
        <v>0</v>
      </c>
      <c r="H1156" s="174">
        <v>0</v>
      </c>
      <c r="I1156" s="174">
        <v>0</v>
      </c>
      <c r="J1156" s="174">
        <v>5280</v>
      </c>
      <c r="K1156" s="174">
        <v>0</v>
      </c>
      <c r="L1156" s="174">
        <v>4368</v>
      </c>
      <c r="M1156" s="174">
        <v>0</v>
      </c>
      <c r="N1156" s="174">
        <v>9648</v>
      </c>
    </row>
    <row r="1157" spans="1:14" hidden="1" outlineLevel="1" x14ac:dyDescent="0.25">
      <c r="A1157" s="175" t="s">
        <v>306</v>
      </c>
      <c r="B1157" s="175" t="s">
        <v>307</v>
      </c>
      <c r="C1157" s="175" t="s">
        <v>199</v>
      </c>
      <c r="D1157" s="175" t="s">
        <v>200</v>
      </c>
      <c r="E1157" s="175"/>
      <c r="F1157" s="174">
        <v>530112</v>
      </c>
      <c r="G1157" s="174">
        <v>0</v>
      </c>
      <c r="H1157" s="174">
        <v>0</v>
      </c>
      <c r="I1157" s="174">
        <v>0</v>
      </c>
      <c r="J1157" s="174">
        <v>0</v>
      </c>
      <c r="K1157" s="174">
        <v>0</v>
      </c>
      <c r="L1157" s="174">
        <v>4400</v>
      </c>
      <c r="M1157" s="174">
        <v>0</v>
      </c>
      <c r="N1157" s="174">
        <v>534512</v>
      </c>
    </row>
    <row r="1158" spans="1:14" hidden="1" outlineLevel="1" x14ac:dyDescent="0.25">
      <c r="A1158" s="175" t="s">
        <v>306</v>
      </c>
      <c r="B1158" s="175" t="s">
        <v>307</v>
      </c>
      <c r="C1158" s="175" t="s">
        <v>201</v>
      </c>
      <c r="D1158" s="175" t="s">
        <v>202</v>
      </c>
      <c r="E1158" s="175"/>
      <c r="F1158" s="174">
        <v>198672</v>
      </c>
      <c r="G1158" s="174">
        <v>0</v>
      </c>
      <c r="H1158" s="174">
        <v>0</v>
      </c>
      <c r="I1158" s="174">
        <v>0</v>
      </c>
      <c r="J1158" s="174">
        <v>106112</v>
      </c>
      <c r="K1158" s="174">
        <v>0</v>
      </c>
      <c r="L1158" s="174">
        <v>0</v>
      </c>
      <c r="M1158" s="174">
        <v>0</v>
      </c>
      <c r="N1158" s="174">
        <v>304784</v>
      </c>
    </row>
    <row r="1159" spans="1:14" hidden="1" outlineLevel="1" x14ac:dyDescent="0.25">
      <c r="A1159" s="175" t="s">
        <v>306</v>
      </c>
      <c r="B1159" s="175" t="s">
        <v>307</v>
      </c>
      <c r="C1159" s="175" t="s">
        <v>203</v>
      </c>
      <c r="D1159" s="175" t="s">
        <v>204</v>
      </c>
      <c r="E1159" s="175"/>
      <c r="F1159" s="174">
        <v>5766912</v>
      </c>
      <c r="G1159" s="174">
        <v>0</v>
      </c>
      <c r="H1159" s="174">
        <v>0</v>
      </c>
      <c r="I1159" s="174">
        <v>0</v>
      </c>
      <c r="J1159" s="174">
        <v>11808</v>
      </c>
      <c r="K1159" s="174">
        <v>0</v>
      </c>
      <c r="L1159" s="174">
        <v>0</v>
      </c>
      <c r="M1159" s="174">
        <v>0</v>
      </c>
      <c r="N1159" s="174">
        <v>5778720</v>
      </c>
    </row>
    <row r="1160" spans="1:14" hidden="1" outlineLevel="1" x14ac:dyDescent="0.25">
      <c r="A1160" s="175" t="s">
        <v>306</v>
      </c>
      <c r="B1160" s="175" t="s">
        <v>307</v>
      </c>
      <c r="C1160" s="175" t="s">
        <v>205</v>
      </c>
      <c r="D1160" s="175" t="s">
        <v>206</v>
      </c>
      <c r="E1160" s="175"/>
      <c r="F1160" s="174">
        <v>1116694</v>
      </c>
      <c r="G1160" s="174">
        <v>0</v>
      </c>
      <c r="H1160" s="174">
        <v>0</v>
      </c>
      <c r="I1160" s="174">
        <v>0</v>
      </c>
      <c r="J1160" s="174">
        <v>98736</v>
      </c>
      <c r="K1160" s="174">
        <v>0</v>
      </c>
      <c r="L1160" s="174">
        <v>144</v>
      </c>
      <c r="M1160" s="174">
        <v>0</v>
      </c>
      <c r="N1160" s="174">
        <v>1215574</v>
      </c>
    </row>
    <row r="1161" spans="1:14" hidden="1" outlineLevel="1" x14ac:dyDescent="0.25">
      <c r="A1161" s="175" t="s">
        <v>306</v>
      </c>
      <c r="B1161" s="175" t="s">
        <v>307</v>
      </c>
      <c r="C1161" s="175" t="s">
        <v>207</v>
      </c>
      <c r="D1161" s="175" t="s">
        <v>208</v>
      </c>
      <c r="E1161" s="175"/>
      <c r="F1161" s="174">
        <v>0</v>
      </c>
      <c r="G1161" s="174">
        <v>0</v>
      </c>
      <c r="H1161" s="174">
        <v>0</v>
      </c>
      <c r="I1161" s="174">
        <v>0</v>
      </c>
      <c r="J1161" s="174">
        <v>0</v>
      </c>
      <c r="K1161" s="174">
        <v>0</v>
      </c>
      <c r="L1161" s="174">
        <v>0</v>
      </c>
      <c r="M1161" s="174">
        <v>0</v>
      </c>
      <c r="N1161" s="174">
        <v>0</v>
      </c>
    </row>
    <row r="1162" spans="1:14" hidden="1" outlineLevel="1" x14ac:dyDescent="0.25">
      <c r="A1162" s="175" t="s">
        <v>306</v>
      </c>
      <c r="B1162" s="175" t="s">
        <v>307</v>
      </c>
      <c r="C1162" s="175" t="s">
        <v>209</v>
      </c>
      <c r="D1162" s="175" t="s">
        <v>210</v>
      </c>
      <c r="E1162" s="175"/>
      <c r="F1162" s="174">
        <v>12789526</v>
      </c>
      <c r="G1162" s="174">
        <v>7378912</v>
      </c>
      <c r="H1162" s="174">
        <v>860812</v>
      </c>
      <c r="I1162" s="174">
        <v>387429</v>
      </c>
      <c r="J1162" s="174">
        <v>1652192</v>
      </c>
      <c r="K1162" s="174">
        <v>2150976</v>
      </c>
      <c r="L1162" s="174">
        <v>137000</v>
      </c>
      <c r="M1162" s="174">
        <v>192777</v>
      </c>
      <c r="N1162" s="174">
        <v>25549624</v>
      </c>
    </row>
    <row r="1163" spans="1:14" hidden="1" outlineLevel="1" x14ac:dyDescent="0.25">
      <c r="D1163" s="173" t="s">
        <v>211</v>
      </c>
      <c r="E1163" s="173"/>
    </row>
    <row r="1164" spans="1:14" hidden="1" outlineLevel="1" x14ac:dyDescent="0.25">
      <c r="A1164" s="175" t="s">
        <v>306</v>
      </c>
      <c r="B1164" s="175" t="s">
        <v>307</v>
      </c>
      <c r="C1164" s="175" t="s">
        <v>212</v>
      </c>
      <c r="D1164" s="175" t="s">
        <v>213</v>
      </c>
      <c r="E1164" s="175"/>
      <c r="F1164" s="174">
        <v>0</v>
      </c>
      <c r="G1164" s="174">
        <v>0</v>
      </c>
      <c r="H1164" s="174">
        <v>0</v>
      </c>
      <c r="I1164" s="174">
        <v>0</v>
      </c>
      <c r="J1164" s="174">
        <v>0</v>
      </c>
      <c r="K1164" s="174">
        <v>0</v>
      </c>
      <c r="L1164" s="174">
        <v>0</v>
      </c>
      <c r="M1164" s="174">
        <v>0</v>
      </c>
      <c r="N1164" s="174">
        <v>0</v>
      </c>
    </row>
    <row r="1165" spans="1:14" hidden="1" outlineLevel="1" x14ac:dyDescent="0.25">
      <c r="A1165" s="175" t="s">
        <v>306</v>
      </c>
      <c r="B1165" s="175" t="s">
        <v>307</v>
      </c>
      <c r="C1165" s="175" t="s">
        <v>214</v>
      </c>
      <c r="D1165" s="175" t="s">
        <v>215</v>
      </c>
      <c r="E1165" s="175"/>
      <c r="F1165" s="174">
        <v>0</v>
      </c>
      <c r="G1165" s="174">
        <v>0</v>
      </c>
      <c r="H1165" s="174">
        <v>0</v>
      </c>
      <c r="I1165" s="174">
        <v>0</v>
      </c>
      <c r="J1165" s="174">
        <v>0</v>
      </c>
      <c r="K1165" s="174">
        <v>0</v>
      </c>
      <c r="L1165" s="174">
        <v>0</v>
      </c>
      <c r="M1165" s="174">
        <v>0</v>
      </c>
      <c r="N1165" s="174">
        <v>0</v>
      </c>
    </row>
    <row r="1166" spans="1:14" hidden="1" outlineLevel="1" x14ac:dyDescent="0.25">
      <c r="A1166" s="175" t="s">
        <v>306</v>
      </c>
      <c r="B1166" s="175" t="s">
        <v>307</v>
      </c>
      <c r="C1166" s="175" t="s">
        <v>216</v>
      </c>
      <c r="D1166" s="175" t="s">
        <v>217</v>
      </c>
      <c r="E1166" s="175"/>
      <c r="F1166" s="174">
        <v>0</v>
      </c>
      <c r="G1166" s="174">
        <v>0</v>
      </c>
      <c r="H1166" s="174">
        <v>0</v>
      </c>
      <c r="I1166" s="174">
        <v>0</v>
      </c>
      <c r="J1166" s="174">
        <v>0</v>
      </c>
      <c r="K1166" s="174">
        <v>0</v>
      </c>
      <c r="L1166" s="174">
        <v>0</v>
      </c>
      <c r="M1166" s="174">
        <v>0</v>
      </c>
      <c r="N1166" s="174">
        <v>0</v>
      </c>
    </row>
    <row r="1167" spans="1:14" hidden="1" outlineLevel="1" x14ac:dyDescent="0.25">
      <c r="A1167" s="175" t="s">
        <v>306</v>
      </c>
      <c r="B1167" s="175" t="s">
        <v>307</v>
      </c>
      <c r="C1167" s="175" t="s">
        <v>218</v>
      </c>
      <c r="D1167" s="175" t="s">
        <v>219</v>
      </c>
      <c r="E1167" s="175"/>
      <c r="F1167" s="174">
        <v>0</v>
      </c>
      <c r="G1167" s="174">
        <v>0</v>
      </c>
      <c r="H1167" s="174">
        <v>0</v>
      </c>
      <c r="I1167" s="174">
        <v>0</v>
      </c>
      <c r="J1167" s="174">
        <v>0</v>
      </c>
      <c r="K1167" s="174">
        <v>0</v>
      </c>
      <c r="L1167" s="174">
        <v>0</v>
      </c>
      <c r="M1167" s="174">
        <v>0</v>
      </c>
      <c r="N1167" s="174">
        <v>0</v>
      </c>
    </row>
    <row r="1168" spans="1:14" hidden="1" outlineLevel="1" x14ac:dyDescent="0.25">
      <c r="A1168" s="175" t="s">
        <v>306</v>
      </c>
      <c r="B1168" s="175" t="s">
        <v>307</v>
      </c>
      <c r="C1168" s="175" t="s">
        <v>482</v>
      </c>
      <c r="D1168" s="175" t="s">
        <v>483</v>
      </c>
      <c r="E1168" s="175"/>
      <c r="F1168" s="174">
        <v>0</v>
      </c>
      <c r="G1168" s="174">
        <v>0</v>
      </c>
      <c r="H1168" s="174">
        <v>0</v>
      </c>
      <c r="I1168" s="174">
        <v>0</v>
      </c>
      <c r="J1168" s="174">
        <v>0</v>
      </c>
      <c r="K1168" s="174">
        <v>0</v>
      </c>
      <c r="L1168" s="174">
        <v>0</v>
      </c>
      <c r="M1168" s="174">
        <v>0</v>
      </c>
      <c r="N1168" s="174">
        <v>0</v>
      </c>
    </row>
    <row r="1169" spans="1:14" hidden="1" outlineLevel="1" x14ac:dyDescent="0.25">
      <c r="A1169" s="175" t="s">
        <v>306</v>
      </c>
      <c r="B1169" s="175" t="s">
        <v>307</v>
      </c>
      <c r="C1169" s="175" t="s">
        <v>484</v>
      </c>
      <c r="D1169" s="175" t="s">
        <v>220</v>
      </c>
      <c r="E1169" s="175"/>
      <c r="F1169" s="174">
        <v>0</v>
      </c>
      <c r="G1169" s="174">
        <v>0</v>
      </c>
      <c r="H1169" s="174">
        <v>0</v>
      </c>
      <c r="I1169" s="174">
        <v>0</v>
      </c>
      <c r="J1169" s="174">
        <v>0</v>
      </c>
      <c r="K1169" s="174">
        <v>0</v>
      </c>
      <c r="L1169" s="174">
        <v>0</v>
      </c>
      <c r="M1169" s="174">
        <v>0</v>
      </c>
      <c r="N1169" s="174">
        <v>0</v>
      </c>
    </row>
    <row r="1170" spans="1:14" hidden="1" outlineLevel="1" x14ac:dyDescent="0.25"/>
    <row r="1171" spans="1:14" hidden="1" outlineLevel="1" x14ac:dyDescent="0.25"/>
    <row r="1172" spans="1:14" hidden="1" outlineLevel="1" x14ac:dyDescent="0.25">
      <c r="A1172" s="173" t="s">
        <v>308</v>
      </c>
    </row>
    <row r="1173" spans="1:14" hidden="1" outlineLevel="1" x14ac:dyDescent="0.25">
      <c r="A1173" s="175" t="s">
        <v>6</v>
      </c>
      <c r="B1173" s="175" t="s">
        <v>143</v>
      </c>
      <c r="C1173" s="175" t="s">
        <v>14</v>
      </c>
      <c r="D1173" s="173" t="s">
        <v>144</v>
      </c>
      <c r="E1173" s="173"/>
      <c r="F1173" s="174" t="s">
        <v>145</v>
      </c>
      <c r="G1173" s="174" t="s">
        <v>146</v>
      </c>
      <c r="H1173" s="174" t="s">
        <v>147</v>
      </c>
      <c r="I1173" s="174" t="s">
        <v>148</v>
      </c>
      <c r="J1173" s="174" t="s">
        <v>149</v>
      </c>
      <c r="K1173" s="174" t="s">
        <v>150</v>
      </c>
      <c r="L1173" s="174" t="s">
        <v>151</v>
      </c>
      <c r="M1173" s="174" t="s">
        <v>152</v>
      </c>
      <c r="N1173" s="174" t="s">
        <v>5</v>
      </c>
    </row>
    <row r="1174" spans="1:14" hidden="1" outlineLevel="1" x14ac:dyDescent="0.25">
      <c r="A1174" s="175" t="s">
        <v>309</v>
      </c>
      <c r="B1174" s="175" t="s">
        <v>310</v>
      </c>
      <c r="C1174" s="175" t="s">
        <v>155</v>
      </c>
      <c r="D1174" s="175" t="s">
        <v>156</v>
      </c>
      <c r="E1174" s="175"/>
      <c r="F1174" s="174">
        <v>13008</v>
      </c>
      <c r="G1174" s="174">
        <v>0</v>
      </c>
      <c r="H1174" s="174">
        <v>0</v>
      </c>
      <c r="I1174" s="174">
        <v>0</v>
      </c>
      <c r="J1174" s="174">
        <v>7008</v>
      </c>
      <c r="K1174" s="174">
        <v>0</v>
      </c>
      <c r="L1174" s="174">
        <v>0</v>
      </c>
      <c r="M1174" s="174">
        <v>0</v>
      </c>
      <c r="N1174" s="174">
        <v>20016</v>
      </c>
    </row>
    <row r="1175" spans="1:14" hidden="1" outlineLevel="1" x14ac:dyDescent="0.25">
      <c r="A1175" s="175" t="s">
        <v>309</v>
      </c>
      <c r="B1175" s="175" t="s">
        <v>310</v>
      </c>
      <c r="C1175" s="175" t="s">
        <v>157</v>
      </c>
      <c r="D1175" s="175" t="s">
        <v>158</v>
      </c>
      <c r="E1175" s="175"/>
      <c r="F1175" s="174">
        <v>0</v>
      </c>
      <c r="G1175" s="174">
        <v>0</v>
      </c>
      <c r="H1175" s="174">
        <v>0</v>
      </c>
      <c r="I1175" s="174">
        <v>0</v>
      </c>
      <c r="J1175" s="174">
        <v>30288</v>
      </c>
      <c r="K1175" s="174">
        <v>0</v>
      </c>
      <c r="L1175" s="174">
        <v>3576</v>
      </c>
      <c r="M1175" s="174">
        <v>0</v>
      </c>
      <c r="N1175" s="174">
        <v>33864</v>
      </c>
    </row>
    <row r="1176" spans="1:14" hidden="1" outlineLevel="1" x14ac:dyDescent="0.25">
      <c r="A1176" s="175" t="s">
        <v>309</v>
      </c>
      <c r="B1176" s="175" t="s">
        <v>310</v>
      </c>
      <c r="C1176" s="175" t="s">
        <v>159</v>
      </c>
      <c r="D1176" s="175" t="s">
        <v>160</v>
      </c>
      <c r="E1176" s="175"/>
      <c r="F1176" s="174">
        <v>0</v>
      </c>
      <c r="G1176" s="174">
        <v>169952</v>
      </c>
      <c r="H1176" s="174">
        <v>0</v>
      </c>
      <c r="I1176" s="174">
        <v>0</v>
      </c>
      <c r="J1176" s="174">
        <v>0</v>
      </c>
      <c r="K1176" s="174">
        <v>2784</v>
      </c>
      <c r="L1176" s="174">
        <v>0</v>
      </c>
      <c r="M1176" s="174">
        <v>0</v>
      </c>
      <c r="N1176" s="174">
        <v>172736</v>
      </c>
    </row>
    <row r="1177" spans="1:14" hidden="1" outlineLevel="1" x14ac:dyDescent="0.25">
      <c r="A1177" s="175" t="s">
        <v>309</v>
      </c>
      <c r="B1177" s="175" t="s">
        <v>310</v>
      </c>
      <c r="C1177" s="175" t="s">
        <v>161</v>
      </c>
      <c r="D1177" s="175" t="s">
        <v>162</v>
      </c>
      <c r="E1177" s="175"/>
      <c r="F1177" s="174">
        <v>22080</v>
      </c>
      <c r="G1177" s="174">
        <v>9792</v>
      </c>
      <c r="H1177" s="174">
        <v>0</v>
      </c>
      <c r="I1177" s="174">
        <v>0</v>
      </c>
      <c r="J1177" s="174">
        <v>20688</v>
      </c>
      <c r="K1177" s="174">
        <v>4080</v>
      </c>
      <c r="L1177" s="174">
        <v>504</v>
      </c>
      <c r="M1177" s="174">
        <v>0</v>
      </c>
      <c r="N1177" s="174">
        <v>57144</v>
      </c>
    </row>
    <row r="1178" spans="1:14" hidden="1" outlineLevel="1" x14ac:dyDescent="0.25">
      <c r="A1178" s="175" t="s">
        <v>309</v>
      </c>
      <c r="B1178" s="175" t="s">
        <v>310</v>
      </c>
      <c r="C1178" s="175" t="s">
        <v>163</v>
      </c>
      <c r="D1178" s="175" t="s">
        <v>164</v>
      </c>
      <c r="E1178" s="175"/>
      <c r="F1178" s="174">
        <v>0</v>
      </c>
      <c r="G1178" s="174">
        <v>0</v>
      </c>
      <c r="H1178" s="174">
        <v>0</v>
      </c>
      <c r="I1178" s="174">
        <v>0</v>
      </c>
      <c r="J1178" s="174">
        <v>0</v>
      </c>
      <c r="K1178" s="174">
        <v>0</v>
      </c>
      <c r="L1178" s="174">
        <v>0</v>
      </c>
      <c r="M1178" s="174">
        <v>0</v>
      </c>
      <c r="N1178" s="174">
        <v>0</v>
      </c>
    </row>
    <row r="1179" spans="1:14" hidden="1" outlineLevel="1" x14ac:dyDescent="0.25">
      <c r="A1179" s="175" t="s">
        <v>309</v>
      </c>
      <c r="B1179" s="175" t="s">
        <v>310</v>
      </c>
      <c r="C1179" s="175" t="s">
        <v>165</v>
      </c>
      <c r="D1179" s="175" t="s">
        <v>166</v>
      </c>
      <c r="E1179" s="175"/>
      <c r="F1179" s="174">
        <v>1056</v>
      </c>
      <c r="G1179" s="174">
        <v>0</v>
      </c>
      <c r="H1179" s="174">
        <v>0</v>
      </c>
      <c r="I1179" s="174">
        <v>0</v>
      </c>
      <c r="J1179" s="174">
        <v>0</v>
      </c>
      <c r="K1179" s="174">
        <v>0</v>
      </c>
      <c r="L1179" s="174">
        <v>0</v>
      </c>
      <c r="M1179" s="174">
        <v>0</v>
      </c>
      <c r="N1179" s="174">
        <v>1056</v>
      </c>
    </row>
    <row r="1180" spans="1:14" hidden="1" outlineLevel="1" x14ac:dyDescent="0.25">
      <c r="A1180" s="175" t="s">
        <v>309</v>
      </c>
      <c r="B1180" s="175" t="s">
        <v>310</v>
      </c>
      <c r="C1180" s="175" t="s">
        <v>167</v>
      </c>
      <c r="D1180" s="175" t="s">
        <v>168</v>
      </c>
      <c r="E1180" s="175"/>
      <c r="F1180" s="174">
        <v>0</v>
      </c>
      <c r="G1180" s="174">
        <v>5152</v>
      </c>
      <c r="H1180" s="174">
        <v>0</v>
      </c>
      <c r="I1180" s="174">
        <v>0</v>
      </c>
      <c r="J1180" s="174">
        <v>0</v>
      </c>
      <c r="K1180" s="174">
        <v>5328</v>
      </c>
      <c r="L1180" s="174">
        <v>0</v>
      </c>
      <c r="M1180" s="174">
        <v>104</v>
      </c>
      <c r="N1180" s="174">
        <v>10584</v>
      </c>
    </row>
    <row r="1181" spans="1:14" hidden="1" outlineLevel="1" x14ac:dyDescent="0.25">
      <c r="A1181" s="175" t="s">
        <v>309</v>
      </c>
      <c r="B1181" s="175" t="s">
        <v>310</v>
      </c>
      <c r="C1181" s="175" t="s">
        <v>169</v>
      </c>
      <c r="D1181" s="175" t="s">
        <v>170</v>
      </c>
      <c r="E1181" s="175"/>
      <c r="F1181" s="174">
        <v>0</v>
      </c>
      <c r="G1181" s="174">
        <v>0</v>
      </c>
      <c r="H1181" s="174">
        <v>0</v>
      </c>
      <c r="I1181" s="174">
        <v>0</v>
      </c>
      <c r="J1181" s="174">
        <v>26480</v>
      </c>
      <c r="K1181" s="174">
        <v>0</v>
      </c>
      <c r="L1181" s="174">
        <v>240</v>
      </c>
      <c r="M1181" s="174">
        <v>0</v>
      </c>
      <c r="N1181" s="174">
        <v>26720</v>
      </c>
    </row>
    <row r="1182" spans="1:14" hidden="1" outlineLevel="1" x14ac:dyDescent="0.25">
      <c r="A1182" s="175" t="s">
        <v>309</v>
      </c>
      <c r="B1182" s="175" t="s">
        <v>310</v>
      </c>
      <c r="C1182" s="175" t="s">
        <v>171</v>
      </c>
      <c r="D1182" s="175" t="s">
        <v>172</v>
      </c>
      <c r="E1182" s="175"/>
      <c r="F1182" s="174">
        <v>11472</v>
      </c>
      <c r="G1182" s="174">
        <v>5472</v>
      </c>
      <c r="H1182" s="174">
        <v>0</v>
      </c>
      <c r="I1182" s="174">
        <v>0</v>
      </c>
      <c r="J1182" s="174">
        <v>59520</v>
      </c>
      <c r="K1182" s="174">
        <v>0</v>
      </c>
      <c r="L1182" s="174">
        <v>1816</v>
      </c>
      <c r="M1182" s="174">
        <v>0</v>
      </c>
      <c r="N1182" s="174">
        <v>78280</v>
      </c>
    </row>
    <row r="1183" spans="1:14" hidden="1" outlineLevel="1" x14ac:dyDescent="0.25">
      <c r="A1183" s="175" t="s">
        <v>309</v>
      </c>
      <c r="B1183" s="175" t="s">
        <v>310</v>
      </c>
      <c r="C1183" s="175" t="s">
        <v>173</v>
      </c>
      <c r="D1183" s="175" t="s">
        <v>174</v>
      </c>
      <c r="E1183" s="175"/>
      <c r="F1183" s="174">
        <v>0</v>
      </c>
      <c r="G1183" s="174">
        <v>896</v>
      </c>
      <c r="H1183" s="174">
        <v>0</v>
      </c>
      <c r="I1183" s="174">
        <v>0</v>
      </c>
      <c r="J1183" s="174">
        <v>0</v>
      </c>
      <c r="K1183" s="174">
        <v>0</v>
      </c>
      <c r="L1183" s="174">
        <v>0</v>
      </c>
      <c r="M1183" s="174">
        <v>0</v>
      </c>
      <c r="N1183" s="174">
        <v>896</v>
      </c>
    </row>
    <row r="1184" spans="1:14" hidden="1" outlineLevel="1" x14ac:dyDescent="0.25">
      <c r="A1184" s="175" t="s">
        <v>309</v>
      </c>
      <c r="B1184" s="175" t="s">
        <v>310</v>
      </c>
      <c r="C1184" s="175" t="s">
        <v>175</v>
      </c>
      <c r="D1184" s="175" t="s">
        <v>176</v>
      </c>
      <c r="E1184" s="175"/>
      <c r="F1184" s="174">
        <v>0</v>
      </c>
      <c r="G1184" s="174">
        <v>864</v>
      </c>
      <c r="H1184" s="174">
        <v>0</v>
      </c>
      <c r="I1184" s="174">
        <v>0</v>
      </c>
      <c r="J1184" s="174">
        <v>0</v>
      </c>
      <c r="K1184" s="174">
        <v>8224</v>
      </c>
      <c r="L1184" s="174">
        <v>0</v>
      </c>
      <c r="M1184" s="174">
        <v>1740</v>
      </c>
      <c r="N1184" s="174">
        <v>10828</v>
      </c>
    </row>
    <row r="1185" spans="1:14" hidden="1" outlineLevel="1" x14ac:dyDescent="0.25">
      <c r="A1185" s="175" t="s">
        <v>309</v>
      </c>
      <c r="B1185" s="175" t="s">
        <v>310</v>
      </c>
      <c r="C1185" s="175" t="s">
        <v>177</v>
      </c>
      <c r="D1185" s="175" t="s">
        <v>178</v>
      </c>
      <c r="E1185" s="175"/>
      <c r="F1185" s="174">
        <v>164160</v>
      </c>
      <c r="G1185" s="174">
        <v>0</v>
      </c>
      <c r="H1185" s="174">
        <v>0</v>
      </c>
      <c r="I1185" s="174">
        <v>8336</v>
      </c>
      <c r="J1185" s="174">
        <v>0</v>
      </c>
      <c r="K1185" s="174">
        <v>0</v>
      </c>
      <c r="L1185" s="174">
        <v>0</v>
      </c>
      <c r="M1185" s="174">
        <v>0</v>
      </c>
      <c r="N1185" s="174">
        <v>172496</v>
      </c>
    </row>
    <row r="1186" spans="1:14" hidden="1" outlineLevel="1" x14ac:dyDescent="0.25">
      <c r="A1186" s="175" t="s">
        <v>309</v>
      </c>
      <c r="B1186" s="175" t="s">
        <v>310</v>
      </c>
      <c r="C1186" s="175" t="s">
        <v>179</v>
      </c>
      <c r="D1186" s="175" t="s">
        <v>180</v>
      </c>
      <c r="E1186" s="175"/>
      <c r="F1186" s="174">
        <v>17184</v>
      </c>
      <c r="G1186" s="174">
        <v>0</v>
      </c>
      <c r="H1186" s="174">
        <v>0</v>
      </c>
      <c r="I1186" s="174">
        <v>0</v>
      </c>
      <c r="J1186" s="174">
        <v>0</v>
      </c>
      <c r="K1186" s="174">
        <v>0</v>
      </c>
      <c r="L1186" s="174">
        <v>0</v>
      </c>
      <c r="M1186" s="174">
        <v>0</v>
      </c>
      <c r="N1186" s="174">
        <v>17184</v>
      </c>
    </row>
    <row r="1187" spans="1:14" hidden="1" outlineLevel="1" x14ac:dyDescent="0.25">
      <c r="A1187" s="175" t="s">
        <v>309</v>
      </c>
      <c r="B1187" s="175" t="s">
        <v>310</v>
      </c>
      <c r="C1187" s="175" t="s">
        <v>181</v>
      </c>
      <c r="D1187" s="175" t="s">
        <v>182</v>
      </c>
      <c r="E1187" s="175"/>
      <c r="F1187" s="174">
        <v>0</v>
      </c>
      <c r="G1187" s="174">
        <v>0</v>
      </c>
      <c r="H1187" s="174">
        <v>0</v>
      </c>
      <c r="I1187" s="174">
        <v>0</v>
      </c>
      <c r="J1187" s="174">
        <v>0</v>
      </c>
      <c r="K1187" s="174">
        <v>93152</v>
      </c>
      <c r="L1187" s="174">
        <v>0</v>
      </c>
      <c r="M1187" s="174">
        <v>3808</v>
      </c>
      <c r="N1187" s="174">
        <v>96960</v>
      </c>
    </row>
    <row r="1188" spans="1:14" hidden="1" outlineLevel="1" x14ac:dyDescent="0.25">
      <c r="A1188" s="175" t="s">
        <v>309</v>
      </c>
      <c r="B1188" s="175" t="s">
        <v>310</v>
      </c>
      <c r="C1188" s="175" t="s">
        <v>183</v>
      </c>
      <c r="D1188" s="175" t="s">
        <v>184</v>
      </c>
      <c r="E1188" s="175"/>
      <c r="F1188" s="174">
        <v>0</v>
      </c>
      <c r="G1188" s="174">
        <v>0</v>
      </c>
      <c r="H1188" s="174">
        <v>0</v>
      </c>
      <c r="I1188" s="174">
        <v>0</v>
      </c>
      <c r="J1188" s="174">
        <v>0</v>
      </c>
      <c r="K1188" s="174">
        <v>0</v>
      </c>
      <c r="L1188" s="174">
        <v>0</v>
      </c>
      <c r="M1188" s="174">
        <v>0</v>
      </c>
      <c r="N1188" s="174">
        <v>0</v>
      </c>
    </row>
    <row r="1189" spans="1:14" hidden="1" outlineLevel="1" x14ac:dyDescent="0.25">
      <c r="A1189" s="175" t="s">
        <v>309</v>
      </c>
      <c r="B1189" s="175" t="s">
        <v>310</v>
      </c>
      <c r="C1189" s="175" t="s">
        <v>185</v>
      </c>
      <c r="D1189" s="175" t="s">
        <v>186</v>
      </c>
      <c r="E1189" s="175"/>
      <c r="F1189" s="174">
        <v>2352</v>
      </c>
      <c r="G1189" s="174">
        <v>624</v>
      </c>
      <c r="H1189" s="174">
        <v>0</v>
      </c>
      <c r="I1189" s="174">
        <v>0</v>
      </c>
      <c r="J1189" s="174">
        <v>7008</v>
      </c>
      <c r="K1189" s="174">
        <v>123232</v>
      </c>
      <c r="L1189" s="174">
        <v>0</v>
      </c>
      <c r="M1189" s="174">
        <v>11471</v>
      </c>
      <c r="N1189" s="174">
        <v>144687</v>
      </c>
    </row>
    <row r="1190" spans="1:14" hidden="1" outlineLevel="1" x14ac:dyDescent="0.25">
      <c r="A1190" s="175" t="s">
        <v>309</v>
      </c>
      <c r="B1190" s="175" t="s">
        <v>310</v>
      </c>
      <c r="C1190" s="175" t="s">
        <v>187</v>
      </c>
      <c r="D1190" s="175" t="s">
        <v>188</v>
      </c>
      <c r="E1190" s="175"/>
      <c r="F1190" s="174">
        <v>0</v>
      </c>
      <c r="G1190" s="174">
        <v>0</v>
      </c>
      <c r="H1190" s="174">
        <v>0</v>
      </c>
      <c r="I1190" s="174">
        <v>0</v>
      </c>
      <c r="J1190" s="174">
        <v>0</v>
      </c>
      <c r="K1190" s="174">
        <v>0</v>
      </c>
      <c r="L1190" s="174">
        <v>0</v>
      </c>
      <c r="M1190" s="174">
        <v>0</v>
      </c>
      <c r="N1190" s="174">
        <v>0</v>
      </c>
    </row>
    <row r="1191" spans="1:14" hidden="1" outlineLevel="1" x14ac:dyDescent="0.25">
      <c r="A1191" s="175" t="s">
        <v>309</v>
      </c>
      <c r="B1191" s="175" t="s">
        <v>310</v>
      </c>
      <c r="C1191" s="175" t="s">
        <v>189</v>
      </c>
      <c r="D1191" s="175" t="s">
        <v>190</v>
      </c>
      <c r="E1191" s="175"/>
      <c r="F1191" s="174">
        <v>0</v>
      </c>
      <c r="G1191" s="174">
        <v>0</v>
      </c>
      <c r="H1191" s="174">
        <v>0</v>
      </c>
      <c r="I1191" s="174">
        <v>0</v>
      </c>
      <c r="J1191" s="174">
        <v>0</v>
      </c>
      <c r="K1191" s="174">
        <v>32560</v>
      </c>
      <c r="L1191" s="174">
        <v>0</v>
      </c>
      <c r="M1191" s="174">
        <v>0</v>
      </c>
      <c r="N1191" s="174">
        <v>32560</v>
      </c>
    </row>
    <row r="1192" spans="1:14" hidden="1" outlineLevel="1" x14ac:dyDescent="0.25">
      <c r="A1192" s="175" t="s">
        <v>309</v>
      </c>
      <c r="B1192" s="175" t="s">
        <v>310</v>
      </c>
      <c r="C1192" s="175" t="s">
        <v>191</v>
      </c>
      <c r="D1192" s="175" t="s">
        <v>192</v>
      </c>
      <c r="E1192" s="175"/>
      <c r="F1192" s="174">
        <v>0</v>
      </c>
      <c r="G1192" s="174">
        <v>87344</v>
      </c>
      <c r="H1192" s="174">
        <v>27344</v>
      </c>
      <c r="I1192" s="174">
        <v>0</v>
      </c>
      <c r="J1192" s="174">
        <v>0</v>
      </c>
      <c r="K1192" s="174">
        <v>0</v>
      </c>
      <c r="L1192" s="174">
        <v>0</v>
      </c>
      <c r="M1192" s="174">
        <v>0</v>
      </c>
      <c r="N1192" s="174">
        <v>114688</v>
      </c>
    </row>
    <row r="1193" spans="1:14" hidden="1" outlineLevel="1" x14ac:dyDescent="0.25">
      <c r="A1193" s="175" t="s">
        <v>309</v>
      </c>
      <c r="B1193" s="175" t="s">
        <v>310</v>
      </c>
      <c r="C1193" s="175" t="s">
        <v>193</v>
      </c>
      <c r="D1193" s="175" t="s">
        <v>194</v>
      </c>
      <c r="E1193" s="175"/>
      <c r="F1193" s="174">
        <v>0</v>
      </c>
      <c r="G1193" s="174">
        <v>0</v>
      </c>
      <c r="H1193" s="174">
        <v>0</v>
      </c>
      <c r="I1193" s="174">
        <v>0</v>
      </c>
      <c r="J1193" s="174">
        <v>21120</v>
      </c>
      <c r="K1193" s="174">
        <v>0</v>
      </c>
      <c r="L1193" s="174">
        <v>0</v>
      </c>
      <c r="M1193" s="174">
        <v>0</v>
      </c>
      <c r="N1193" s="174">
        <v>21120</v>
      </c>
    </row>
    <row r="1194" spans="1:14" hidden="1" outlineLevel="1" x14ac:dyDescent="0.25">
      <c r="A1194" s="175" t="s">
        <v>309</v>
      </c>
      <c r="B1194" s="175" t="s">
        <v>310</v>
      </c>
      <c r="C1194" s="175" t="s">
        <v>195</v>
      </c>
      <c r="D1194" s="175" t="s">
        <v>196</v>
      </c>
      <c r="E1194" s="175"/>
      <c r="F1194" s="174">
        <v>0</v>
      </c>
      <c r="G1194" s="174">
        <v>0</v>
      </c>
      <c r="H1194" s="174">
        <v>0</v>
      </c>
      <c r="I1194" s="174">
        <v>0</v>
      </c>
      <c r="J1194" s="174">
        <v>0</v>
      </c>
      <c r="K1194" s="174">
        <v>0</v>
      </c>
      <c r="L1194" s="174">
        <v>484</v>
      </c>
      <c r="M1194" s="174">
        <v>0</v>
      </c>
      <c r="N1194" s="174">
        <v>484</v>
      </c>
    </row>
    <row r="1195" spans="1:14" hidden="1" outlineLevel="1" x14ac:dyDescent="0.25">
      <c r="A1195" s="175" t="s">
        <v>309</v>
      </c>
      <c r="B1195" s="175" t="s">
        <v>310</v>
      </c>
      <c r="C1195" s="175" t="s">
        <v>197</v>
      </c>
      <c r="D1195" s="175" t="s">
        <v>198</v>
      </c>
      <c r="E1195" s="175"/>
      <c r="F1195" s="174">
        <v>0</v>
      </c>
      <c r="G1195" s="174">
        <v>0</v>
      </c>
      <c r="H1195" s="174">
        <v>0</v>
      </c>
      <c r="I1195" s="174">
        <v>0</v>
      </c>
      <c r="J1195" s="174">
        <v>256</v>
      </c>
      <c r="K1195" s="174">
        <v>0</v>
      </c>
      <c r="L1195" s="174">
        <v>0</v>
      </c>
      <c r="M1195" s="174">
        <v>0</v>
      </c>
      <c r="N1195" s="174">
        <v>256</v>
      </c>
    </row>
    <row r="1196" spans="1:14" hidden="1" outlineLevel="1" x14ac:dyDescent="0.25">
      <c r="A1196" s="175" t="s">
        <v>309</v>
      </c>
      <c r="B1196" s="175" t="s">
        <v>310</v>
      </c>
      <c r="C1196" s="175" t="s">
        <v>199</v>
      </c>
      <c r="D1196" s="175" t="s">
        <v>200</v>
      </c>
      <c r="E1196" s="175"/>
      <c r="F1196" s="174">
        <v>14352</v>
      </c>
      <c r="G1196" s="174">
        <v>0</v>
      </c>
      <c r="H1196" s="174">
        <v>0</v>
      </c>
      <c r="I1196" s="174">
        <v>0</v>
      </c>
      <c r="J1196" s="174">
        <v>0</v>
      </c>
      <c r="K1196" s="174">
        <v>0</v>
      </c>
      <c r="L1196" s="174">
        <v>0</v>
      </c>
      <c r="M1196" s="174">
        <v>0</v>
      </c>
      <c r="N1196" s="174">
        <v>14352</v>
      </c>
    </row>
    <row r="1197" spans="1:14" hidden="1" outlineLevel="1" x14ac:dyDescent="0.25">
      <c r="A1197" s="175" t="s">
        <v>309</v>
      </c>
      <c r="B1197" s="175" t="s">
        <v>310</v>
      </c>
      <c r="C1197" s="175" t="s">
        <v>201</v>
      </c>
      <c r="D1197" s="175" t="s">
        <v>202</v>
      </c>
      <c r="E1197" s="175"/>
      <c r="F1197" s="174">
        <v>14016</v>
      </c>
      <c r="G1197" s="174">
        <v>0</v>
      </c>
      <c r="H1197" s="174">
        <v>0</v>
      </c>
      <c r="I1197" s="174">
        <v>0</v>
      </c>
      <c r="J1197" s="174">
        <v>720</v>
      </c>
      <c r="K1197" s="174">
        <v>0</v>
      </c>
      <c r="L1197" s="174">
        <v>3748</v>
      </c>
      <c r="M1197" s="174">
        <v>0</v>
      </c>
      <c r="N1197" s="174">
        <v>18484</v>
      </c>
    </row>
    <row r="1198" spans="1:14" hidden="1" outlineLevel="1" x14ac:dyDescent="0.25">
      <c r="A1198" s="175" t="s">
        <v>309</v>
      </c>
      <c r="B1198" s="175" t="s">
        <v>310</v>
      </c>
      <c r="C1198" s="175" t="s">
        <v>203</v>
      </c>
      <c r="D1198" s="175" t="s">
        <v>204</v>
      </c>
      <c r="E1198" s="175"/>
      <c r="F1198" s="174">
        <v>239712</v>
      </c>
      <c r="G1198" s="174">
        <v>0</v>
      </c>
      <c r="H1198" s="174">
        <v>0</v>
      </c>
      <c r="I1198" s="174">
        <v>0</v>
      </c>
      <c r="J1198" s="174">
        <v>640</v>
      </c>
      <c r="K1198" s="174">
        <v>0</v>
      </c>
      <c r="L1198" s="174">
        <v>0</v>
      </c>
      <c r="M1198" s="174">
        <v>0</v>
      </c>
      <c r="N1198" s="174">
        <v>240352</v>
      </c>
    </row>
    <row r="1199" spans="1:14" hidden="1" outlineLevel="1" x14ac:dyDescent="0.25">
      <c r="A1199" s="175" t="s">
        <v>309</v>
      </c>
      <c r="B1199" s="175" t="s">
        <v>310</v>
      </c>
      <c r="C1199" s="175" t="s">
        <v>205</v>
      </c>
      <c r="D1199" s="175" t="s">
        <v>206</v>
      </c>
      <c r="E1199" s="175"/>
      <c r="F1199" s="174">
        <v>45184</v>
      </c>
      <c r="G1199" s="174">
        <v>0</v>
      </c>
      <c r="H1199" s="174">
        <v>0</v>
      </c>
      <c r="I1199" s="174">
        <v>0</v>
      </c>
      <c r="J1199" s="174">
        <v>0</v>
      </c>
      <c r="K1199" s="174">
        <v>0</v>
      </c>
      <c r="L1199" s="174">
        <v>0</v>
      </c>
      <c r="M1199" s="174">
        <v>0</v>
      </c>
      <c r="N1199" s="174">
        <v>45184</v>
      </c>
    </row>
    <row r="1200" spans="1:14" hidden="1" outlineLevel="1" x14ac:dyDescent="0.25">
      <c r="A1200" s="175" t="s">
        <v>309</v>
      </c>
      <c r="B1200" s="175" t="s">
        <v>310</v>
      </c>
      <c r="C1200" s="175" t="s">
        <v>207</v>
      </c>
      <c r="D1200" s="175" t="s">
        <v>208</v>
      </c>
      <c r="E1200" s="175"/>
      <c r="F1200" s="174">
        <v>0</v>
      </c>
      <c r="G1200" s="174">
        <v>0</v>
      </c>
      <c r="H1200" s="174">
        <v>0</v>
      </c>
      <c r="I1200" s="174">
        <v>0</v>
      </c>
      <c r="J1200" s="174">
        <v>0</v>
      </c>
      <c r="K1200" s="174">
        <v>0</v>
      </c>
      <c r="L1200" s="174">
        <v>0</v>
      </c>
      <c r="M1200" s="174">
        <v>0</v>
      </c>
      <c r="N1200" s="174">
        <v>0</v>
      </c>
    </row>
    <row r="1201" spans="1:14" hidden="1" outlineLevel="1" x14ac:dyDescent="0.25">
      <c r="A1201" s="175" t="s">
        <v>309</v>
      </c>
      <c r="B1201" s="175" t="s">
        <v>310</v>
      </c>
      <c r="C1201" s="175" t="s">
        <v>209</v>
      </c>
      <c r="D1201" s="175" t="s">
        <v>210</v>
      </c>
      <c r="E1201" s="175"/>
      <c r="F1201" s="174">
        <v>544576</v>
      </c>
      <c r="G1201" s="174">
        <v>280096</v>
      </c>
      <c r="H1201" s="174">
        <v>27344</v>
      </c>
      <c r="I1201" s="174">
        <v>8336</v>
      </c>
      <c r="J1201" s="174">
        <v>173728</v>
      </c>
      <c r="K1201" s="174">
        <v>269360</v>
      </c>
      <c r="L1201" s="174">
        <v>10368</v>
      </c>
      <c r="M1201" s="174">
        <v>17123</v>
      </c>
      <c r="N1201" s="174">
        <v>1330931</v>
      </c>
    </row>
    <row r="1202" spans="1:14" hidden="1" outlineLevel="1" x14ac:dyDescent="0.25">
      <c r="D1202" s="173" t="s">
        <v>211</v>
      </c>
      <c r="E1202" s="173"/>
    </row>
    <row r="1203" spans="1:14" hidden="1" outlineLevel="1" x14ac:dyDescent="0.25">
      <c r="A1203" s="175" t="s">
        <v>309</v>
      </c>
      <c r="B1203" s="175" t="s">
        <v>310</v>
      </c>
      <c r="C1203" s="175" t="s">
        <v>212</v>
      </c>
      <c r="D1203" s="175" t="s">
        <v>213</v>
      </c>
      <c r="E1203" s="175"/>
      <c r="F1203" s="174">
        <v>0</v>
      </c>
      <c r="G1203" s="174">
        <v>0</v>
      </c>
      <c r="H1203" s="174">
        <v>0</v>
      </c>
      <c r="I1203" s="174">
        <v>0</v>
      </c>
      <c r="J1203" s="174">
        <v>0</v>
      </c>
      <c r="K1203" s="174">
        <v>0</v>
      </c>
      <c r="L1203" s="174">
        <v>0</v>
      </c>
      <c r="M1203" s="174">
        <v>0</v>
      </c>
      <c r="N1203" s="174">
        <v>0</v>
      </c>
    </row>
    <row r="1204" spans="1:14" hidden="1" outlineLevel="1" x14ac:dyDescent="0.25">
      <c r="A1204" s="175" t="s">
        <v>309</v>
      </c>
      <c r="B1204" s="175" t="s">
        <v>310</v>
      </c>
      <c r="C1204" s="175" t="s">
        <v>214</v>
      </c>
      <c r="D1204" s="175" t="s">
        <v>215</v>
      </c>
      <c r="E1204" s="175"/>
      <c r="F1204" s="174">
        <v>0</v>
      </c>
      <c r="G1204" s="174">
        <v>0</v>
      </c>
      <c r="H1204" s="174">
        <v>0</v>
      </c>
      <c r="I1204" s="174">
        <v>0</v>
      </c>
      <c r="J1204" s="174">
        <v>0</v>
      </c>
      <c r="K1204" s="174">
        <v>0</v>
      </c>
      <c r="L1204" s="174">
        <v>0</v>
      </c>
      <c r="M1204" s="174">
        <v>0</v>
      </c>
      <c r="N1204" s="174">
        <v>0</v>
      </c>
    </row>
    <row r="1205" spans="1:14" hidden="1" outlineLevel="1" x14ac:dyDescent="0.25">
      <c r="A1205" s="175" t="s">
        <v>309</v>
      </c>
      <c r="B1205" s="175" t="s">
        <v>310</v>
      </c>
      <c r="C1205" s="175" t="s">
        <v>216</v>
      </c>
      <c r="D1205" s="175" t="s">
        <v>217</v>
      </c>
      <c r="E1205" s="175"/>
      <c r="F1205" s="174">
        <v>0</v>
      </c>
      <c r="G1205" s="174">
        <v>0</v>
      </c>
      <c r="H1205" s="174">
        <v>0</v>
      </c>
      <c r="I1205" s="174">
        <v>0</v>
      </c>
      <c r="J1205" s="174">
        <v>0</v>
      </c>
      <c r="K1205" s="174">
        <v>0</v>
      </c>
      <c r="L1205" s="174">
        <v>0</v>
      </c>
      <c r="M1205" s="174">
        <v>0</v>
      </c>
      <c r="N1205" s="174">
        <v>0</v>
      </c>
    </row>
    <row r="1206" spans="1:14" hidden="1" outlineLevel="1" x14ac:dyDescent="0.25">
      <c r="A1206" s="175" t="s">
        <v>309</v>
      </c>
      <c r="B1206" s="175" t="s">
        <v>310</v>
      </c>
      <c r="C1206" s="175" t="s">
        <v>218</v>
      </c>
      <c r="D1206" s="175" t="s">
        <v>219</v>
      </c>
      <c r="E1206" s="175"/>
      <c r="F1206" s="174">
        <v>0</v>
      </c>
      <c r="G1206" s="174">
        <v>0</v>
      </c>
      <c r="H1206" s="174">
        <v>0</v>
      </c>
      <c r="I1206" s="174">
        <v>0</v>
      </c>
      <c r="J1206" s="174">
        <v>0</v>
      </c>
      <c r="K1206" s="174">
        <v>0</v>
      </c>
      <c r="L1206" s="174">
        <v>0</v>
      </c>
      <c r="M1206" s="174">
        <v>0</v>
      </c>
      <c r="N1206" s="174">
        <v>0</v>
      </c>
    </row>
    <row r="1207" spans="1:14" hidden="1" outlineLevel="1" x14ac:dyDescent="0.25">
      <c r="A1207" s="175" t="s">
        <v>309</v>
      </c>
      <c r="B1207" s="175" t="s">
        <v>310</v>
      </c>
      <c r="C1207" s="175" t="s">
        <v>482</v>
      </c>
      <c r="D1207" s="175" t="s">
        <v>483</v>
      </c>
      <c r="E1207" s="175"/>
      <c r="F1207" s="174">
        <v>0</v>
      </c>
      <c r="G1207" s="174">
        <v>0</v>
      </c>
      <c r="H1207" s="174">
        <v>0</v>
      </c>
      <c r="I1207" s="174">
        <v>0</v>
      </c>
      <c r="J1207" s="174">
        <v>0</v>
      </c>
      <c r="K1207" s="174">
        <v>0</v>
      </c>
      <c r="L1207" s="174">
        <v>0</v>
      </c>
      <c r="M1207" s="174">
        <v>0</v>
      </c>
      <c r="N1207" s="174">
        <v>0</v>
      </c>
    </row>
    <row r="1208" spans="1:14" hidden="1" outlineLevel="1" x14ac:dyDescent="0.25">
      <c r="A1208" s="175" t="s">
        <v>309</v>
      </c>
      <c r="B1208" s="175" t="s">
        <v>310</v>
      </c>
      <c r="C1208" s="175" t="s">
        <v>484</v>
      </c>
      <c r="D1208" s="175" t="s">
        <v>220</v>
      </c>
      <c r="E1208" s="175"/>
      <c r="F1208" s="174">
        <v>0</v>
      </c>
      <c r="G1208" s="174">
        <v>0</v>
      </c>
      <c r="H1208" s="174">
        <v>0</v>
      </c>
      <c r="I1208" s="174">
        <v>0</v>
      </c>
      <c r="J1208" s="174">
        <v>0</v>
      </c>
      <c r="K1208" s="174">
        <v>0</v>
      </c>
      <c r="L1208" s="174">
        <v>0</v>
      </c>
      <c r="M1208" s="174">
        <v>0</v>
      </c>
      <c r="N1208" s="174">
        <v>0</v>
      </c>
    </row>
    <row r="1209" spans="1:14" hidden="1" outlineLevel="1" x14ac:dyDescent="0.25"/>
    <row r="1210" spans="1:14" hidden="1" outlineLevel="1" x14ac:dyDescent="0.25"/>
    <row r="1211" spans="1:14" hidden="1" outlineLevel="1" x14ac:dyDescent="0.25">
      <c r="A1211" s="173" t="s">
        <v>311</v>
      </c>
    </row>
    <row r="1212" spans="1:14" hidden="1" outlineLevel="1" x14ac:dyDescent="0.25">
      <c r="A1212" s="175" t="s">
        <v>6</v>
      </c>
      <c r="B1212" s="175" t="s">
        <v>143</v>
      </c>
      <c r="C1212" s="175" t="s">
        <v>14</v>
      </c>
      <c r="D1212" s="173" t="s">
        <v>144</v>
      </c>
      <c r="E1212" s="173"/>
      <c r="F1212" s="174" t="s">
        <v>145</v>
      </c>
      <c r="G1212" s="174" t="s">
        <v>146</v>
      </c>
      <c r="H1212" s="174" t="s">
        <v>147</v>
      </c>
      <c r="I1212" s="174" t="s">
        <v>148</v>
      </c>
      <c r="J1212" s="174" t="s">
        <v>149</v>
      </c>
      <c r="K1212" s="174" t="s">
        <v>150</v>
      </c>
      <c r="L1212" s="174" t="s">
        <v>151</v>
      </c>
      <c r="M1212" s="174" t="s">
        <v>152</v>
      </c>
      <c r="N1212" s="174" t="s">
        <v>5</v>
      </c>
    </row>
    <row r="1213" spans="1:14" hidden="1" outlineLevel="1" x14ac:dyDescent="0.25">
      <c r="A1213" s="175" t="s">
        <v>312</v>
      </c>
      <c r="B1213" s="175" t="s">
        <v>313</v>
      </c>
      <c r="C1213" s="175" t="s">
        <v>155</v>
      </c>
      <c r="D1213" s="175" t="s">
        <v>156</v>
      </c>
      <c r="E1213" s="175"/>
      <c r="F1213" s="174">
        <v>6720</v>
      </c>
      <c r="G1213" s="174">
        <v>0</v>
      </c>
      <c r="H1213" s="174">
        <v>0</v>
      </c>
      <c r="I1213" s="174">
        <v>0</v>
      </c>
      <c r="J1213" s="174">
        <v>0</v>
      </c>
      <c r="K1213" s="174">
        <v>0</v>
      </c>
      <c r="L1213" s="174">
        <v>14460</v>
      </c>
      <c r="M1213" s="174">
        <v>0</v>
      </c>
      <c r="N1213" s="174">
        <v>21180</v>
      </c>
    </row>
    <row r="1214" spans="1:14" hidden="1" outlineLevel="1" x14ac:dyDescent="0.25">
      <c r="A1214" s="175" t="s">
        <v>312</v>
      </c>
      <c r="B1214" s="175" t="s">
        <v>313</v>
      </c>
      <c r="C1214" s="175" t="s">
        <v>157</v>
      </c>
      <c r="D1214" s="175" t="s">
        <v>158</v>
      </c>
      <c r="E1214" s="175"/>
      <c r="F1214" s="174">
        <v>0</v>
      </c>
      <c r="G1214" s="174">
        <v>0</v>
      </c>
      <c r="H1214" s="174">
        <v>0</v>
      </c>
      <c r="I1214" s="174">
        <v>0</v>
      </c>
      <c r="J1214" s="174">
        <v>84768</v>
      </c>
      <c r="K1214" s="174">
        <v>0</v>
      </c>
      <c r="L1214" s="174">
        <v>783</v>
      </c>
      <c r="M1214" s="174">
        <v>0</v>
      </c>
      <c r="N1214" s="174">
        <v>85551</v>
      </c>
    </row>
    <row r="1215" spans="1:14" hidden="1" outlineLevel="1" x14ac:dyDescent="0.25">
      <c r="A1215" s="175" t="s">
        <v>312</v>
      </c>
      <c r="B1215" s="175" t="s">
        <v>313</v>
      </c>
      <c r="C1215" s="175" t="s">
        <v>159</v>
      </c>
      <c r="D1215" s="175" t="s">
        <v>160</v>
      </c>
      <c r="E1215" s="175"/>
      <c r="F1215" s="174">
        <v>0</v>
      </c>
      <c r="G1215" s="174">
        <v>366368</v>
      </c>
      <c r="H1215" s="174">
        <v>0</v>
      </c>
      <c r="I1215" s="174">
        <v>0</v>
      </c>
      <c r="J1215" s="174">
        <v>9504</v>
      </c>
      <c r="K1215" s="174">
        <v>0</v>
      </c>
      <c r="L1215" s="174">
        <v>0</v>
      </c>
      <c r="M1215" s="174">
        <v>0</v>
      </c>
      <c r="N1215" s="174">
        <v>375872</v>
      </c>
    </row>
    <row r="1216" spans="1:14" hidden="1" outlineLevel="1" x14ac:dyDescent="0.25">
      <c r="A1216" s="175" t="s">
        <v>312</v>
      </c>
      <c r="B1216" s="175" t="s">
        <v>313</v>
      </c>
      <c r="C1216" s="175" t="s">
        <v>161</v>
      </c>
      <c r="D1216" s="175" t="s">
        <v>162</v>
      </c>
      <c r="E1216" s="175"/>
      <c r="F1216" s="174">
        <v>34720</v>
      </c>
      <c r="G1216" s="174">
        <v>40656</v>
      </c>
      <c r="H1216" s="174">
        <v>0</v>
      </c>
      <c r="I1216" s="174">
        <v>0</v>
      </c>
      <c r="J1216" s="174">
        <v>71088</v>
      </c>
      <c r="K1216" s="174">
        <v>9424</v>
      </c>
      <c r="L1216" s="174">
        <v>800</v>
      </c>
      <c r="M1216" s="174">
        <v>0</v>
      </c>
      <c r="N1216" s="174">
        <v>156688</v>
      </c>
    </row>
    <row r="1217" spans="1:14" hidden="1" outlineLevel="1" x14ac:dyDescent="0.25">
      <c r="A1217" s="175" t="s">
        <v>312</v>
      </c>
      <c r="B1217" s="175" t="s">
        <v>313</v>
      </c>
      <c r="C1217" s="175" t="s">
        <v>163</v>
      </c>
      <c r="D1217" s="175" t="s">
        <v>164</v>
      </c>
      <c r="E1217" s="175"/>
      <c r="F1217" s="174">
        <v>0</v>
      </c>
      <c r="G1217" s="174">
        <v>0</v>
      </c>
      <c r="H1217" s="174">
        <v>0</v>
      </c>
      <c r="I1217" s="174">
        <v>0</v>
      </c>
      <c r="J1217" s="174">
        <v>0</v>
      </c>
      <c r="K1217" s="174">
        <v>0</v>
      </c>
      <c r="L1217" s="174">
        <v>0</v>
      </c>
      <c r="M1217" s="174">
        <v>0</v>
      </c>
      <c r="N1217" s="174">
        <v>0</v>
      </c>
    </row>
    <row r="1218" spans="1:14" hidden="1" outlineLevel="1" x14ac:dyDescent="0.25">
      <c r="A1218" s="175" t="s">
        <v>312</v>
      </c>
      <c r="B1218" s="175" t="s">
        <v>313</v>
      </c>
      <c r="C1218" s="175" t="s">
        <v>165</v>
      </c>
      <c r="D1218" s="175" t="s">
        <v>166</v>
      </c>
      <c r="E1218" s="175"/>
      <c r="F1218" s="174">
        <v>15264</v>
      </c>
      <c r="G1218" s="174">
        <v>0</v>
      </c>
      <c r="H1218" s="174">
        <v>0</v>
      </c>
      <c r="I1218" s="174">
        <v>0</v>
      </c>
      <c r="J1218" s="174">
        <v>192</v>
      </c>
      <c r="K1218" s="174">
        <v>0</v>
      </c>
      <c r="L1218" s="174">
        <v>17080</v>
      </c>
      <c r="M1218" s="174">
        <v>0</v>
      </c>
      <c r="N1218" s="174">
        <v>32536</v>
      </c>
    </row>
    <row r="1219" spans="1:14" hidden="1" outlineLevel="1" x14ac:dyDescent="0.25">
      <c r="A1219" s="175" t="s">
        <v>312</v>
      </c>
      <c r="B1219" s="175" t="s">
        <v>313</v>
      </c>
      <c r="C1219" s="175" t="s">
        <v>167</v>
      </c>
      <c r="D1219" s="175" t="s">
        <v>168</v>
      </c>
      <c r="E1219" s="175"/>
      <c r="F1219" s="174">
        <v>0</v>
      </c>
      <c r="G1219" s="174">
        <v>5760</v>
      </c>
      <c r="H1219" s="174">
        <v>0</v>
      </c>
      <c r="I1219" s="174">
        <v>0</v>
      </c>
      <c r="J1219" s="174">
        <v>0</v>
      </c>
      <c r="K1219" s="174">
        <v>14704</v>
      </c>
      <c r="L1219" s="174">
        <v>0</v>
      </c>
      <c r="M1219" s="174">
        <v>2252</v>
      </c>
      <c r="N1219" s="174">
        <v>22716</v>
      </c>
    </row>
    <row r="1220" spans="1:14" hidden="1" outlineLevel="1" x14ac:dyDescent="0.25">
      <c r="A1220" s="175" t="s">
        <v>312</v>
      </c>
      <c r="B1220" s="175" t="s">
        <v>313</v>
      </c>
      <c r="C1220" s="175" t="s">
        <v>169</v>
      </c>
      <c r="D1220" s="175" t="s">
        <v>170</v>
      </c>
      <c r="E1220" s="175"/>
      <c r="F1220" s="174">
        <v>0</v>
      </c>
      <c r="G1220" s="174">
        <v>0</v>
      </c>
      <c r="H1220" s="174">
        <v>0</v>
      </c>
      <c r="I1220" s="174">
        <v>0</v>
      </c>
      <c r="J1220" s="174">
        <v>8448</v>
      </c>
      <c r="K1220" s="174">
        <v>0</v>
      </c>
      <c r="L1220" s="174">
        <v>5843</v>
      </c>
      <c r="M1220" s="174">
        <v>0</v>
      </c>
      <c r="N1220" s="174">
        <v>14291</v>
      </c>
    </row>
    <row r="1221" spans="1:14" hidden="1" outlineLevel="1" x14ac:dyDescent="0.25">
      <c r="A1221" s="175" t="s">
        <v>312</v>
      </c>
      <c r="B1221" s="175" t="s">
        <v>313</v>
      </c>
      <c r="C1221" s="175" t="s">
        <v>171</v>
      </c>
      <c r="D1221" s="175" t="s">
        <v>172</v>
      </c>
      <c r="E1221" s="175"/>
      <c r="F1221" s="174">
        <v>5952</v>
      </c>
      <c r="G1221" s="174">
        <v>26768</v>
      </c>
      <c r="H1221" s="174">
        <v>0</v>
      </c>
      <c r="I1221" s="174">
        <v>0</v>
      </c>
      <c r="J1221" s="174">
        <v>130016</v>
      </c>
      <c r="K1221" s="174">
        <v>0</v>
      </c>
      <c r="L1221" s="174">
        <v>5038</v>
      </c>
      <c r="M1221" s="174">
        <v>0</v>
      </c>
      <c r="N1221" s="174">
        <v>167774</v>
      </c>
    </row>
    <row r="1222" spans="1:14" hidden="1" outlineLevel="1" x14ac:dyDescent="0.25">
      <c r="A1222" s="175" t="s">
        <v>312</v>
      </c>
      <c r="B1222" s="175" t="s">
        <v>313</v>
      </c>
      <c r="C1222" s="175" t="s">
        <v>173</v>
      </c>
      <c r="D1222" s="175" t="s">
        <v>174</v>
      </c>
      <c r="E1222" s="175"/>
      <c r="F1222" s="174">
        <v>0</v>
      </c>
      <c r="G1222" s="174">
        <v>2480</v>
      </c>
      <c r="H1222" s="174">
        <v>0</v>
      </c>
      <c r="I1222" s="174">
        <v>0</v>
      </c>
      <c r="J1222" s="174">
        <v>0</v>
      </c>
      <c r="K1222" s="174">
        <v>0</v>
      </c>
      <c r="L1222" s="174">
        <v>0</v>
      </c>
      <c r="M1222" s="174">
        <v>0</v>
      </c>
      <c r="N1222" s="174">
        <v>2480</v>
      </c>
    </row>
    <row r="1223" spans="1:14" hidden="1" outlineLevel="1" x14ac:dyDescent="0.25">
      <c r="A1223" s="175" t="s">
        <v>312</v>
      </c>
      <c r="B1223" s="175" t="s">
        <v>313</v>
      </c>
      <c r="C1223" s="175" t="s">
        <v>175</v>
      </c>
      <c r="D1223" s="175" t="s">
        <v>176</v>
      </c>
      <c r="E1223" s="175"/>
      <c r="F1223" s="174">
        <v>0</v>
      </c>
      <c r="G1223" s="174">
        <v>0</v>
      </c>
      <c r="H1223" s="174">
        <v>0</v>
      </c>
      <c r="I1223" s="174">
        <v>0</v>
      </c>
      <c r="J1223" s="174">
        <v>0</v>
      </c>
      <c r="K1223" s="174">
        <v>65328</v>
      </c>
      <c r="L1223" s="174">
        <v>0</v>
      </c>
      <c r="M1223" s="174">
        <v>52425</v>
      </c>
      <c r="N1223" s="174">
        <v>117753</v>
      </c>
    </row>
    <row r="1224" spans="1:14" hidden="1" outlineLevel="1" x14ac:dyDescent="0.25">
      <c r="A1224" s="175" t="s">
        <v>312</v>
      </c>
      <c r="B1224" s="175" t="s">
        <v>313</v>
      </c>
      <c r="C1224" s="175" t="s">
        <v>177</v>
      </c>
      <c r="D1224" s="175" t="s">
        <v>178</v>
      </c>
      <c r="E1224" s="175"/>
      <c r="F1224" s="174">
        <v>305280</v>
      </c>
      <c r="G1224" s="174">
        <v>0</v>
      </c>
      <c r="H1224" s="174">
        <v>0</v>
      </c>
      <c r="I1224" s="174">
        <v>57264</v>
      </c>
      <c r="J1224" s="174">
        <v>0</v>
      </c>
      <c r="K1224" s="174">
        <v>0</v>
      </c>
      <c r="L1224" s="174">
        <v>0</v>
      </c>
      <c r="M1224" s="174">
        <v>0</v>
      </c>
      <c r="N1224" s="174">
        <v>362544</v>
      </c>
    </row>
    <row r="1225" spans="1:14" hidden="1" outlineLevel="1" x14ac:dyDescent="0.25">
      <c r="A1225" s="175" t="s">
        <v>312</v>
      </c>
      <c r="B1225" s="175" t="s">
        <v>313</v>
      </c>
      <c r="C1225" s="175" t="s">
        <v>179</v>
      </c>
      <c r="D1225" s="175" t="s">
        <v>180</v>
      </c>
      <c r="E1225" s="175"/>
      <c r="F1225" s="174">
        <v>15296</v>
      </c>
      <c r="G1225" s="174">
        <v>0</v>
      </c>
      <c r="H1225" s="174">
        <v>0</v>
      </c>
      <c r="I1225" s="174">
        <v>0</v>
      </c>
      <c r="J1225" s="174">
        <v>1248</v>
      </c>
      <c r="K1225" s="174">
        <v>0</v>
      </c>
      <c r="L1225" s="174">
        <v>0</v>
      </c>
      <c r="M1225" s="174">
        <v>0</v>
      </c>
      <c r="N1225" s="174">
        <v>16544</v>
      </c>
    </row>
    <row r="1226" spans="1:14" hidden="1" outlineLevel="1" x14ac:dyDescent="0.25">
      <c r="A1226" s="175" t="s">
        <v>312</v>
      </c>
      <c r="B1226" s="175" t="s">
        <v>313</v>
      </c>
      <c r="C1226" s="175" t="s">
        <v>181</v>
      </c>
      <c r="D1226" s="175" t="s">
        <v>182</v>
      </c>
      <c r="E1226" s="175"/>
      <c r="F1226" s="174">
        <v>0</v>
      </c>
      <c r="G1226" s="174">
        <v>0</v>
      </c>
      <c r="H1226" s="174">
        <v>0</v>
      </c>
      <c r="I1226" s="174">
        <v>0</v>
      </c>
      <c r="J1226" s="174">
        <v>0</v>
      </c>
      <c r="K1226" s="174">
        <v>71312</v>
      </c>
      <c r="L1226" s="174">
        <v>0</v>
      </c>
      <c r="M1226" s="174">
        <v>8052</v>
      </c>
      <c r="N1226" s="174">
        <v>79364</v>
      </c>
    </row>
    <row r="1227" spans="1:14" hidden="1" outlineLevel="1" x14ac:dyDescent="0.25">
      <c r="A1227" s="175" t="s">
        <v>312</v>
      </c>
      <c r="B1227" s="175" t="s">
        <v>313</v>
      </c>
      <c r="C1227" s="175" t="s">
        <v>183</v>
      </c>
      <c r="D1227" s="175" t="s">
        <v>184</v>
      </c>
      <c r="E1227" s="175"/>
      <c r="F1227" s="174">
        <v>0</v>
      </c>
      <c r="G1227" s="174">
        <v>0</v>
      </c>
      <c r="H1227" s="174">
        <v>0</v>
      </c>
      <c r="I1227" s="174">
        <v>0</v>
      </c>
      <c r="J1227" s="174">
        <v>0</v>
      </c>
      <c r="K1227" s="174">
        <v>0</v>
      </c>
      <c r="L1227" s="174">
        <v>0</v>
      </c>
      <c r="M1227" s="174">
        <v>0</v>
      </c>
      <c r="N1227" s="174">
        <v>0</v>
      </c>
    </row>
    <row r="1228" spans="1:14" hidden="1" outlineLevel="1" x14ac:dyDescent="0.25">
      <c r="A1228" s="175" t="s">
        <v>312</v>
      </c>
      <c r="B1228" s="175" t="s">
        <v>313</v>
      </c>
      <c r="C1228" s="175" t="s">
        <v>185</v>
      </c>
      <c r="D1228" s="175" t="s">
        <v>186</v>
      </c>
      <c r="E1228" s="175"/>
      <c r="F1228" s="174">
        <v>6816</v>
      </c>
      <c r="G1228" s="174">
        <v>1248</v>
      </c>
      <c r="H1228" s="174">
        <v>0</v>
      </c>
      <c r="I1228" s="174">
        <v>0</v>
      </c>
      <c r="J1228" s="174">
        <v>0</v>
      </c>
      <c r="K1228" s="174">
        <v>108256</v>
      </c>
      <c r="L1228" s="174">
        <v>4076</v>
      </c>
      <c r="M1228" s="174">
        <v>23891</v>
      </c>
      <c r="N1228" s="174">
        <v>144287</v>
      </c>
    </row>
    <row r="1229" spans="1:14" hidden="1" outlineLevel="1" x14ac:dyDescent="0.25">
      <c r="A1229" s="175" t="s">
        <v>312</v>
      </c>
      <c r="B1229" s="175" t="s">
        <v>313</v>
      </c>
      <c r="C1229" s="175" t="s">
        <v>187</v>
      </c>
      <c r="D1229" s="175" t="s">
        <v>188</v>
      </c>
      <c r="E1229" s="175"/>
      <c r="F1229" s="174">
        <v>0</v>
      </c>
      <c r="G1229" s="174">
        <v>0</v>
      </c>
      <c r="H1229" s="174">
        <v>0</v>
      </c>
      <c r="I1229" s="174">
        <v>0</v>
      </c>
      <c r="J1229" s="174">
        <v>0</v>
      </c>
      <c r="K1229" s="174">
        <v>0</v>
      </c>
      <c r="L1229" s="174">
        <v>0</v>
      </c>
      <c r="M1229" s="174">
        <v>0</v>
      </c>
      <c r="N1229" s="174">
        <v>0</v>
      </c>
    </row>
    <row r="1230" spans="1:14" hidden="1" outlineLevel="1" x14ac:dyDescent="0.25">
      <c r="A1230" s="175" t="s">
        <v>312</v>
      </c>
      <c r="B1230" s="175" t="s">
        <v>313</v>
      </c>
      <c r="C1230" s="175" t="s">
        <v>189</v>
      </c>
      <c r="D1230" s="175" t="s">
        <v>190</v>
      </c>
      <c r="E1230" s="175"/>
      <c r="F1230" s="174">
        <v>0</v>
      </c>
      <c r="G1230" s="174">
        <v>0</v>
      </c>
      <c r="H1230" s="174">
        <v>0</v>
      </c>
      <c r="I1230" s="174">
        <v>0</v>
      </c>
      <c r="J1230" s="174">
        <v>0</v>
      </c>
      <c r="K1230" s="174">
        <v>104064</v>
      </c>
      <c r="L1230" s="174">
        <v>0</v>
      </c>
      <c r="M1230" s="174">
        <v>0</v>
      </c>
      <c r="N1230" s="174">
        <v>104064</v>
      </c>
    </row>
    <row r="1231" spans="1:14" hidden="1" outlineLevel="1" x14ac:dyDescent="0.25">
      <c r="A1231" s="175" t="s">
        <v>312</v>
      </c>
      <c r="B1231" s="175" t="s">
        <v>313</v>
      </c>
      <c r="C1231" s="175" t="s">
        <v>191</v>
      </c>
      <c r="D1231" s="175" t="s">
        <v>192</v>
      </c>
      <c r="E1231" s="175"/>
      <c r="F1231" s="174">
        <v>0</v>
      </c>
      <c r="G1231" s="174">
        <v>158288</v>
      </c>
      <c r="H1231" s="174">
        <v>72352</v>
      </c>
      <c r="I1231" s="174">
        <v>0</v>
      </c>
      <c r="J1231" s="174">
        <v>0</v>
      </c>
      <c r="K1231" s="174">
        <v>0</v>
      </c>
      <c r="L1231" s="174">
        <v>0</v>
      </c>
      <c r="M1231" s="174">
        <v>0</v>
      </c>
      <c r="N1231" s="174">
        <v>230640</v>
      </c>
    </row>
    <row r="1232" spans="1:14" hidden="1" outlineLevel="1" x14ac:dyDescent="0.25">
      <c r="A1232" s="175" t="s">
        <v>312</v>
      </c>
      <c r="B1232" s="175" t="s">
        <v>313</v>
      </c>
      <c r="C1232" s="175" t="s">
        <v>193</v>
      </c>
      <c r="D1232" s="175" t="s">
        <v>194</v>
      </c>
      <c r="E1232" s="175"/>
      <c r="F1232" s="174">
        <v>0</v>
      </c>
      <c r="G1232" s="174">
        <v>0</v>
      </c>
      <c r="H1232" s="174">
        <v>0</v>
      </c>
      <c r="I1232" s="174">
        <v>0</v>
      </c>
      <c r="J1232" s="174">
        <v>28608</v>
      </c>
      <c r="K1232" s="174">
        <v>0</v>
      </c>
      <c r="L1232" s="174">
        <v>0</v>
      </c>
      <c r="M1232" s="174">
        <v>0</v>
      </c>
      <c r="N1232" s="174">
        <v>28608</v>
      </c>
    </row>
    <row r="1233" spans="1:14" hidden="1" outlineLevel="1" x14ac:dyDescent="0.25">
      <c r="A1233" s="175" t="s">
        <v>312</v>
      </c>
      <c r="B1233" s="175" t="s">
        <v>313</v>
      </c>
      <c r="C1233" s="175" t="s">
        <v>195</v>
      </c>
      <c r="D1233" s="175" t="s">
        <v>196</v>
      </c>
      <c r="E1233" s="175"/>
      <c r="F1233" s="174">
        <v>0</v>
      </c>
      <c r="G1233" s="174">
        <v>0</v>
      </c>
      <c r="H1233" s="174">
        <v>0</v>
      </c>
      <c r="I1233" s="174">
        <v>0</v>
      </c>
      <c r="J1233" s="174">
        <v>6800</v>
      </c>
      <c r="K1233" s="174">
        <v>0</v>
      </c>
      <c r="L1233" s="174">
        <v>7500</v>
      </c>
      <c r="M1233" s="174">
        <v>0</v>
      </c>
      <c r="N1233" s="174">
        <v>14300</v>
      </c>
    </row>
    <row r="1234" spans="1:14" hidden="1" outlineLevel="1" x14ac:dyDescent="0.25">
      <c r="A1234" s="175" t="s">
        <v>312</v>
      </c>
      <c r="B1234" s="175" t="s">
        <v>313</v>
      </c>
      <c r="C1234" s="175" t="s">
        <v>197</v>
      </c>
      <c r="D1234" s="175" t="s">
        <v>198</v>
      </c>
      <c r="E1234" s="175"/>
      <c r="F1234" s="174">
        <v>0</v>
      </c>
      <c r="G1234" s="174">
        <v>0</v>
      </c>
      <c r="H1234" s="174">
        <v>0</v>
      </c>
      <c r="I1234" s="174">
        <v>0</v>
      </c>
      <c r="J1234" s="174">
        <v>9824</v>
      </c>
      <c r="K1234" s="174">
        <v>0</v>
      </c>
      <c r="L1234" s="174">
        <v>0</v>
      </c>
      <c r="M1234" s="174">
        <v>0</v>
      </c>
      <c r="N1234" s="174">
        <v>9824</v>
      </c>
    </row>
    <row r="1235" spans="1:14" hidden="1" outlineLevel="1" x14ac:dyDescent="0.25">
      <c r="A1235" s="175" t="s">
        <v>312</v>
      </c>
      <c r="B1235" s="175" t="s">
        <v>313</v>
      </c>
      <c r="C1235" s="175" t="s">
        <v>199</v>
      </c>
      <c r="D1235" s="175" t="s">
        <v>200</v>
      </c>
      <c r="E1235" s="175"/>
      <c r="F1235" s="174">
        <v>53616</v>
      </c>
      <c r="G1235" s="174">
        <v>0</v>
      </c>
      <c r="H1235" s="174">
        <v>0</v>
      </c>
      <c r="I1235" s="174">
        <v>0</v>
      </c>
      <c r="J1235" s="174">
        <v>9248</v>
      </c>
      <c r="K1235" s="174">
        <v>0</v>
      </c>
      <c r="L1235" s="174">
        <v>0</v>
      </c>
      <c r="M1235" s="174">
        <v>0</v>
      </c>
      <c r="N1235" s="174">
        <v>62864</v>
      </c>
    </row>
    <row r="1236" spans="1:14" hidden="1" outlineLevel="1" x14ac:dyDescent="0.25">
      <c r="A1236" s="175" t="s">
        <v>312</v>
      </c>
      <c r="B1236" s="175" t="s">
        <v>313</v>
      </c>
      <c r="C1236" s="175" t="s">
        <v>201</v>
      </c>
      <c r="D1236" s="175" t="s">
        <v>202</v>
      </c>
      <c r="E1236" s="175"/>
      <c r="F1236" s="174">
        <v>33744</v>
      </c>
      <c r="G1236" s="174">
        <v>0</v>
      </c>
      <c r="H1236" s="174">
        <v>0</v>
      </c>
      <c r="I1236" s="174">
        <v>0</v>
      </c>
      <c r="J1236" s="174">
        <v>30576</v>
      </c>
      <c r="K1236" s="174">
        <v>0</v>
      </c>
      <c r="L1236" s="174">
        <v>21054</v>
      </c>
      <c r="M1236" s="174">
        <v>0</v>
      </c>
      <c r="N1236" s="174">
        <v>85374</v>
      </c>
    </row>
    <row r="1237" spans="1:14" hidden="1" outlineLevel="1" x14ac:dyDescent="0.25">
      <c r="A1237" s="175" t="s">
        <v>312</v>
      </c>
      <c r="B1237" s="175" t="s">
        <v>313</v>
      </c>
      <c r="C1237" s="175" t="s">
        <v>203</v>
      </c>
      <c r="D1237" s="175" t="s">
        <v>204</v>
      </c>
      <c r="E1237" s="175"/>
      <c r="F1237" s="174">
        <v>374544</v>
      </c>
      <c r="G1237" s="174">
        <v>0</v>
      </c>
      <c r="H1237" s="174">
        <v>0</v>
      </c>
      <c r="I1237" s="174">
        <v>0</v>
      </c>
      <c r="J1237" s="174">
        <v>0</v>
      </c>
      <c r="K1237" s="174">
        <v>0</v>
      </c>
      <c r="L1237" s="174">
        <v>0</v>
      </c>
      <c r="M1237" s="174">
        <v>0</v>
      </c>
      <c r="N1237" s="174">
        <v>374544</v>
      </c>
    </row>
    <row r="1238" spans="1:14" hidden="1" outlineLevel="1" x14ac:dyDescent="0.25">
      <c r="A1238" s="175" t="s">
        <v>312</v>
      </c>
      <c r="B1238" s="175" t="s">
        <v>313</v>
      </c>
      <c r="C1238" s="175" t="s">
        <v>205</v>
      </c>
      <c r="D1238" s="175" t="s">
        <v>206</v>
      </c>
      <c r="E1238" s="175"/>
      <c r="F1238" s="174">
        <v>106752</v>
      </c>
      <c r="G1238" s="174">
        <v>0</v>
      </c>
      <c r="H1238" s="174">
        <v>0</v>
      </c>
      <c r="I1238" s="174">
        <v>0</v>
      </c>
      <c r="J1238" s="174">
        <v>8016</v>
      </c>
      <c r="K1238" s="174">
        <v>0</v>
      </c>
      <c r="L1238" s="174">
        <v>496</v>
      </c>
      <c r="M1238" s="174">
        <v>0</v>
      </c>
      <c r="N1238" s="174">
        <v>115264</v>
      </c>
    </row>
    <row r="1239" spans="1:14" hidden="1" outlineLevel="1" x14ac:dyDescent="0.25">
      <c r="A1239" s="175" t="s">
        <v>312</v>
      </c>
      <c r="B1239" s="175" t="s">
        <v>313</v>
      </c>
      <c r="C1239" s="175" t="s">
        <v>207</v>
      </c>
      <c r="D1239" s="175" t="s">
        <v>208</v>
      </c>
      <c r="E1239" s="175"/>
      <c r="F1239" s="174">
        <v>0</v>
      </c>
      <c r="G1239" s="174">
        <v>0</v>
      </c>
      <c r="H1239" s="174">
        <v>0</v>
      </c>
      <c r="I1239" s="174">
        <v>0</v>
      </c>
      <c r="J1239" s="174">
        <v>0</v>
      </c>
      <c r="K1239" s="174">
        <v>0</v>
      </c>
      <c r="L1239" s="174">
        <v>0</v>
      </c>
      <c r="M1239" s="174">
        <v>0</v>
      </c>
      <c r="N1239" s="174">
        <v>0</v>
      </c>
    </row>
    <row r="1240" spans="1:14" hidden="1" outlineLevel="1" x14ac:dyDescent="0.25">
      <c r="A1240" s="175" t="s">
        <v>312</v>
      </c>
      <c r="B1240" s="175" t="s">
        <v>313</v>
      </c>
      <c r="C1240" s="175" t="s">
        <v>209</v>
      </c>
      <c r="D1240" s="175" t="s">
        <v>210</v>
      </c>
      <c r="E1240" s="175"/>
      <c r="F1240" s="174">
        <v>958704</v>
      </c>
      <c r="G1240" s="174">
        <v>601568</v>
      </c>
      <c r="H1240" s="174">
        <v>72352</v>
      </c>
      <c r="I1240" s="174">
        <v>57264</v>
      </c>
      <c r="J1240" s="174">
        <v>398336</v>
      </c>
      <c r="K1240" s="174">
        <v>373088</v>
      </c>
      <c r="L1240" s="174">
        <v>77130</v>
      </c>
      <c r="M1240" s="174">
        <v>86620</v>
      </c>
      <c r="N1240" s="174">
        <v>2625062</v>
      </c>
    </row>
    <row r="1241" spans="1:14" hidden="1" outlineLevel="1" x14ac:dyDescent="0.25">
      <c r="D1241" s="173" t="s">
        <v>211</v>
      </c>
      <c r="E1241" s="173"/>
    </row>
    <row r="1242" spans="1:14" hidden="1" outlineLevel="1" x14ac:dyDescent="0.25">
      <c r="A1242" s="175" t="s">
        <v>312</v>
      </c>
      <c r="B1242" s="175" t="s">
        <v>313</v>
      </c>
      <c r="C1242" s="175" t="s">
        <v>212</v>
      </c>
      <c r="D1242" s="175" t="s">
        <v>213</v>
      </c>
      <c r="E1242" s="175"/>
      <c r="F1242" s="174">
        <v>0</v>
      </c>
      <c r="G1242" s="174">
        <v>0</v>
      </c>
      <c r="H1242" s="174">
        <v>0</v>
      </c>
      <c r="I1242" s="174">
        <v>0</v>
      </c>
      <c r="J1242" s="174">
        <v>0</v>
      </c>
      <c r="K1242" s="174">
        <v>0</v>
      </c>
      <c r="L1242" s="174">
        <v>0</v>
      </c>
      <c r="M1242" s="174">
        <v>0</v>
      </c>
      <c r="N1242" s="174">
        <v>0</v>
      </c>
    </row>
    <row r="1243" spans="1:14" hidden="1" outlineLevel="1" x14ac:dyDescent="0.25">
      <c r="A1243" s="175" t="s">
        <v>312</v>
      </c>
      <c r="B1243" s="175" t="s">
        <v>313</v>
      </c>
      <c r="C1243" s="175" t="s">
        <v>214</v>
      </c>
      <c r="D1243" s="175" t="s">
        <v>215</v>
      </c>
      <c r="E1243" s="175"/>
      <c r="F1243" s="174">
        <v>0</v>
      </c>
      <c r="G1243" s="174">
        <v>0</v>
      </c>
      <c r="H1243" s="174">
        <v>0</v>
      </c>
      <c r="I1243" s="174">
        <v>0</v>
      </c>
      <c r="J1243" s="174">
        <v>0</v>
      </c>
      <c r="K1243" s="174">
        <v>0</v>
      </c>
      <c r="L1243" s="174">
        <v>0</v>
      </c>
      <c r="M1243" s="174">
        <v>0</v>
      </c>
      <c r="N1243" s="174">
        <v>0</v>
      </c>
    </row>
    <row r="1244" spans="1:14" hidden="1" outlineLevel="1" x14ac:dyDescent="0.25">
      <c r="A1244" s="175" t="s">
        <v>312</v>
      </c>
      <c r="B1244" s="175" t="s">
        <v>313</v>
      </c>
      <c r="C1244" s="175" t="s">
        <v>216</v>
      </c>
      <c r="D1244" s="175" t="s">
        <v>217</v>
      </c>
      <c r="E1244" s="175"/>
      <c r="F1244" s="174">
        <v>0</v>
      </c>
      <c r="G1244" s="174">
        <v>0</v>
      </c>
      <c r="H1244" s="174">
        <v>0</v>
      </c>
      <c r="I1244" s="174">
        <v>0</v>
      </c>
      <c r="J1244" s="174">
        <v>0</v>
      </c>
      <c r="K1244" s="174">
        <v>0</v>
      </c>
      <c r="L1244" s="174">
        <v>0</v>
      </c>
      <c r="M1244" s="174">
        <v>0</v>
      </c>
      <c r="N1244" s="174">
        <v>0</v>
      </c>
    </row>
    <row r="1245" spans="1:14" hidden="1" outlineLevel="1" x14ac:dyDescent="0.25">
      <c r="A1245" s="175" t="s">
        <v>312</v>
      </c>
      <c r="B1245" s="175" t="s">
        <v>313</v>
      </c>
      <c r="C1245" s="175" t="s">
        <v>218</v>
      </c>
      <c r="D1245" s="175" t="s">
        <v>219</v>
      </c>
      <c r="E1245" s="175"/>
      <c r="F1245" s="174">
        <v>0</v>
      </c>
      <c r="G1245" s="174">
        <v>0</v>
      </c>
      <c r="H1245" s="174">
        <v>0</v>
      </c>
      <c r="I1245" s="174">
        <v>0</v>
      </c>
      <c r="J1245" s="174">
        <v>0</v>
      </c>
      <c r="K1245" s="174">
        <v>0</v>
      </c>
      <c r="L1245" s="174">
        <v>0</v>
      </c>
      <c r="M1245" s="174">
        <v>0</v>
      </c>
      <c r="N1245" s="174">
        <v>0</v>
      </c>
    </row>
    <row r="1246" spans="1:14" hidden="1" outlineLevel="1" x14ac:dyDescent="0.25">
      <c r="A1246" s="175" t="s">
        <v>312</v>
      </c>
      <c r="B1246" s="175" t="s">
        <v>313</v>
      </c>
      <c r="C1246" s="175" t="s">
        <v>482</v>
      </c>
      <c r="D1246" s="175" t="s">
        <v>483</v>
      </c>
      <c r="E1246" s="175"/>
      <c r="F1246" s="174">
        <v>0</v>
      </c>
      <c r="G1246" s="174">
        <v>0</v>
      </c>
      <c r="H1246" s="174">
        <v>0</v>
      </c>
      <c r="I1246" s="174">
        <v>0</v>
      </c>
      <c r="J1246" s="174">
        <v>0</v>
      </c>
      <c r="K1246" s="174">
        <v>0</v>
      </c>
      <c r="L1246" s="174">
        <v>0</v>
      </c>
      <c r="M1246" s="174">
        <v>0</v>
      </c>
      <c r="N1246" s="174">
        <v>0</v>
      </c>
    </row>
    <row r="1247" spans="1:14" hidden="1" outlineLevel="1" x14ac:dyDescent="0.25">
      <c r="A1247" s="175" t="s">
        <v>312</v>
      </c>
      <c r="B1247" s="175" t="s">
        <v>313</v>
      </c>
      <c r="C1247" s="175" t="s">
        <v>484</v>
      </c>
      <c r="D1247" s="175" t="s">
        <v>220</v>
      </c>
      <c r="E1247" s="175"/>
      <c r="F1247" s="174">
        <v>0</v>
      </c>
      <c r="G1247" s="174">
        <v>0</v>
      </c>
      <c r="H1247" s="174">
        <v>0</v>
      </c>
      <c r="I1247" s="174">
        <v>0</v>
      </c>
      <c r="J1247" s="174">
        <v>0</v>
      </c>
      <c r="K1247" s="174">
        <v>0</v>
      </c>
      <c r="L1247" s="174">
        <v>0</v>
      </c>
      <c r="M1247" s="174">
        <v>0</v>
      </c>
      <c r="N1247" s="174">
        <v>0</v>
      </c>
    </row>
    <row r="1248" spans="1:14" hidden="1" outlineLevel="1" x14ac:dyDescent="0.25"/>
    <row r="1249" spans="1:14" hidden="1" outlineLevel="1" x14ac:dyDescent="0.25"/>
    <row r="1250" spans="1:14" hidden="1" outlineLevel="1" x14ac:dyDescent="0.25">
      <c r="A1250" s="173" t="s">
        <v>314</v>
      </c>
    </row>
    <row r="1251" spans="1:14" hidden="1" outlineLevel="1" x14ac:dyDescent="0.25">
      <c r="A1251" s="175" t="s">
        <v>6</v>
      </c>
      <c r="B1251" s="175" t="s">
        <v>143</v>
      </c>
      <c r="C1251" s="175" t="s">
        <v>14</v>
      </c>
      <c r="D1251" s="173" t="s">
        <v>144</v>
      </c>
      <c r="E1251" s="173"/>
      <c r="F1251" s="174" t="s">
        <v>145</v>
      </c>
      <c r="G1251" s="174" t="s">
        <v>146</v>
      </c>
      <c r="H1251" s="174" t="s">
        <v>147</v>
      </c>
      <c r="I1251" s="174" t="s">
        <v>148</v>
      </c>
      <c r="J1251" s="174" t="s">
        <v>149</v>
      </c>
      <c r="K1251" s="174" t="s">
        <v>150</v>
      </c>
      <c r="L1251" s="174" t="s">
        <v>151</v>
      </c>
      <c r="M1251" s="174" t="s">
        <v>152</v>
      </c>
      <c r="N1251" s="174" t="s">
        <v>5</v>
      </c>
    </row>
    <row r="1252" spans="1:14" hidden="1" outlineLevel="1" x14ac:dyDescent="0.25">
      <c r="A1252" s="175" t="s">
        <v>315</v>
      </c>
      <c r="B1252" s="175" t="s">
        <v>316</v>
      </c>
      <c r="C1252" s="175" t="s">
        <v>155</v>
      </c>
      <c r="D1252" s="175" t="s">
        <v>156</v>
      </c>
      <c r="E1252" s="175"/>
      <c r="F1252" s="174">
        <v>7728</v>
      </c>
      <c r="G1252" s="174">
        <v>0</v>
      </c>
      <c r="H1252" s="174">
        <v>0</v>
      </c>
      <c r="I1252" s="174">
        <v>0</v>
      </c>
      <c r="J1252" s="174">
        <v>5664</v>
      </c>
      <c r="K1252" s="174">
        <v>0</v>
      </c>
      <c r="L1252" s="174">
        <v>0</v>
      </c>
      <c r="M1252" s="174">
        <v>0</v>
      </c>
      <c r="N1252" s="174">
        <v>13392</v>
      </c>
    </row>
    <row r="1253" spans="1:14" hidden="1" outlineLevel="1" x14ac:dyDescent="0.25">
      <c r="A1253" s="175" t="s">
        <v>315</v>
      </c>
      <c r="B1253" s="175" t="s">
        <v>316</v>
      </c>
      <c r="C1253" s="175" t="s">
        <v>157</v>
      </c>
      <c r="D1253" s="175" t="s">
        <v>158</v>
      </c>
      <c r="E1253" s="175"/>
      <c r="F1253" s="174">
        <v>0</v>
      </c>
      <c r="G1253" s="174">
        <v>0</v>
      </c>
      <c r="H1253" s="174">
        <v>0</v>
      </c>
      <c r="I1253" s="174">
        <v>0</v>
      </c>
      <c r="J1253" s="174">
        <v>30224</v>
      </c>
      <c r="K1253" s="174">
        <v>0</v>
      </c>
      <c r="L1253" s="174">
        <v>528</v>
      </c>
      <c r="M1253" s="174">
        <v>0</v>
      </c>
      <c r="N1253" s="174">
        <v>30752</v>
      </c>
    </row>
    <row r="1254" spans="1:14" hidden="1" outlineLevel="1" x14ac:dyDescent="0.25">
      <c r="A1254" s="175" t="s">
        <v>315</v>
      </c>
      <c r="B1254" s="175" t="s">
        <v>316</v>
      </c>
      <c r="C1254" s="175" t="s">
        <v>159</v>
      </c>
      <c r="D1254" s="175" t="s">
        <v>160</v>
      </c>
      <c r="E1254" s="175"/>
      <c r="F1254" s="174">
        <v>0</v>
      </c>
      <c r="G1254" s="174">
        <v>131584</v>
      </c>
      <c r="H1254" s="174">
        <v>0</v>
      </c>
      <c r="I1254" s="174">
        <v>0</v>
      </c>
      <c r="J1254" s="174">
        <v>0</v>
      </c>
      <c r="K1254" s="174">
        <v>832</v>
      </c>
      <c r="L1254" s="174">
        <v>0</v>
      </c>
      <c r="M1254" s="174">
        <v>0</v>
      </c>
      <c r="N1254" s="174">
        <v>132416</v>
      </c>
    </row>
    <row r="1255" spans="1:14" hidden="1" outlineLevel="1" x14ac:dyDescent="0.25">
      <c r="A1255" s="175" t="s">
        <v>315</v>
      </c>
      <c r="B1255" s="175" t="s">
        <v>316</v>
      </c>
      <c r="C1255" s="175" t="s">
        <v>161</v>
      </c>
      <c r="D1255" s="175" t="s">
        <v>162</v>
      </c>
      <c r="E1255" s="175"/>
      <c r="F1255" s="174">
        <v>10896</v>
      </c>
      <c r="G1255" s="174">
        <v>31152</v>
      </c>
      <c r="H1255" s="174">
        <v>0</v>
      </c>
      <c r="I1255" s="174">
        <v>0</v>
      </c>
      <c r="J1255" s="174">
        <v>29424</v>
      </c>
      <c r="K1255" s="174">
        <v>23888</v>
      </c>
      <c r="L1255" s="174">
        <v>1020</v>
      </c>
      <c r="M1255" s="174">
        <v>0</v>
      </c>
      <c r="N1255" s="174">
        <v>96380</v>
      </c>
    </row>
    <row r="1256" spans="1:14" hidden="1" outlineLevel="1" x14ac:dyDescent="0.25">
      <c r="A1256" s="175" t="s">
        <v>315</v>
      </c>
      <c r="B1256" s="175" t="s">
        <v>316</v>
      </c>
      <c r="C1256" s="175" t="s">
        <v>163</v>
      </c>
      <c r="D1256" s="175" t="s">
        <v>164</v>
      </c>
      <c r="E1256" s="175"/>
      <c r="F1256" s="174">
        <v>0</v>
      </c>
      <c r="G1256" s="174">
        <v>0</v>
      </c>
      <c r="H1256" s="174">
        <v>0</v>
      </c>
      <c r="I1256" s="174">
        <v>0</v>
      </c>
      <c r="J1256" s="174">
        <v>0</v>
      </c>
      <c r="K1256" s="174">
        <v>0</v>
      </c>
      <c r="L1256" s="174">
        <v>0</v>
      </c>
      <c r="M1256" s="174">
        <v>0</v>
      </c>
      <c r="N1256" s="174">
        <v>0</v>
      </c>
    </row>
    <row r="1257" spans="1:14" hidden="1" outlineLevel="1" x14ac:dyDescent="0.25">
      <c r="A1257" s="175" t="s">
        <v>315</v>
      </c>
      <c r="B1257" s="175" t="s">
        <v>316</v>
      </c>
      <c r="C1257" s="175" t="s">
        <v>165</v>
      </c>
      <c r="D1257" s="175" t="s">
        <v>166</v>
      </c>
      <c r="E1257" s="175"/>
      <c r="F1257" s="174">
        <v>1008</v>
      </c>
      <c r="G1257" s="174">
        <v>0</v>
      </c>
      <c r="H1257" s="174">
        <v>0</v>
      </c>
      <c r="I1257" s="174">
        <v>0</v>
      </c>
      <c r="J1257" s="174">
        <v>0</v>
      </c>
      <c r="K1257" s="174">
        <v>0</v>
      </c>
      <c r="L1257" s="174">
        <v>165</v>
      </c>
      <c r="M1257" s="174">
        <v>0</v>
      </c>
      <c r="N1257" s="174">
        <v>1173</v>
      </c>
    </row>
    <row r="1258" spans="1:14" hidden="1" outlineLevel="1" x14ac:dyDescent="0.25">
      <c r="A1258" s="175" t="s">
        <v>315</v>
      </c>
      <c r="B1258" s="175" t="s">
        <v>316</v>
      </c>
      <c r="C1258" s="175" t="s">
        <v>167</v>
      </c>
      <c r="D1258" s="175" t="s">
        <v>168</v>
      </c>
      <c r="E1258" s="175"/>
      <c r="F1258" s="174">
        <v>0</v>
      </c>
      <c r="G1258" s="174">
        <v>3168</v>
      </c>
      <c r="H1258" s="174">
        <v>0</v>
      </c>
      <c r="I1258" s="174">
        <v>0</v>
      </c>
      <c r="J1258" s="174">
        <v>0</v>
      </c>
      <c r="K1258" s="174">
        <v>10080</v>
      </c>
      <c r="L1258" s="174">
        <v>0</v>
      </c>
      <c r="M1258" s="174">
        <v>234</v>
      </c>
      <c r="N1258" s="174">
        <v>13482</v>
      </c>
    </row>
    <row r="1259" spans="1:14" hidden="1" outlineLevel="1" x14ac:dyDescent="0.25">
      <c r="A1259" s="175" t="s">
        <v>315</v>
      </c>
      <c r="B1259" s="175" t="s">
        <v>316</v>
      </c>
      <c r="C1259" s="175" t="s">
        <v>169</v>
      </c>
      <c r="D1259" s="175" t="s">
        <v>170</v>
      </c>
      <c r="E1259" s="175"/>
      <c r="F1259" s="174">
        <v>0</v>
      </c>
      <c r="G1259" s="174">
        <v>0</v>
      </c>
      <c r="H1259" s="174">
        <v>0</v>
      </c>
      <c r="I1259" s="174">
        <v>0</v>
      </c>
      <c r="J1259" s="174">
        <v>12272</v>
      </c>
      <c r="K1259" s="174">
        <v>0</v>
      </c>
      <c r="L1259" s="174">
        <v>0</v>
      </c>
      <c r="M1259" s="174">
        <v>0</v>
      </c>
      <c r="N1259" s="174">
        <v>12272</v>
      </c>
    </row>
    <row r="1260" spans="1:14" hidden="1" outlineLevel="1" x14ac:dyDescent="0.25">
      <c r="A1260" s="175" t="s">
        <v>315</v>
      </c>
      <c r="B1260" s="175" t="s">
        <v>316</v>
      </c>
      <c r="C1260" s="175" t="s">
        <v>171</v>
      </c>
      <c r="D1260" s="175" t="s">
        <v>172</v>
      </c>
      <c r="E1260" s="175"/>
      <c r="F1260" s="174">
        <v>5280</v>
      </c>
      <c r="G1260" s="174">
        <v>7360</v>
      </c>
      <c r="H1260" s="174">
        <v>0</v>
      </c>
      <c r="I1260" s="174">
        <v>0</v>
      </c>
      <c r="J1260" s="174">
        <v>61568</v>
      </c>
      <c r="K1260" s="174">
        <v>0</v>
      </c>
      <c r="L1260" s="174">
        <v>0</v>
      </c>
      <c r="M1260" s="174">
        <v>42</v>
      </c>
      <c r="N1260" s="174">
        <v>74250</v>
      </c>
    </row>
    <row r="1261" spans="1:14" hidden="1" outlineLevel="1" x14ac:dyDescent="0.25">
      <c r="A1261" s="175" t="s">
        <v>315</v>
      </c>
      <c r="B1261" s="175" t="s">
        <v>316</v>
      </c>
      <c r="C1261" s="175" t="s">
        <v>173</v>
      </c>
      <c r="D1261" s="175" t="s">
        <v>174</v>
      </c>
      <c r="E1261" s="175"/>
      <c r="F1261" s="174">
        <v>0</v>
      </c>
      <c r="G1261" s="174">
        <v>0</v>
      </c>
      <c r="H1261" s="174">
        <v>0</v>
      </c>
      <c r="I1261" s="174">
        <v>0</v>
      </c>
      <c r="J1261" s="174">
        <v>0</v>
      </c>
      <c r="K1261" s="174">
        <v>0</v>
      </c>
      <c r="L1261" s="174">
        <v>0</v>
      </c>
      <c r="M1261" s="174">
        <v>0</v>
      </c>
      <c r="N1261" s="174">
        <v>0</v>
      </c>
    </row>
    <row r="1262" spans="1:14" hidden="1" outlineLevel="1" x14ac:dyDescent="0.25">
      <c r="A1262" s="175" t="s">
        <v>315</v>
      </c>
      <c r="B1262" s="175" t="s">
        <v>316</v>
      </c>
      <c r="C1262" s="175" t="s">
        <v>175</v>
      </c>
      <c r="D1262" s="175" t="s">
        <v>176</v>
      </c>
      <c r="E1262" s="175"/>
      <c r="F1262" s="174">
        <v>0</v>
      </c>
      <c r="G1262" s="174">
        <v>0</v>
      </c>
      <c r="H1262" s="174">
        <v>0</v>
      </c>
      <c r="I1262" s="174">
        <v>0</v>
      </c>
      <c r="J1262" s="174">
        <v>0</v>
      </c>
      <c r="K1262" s="174">
        <v>28256</v>
      </c>
      <c r="L1262" s="174">
        <v>0</v>
      </c>
      <c r="M1262" s="174">
        <v>0</v>
      </c>
      <c r="N1262" s="174">
        <v>28256</v>
      </c>
    </row>
    <row r="1263" spans="1:14" hidden="1" outlineLevel="1" x14ac:dyDescent="0.25">
      <c r="A1263" s="175" t="s">
        <v>315</v>
      </c>
      <c r="B1263" s="175" t="s">
        <v>316</v>
      </c>
      <c r="C1263" s="175" t="s">
        <v>177</v>
      </c>
      <c r="D1263" s="175" t="s">
        <v>178</v>
      </c>
      <c r="E1263" s="175"/>
      <c r="F1263" s="174">
        <v>134320</v>
      </c>
      <c r="G1263" s="174">
        <v>0</v>
      </c>
      <c r="H1263" s="174">
        <v>0</v>
      </c>
      <c r="I1263" s="174">
        <v>9184</v>
      </c>
      <c r="J1263" s="174">
        <v>0</v>
      </c>
      <c r="K1263" s="174">
        <v>0</v>
      </c>
      <c r="L1263" s="174">
        <v>32</v>
      </c>
      <c r="M1263" s="174">
        <v>0</v>
      </c>
      <c r="N1263" s="174">
        <v>143536</v>
      </c>
    </row>
    <row r="1264" spans="1:14" hidden="1" outlineLevel="1" x14ac:dyDescent="0.25">
      <c r="A1264" s="175" t="s">
        <v>315</v>
      </c>
      <c r="B1264" s="175" t="s">
        <v>316</v>
      </c>
      <c r="C1264" s="175" t="s">
        <v>179</v>
      </c>
      <c r="D1264" s="175" t="s">
        <v>180</v>
      </c>
      <c r="E1264" s="175"/>
      <c r="F1264" s="174">
        <v>8976</v>
      </c>
      <c r="G1264" s="174">
        <v>0</v>
      </c>
      <c r="H1264" s="174">
        <v>0</v>
      </c>
      <c r="I1264" s="174">
        <v>0</v>
      </c>
      <c r="J1264" s="174">
        <v>0</v>
      </c>
      <c r="K1264" s="174">
        <v>0</v>
      </c>
      <c r="L1264" s="174">
        <v>176</v>
      </c>
      <c r="M1264" s="174">
        <v>0</v>
      </c>
      <c r="N1264" s="174">
        <v>9152</v>
      </c>
    </row>
    <row r="1265" spans="1:14" hidden="1" outlineLevel="1" x14ac:dyDescent="0.25">
      <c r="A1265" s="175" t="s">
        <v>315</v>
      </c>
      <c r="B1265" s="175" t="s">
        <v>316</v>
      </c>
      <c r="C1265" s="175" t="s">
        <v>181</v>
      </c>
      <c r="D1265" s="175" t="s">
        <v>182</v>
      </c>
      <c r="E1265" s="175"/>
      <c r="F1265" s="174">
        <v>0</v>
      </c>
      <c r="G1265" s="174">
        <v>13760</v>
      </c>
      <c r="H1265" s="174">
        <v>0</v>
      </c>
      <c r="I1265" s="174">
        <v>0</v>
      </c>
      <c r="J1265" s="174">
        <v>0</v>
      </c>
      <c r="K1265" s="174">
        <v>83024</v>
      </c>
      <c r="L1265" s="174">
        <v>0</v>
      </c>
      <c r="M1265" s="174">
        <v>13950</v>
      </c>
      <c r="N1265" s="174">
        <v>110734</v>
      </c>
    </row>
    <row r="1266" spans="1:14" hidden="1" outlineLevel="1" x14ac:dyDescent="0.25">
      <c r="A1266" s="175" t="s">
        <v>315</v>
      </c>
      <c r="B1266" s="175" t="s">
        <v>316</v>
      </c>
      <c r="C1266" s="175" t="s">
        <v>183</v>
      </c>
      <c r="D1266" s="175" t="s">
        <v>184</v>
      </c>
      <c r="E1266" s="175"/>
      <c r="F1266" s="174">
        <v>0</v>
      </c>
      <c r="G1266" s="174">
        <v>0</v>
      </c>
      <c r="H1266" s="174">
        <v>0</v>
      </c>
      <c r="I1266" s="174">
        <v>0</v>
      </c>
      <c r="J1266" s="174">
        <v>0</v>
      </c>
      <c r="K1266" s="174">
        <v>0</v>
      </c>
      <c r="L1266" s="174">
        <v>0</v>
      </c>
      <c r="M1266" s="174">
        <v>0</v>
      </c>
      <c r="N1266" s="174">
        <v>0</v>
      </c>
    </row>
    <row r="1267" spans="1:14" hidden="1" outlineLevel="1" x14ac:dyDescent="0.25">
      <c r="A1267" s="175" t="s">
        <v>315</v>
      </c>
      <c r="B1267" s="175" t="s">
        <v>316</v>
      </c>
      <c r="C1267" s="175" t="s">
        <v>185</v>
      </c>
      <c r="D1267" s="175" t="s">
        <v>186</v>
      </c>
      <c r="E1267" s="175"/>
      <c r="F1267" s="174">
        <v>7680</v>
      </c>
      <c r="G1267" s="174">
        <v>864</v>
      </c>
      <c r="H1267" s="174">
        <v>0</v>
      </c>
      <c r="I1267" s="174">
        <v>0</v>
      </c>
      <c r="J1267" s="174">
        <v>0</v>
      </c>
      <c r="K1267" s="174">
        <v>80368</v>
      </c>
      <c r="L1267" s="174">
        <v>0</v>
      </c>
      <c r="M1267" s="174">
        <v>26052</v>
      </c>
      <c r="N1267" s="174">
        <v>114964</v>
      </c>
    </row>
    <row r="1268" spans="1:14" hidden="1" outlineLevel="1" x14ac:dyDescent="0.25">
      <c r="A1268" s="175" t="s">
        <v>315</v>
      </c>
      <c r="B1268" s="175" t="s">
        <v>316</v>
      </c>
      <c r="C1268" s="175" t="s">
        <v>187</v>
      </c>
      <c r="D1268" s="175" t="s">
        <v>188</v>
      </c>
      <c r="E1268" s="175"/>
      <c r="F1268" s="174">
        <v>0</v>
      </c>
      <c r="G1268" s="174">
        <v>0</v>
      </c>
      <c r="H1268" s="174">
        <v>0</v>
      </c>
      <c r="I1268" s="174">
        <v>0</v>
      </c>
      <c r="J1268" s="174">
        <v>0</v>
      </c>
      <c r="K1268" s="174">
        <v>0</v>
      </c>
      <c r="L1268" s="174">
        <v>0</v>
      </c>
      <c r="M1268" s="174">
        <v>0</v>
      </c>
      <c r="N1268" s="174">
        <v>0</v>
      </c>
    </row>
    <row r="1269" spans="1:14" hidden="1" outlineLevel="1" x14ac:dyDescent="0.25">
      <c r="A1269" s="175" t="s">
        <v>315</v>
      </c>
      <c r="B1269" s="175" t="s">
        <v>316</v>
      </c>
      <c r="C1269" s="175" t="s">
        <v>189</v>
      </c>
      <c r="D1269" s="175" t="s">
        <v>190</v>
      </c>
      <c r="E1269" s="175"/>
      <c r="F1269" s="174">
        <v>0</v>
      </c>
      <c r="G1269" s="174">
        <v>0</v>
      </c>
      <c r="H1269" s="174">
        <v>0</v>
      </c>
      <c r="I1269" s="174">
        <v>0</v>
      </c>
      <c r="J1269" s="174">
        <v>0</v>
      </c>
      <c r="K1269" s="174">
        <v>85040</v>
      </c>
      <c r="L1269" s="174">
        <v>0</v>
      </c>
      <c r="M1269" s="174">
        <v>252</v>
      </c>
      <c r="N1269" s="174">
        <v>85292</v>
      </c>
    </row>
    <row r="1270" spans="1:14" hidden="1" outlineLevel="1" x14ac:dyDescent="0.25">
      <c r="A1270" s="175" t="s">
        <v>315</v>
      </c>
      <c r="B1270" s="175" t="s">
        <v>316</v>
      </c>
      <c r="C1270" s="175" t="s">
        <v>191</v>
      </c>
      <c r="D1270" s="175" t="s">
        <v>192</v>
      </c>
      <c r="E1270" s="175"/>
      <c r="F1270" s="174">
        <v>0</v>
      </c>
      <c r="G1270" s="174">
        <v>51520</v>
      </c>
      <c r="H1270" s="174">
        <v>27898</v>
      </c>
      <c r="I1270" s="174">
        <v>0</v>
      </c>
      <c r="J1270" s="174">
        <v>0</v>
      </c>
      <c r="K1270" s="174">
        <v>0</v>
      </c>
      <c r="L1270" s="174">
        <v>0</v>
      </c>
      <c r="M1270" s="174">
        <v>0</v>
      </c>
      <c r="N1270" s="174">
        <v>79418</v>
      </c>
    </row>
    <row r="1271" spans="1:14" hidden="1" outlineLevel="1" x14ac:dyDescent="0.25">
      <c r="A1271" s="175" t="s">
        <v>315</v>
      </c>
      <c r="B1271" s="175" t="s">
        <v>316</v>
      </c>
      <c r="C1271" s="175" t="s">
        <v>193</v>
      </c>
      <c r="D1271" s="175" t="s">
        <v>194</v>
      </c>
      <c r="E1271" s="175"/>
      <c r="F1271" s="174">
        <v>0</v>
      </c>
      <c r="G1271" s="174">
        <v>0</v>
      </c>
      <c r="H1271" s="174">
        <v>0</v>
      </c>
      <c r="I1271" s="174">
        <v>0</v>
      </c>
      <c r="J1271" s="174">
        <v>1296</v>
      </c>
      <c r="K1271" s="174">
        <v>0</v>
      </c>
      <c r="L1271" s="174">
        <v>0</v>
      </c>
      <c r="M1271" s="174">
        <v>0</v>
      </c>
      <c r="N1271" s="174">
        <v>1296</v>
      </c>
    </row>
    <row r="1272" spans="1:14" hidden="1" outlineLevel="1" x14ac:dyDescent="0.25">
      <c r="A1272" s="175" t="s">
        <v>315</v>
      </c>
      <c r="B1272" s="175" t="s">
        <v>316</v>
      </c>
      <c r="C1272" s="175" t="s">
        <v>195</v>
      </c>
      <c r="D1272" s="175" t="s">
        <v>196</v>
      </c>
      <c r="E1272" s="175"/>
      <c r="F1272" s="174">
        <v>0</v>
      </c>
      <c r="G1272" s="174">
        <v>0</v>
      </c>
      <c r="H1272" s="174">
        <v>0</v>
      </c>
      <c r="I1272" s="174">
        <v>0</v>
      </c>
      <c r="J1272" s="174">
        <v>2720</v>
      </c>
      <c r="K1272" s="174">
        <v>0</v>
      </c>
      <c r="L1272" s="174">
        <v>12666</v>
      </c>
      <c r="M1272" s="174">
        <v>0</v>
      </c>
      <c r="N1272" s="174">
        <v>15386</v>
      </c>
    </row>
    <row r="1273" spans="1:14" hidden="1" outlineLevel="1" x14ac:dyDescent="0.25">
      <c r="A1273" s="175" t="s">
        <v>315</v>
      </c>
      <c r="B1273" s="175" t="s">
        <v>316</v>
      </c>
      <c r="C1273" s="175" t="s">
        <v>197</v>
      </c>
      <c r="D1273" s="175" t="s">
        <v>198</v>
      </c>
      <c r="E1273" s="175"/>
      <c r="F1273" s="174">
        <v>0</v>
      </c>
      <c r="G1273" s="174">
        <v>0</v>
      </c>
      <c r="H1273" s="174">
        <v>0</v>
      </c>
      <c r="I1273" s="174">
        <v>0</v>
      </c>
      <c r="J1273" s="174">
        <v>1152</v>
      </c>
      <c r="K1273" s="174">
        <v>0</v>
      </c>
      <c r="L1273" s="174">
        <v>64</v>
      </c>
      <c r="M1273" s="174">
        <v>0</v>
      </c>
      <c r="N1273" s="174">
        <v>1216</v>
      </c>
    </row>
    <row r="1274" spans="1:14" hidden="1" outlineLevel="1" x14ac:dyDescent="0.25">
      <c r="A1274" s="175" t="s">
        <v>315</v>
      </c>
      <c r="B1274" s="175" t="s">
        <v>316</v>
      </c>
      <c r="C1274" s="175" t="s">
        <v>199</v>
      </c>
      <c r="D1274" s="175" t="s">
        <v>200</v>
      </c>
      <c r="E1274" s="175"/>
      <c r="F1274" s="174">
        <v>50464</v>
      </c>
      <c r="G1274" s="174">
        <v>0</v>
      </c>
      <c r="H1274" s="174">
        <v>0</v>
      </c>
      <c r="I1274" s="174">
        <v>0</v>
      </c>
      <c r="J1274" s="174">
        <v>0</v>
      </c>
      <c r="K1274" s="174">
        <v>0</v>
      </c>
      <c r="L1274" s="174">
        <v>48</v>
      </c>
      <c r="M1274" s="174">
        <v>0</v>
      </c>
      <c r="N1274" s="174">
        <v>50512</v>
      </c>
    </row>
    <row r="1275" spans="1:14" hidden="1" outlineLevel="1" x14ac:dyDescent="0.25">
      <c r="A1275" s="175" t="s">
        <v>315</v>
      </c>
      <c r="B1275" s="175" t="s">
        <v>316</v>
      </c>
      <c r="C1275" s="175" t="s">
        <v>201</v>
      </c>
      <c r="D1275" s="175" t="s">
        <v>202</v>
      </c>
      <c r="E1275" s="175"/>
      <c r="F1275" s="174">
        <v>7824</v>
      </c>
      <c r="G1275" s="174">
        <v>0</v>
      </c>
      <c r="H1275" s="174">
        <v>0</v>
      </c>
      <c r="I1275" s="174">
        <v>0</v>
      </c>
      <c r="J1275" s="174">
        <v>0</v>
      </c>
      <c r="K1275" s="174">
        <v>0</v>
      </c>
      <c r="L1275" s="174">
        <v>0</v>
      </c>
      <c r="M1275" s="174">
        <v>0</v>
      </c>
      <c r="N1275" s="174">
        <v>7824</v>
      </c>
    </row>
    <row r="1276" spans="1:14" hidden="1" outlineLevel="1" x14ac:dyDescent="0.25">
      <c r="A1276" s="175" t="s">
        <v>315</v>
      </c>
      <c r="B1276" s="175" t="s">
        <v>316</v>
      </c>
      <c r="C1276" s="175" t="s">
        <v>203</v>
      </c>
      <c r="D1276" s="175" t="s">
        <v>204</v>
      </c>
      <c r="E1276" s="175"/>
      <c r="F1276" s="174">
        <v>167888</v>
      </c>
      <c r="G1276" s="174">
        <v>0</v>
      </c>
      <c r="H1276" s="174">
        <v>0</v>
      </c>
      <c r="I1276" s="174">
        <v>0</v>
      </c>
      <c r="J1276" s="174">
        <v>800</v>
      </c>
      <c r="K1276" s="174">
        <v>0</v>
      </c>
      <c r="L1276" s="174">
        <v>0</v>
      </c>
      <c r="M1276" s="174">
        <v>0</v>
      </c>
      <c r="N1276" s="174">
        <v>168688</v>
      </c>
    </row>
    <row r="1277" spans="1:14" hidden="1" outlineLevel="1" x14ac:dyDescent="0.25">
      <c r="A1277" s="175" t="s">
        <v>315</v>
      </c>
      <c r="B1277" s="175" t="s">
        <v>316</v>
      </c>
      <c r="C1277" s="175" t="s">
        <v>205</v>
      </c>
      <c r="D1277" s="175" t="s">
        <v>206</v>
      </c>
      <c r="E1277" s="175"/>
      <c r="F1277" s="174">
        <v>75776</v>
      </c>
      <c r="G1277" s="174">
        <v>0</v>
      </c>
      <c r="H1277" s="174">
        <v>0</v>
      </c>
      <c r="I1277" s="174">
        <v>0</v>
      </c>
      <c r="J1277" s="174">
        <v>0</v>
      </c>
      <c r="K1277" s="174">
        <v>0</v>
      </c>
      <c r="L1277" s="174">
        <v>240</v>
      </c>
      <c r="M1277" s="174">
        <v>0</v>
      </c>
      <c r="N1277" s="174">
        <v>76016</v>
      </c>
    </row>
    <row r="1278" spans="1:14" hidden="1" outlineLevel="1" x14ac:dyDescent="0.25">
      <c r="A1278" s="175" t="s">
        <v>315</v>
      </c>
      <c r="B1278" s="175" t="s">
        <v>316</v>
      </c>
      <c r="C1278" s="175" t="s">
        <v>207</v>
      </c>
      <c r="D1278" s="175" t="s">
        <v>208</v>
      </c>
      <c r="E1278" s="175"/>
      <c r="F1278" s="174">
        <v>0</v>
      </c>
      <c r="G1278" s="174">
        <v>0</v>
      </c>
      <c r="H1278" s="174">
        <v>0</v>
      </c>
      <c r="I1278" s="174">
        <v>0</v>
      </c>
      <c r="J1278" s="174">
        <v>0</v>
      </c>
      <c r="K1278" s="174">
        <v>0</v>
      </c>
      <c r="L1278" s="174">
        <v>0</v>
      </c>
      <c r="M1278" s="174">
        <v>0</v>
      </c>
      <c r="N1278" s="174">
        <v>0</v>
      </c>
    </row>
    <row r="1279" spans="1:14" hidden="1" outlineLevel="1" x14ac:dyDescent="0.25">
      <c r="A1279" s="175" t="s">
        <v>315</v>
      </c>
      <c r="B1279" s="175" t="s">
        <v>316</v>
      </c>
      <c r="C1279" s="175" t="s">
        <v>209</v>
      </c>
      <c r="D1279" s="175" t="s">
        <v>210</v>
      </c>
      <c r="E1279" s="175"/>
      <c r="F1279" s="174">
        <v>477840</v>
      </c>
      <c r="G1279" s="174">
        <v>239408</v>
      </c>
      <c r="H1279" s="174">
        <v>27898</v>
      </c>
      <c r="I1279" s="174">
        <v>9184</v>
      </c>
      <c r="J1279" s="174">
        <v>145120</v>
      </c>
      <c r="K1279" s="174">
        <v>311488</v>
      </c>
      <c r="L1279" s="174">
        <v>14939</v>
      </c>
      <c r="M1279" s="174">
        <v>40530</v>
      </c>
      <c r="N1279" s="174">
        <v>1266407</v>
      </c>
    </row>
    <row r="1280" spans="1:14" hidden="1" outlineLevel="1" x14ac:dyDescent="0.25">
      <c r="D1280" s="173" t="s">
        <v>211</v>
      </c>
      <c r="E1280" s="173"/>
    </row>
    <row r="1281" spans="1:14" hidden="1" outlineLevel="1" x14ac:dyDescent="0.25">
      <c r="A1281" s="175" t="s">
        <v>315</v>
      </c>
      <c r="B1281" s="175" t="s">
        <v>316</v>
      </c>
      <c r="C1281" s="175" t="s">
        <v>212</v>
      </c>
      <c r="D1281" s="175" t="s">
        <v>213</v>
      </c>
      <c r="E1281" s="175"/>
      <c r="F1281" s="174">
        <v>0</v>
      </c>
      <c r="G1281" s="174">
        <v>0</v>
      </c>
      <c r="H1281" s="174">
        <v>0</v>
      </c>
      <c r="I1281" s="174">
        <v>0</v>
      </c>
      <c r="J1281" s="174">
        <v>0</v>
      </c>
      <c r="K1281" s="174">
        <v>0</v>
      </c>
      <c r="L1281" s="174">
        <v>0</v>
      </c>
      <c r="M1281" s="174">
        <v>0</v>
      </c>
      <c r="N1281" s="174">
        <v>0</v>
      </c>
    </row>
    <row r="1282" spans="1:14" hidden="1" outlineLevel="1" x14ac:dyDescent="0.25">
      <c r="A1282" s="175" t="s">
        <v>315</v>
      </c>
      <c r="B1282" s="175" t="s">
        <v>316</v>
      </c>
      <c r="C1282" s="175" t="s">
        <v>214</v>
      </c>
      <c r="D1282" s="175" t="s">
        <v>215</v>
      </c>
      <c r="E1282" s="175"/>
      <c r="F1282" s="174">
        <v>0</v>
      </c>
      <c r="G1282" s="174">
        <v>0</v>
      </c>
      <c r="H1282" s="174">
        <v>0</v>
      </c>
      <c r="I1282" s="174">
        <v>0</v>
      </c>
      <c r="J1282" s="174">
        <v>0</v>
      </c>
      <c r="K1282" s="174">
        <v>0</v>
      </c>
      <c r="L1282" s="174">
        <v>0</v>
      </c>
      <c r="M1282" s="174">
        <v>0</v>
      </c>
      <c r="N1282" s="174">
        <v>0</v>
      </c>
    </row>
    <row r="1283" spans="1:14" hidden="1" outlineLevel="1" x14ac:dyDescent="0.25">
      <c r="A1283" s="175" t="s">
        <v>315</v>
      </c>
      <c r="B1283" s="175" t="s">
        <v>316</v>
      </c>
      <c r="C1283" s="175" t="s">
        <v>216</v>
      </c>
      <c r="D1283" s="175" t="s">
        <v>217</v>
      </c>
      <c r="E1283" s="175"/>
      <c r="F1283" s="174">
        <v>0</v>
      </c>
      <c r="G1283" s="174">
        <v>0</v>
      </c>
      <c r="H1283" s="174">
        <v>0</v>
      </c>
      <c r="I1283" s="174">
        <v>0</v>
      </c>
      <c r="J1283" s="174">
        <v>0</v>
      </c>
      <c r="K1283" s="174">
        <v>0</v>
      </c>
      <c r="L1283" s="174">
        <v>0</v>
      </c>
      <c r="M1283" s="174">
        <v>0</v>
      </c>
      <c r="N1283" s="174">
        <v>0</v>
      </c>
    </row>
    <row r="1284" spans="1:14" hidden="1" outlineLevel="1" x14ac:dyDescent="0.25">
      <c r="A1284" s="175" t="s">
        <v>315</v>
      </c>
      <c r="B1284" s="175" t="s">
        <v>316</v>
      </c>
      <c r="C1284" s="175" t="s">
        <v>218</v>
      </c>
      <c r="D1284" s="175" t="s">
        <v>219</v>
      </c>
      <c r="E1284" s="175"/>
      <c r="F1284" s="174">
        <v>0</v>
      </c>
      <c r="G1284" s="174">
        <v>0</v>
      </c>
      <c r="H1284" s="174">
        <v>0</v>
      </c>
      <c r="I1284" s="174">
        <v>0</v>
      </c>
      <c r="J1284" s="174">
        <v>0</v>
      </c>
      <c r="K1284" s="174">
        <v>0</v>
      </c>
      <c r="L1284" s="174">
        <v>0</v>
      </c>
      <c r="M1284" s="174">
        <v>0</v>
      </c>
      <c r="N1284" s="174">
        <v>0</v>
      </c>
    </row>
    <row r="1285" spans="1:14" hidden="1" outlineLevel="1" x14ac:dyDescent="0.25">
      <c r="A1285" s="175" t="s">
        <v>315</v>
      </c>
      <c r="B1285" s="175" t="s">
        <v>316</v>
      </c>
      <c r="C1285" s="175" t="s">
        <v>482</v>
      </c>
      <c r="D1285" s="175" t="s">
        <v>483</v>
      </c>
      <c r="E1285" s="175"/>
      <c r="F1285" s="174">
        <v>0</v>
      </c>
      <c r="G1285" s="174">
        <v>0</v>
      </c>
      <c r="H1285" s="174">
        <v>0</v>
      </c>
      <c r="I1285" s="174">
        <v>0</v>
      </c>
      <c r="J1285" s="174">
        <v>0</v>
      </c>
      <c r="K1285" s="174">
        <v>0</v>
      </c>
      <c r="L1285" s="174">
        <v>0</v>
      </c>
      <c r="M1285" s="174">
        <v>0</v>
      </c>
      <c r="N1285" s="174">
        <v>0</v>
      </c>
    </row>
    <row r="1286" spans="1:14" hidden="1" outlineLevel="1" x14ac:dyDescent="0.25">
      <c r="A1286" s="175" t="s">
        <v>315</v>
      </c>
      <c r="B1286" s="175" t="s">
        <v>316</v>
      </c>
      <c r="C1286" s="175" t="s">
        <v>484</v>
      </c>
      <c r="D1286" s="175" t="s">
        <v>220</v>
      </c>
      <c r="E1286" s="175"/>
      <c r="F1286" s="174">
        <v>0</v>
      </c>
      <c r="G1286" s="174">
        <v>0</v>
      </c>
      <c r="H1286" s="174">
        <v>0</v>
      </c>
      <c r="I1286" s="174">
        <v>0</v>
      </c>
      <c r="J1286" s="174">
        <v>0</v>
      </c>
      <c r="K1286" s="174">
        <v>0</v>
      </c>
      <c r="L1286" s="174">
        <v>0</v>
      </c>
      <c r="M1286" s="174">
        <v>0</v>
      </c>
      <c r="N1286" s="174">
        <v>0</v>
      </c>
    </row>
    <row r="1287" spans="1:14" hidden="1" outlineLevel="1" x14ac:dyDescent="0.25"/>
    <row r="1288" spans="1:14" hidden="1" outlineLevel="1" x14ac:dyDescent="0.25"/>
    <row r="1289" spans="1:14" hidden="1" outlineLevel="1" x14ac:dyDescent="0.25">
      <c r="A1289" s="173" t="s">
        <v>317</v>
      </c>
    </row>
    <row r="1290" spans="1:14" hidden="1" outlineLevel="1" x14ac:dyDescent="0.25">
      <c r="A1290" s="175" t="s">
        <v>6</v>
      </c>
      <c r="B1290" s="175" t="s">
        <v>143</v>
      </c>
      <c r="C1290" s="175" t="s">
        <v>14</v>
      </c>
      <c r="D1290" s="173" t="s">
        <v>144</v>
      </c>
      <c r="E1290" s="173"/>
      <c r="F1290" s="174" t="s">
        <v>145</v>
      </c>
      <c r="G1290" s="174" t="s">
        <v>146</v>
      </c>
      <c r="H1290" s="174" t="s">
        <v>147</v>
      </c>
      <c r="I1290" s="174" t="s">
        <v>148</v>
      </c>
      <c r="J1290" s="174" t="s">
        <v>149</v>
      </c>
      <c r="K1290" s="174" t="s">
        <v>150</v>
      </c>
      <c r="L1290" s="174" t="s">
        <v>151</v>
      </c>
      <c r="M1290" s="174" t="s">
        <v>152</v>
      </c>
      <c r="N1290" s="174" t="s">
        <v>5</v>
      </c>
    </row>
    <row r="1291" spans="1:14" hidden="1" outlineLevel="1" x14ac:dyDescent="0.25">
      <c r="A1291" s="175" t="s">
        <v>318</v>
      </c>
      <c r="B1291" s="175" t="s">
        <v>319</v>
      </c>
      <c r="C1291" s="175" t="s">
        <v>155</v>
      </c>
      <c r="D1291" s="175" t="s">
        <v>156</v>
      </c>
      <c r="E1291" s="175"/>
      <c r="F1291" s="174">
        <v>48</v>
      </c>
      <c r="G1291" s="174">
        <v>0</v>
      </c>
      <c r="H1291" s="174">
        <v>0</v>
      </c>
      <c r="I1291" s="174">
        <v>0</v>
      </c>
      <c r="J1291" s="174">
        <v>0</v>
      </c>
      <c r="K1291" s="174">
        <v>0</v>
      </c>
      <c r="L1291" s="174">
        <v>0</v>
      </c>
      <c r="M1291" s="174">
        <v>0</v>
      </c>
      <c r="N1291" s="174">
        <v>48</v>
      </c>
    </row>
    <row r="1292" spans="1:14" hidden="1" outlineLevel="1" x14ac:dyDescent="0.25">
      <c r="A1292" s="175" t="s">
        <v>318</v>
      </c>
      <c r="B1292" s="175" t="s">
        <v>319</v>
      </c>
      <c r="C1292" s="175" t="s">
        <v>157</v>
      </c>
      <c r="D1292" s="175" t="s">
        <v>158</v>
      </c>
      <c r="E1292" s="175"/>
      <c r="F1292" s="174">
        <v>0</v>
      </c>
      <c r="G1292" s="174">
        <v>0</v>
      </c>
      <c r="H1292" s="174">
        <v>0</v>
      </c>
      <c r="I1292" s="174">
        <v>0</v>
      </c>
      <c r="J1292" s="174">
        <v>181408</v>
      </c>
      <c r="K1292" s="174">
        <v>0</v>
      </c>
      <c r="L1292" s="174">
        <v>855</v>
      </c>
      <c r="M1292" s="174">
        <v>0</v>
      </c>
      <c r="N1292" s="174">
        <v>182263</v>
      </c>
    </row>
    <row r="1293" spans="1:14" hidden="1" outlineLevel="1" x14ac:dyDescent="0.25">
      <c r="A1293" s="175" t="s">
        <v>318</v>
      </c>
      <c r="B1293" s="175" t="s">
        <v>319</v>
      </c>
      <c r="C1293" s="175" t="s">
        <v>159</v>
      </c>
      <c r="D1293" s="175" t="s">
        <v>160</v>
      </c>
      <c r="E1293" s="175"/>
      <c r="F1293" s="174">
        <v>0</v>
      </c>
      <c r="G1293" s="174">
        <v>361488</v>
      </c>
      <c r="H1293" s="174">
        <v>0</v>
      </c>
      <c r="I1293" s="174">
        <v>0</v>
      </c>
      <c r="J1293" s="174">
        <v>0</v>
      </c>
      <c r="K1293" s="174">
        <v>0</v>
      </c>
      <c r="L1293" s="174">
        <v>0</v>
      </c>
      <c r="M1293" s="174">
        <v>96</v>
      </c>
      <c r="N1293" s="174">
        <v>361584</v>
      </c>
    </row>
    <row r="1294" spans="1:14" hidden="1" outlineLevel="1" x14ac:dyDescent="0.25">
      <c r="A1294" s="175" t="s">
        <v>318</v>
      </c>
      <c r="B1294" s="175" t="s">
        <v>319</v>
      </c>
      <c r="C1294" s="175" t="s">
        <v>161</v>
      </c>
      <c r="D1294" s="175" t="s">
        <v>162</v>
      </c>
      <c r="E1294" s="175"/>
      <c r="F1294" s="174">
        <v>20800</v>
      </c>
      <c r="G1294" s="174">
        <v>33984</v>
      </c>
      <c r="H1294" s="174">
        <v>0</v>
      </c>
      <c r="I1294" s="174">
        <v>0</v>
      </c>
      <c r="J1294" s="174">
        <v>12976</v>
      </c>
      <c r="K1294" s="174">
        <v>12256</v>
      </c>
      <c r="L1294" s="174">
        <v>3940</v>
      </c>
      <c r="M1294" s="174">
        <v>134</v>
      </c>
      <c r="N1294" s="174">
        <v>84090</v>
      </c>
    </row>
    <row r="1295" spans="1:14" hidden="1" outlineLevel="1" x14ac:dyDescent="0.25">
      <c r="A1295" s="175" t="s">
        <v>318</v>
      </c>
      <c r="B1295" s="175" t="s">
        <v>319</v>
      </c>
      <c r="C1295" s="175" t="s">
        <v>163</v>
      </c>
      <c r="D1295" s="175" t="s">
        <v>164</v>
      </c>
      <c r="E1295" s="175"/>
      <c r="F1295" s="174">
        <v>0</v>
      </c>
      <c r="G1295" s="174">
        <v>0</v>
      </c>
      <c r="H1295" s="174">
        <v>0</v>
      </c>
      <c r="I1295" s="174">
        <v>0</v>
      </c>
      <c r="J1295" s="174">
        <v>0</v>
      </c>
      <c r="K1295" s="174">
        <v>0</v>
      </c>
      <c r="L1295" s="174">
        <v>0</v>
      </c>
      <c r="M1295" s="174">
        <v>0</v>
      </c>
      <c r="N1295" s="174">
        <v>0</v>
      </c>
    </row>
    <row r="1296" spans="1:14" hidden="1" outlineLevel="1" x14ac:dyDescent="0.25">
      <c r="A1296" s="175" t="s">
        <v>318</v>
      </c>
      <c r="B1296" s="175" t="s">
        <v>319</v>
      </c>
      <c r="C1296" s="175" t="s">
        <v>165</v>
      </c>
      <c r="D1296" s="175" t="s">
        <v>166</v>
      </c>
      <c r="E1296" s="175"/>
      <c r="F1296" s="174">
        <v>25728</v>
      </c>
      <c r="G1296" s="174">
        <v>0</v>
      </c>
      <c r="H1296" s="174">
        <v>0</v>
      </c>
      <c r="I1296" s="174">
        <v>0</v>
      </c>
      <c r="J1296" s="174">
        <v>0</v>
      </c>
      <c r="K1296" s="174">
        <v>0</v>
      </c>
      <c r="L1296" s="174">
        <v>0</v>
      </c>
      <c r="M1296" s="174">
        <v>0</v>
      </c>
      <c r="N1296" s="174">
        <v>25728</v>
      </c>
    </row>
    <row r="1297" spans="1:14" hidden="1" outlineLevel="1" x14ac:dyDescent="0.25">
      <c r="A1297" s="175" t="s">
        <v>318</v>
      </c>
      <c r="B1297" s="175" t="s">
        <v>319</v>
      </c>
      <c r="C1297" s="175" t="s">
        <v>167</v>
      </c>
      <c r="D1297" s="175" t="s">
        <v>168</v>
      </c>
      <c r="E1297" s="175"/>
      <c r="F1297" s="174">
        <v>0</v>
      </c>
      <c r="G1297" s="174">
        <v>57888</v>
      </c>
      <c r="H1297" s="174">
        <v>0</v>
      </c>
      <c r="I1297" s="174">
        <v>0</v>
      </c>
      <c r="J1297" s="174">
        <v>0</v>
      </c>
      <c r="K1297" s="174">
        <v>14448</v>
      </c>
      <c r="L1297" s="174">
        <v>0</v>
      </c>
      <c r="M1297" s="174">
        <v>631</v>
      </c>
      <c r="N1297" s="174">
        <v>72967</v>
      </c>
    </row>
    <row r="1298" spans="1:14" hidden="1" outlineLevel="1" x14ac:dyDescent="0.25">
      <c r="A1298" s="175" t="s">
        <v>318</v>
      </c>
      <c r="B1298" s="175" t="s">
        <v>319</v>
      </c>
      <c r="C1298" s="175" t="s">
        <v>169</v>
      </c>
      <c r="D1298" s="175" t="s">
        <v>170</v>
      </c>
      <c r="E1298" s="175"/>
      <c r="F1298" s="174">
        <v>0</v>
      </c>
      <c r="G1298" s="174">
        <v>0</v>
      </c>
      <c r="H1298" s="174">
        <v>0</v>
      </c>
      <c r="I1298" s="174">
        <v>0</v>
      </c>
      <c r="J1298" s="174">
        <v>13504</v>
      </c>
      <c r="K1298" s="174">
        <v>0</v>
      </c>
      <c r="L1298" s="174">
        <v>120</v>
      </c>
      <c r="M1298" s="174">
        <v>0</v>
      </c>
      <c r="N1298" s="174">
        <v>13624</v>
      </c>
    </row>
    <row r="1299" spans="1:14" hidden="1" outlineLevel="1" x14ac:dyDescent="0.25">
      <c r="A1299" s="175" t="s">
        <v>318</v>
      </c>
      <c r="B1299" s="175" t="s">
        <v>319</v>
      </c>
      <c r="C1299" s="175" t="s">
        <v>171</v>
      </c>
      <c r="D1299" s="175" t="s">
        <v>172</v>
      </c>
      <c r="E1299" s="175"/>
      <c r="F1299" s="174">
        <v>27216</v>
      </c>
      <c r="G1299" s="174">
        <v>11264</v>
      </c>
      <c r="H1299" s="174">
        <v>0</v>
      </c>
      <c r="I1299" s="174">
        <v>0</v>
      </c>
      <c r="J1299" s="174">
        <v>42224</v>
      </c>
      <c r="K1299" s="174">
        <v>0</v>
      </c>
      <c r="L1299" s="174">
        <v>3112</v>
      </c>
      <c r="M1299" s="174">
        <v>0</v>
      </c>
      <c r="N1299" s="174">
        <v>83816</v>
      </c>
    </row>
    <row r="1300" spans="1:14" hidden="1" outlineLevel="1" x14ac:dyDescent="0.25">
      <c r="A1300" s="175" t="s">
        <v>318</v>
      </c>
      <c r="B1300" s="175" t="s">
        <v>319</v>
      </c>
      <c r="C1300" s="175" t="s">
        <v>173</v>
      </c>
      <c r="D1300" s="175" t="s">
        <v>174</v>
      </c>
      <c r="E1300" s="175"/>
      <c r="F1300" s="174">
        <v>0</v>
      </c>
      <c r="G1300" s="174">
        <v>0</v>
      </c>
      <c r="H1300" s="174">
        <v>0</v>
      </c>
      <c r="I1300" s="174">
        <v>0</v>
      </c>
      <c r="J1300" s="174">
        <v>0</v>
      </c>
      <c r="K1300" s="174">
        <v>0</v>
      </c>
      <c r="L1300" s="174">
        <v>0</v>
      </c>
      <c r="M1300" s="174">
        <v>0</v>
      </c>
      <c r="N1300" s="174">
        <v>0</v>
      </c>
    </row>
    <row r="1301" spans="1:14" hidden="1" outlineLevel="1" x14ac:dyDescent="0.25">
      <c r="A1301" s="175" t="s">
        <v>318</v>
      </c>
      <c r="B1301" s="175" t="s">
        <v>319</v>
      </c>
      <c r="C1301" s="175" t="s">
        <v>175</v>
      </c>
      <c r="D1301" s="175" t="s">
        <v>176</v>
      </c>
      <c r="E1301" s="175"/>
      <c r="F1301" s="174">
        <v>0</v>
      </c>
      <c r="G1301" s="174">
        <v>0</v>
      </c>
      <c r="H1301" s="174">
        <v>0</v>
      </c>
      <c r="I1301" s="174">
        <v>0</v>
      </c>
      <c r="J1301" s="174">
        <v>0</v>
      </c>
      <c r="K1301" s="174">
        <v>103240</v>
      </c>
      <c r="L1301" s="174">
        <v>0</v>
      </c>
      <c r="M1301" s="174">
        <v>2008</v>
      </c>
      <c r="N1301" s="174">
        <v>105248</v>
      </c>
    </row>
    <row r="1302" spans="1:14" hidden="1" outlineLevel="1" x14ac:dyDescent="0.25">
      <c r="A1302" s="175" t="s">
        <v>318</v>
      </c>
      <c r="B1302" s="175" t="s">
        <v>319</v>
      </c>
      <c r="C1302" s="175" t="s">
        <v>177</v>
      </c>
      <c r="D1302" s="175" t="s">
        <v>178</v>
      </c>
      <c r="E1302" s="175"/>
      <c r="F1302" s="174">
        <v>252160</v>
      </c>
      <c r="G1302" s="174">
        <v>0</v>
      </c>
      <c r="H1302" s="174">
        <v>0</v>
      </c>
      <c r="I1302" s="174">
        <v>10544</v>
      </c>
      <c r="J1302" s="174">
        <v>0</v>
      </c>
      <c r="K1302" s="174">
        <v>0</v>
      </c>
      <c r="L1302" s="174">
        <v>0</v>
      </c>
      <c r="M1302" s="174">
        <v>0</v>
      </c>
      <c r="N1302" s="174">
        <v>262704</v>
      </c>
    </row>
    <row r="1303" spans="1:14" hidden="1" outlineLevel="1" x14ac:dyDescent="0.25">
      <c r="A1303" s="175" t="s">
        <v>318</v>
      </c>
      <c r="B1303" s="175" t="s">
        <v>319</v>
      </c>
      <c r="C1303" s="175" t="s">
        <v>179</v>
      </c>
      <c r="D1303" s="175" t="s">
        <v>180</v>
      </c>
      <c r="E1303" s="175"/>
      <c r="F1303" s="174">
        <v>18960</v>
      </c>
      <c r="G1303" s="174">
        <v>0</v>
      </c>
      <c r="H1303" s="174">
        <v>0</v>
      </c>
      <c r="I1303" s="174">
        <v>0</v>
      </c>
      <c r="J1303" s="174">
        <v>384</v>
      </c>
      <c r="K1303" s="174">
        <v>0</v>
      </c>
      <c r="L1303" s="174">
        <v>24</v>
      </c>
      <c r="M1303" s="174">
        <v>0</v>
      </c>
      <c r="N1303" s="174">
        <v>19368</v>
      </c>
    </row>
    <row r="1304" spans="1:14" hidden="1" outlineLevel="1" x14ac:dyDescent="0.25">
      <c r="A1304" s="175" t="s">
        <v>318</v>
      </c>
      <c r="B1304" s="175" t="s">
        <v>319</v>
      </c>
      <c r="C1304" s="175" t="s">
        <v>181</v>
      </c>
      <c r="D1304" s="175" t="s">
        <v>182</v>
      </c>
      <c r="E1304" s="175"/>
      <c r="F1304" s="174">
        <v>0</v>
      </c>
      <c r="G1304" s="174">
        <v>0</v>
      </c>
      <c r="H1304" s="174">
        <v>0</v>
      </c>
      <c r="I1304" s="174">
        <v>0</v>
      </c>
      <c r="J1304" s="174">
        <v>0</v>
      </c>
      <c r="K1304" s="174">
        <v>48000</v>
      </c>
      <c r="L1304" s="174">
        <v>0</v>
      </c>
      <c r="M1304" s="174">
        <v>14852</v>
      </c>
      <c r="N1304" s="174">
        <v>62852</v>
      </c>
    </row>
    <row r="1305" spans="1:14" hidden="1" outlineLevel="1" x14ac:dyDescent="0.25">
      <c r="A1305" s="175" t="s">
        <v>318</v>
      </c>
      <c r="B1305" s="175" t="s">
        <v>319</v>
      </c>
      <c r="C1305" s="175" t="s">
        <v>183</v>
      </c>
      <c r="D1305" s="175" t="s">
        <v>184</v>
      </c>
      <c r="E1305" s="175"/>
      <c r="F1305" s="174">
        <v>0</v>
      </c>
      <c r="G1305" s="174">
        <v>0</v>
      </c>
      <c r="H1305" s="174">
        <v>0</v>
      </c>
      <c r="I1305" s="174">
        <v>0</v>
      </c>
      <c r="J1305" s="174">
        <v>0</v>
      </c>
      <c r="K1305" s="174">
        <v>0</v>
      </c>
      <c r="L1305" s="174">
        <v>0</v>
      </c>
      <c r="M1305" s="174">
        <v>0</v>
      </c>
      <c r="N1305" s="174">
        <v>0</v>
      </c>
    </row>
    <row r="1306" spans="1:14" hidden="1" outlineLevel="1" x14ac:dyDescent="0.25">
      <c r="A1306" s="175" t="s">
        <v>318</v>
      </c>
      <c r="B1306" s="175" t="s">
        <v>319</v>
      </c>
      <c r="C1306" s="175" t="s">
        <v>185</v>
      </c>
      <c r="D1306" s="175" t="s">
        <v>186</v>
      </c>
      <c r="E1306" s="175"/>
      <c r="F1306" s="174">
        <v>6720</v>
      </c>
      <c r="G1306" s="174">
        <v>2880</v>
      </c>
      <c r="H1306" s="174">
        <v>0</v>
      </c>
      <c r="I1306" s="174">
        <v>0</v>
      </c>
      <c r="J1306" s="174">
        <v>0</v>
      </c>
      <c r="K1306" s="174">
        <v>125776</v>
      </c>
      <c r="L1306" s="174">
        <v>48</v>
      </c>
      <c r="M1306" s="174">
        <v>25891</v>
      </c>
      <c r="N1306" s="174">
        <v>161315</v>
      </c>
    </row>
    <row r="1307" spans="1:14" hidden="1" outlineLevel="1" x14ac:dyDescent="0.25">
      <c r="A1307" s="175" t="s">
        <v>318</v>
      </c>
      <c r="B1307" s="175" t="s">
        <v>319</v>
      </c>
      <c r="C1307" s="175" t="s">
        <v>187</v>
      </c>
      <c r="D1307" s="175" t="s">
        <v>188</v>
      </c>
      <c r="E1307" s="175"/>
      <c r="F1307" s="174">
        <v>0</v>
      </c>
      <c r="G1307" s="174">
        <v>0</v>
      </c>
      <c r="H1307" s="174">
        <v>0</v>
      </c>
      <c r="I1307" s="174">
        <v>0</v>
      </c>
      <c r="J1307" s="174">
        <v>0</v>
      </c>
      <c r="K1307" s="174">
        <v>0</v>
      </c>
      <c r="L1307" s="174">
        <v>0</v>
      </c>
      <c r="M1307" s="174">
        <v>0</v>
      </c>
      <c r="N1307" s="174">
        <v>0</v>
      </c>
    </row>
    <row r="1308" spans="1:14" hidden="1" outlineLevel="1" x14ac:dyDescent="0.25">
      <c r="A1308" s="175" t="s">
        <v>318</v>
      </c>
      <c r="B1308" s="175" t="s">
        <v>319</v>
      </c>
      <c r="C1308" s="175" t="s">
        <v>189</v>
      </c>
      <c r="D1308" s="175" t="s">
        <v>190</v>
      </c>
      <c r="E1308" s="175"/>
      <c r="F1308" s="174">
        <v>0</v>
      </c>
      <c r="G1308" s="174">
        <v>0</v>
      </c>
      <c r="H1308" s="174">
        <v>0</v>
      </c>
      <c r="I1308" s="174">
        <v>0</v>
      </c>
      <c r="J1308" s="174">
        <v>0</v>
      </c>
      <c r="K1308" s="174">
        <v>58629</v>
      </c>
      <c r="L1308" s="174">
        <v>0</v>
      </c>
      <c r="M1308" s="174">
        <v>752</v>
      </c>
      <c r="N1308" s="174">
        <v>59381</v>
      </c>
    </row>
    <row r="1309" spans="1:14" hidden="1" outlineLevel="1" x14ac:dyDescent="0.25">
      <c r="A1309" s="175" t="s">
        <v>318</v>
      </c>
      <c r="B1309" s="175" t="s">
        <v>319</v>
      </c>
      <c r="C1309" s="175" t="s">
        <v>191</v>
      </c>
      <c r="D1309" s="175" t="s">
        <v>192</v>
      </c>
      <c r="E1309" s="175"/>
      <c r="F1309" s="174">
        <v>0</v>
      </c>
      <c r="G1309" s="174">
        <v>134688</v>
      </c>
      <c r="H1309" s="174">
        <v>60964</v>
      </c>
      <c r="I1309" s="174">
        <v>0</v>
      </c>
      <c r="J1309" s="174">
        <v>0</v>
      </c>
      <c r="K1309" s="174">
        <v>0</v>
      </c>
      <c r="L1309" s="174">
        <v>0</v>
      </c>
      <c r="M1309" s="174">
        <v>0</v>
      </c>
      <c r="N1309" s="174">
        <v>195652</v>
      </c>
    </row>
    <row r="1310" spans="1:14" hidden="1" outlineLevel="1" x14ac:dyDescent="0.25">
      <c r="A1310" s="175" t="s">
        <v>318</v>
      </c>
      <c r="B1310" s="175" t="s">
        <v>319</v>
      </c>
      <c r="C1310" s="175" t="s">
        <v>193</v>
      </c>
      <c r="D1310" s="175" t="s">
        <v>194</v>
      </c>
      <c r="E1310" s="175"/>
      <c r="F1310" s="174">
        <v>0</v>
      </c>
      <c r="G1310" s="174">
        <v>0</v>
      </c>
      <c r="H1310" s="174">
        <v>0</v>
      </c>
      <c r="I1310" s="174">
        <v>0</v>
      </c>
      <c r="J1310" s="174">
        <v>0</v>
      </c>
      <c r="K1310" s="174">
        <v>0</v>
      </c>
      <c r="L1310" s="174">
        <v>0</v>
      </c>
      <c r="M1310" s="174">
        <v>0</v>
      </c>
      <c r="N1310" s="174">
        <v>0</v>
      </c>
    </row>
    <row r="1311" spans="1:14" hidden="1" outlineLevel="1" x14ac:dyDescent="0.25">
      <c r="A1311" s="175" t="s">
        <v>318</v>
      </c>
      <c r="B1311" s="175" t="s">
        <v>319</v>
      </c>
      <c r="C1311" s="175" t="s">
        <v>195</v>
      </c>
      <c r="D1311" s="175" t="s">
        <v>196</v>
      </c>
      <c r="E1311" s="175"/>
      <c r="F1311" s="174">
        <v>0</v>
      </c>
      <c r="G1311" s="174">
        <v>0</v>
      </c>
      <c r="H1311" s="174">
        <v>0</v>
      </c>
      <c r="I1311" s="174">
        <v>0</v>
      </c>
      <c r="J1311" s="174">
        <v>0</v>
      </c>
      <c r="K1311" s="174">
        <v>0</v>
      </c>
      <c r="L1311" s="174">
        <v>3640</v>
      </c>
      <c r="M1311" s="174">
        <v>0</v>
      </c>
      <c r="N1311" s="174">
        <v>3640</v>
      </c>
    </row>
    <row r="1312" spans="1:14" hidden="1" outlineLevel="1" x14ac:dyDescent="0.25">
      <c r="A1312" s="175" t="s">
        <v>318</v>
      </c>
      <c r="B1312" s="175" t="s">
        <v>319</v>
      </c>
      <c r="C1312" s="175" t="s">
        <v>197</v>
      </c>
      <c r="D1312" s="175" t="s">
        <v>198</v>
      </c>
      <c r="E1312" s="175"/>
      <c r="F1312" s="174">
        <v>0</v>
      </c>
      <c r="G1312" s="174">
        <v>0</v>
      </c>
      <c r="H1312" s="174">
        <v>0</v>
      </c>
      <c r="I1312" s="174">
        <v>0</v>
      </c>
      <c r="J1312" s="174">
        <v>2208</v>
      </c>
      <c r="K1312" s="174">
        <v>0</v>
      </c>
      <c r="L1312" s="174">
        <v>0</v>
      </c>
      <c r="M1312" s="174">
        <v>0</v>
      </c>
      <c r="N1312" s="174">
        <v>2208</v>
      </c>
    </row>
    <row r="1313" spans="1:14" hidden="1" outlineLevel="1" x14ac:dyDescent="0.25">
      <c r="A1313" s="175" t="s">
        <v>318</v>
      </c>
      <c r="B1313" s="175" t="s">
        <v>319</v>
      </c>
      <c r="C1313" s="175" t="s">
        <v>199</v>
      </c>
      <c r="D1313" s="175" t="s">
        <v>200</v>
      </c>
      <c r="E1313" s="175"/>
      <c r="F1313" s="174">
        <v>17808</v>
      </c>
      <c r="G1313" s="174">
        <v>0</v>
      </c>
      <c r="H1313" s="174">
        <v>0</v>
      </c>
      <c r="I1313" s="174">
        <v>0</v>
      </c>
      <c r="J1313" s="174">
        <v>0</v>
      </c>
      <c r="K1313" s="174">
        <v>0</v>
      </c>
      <c r="L1313" s="174">
        <v>0</v>
      </c>
      <c r="M1313" s="174">
        <v>0</v>
      </c>
      <c r="N1313" s="174">
        <v>17808</v>
      </c>
    </row>
    <row r="1314" spans="1:14" hidden="1" outlineLevel="1" x14ac:dyDescent="0.25">
      <c r="A1314" s="175" t="s">
        <v>318</v>
      </c>
      <c r="B1314" s="175" t="s">
        <v>319</v>
      </c>
      <c r="C1314" s="175" t="s">
        <v>201</v>
      </c>
      <c r="D1314" s="175" t="s">
        <v>202</v>
      </c>
      <c r="E1314" s="175"/>
      <c r="F1314" s="174">
        <v>15696</v>
      </c>
      <c r="G1314" s="174">
        <v>0</v>
      </c>
      <c r="H1314" s="174">
        <v>0</v>
      </c>
      <c r="I1314" s="174">
        <v>0</v>
      </c>
      <c r="J1314" s="174">
        <v>336</v>
      </c>
      <c r="K1314" s="174">
        <v>0</v>
      </c>
      <c r="L1314" s="174">
        <v>33312</v>
      </c>
      <c r="M1314" s="174">
        <v>0</v>
      </c>
      <c r="N1314" s="174">
        <v>49344</v>
      </c>
    </row>
    <row r="1315" spans="1:14" hidden="1" outlineLevel="1" x14ac:dyDescent="0.25">
      <c r="A1315" s="175" t="s">
        <v>318</v>
      </c>
      <c r="B1315" s="175" t="s">
        <v>319</v>
      </c>
      <c r="C1315" s="175" t="s">
        <v>203</v>
      </c>
      <c r="D1315" s="175" t="s">
        <v>204</v>
      </c>
      <c r="E1315" s="175"/>
      <c r="F1315" s="174">
        <v>425280</v>
      </c>
      <c r="G1315" s="174">
        <v>0</v>
      </c>
      <c r="H1315" s="174">
        <v>0</v>
      </c>
      <c r="I1315" s="174">
        <v>0</v>
      </c>
      <c r="J1315" s="174">
        <v>0</v>
      </c>
      <c r="K1315" s="174">
        <v>0</v>
      </c>
      <c r="L1315" s="174">
        <v>0</v>
      </c>
      <c r="M1315" s="174">
        <v>0</v>
      </c>
      <c r="N1315" s="174">
        <v>425280</v>
      </c>
    </row>
    <row r="1316" spans="1:14" hidden="1" outlineLevel="1" x14ac:dyDescent="0.25">
      <c r="A1316" s="175" t="s">
        <v>318</v>
      </c>
      <c r="B1316" s="175" t="s">
        <v>319</v>
      </c>
      <c r="C1316" s="175" t="s">
        <v>205</v>
      </c>
      <c r="D1316" s="175" t="s">
        <v>206</v>
      </c>
      <c r="E1316" s="175"/>
      <c r="F1316" s="174">
        <v>94384</v>
      </c>
      <c r="G1316" s="174">
        <v>0</v>
      </c>
      <c r="H1316" s="174">
        <v>0</v>
      </c>
      <c r="I1316" s="174">
        <v>0</v>
      </c>
      <c r="J1316" s="174">
        <v>0</v>
      </c>
      <c r="K1316" s="174">
        <v>0</v>
      </c>
      <c r="L1316" s="174">
        <v>1056</v>
      </c>
      <c r="M1316" s="174">
        <v>0</v>
      </c>
      <c r="N1316" s="174">
        <v>95440</v>
      </c>
    </row>
    <row r="1317" spans="1:14" hidden="1" outlineLevel="1" x14ac:dyDescent="0.25">
      <c r="A1317" s="175" t="s">
        <v>318</v>
      </c>
      <c r="B1317" s="175" t="s">
        <v>319</v>
      </c>
      <c r="C1317" s="175" t="s">
        <v>207</v>
      </c>
      <c r="D1317" s="175" t="s">
        <v>208</v>
      </c>
      <c r="E1317" s="175"/>
      <c r="F1317" s="174">
        <v>0</v>
      </c>
      <c r="G1317" s="174">
        <v>0</v>
      </c>
      <c r="H1317" s="174">
        <v>0</v>
      </c>
      <c r="I1317" s="174">
        <v>0</v>
      </c>
      <c r="J1317" s="174">
        <v>0</v>
      </c>
      <c r="K1317" s="174">
        <v>0</v>
      </c>
      <c r="L1317" s="174">
        <v>0</v>
      </c>
      <c r="M1317" s="174">
        <v>0</v>
      </c>
      <c r="N1317" s="174">
        <v>0</v>
      </c>
    </row>
    <row r="1318" spans="1:14" hidden="1" outlineLevel="1" x14ac:dyDescent="0.25">
      <c r="A1318" s="175" t="s">
        <v>318</v>
      </c>
      <c r="B1318" s="175" t="s">
        <v>319</v>
      </c>
      <c r="C1318" s="175" t="s">
        <v>209</v>
      </c>
      <c r="D1318" s="175" t="s">
        <v>210</v>
      </c>
      <c r="E1318" s="175"/>
      <c r="F1318" s="174">
        <v>904800</v>
      </c>
      <c r="G1318" s="174">
        <v>602192</v>
      </c>
      <c r="H1318" s="174">
        <v>60964</v>
      </c>
      <c r="I1318" s="174">
        <v>10544</v>
      </c>
      <c r="J1318" s="174">
        <v>253040</v>
      </c>
      <c r="K1318" s="174">
        <v>362349</v>
      </c>
      <c r="L1318" s="174">
        <v>46107</v>
      </c>
      <c r="M1318" s="174">
        <v>44364</v>
      </c>
      <c r="N1318" s="174">
        <v>2284360</v>
      </c>
    </row>
    <row r="1319" spans="1:14" hidden="1" outlineLevel="1" x14ac:dyDescent="0.25">
      <c r="D1319" s="173" t="s">
        <v>211</v>
      </c>
      <c r="E1319" s="173"/>
    </row>
    <row r="1320" spans="1:14" hidden="1" outlineLevel="1" x14ac:dyDescent="0.25">
      <c r="A1320" s="175" t="s">
        <v>318</v>
      </c>
      <c r="B1320" s="175" t="s">
        <v>319</v>
      </c>
      <c r="C1320" s="175" t="s">
        <v>212</v>
      </c>
      <c r="D1320" s="175" t="s">
        <v>213</v>
      </c>
      <c r="E1320" s="175"/>
      <c r="F1320" s="174">
        <v>0</v>
      </c>
      <c r="G1320" s="174">
        <v>0</v>
      </c>
      <c r="H1320" s="174">
        <v>0</v>
      </c>
      <c r="I1320" s="174">
        <v>0</v>
      </c>
      <c r="J1320" s="174">
        <v>0</v>
      </c>
      <c r="K1320" s="174">
        <v>0</v>
      </c>
      <c r="L1320" s="174">
        <v>0</v>
      </c>
      <c r="M1320" s="174">
        <v>0</v>
      </c>
      <c r="N1320" s="174">
        <v>0</v>
      </c>
    </row>
    <row r="1321" spans="1:14" hidden="1" outlineLevel="1" x14ac:dyDescent="0.25">
      <c r="A1321" s="175" t="s">
        <v>318</v>
      </c>
      <c r="B1321" s="175" t="s">
        <v>319</v>
      </c>
      <c r="C1321" s="175" t="s">
        <v>214</v>
      </c>
      <c r="D1321" s="175" t="s">
        <v>215</v>
      </c>
      <c r="E1321" s="175"/>
      <c r="F1321" s="174">
        <v>0</v>
      </c>
      <c r="G1321" s="174">
        <v>0</v>
      </c>
      <c r="H1321" s="174">
        <v>0</v>
      </c>
      <c r="I1321" s="174">
        <v>0</v>
      </c>
      <c r="J1321" s="174">
        <v>0</v>
      </c>
      <c r="K1321" s="174">
        <v>0</v>
      </c>
      <c r="L1321" s="174">
        <v>0</v>
      </c>
      <c r="M1321" s="174">
        <v>0</v>
      </c>
      <c r="N1321" s="174">
        <v>0</v>
      </c>
    </row>
    <row r="1322" spans="1:14" hidden="1" outlineLevel="1" x14ac:dyDescent="0.25">
      <c r="A1322" s="175" t="s">
        <v>318</v>
      </c>
      <c r="B1322" s="175" t="s">
        <v>319</v>
      </c>
      <c r="C1322" s="175" t="s">
        <v>216</v>
      </c>
      <c r="D1322" s="175" t="s">
        <v>217</v>
      </c>
      <c r="E1322" s="175"/>
      <c r="F1322" s="174">
        <v>0</v>
      </c>
      <c r="G1322" s="174">
        <v>0</v>
      </c>
      <c r="H1322" s="174">
        <v>0</v>
      </c>
      <c r="I1322" s="174">
        <v>0</v>
      </c>
      <c r="J1322" s="174">
        <v>0</v>
      </c>
      <c r="K1322" s="174">
        <v>0</v>
      </c>
      <c r="L1322" s="174">
        <v>0</v>
      </c>
      <c r="M1322" s="174">
        <v>0</v>
      </c>
      <c r="N1322" s="174">
        <v>0</v>
      </c>
    </row>
    <row r="1323" spans="1:14" hidden="1" outlineLevel="1" x14ac:dyDescent="0.25">
      <c r="A1323" s="175" t="s">
        <v>318</v>
      </c>
      <c r="B1323" s="175" t="s">
        <v>319</v>
      </c>
      <c r="C1323" s="175" t="s">
        <v>218</v>
      </c>
      <c r="D1323" s="175" t="s">
        <v>219</v>
      </c>
      <c r="E1323" s="175"/>
      <c r="F1323" s="174">
        <v>0</v>
      </c>
      <c r="G1323" s="174">
        <v>0</v>
      </c>
      <c r="H1323" s="174">
        <v>0</v>
      </c>
      <c r="I1323" s="174">
        <v>0</v>
      </c>
      <c r="J1323" s="174">
        <v>0</v>
      </c>
      <c r="K1323" s="174">
        <v>0</v>
      </c>
      <c r="L1323" s="174">
        <v>0</v>
      </c>
      <c r="M1323" s="174">
        <v>0</v>
      </c>
      <c r="N1323" s="174">
        <v>0</v>
      </c>
    </row>
    <row r="1324" spans="1:14" hidden="1" outlineLevel="1" x14ac:dyDescent="0.25">
      <c r="A1324" s="175" t="s">
        <v>318</v>
      </c>
      <c r="B1324" s="175" t="s">
        <v>319</v>
      </c>
      <c r="C1324" s="175" t="s">
        <v>482</v>
      </c>
      <c r="D1324" s="175" t="s">
        <v>483</v>
      </c>
      <c r="E1324" s="175"/>
      <c r="F1324" s="174">
        <v>0</v>
      </c>
      <c r="G1324" s="174">
        <v>0</v>
      </c>
      <c r="H1324" s="174">
        <v>0</v>
      </c>
      <c r="I1324" s="174">
        <v>0</v>
      </c>
      <c r="J1324" s="174">
        <v>0</v>
      </c>
      <c r="K1324" s="174">
        <v>0</v>
      </c>
      <c r="L1324" s="174">
        <v>0</v>
      </c>
      <c r="M1324" s="174">
        <v>0</v>
      </c>
      <c r="N1324" s="174">
        <v>0</v>
      </c>
    </row>
    <row r="1325" spans="1:14" hidden="1" outlineLevel="1" x14ac:dyDescent="0.25">
      <c r="A1325" s="175" t="s">
        <v>318</v>
      </c>
      <c r="B1325" s="175" t="s">
        <v>319</v>
      </c>
      <c r="C1325" s="175" t="s">
        <v>484</v>
      </c>
      <c r="D1325" s="175" t="s">
        <v>220</v>
      </c>
      <c r="E1325" s="175"/>
      <c r="F1325" s="174">
        <v>0</v>
      </c>
      <c r="G1325" s="174">
        <v>0</v>
      </c>
      <c r="H1325" s="174">
        <v>0</v>
      </c>
      <c r="I1325" s="174">
        <v>0</v>
      </c>
      <c r="J1325" s="174">
        <v>0</v>
      </c>
      <c r="K1325" s="174">
        <v>0</v>
      </c>
      <c r="L1325" s="174">
        <v>0</v>
      </c>
      <c r="M1325" s="174">
        <v>0</v>
      </c>
      <c r="N1325" s="174">
        <v>0</v>
      </c>
    </row>
    <row r="1326" spans="1:14" hidden="1" outlineLevel="1" x14ac:dyDescent="0.25"/>
    <row r="1327" spans="1:14" hidden="1" outlineLevel="1" x14ac:dyDescent="0.25"/>
    <row r="1328" spans="1:14" hidden="1" outlineLevel="1" x14ac:dyDescent="0.25">
      <c r="A1328" s="173" t="s">
        <v>320</v>
      </c>
    </row>
    <row r="1329" spans="1:14" hidden="1" outlineLevel="1" x14ac:dyDescent="0.25">
      <c r="A1329" s="175" t="s">
        <v>6</v>
      </c>
      <c r="B1329" s="175" t="s">
        <v>143</v>
      </c>
      <c r="C1329" s="175" t="s">
        <v>14</v>
      </c>
      <c r="D1329" s="173" t="s">
        <v>144</v>
      </c>
      <c r="E1329" s="173"/>
      <c r="F1329" s="174" t="s">
        <v>145</v>
      </c>
      <c r="G1329" s="174" t="s">
        <v>146</v>
      </c>
      <c r="H1329" s="174" t="s">
        <v>147</v>
      </c>
      <c r="I1329" s="174" t="s">
        <v>148</v>
      </c>
      <c r="J1329" s="174" t="s">
        <v>149</v>
      </c>
      <c r="K1329" s="174" t="s">
        <v>150</v>
      </c>
      <c r="L1329" s="174" t="s">
        <v>151</v>
      </c>
      <c r="M1329" s="174" t="s">
        <v>152</v>
      </c>
      <c r="N1329" s="174" t="s">
        <v>5</v>
      </c>
    </row>
    <row r="1330" spans="1:14" hidden="1" outlineLevel="1" x14ac:dyDescent="0.25">
      <c r="A1330" s="175" t="s">
        <v>321</v>
      </c>
      <c r="B1330" s="175" t="s">
        <v>322</v>
      </c>
      <c r="C1330" s="175" t="s">
        <v>155</v>
      </c>
      <c r="D1330" s="175" t="s">
        <v>156</v>
      </c>
      <c r="E1330" s="175"/>
      <c r="F1330" s="174">
        <v>6144</v>
      </c>
      <c r="G1330" s="174">
        <v>0</v>
      </c>
      <c r="H1330" s="174">
        <v>0</v>
      </c>
      <c r="I1330" s="174">
        <v>0</v>
      </c>
      <c r="J1330" s="174">
        <v>0</v>
      </c>
      <c r="K1330" s="174">
        <v>0</v>
      </c>
      <c r="L1330" s="174">
        <v>0</v>
      </c>
      <c r="M1330" s="174">
        <v>0</v>
      </c>
      <c r="N1330" s="174">
        <v>6144</v>
      </c>
    </row>
    <row r="1331" spans="1:14" hidden="1" outlineLevel="1" x14ac:dyDescent="0.25">
      <c r="A1331" s="175" t="s">
        <v>321</v>
      </c>
      <c r="B1331" s="175" t="s">
        <v>322</v>
      </c>
      <c r="C1331" s="175" t="s">
        <v>157</v>
      </c>
      <c r="D1331" s="175" t="s">
        <v>158</v>
      </c>
      <c r="E1331" s="175"/>
      <c r="F1331" s="174">
        <v>0</v>
      </c>
      <c r="G1331" s="174">
        <v>0</v>
      </c>
      <c r="H1331" s="174">
        <v>0</v>
      </c>
      <c r="I1331" s="174">
        <v>0</v>
      </c>
      <c r="J1331" s="174">
        <v>61856</v>
      </c>
      <c r="K1331" s="174">
        <v>0</v>
      </c>
      <c r="L1331" s="174">
        <v>1980</v>
      </c>
      <c r="M1331" s="174">
        <v>0</v>
      </c>
      <c r="N1331" s="174">
        <v>63836</v>
      </c>
    </row>
    <row r="1332" spans="1:14" hidden="1" outlineLevel="1" x14ac:dyDescent="0.25">
      <c r="A1332" s="175" t="s">
        <v>321</v>
      </c>
      <c r="B1332" s="175" t="s">
        <v>322</v>
      </c>
      <c r="C1332" s="175" t="s">
        <v>159</v>
      </c>
      <c r="D1332" s="175" t="s">
        <v>160</v>
      </c>
      <c r="E1332" s="175"/>
      <c r="F1332" s="174">
        <v>0</v>
      </c>
      <c r="G1332" s="174">
        <v>161664</v>
      </c>
      <c r="H1332" s="174">
        <v>0</v>
      </c>
      <c r="I1332" s="174">
        <v>0</v>
      </c>
      <c r="J1332" s="174">
        <v>0</v>
      </c>
      <c r="K1332" s="174">
        <v>0</v>
      </c>
      <c r="L1332" s="174">
        <v>0</v>
      </c>
      <c r="M1332" s="174">
        <v>0</v>
      </c>
      <c r="N1332" s="174">
        <v>161664</v>
      </c>
    </row>
    <row r="1333" spans="1:14" hidden="1" outlineLevel="1" x14ac:dyDescent="0.25">
      <c r="A1333" s="175" t="s">
        <v>321</v>
      </c>
      <c r="B1333" s="175" t="s">
        <v>322</v>
      </c>
      <c r="C1333" s="175" t="s">
        <v>161</v>
      </c>
      <c r="D1333" s="175" t="s">
        <v>162</v>
      </c>
      <c r="E1333" s="175"/>
      <c r="F1333" s="174">
        <v>5424</v>
      </c>
      <c r="G1333" s="174">
        <v>0</v>
      </c>
      <c r="H1333" s="174">
        <v>0</v>
      </c>
      <c r="I1333" s="174">
        <v>0</v>
      </c>
      <c r="J1333" s="174">
        <v>0</v>
      </c>
      <c r="K1333" s="174">
        <v>2464</v>
      </c>
      <c r="L1333" s="174">
        <v>0</v>
      </c>
      <c r="M1333" s="174">
        <v>0</v>
      </c>
      <c r="N1333" s="174">
        <v>7888</v>
      </c>
    </row>
    <row r="1334" spans="1:14" hidden="1" outlineLevel="1" x14ac:dyDescent="0.25">
      <c r="A1334" s="175" t="s">
        <v>321</v>
      </c>
      <c r="B1334" s="175" t="s">
        <v>322</v>
      </c>
      <c r="C1334" s="175" t="s">
        <v>163</v>
      </c>
      <c r="D1334" s="175" t="s">
        <v>164</v>
      </c>
      <c r="E1334" s="175"/>
      <c r="F1334" s="174">
        <v>0</v>
      </c>
      <c r="G1334" s="174">
        <v>0</v>
      </c>
      <c r="H1334" s="174">
        <v>0</v>
      </c>
      <c r="I1334" s="174">
        <v>0</v>
      </c>
      <c r="J1334" s="174">
        <v>0</v>
      </c>
      <c r="K1334" s="174">
        <v>0</v>
      </c>
      <c r="L1334" s="174">
        <v>0</v>
      </c>
      <c r="M1334" s="174">
        <v>0</v>
      </c>
      <c r="N1334" s="174">
        <v>0</v>
      </c>
    </row>
    <row r="1335" spans="1:14" hidden="1" outlineLevel="1" x14ac:dyDescent="0.25">
      <c r="A1335" s="175" t="s">
        <v>321</v>
      </c>
      <c r="B1335" s="175" t="s">
        <v>322</v>
      </c>
      <c r="C1335" s="175" t="s">
        <v>165</v>
      </c>
      <c r="D1335" s="175" t="s">
        <v>166</v>
      </c>
      <c r="E1335" s="175"/>
      <c r="F1335" s="174">
        <v>0</v>
      </c>
      <c r="G1335" s="174">
        <v>0</v>
      </c>
      <c r="H1335" s="174">
        <v>0</v>
      </c>
      <c r="I1335" s="174">
        <v>0</v>
      </c>
      <c r="J1335" s="174">
        <v>0</v>
      </c>
      <c r="K1335" s="174">
        <v>0</v>
      </c>
      <c r="L1335" s="174">
        <v>0</v>
      </c>
      <c r="M1335" s="174">
        <v>0</v>
      </c>
      <c r="N1335" s="174">
        <v>0</v>
      </c>
    </row>
    <row r="1336" spans="1:14" hidden="1" outlineLevel="1" x14ac:dyDescent="0.25">
      <c r="A1336" s="175" t="s">
        <v>321</v>
      </c>
      <c r="B1336" s="175" t="s">
        <v>322</v>
      </c>
      <c r="C1336" s="175" t="s">
        <v>167</v>
      </c>
      <c r="D1336" s="175" t="s">
        <v>168</v>
      </c>
      <c r="E1336" s="175"/>
      <c r="F1336" s="174">
        <v>0</v>
      </c>
      <c r="G1336" s="174">
        <v>2560</v>
      </c>
      <c r="H1336" s="174">
        <v>0</v>
      </c>
      <c r="I1336" s="174">
        <v>0</v>
      </c>
      <c r="J1336" s="174">
        <v>0</v>
      </c>
      <c r="K1336" s="174">
        <v>0</v>
      </c>
      <c r="L1336" s="174">
        <v>0</v>
      </c>
      <c r="M1336" s="174">
        <v>24</v>
      </c>
      <c r="N1336" s="174">
        <v>2584</v>
      </c>
    </row>
    <row r="1337" spans="1:14" hidden="1" outlineLevel="1" x14ac:dyDescent="0.25">
      <c r="A1337" s="175" t="s">
        <v>321</v>
      </c>
      <c r="B1337" s="175" t="s">
        <v>322</v>
      </c>
      <c r="C1337" s="175" t="s">
        <v>169</v>
      </c>
      <c r="D1337" s="175" t="s">
        <v>170</v>
      </c>
      <c r="E1337" s="175"/>
      <c r="F1337" s="174">
        <v>0</v>
      </c>
      <c r="G1337" s="174">
        <v>0</v>
      </c>
      <c r="H1337" s="174">
        <v>0</v>
      </c>
      <c r="I1337" s="174">
        <v>0</v>
      </c>
      <c r="J1337" s="174">
        <v>0</v>
      </c>
      <c r="K1337" s="174">
        <v>0</v>
      </c>
      <c r="L1337" s="174">
        <v>96</v>
      </c>
      <c r="M1337" s="174">
        <v>0</v>
      </c>
      <c r="N1337" s="174">
        <v>96</v>
      </c>
    </row>
    <row r="1338" spans="1:14" hidden="1" outlineLevel="1" x14ac:dyDescent="0.25">
      <c r="A1338" s="175" t="s">
        <v>321</v>
      </c>
      <c r="B1338" s="175" t="s">
        <v>322</v>
      </c>
      <c r="C1338" s="175" t="s">
        <v>171</v>
      </c>
      <c r="D1338" s="175" t="s">
        <v>172</v>
      </c>
      <c r="E1338" s="175"/>
      <c r="F1338" s="174">
        <v>3984</v>
      </c>
      <c r="G1338" s="174">
        <v>1488</v>
      </c>
      <c r="H1338" s="174">
        <v>0</v>
      </c>
      <c r="I1338" s="174">
        <v>0</v>
      </c>
      <c r="J1338" s="174">
        <v>67984</v>
      </c>
      <c r="K1338" s="174">
        <v>0</v>
      </c>
      <c r="L1338" s="174">
        <v>0</v>
      </c>
      <c r="M1338" s="174">
        <v>0</v>
      </c>
      <c r="N1338" s="174">
        <v>73456</v>
      </c>
    </row>
    <row r="1339" spans="1:14" hidden="1" outlineLevel="1" x14ac:dyDescent="0.25">
      <c r="A1339" s="175" t="s">
        <v>321</v>
      </c>
      <c r="B1339" s="175" t="s">
        <v>322</v>
      </c>
      <c r="C1339" s="175" t="s">
        <v>173</v>
      </c>
      <c r="D1339" s="175" t="s">
        <v>174</v>
      </c>
      <c r="E1339" s="175"/>
      <c r="F1339" s="174">
        <v>0</v>
      </c>
      <c r="G1339" s="174">
        <v>0</v>
      </c>
      <c r="H1339" s="174">
        <v>0</v>
      </c>
      <c r="I1339" s="174">
        <v>0</v>
      </c>
      <c r="J1339" s="174">
        <v>0</v>
      </c>
      <c r="K1339" s="174">
        <v>0</v>
      </c>
      <c r="L1339" s="174">
        <v>0</v>
      </c>
      <c r="M1339" s="174">
        <v>0</v>
      </c>
      <c r="N1339" s="174">
        <v>0</v>
      </c>
    </row>
    <row r="1340" spans="1:14" hidden="1" outlineLevel="1" x14ac:dyDescent="0.25">
      <c r="A1340" s="175" t="s">
        <v>321</v>
      </c>
      <c r="B1340" s="175" t="s">
        <v>322</v>
      </c>
      <c r="C1340" s="175" t="s">
        <v>175</v>
      </c>
      <c r="D1340" s="175" t="s">
        <v>176</v>
      </c>
      <c r="E1340" s="175"/>
      <c r="F1340" s="174">
        <v>0</v>
      </c>
      <c r="G1340" s="174">
        <v>0</v>
      </c>
      <c r="H1340" s="174">
        <v>0</v>
      </c>
      <c r="I1340" s="174">
        <v>0</v>
      </c>
      <c r="J1340" s="174">
        <v>0</v>
      </c>
      <c r="K1340" s="174">
        <v>748</v>
      </c>
      <c r="L1340" s="174">
        <v>0</v>
      </c>
      <c r="M1340" s="174">
        <v>3826</v>
      </c>
      <c r="N1340" s="174">
        <v>4574</v>
      </c>
    </row>
    <row r="1341" spans="1:14" hidden="1" outlineLevel="1" x14ac:dyDescent="0.25">
      <c r="A1341" s="175" t="s">
        <v>321</v>
      </c>
      <c r="B1341" s="175" t="s">
        <v>322</v>
      </c>
      <c r="C1341" s="175" t="s">
        <v>177</v>
      </c>
      <c r="D1341" s="175" t="s">
        <v>178</v>
      </c>
      <c r="E1341" s="175"/>
      <c r="F1341" s="174">
        <v>136560</v>
      </c>
      <c r="G1341" s="174">
        <v>0</v>
      </c>
      <c r="H1341" s="174">
        <v>0</v>
      </c>
      <c r="I1341" s="174">
        <v>10032</v>
      </c>
      <c r="J1341" s="174">
        <v>0</v>
      </c>
      <c r="K1341" s="174">
        <v>0</v>
      </c>
      <c r="L1341" s="174">
        <v>0</v>
      </c>
      <c r="M1341" s="174">
        <v>0</v>
      </c>
      <c r="N1341" s="174">
        <v>146592</v>
      </c>
    </row>
    <row r="1342" spans="1:14" hidden="1" outlineLevel="1" x14ac:dyDescent="0.25">
      <c r="A1342" s="175" t="s">
        <v>321</v>
      </c>
      <c r="B1342" s="175" t="s">
        <v>322</v>
      </c>
      <c r="C1342" s="175" t="s">
        <v>179</v>
      </c>
      <c r="D1342" s="175" t="s">
        <v>180</v>
      </c>
      <c r="E1342" s="175"/>
      <c r="F1342" s="174">
        <v>18768</v>
      </c>
      <c r="G1342" s="174">
        <v>0</v>
      </c>
      <c r="H1342" s="174">
        <v>0</v>
      </c>
      <c r="I1342" s="174">
        <v>0</v>
      </c>
      <c r="J1342" s="174">
        <v>0</v>
      </c>
      <c r="K1342" s="174">
        <v>0</v>
      </c>
      <c r="L1342" s="174">
        <v>0</v>
      </c>
      <c r="M1342" s="174">
        <v>0</v>
      </c>
      <c r="N1342" s="174">
        <v>18768</v>
      </c>
    </row>
    <row r="1343" spans="1:14" hidden="1" outlineLevel="1" x14ac:dyDescent="0.25">
      <c r="A1343" s="175" t="s">
        <v>321</v>
      </c>
      <c r="B1343" s="175" t="s">
        <v>322</v>
      </c>
      <c r="C1343" s="175" t="s">
        <v>181</v>
      </c>
      <c r="D1343" s="175" t="s">
        <v>182</v>
      </c>
      <c r="E1343" s="175"/>
      <c r="F1343" s="174">
        <v>0</v>
      </c>
      <c r="G1343" s="174">
        <v>4032</v>
      </c>
      <c r="H1343" s="174">
        <v>0</v>
      </c>
      <c r="I1343" s="174">
        <v>0</v>
      </c>
      <c r="J1343" s="174">
        <v>0</v>
      </c>
      <c r="K1343" s="174">
        <v>68256</v>
      </c>
      <c r="L1343" s="174">
        <v>0</v>
      </c>
      <c r="M1343" s="174">
        <v>0</v>
      </c>
      <c r="N1343" s="174">
        <v>72288</v>
      </c>
    </row>
    <row r="1344" spans="1:14" hidden="1" outlineLevel="1" x14ac:dyDescent="0.25">
      <c r="A1344" s="175" t="s">
        <v>321</v>
      </c>
      <c r="B1344" s="175" t="s">
        <v>322</v>
      </c>
      <c r="C1344" s="175" t="s">
        <v>183</v>
      </c>
      <c r="D1344" s="175" t="s">
        <v>184</v>
      </c>
      <c r="E1344" s="175"/>
      <c r="F1344" s="174">
        <v>0</v>
      </c>
      <c r="G1344" s="174">
        <v>0</v>
      </c>
      <c r="H1344" s="174">
        <v>0</v>
      </c>
      <c r="I1344" s="174">
        <v>0</v>
      </c>
      <c r="J1344" s="174">
        <v>0</v>
      </c>
      <c r="K1344" s="174">
        <v>0</v>
      </c>
      <c r="L1344" s="174">
        <v>0</v>
      </c>
      <c r="M1344" s="174">
        <v>0</v>
      </c>
      <c r="N1344" s="174">
        <v>0</v>
      </c>
    </row>
    <row r="1345" spans="1:14" hidden="1" outlineLevel="1" x14ac:dyDescent="0.25">
      <c r="A1345" s="175" t="s">
        <v>321</v>
      </c>
      <c r="B1345" s="175" t="s">
        <v>322</v>
      </c>
      <c r="C1345" s="175" t="s">
        <v>185</v>
      </c>
      <c r="D1345" s="175" t="s">
        <v>186</v>
      </c>
      <c r="E1345" s="175"/>
      <c r="F1345" s="174">
        <v>11280</v>
      </c>
      <c r="G1345" s="174">
        <v>0</v>
      </c>
      <c r="H1345" s="174">
        <v>0</v>
      </c>
      <c r="I1345" s="174">
        <v>0</v>
      </c>
      <c r="J1345" s="174">
        <v>0</v>
      </c>
      <c r="K1345" s="174">
        <v>4928</v>
      </c>
      <c r="L1345" s="174">
        <v>0</v>
      </c>
      <c r="M1345" s="174">
        <v>1208</v>
      </c>
      <c r="N1345" s="174">
        <v>17416</v>
      </c>
    </row>
    <row r="1346" spans="1:14" hidden="1" outlineLevel="1" x14ac:dyDescent="0.25">
      <c r="A1346" s="175" t="s">
        <v>321</v>
      </c>
      <c r="B1346" s="175" t="s">
        <v>322</v>
      </c>
      <c r="C1346" s="175" t="s">
        <v>187</v>
      </c>
      <c r="D1346" s="175" t="s">
        <v>188</v>
      </c>
      <c r="E1346" s="175"/>
      <c r="F1346" s="174">
        <v>0</v>
      </c>
      <c r="G1346" s="174">
        <v>0</v>
      </c>
      <c r="H1346" s="174">
        <v>0</v>
      </c>
      <c r="I1346" s="174">
        <v>0</v>
      </c>
      <c r="J1346" s="174">
        <v>0</v>
      </c>
      <c r="K1346" s="174">
        <v>0</v>
      </c>
      <c r="L1346" s="174">
        <v>0</v>
      </c>
      <c r="M1346" s="174">
        <v>0</v>
      </c>
      <c r="N1346" s="174">
        <v>0</v>
      </c>
    </row>
    <row r="1347" spans="1:14" hidden="1" outlineLevel="1" x14ac:dyDescent="0.25">
      <c r="A1347" s="175" t="s">
        <v>321</v>
      </c>
      <c r="B1347" s="175" t="s">
        <v>322</v>
      </c>
      <c r="C1347" s="175" t="s">
        <v>189</v>
      </c>
      <c r="D1347" s="175" t="s">
        <v>190</v>
      </c>
      <c r="E1347" s="175"/>
      <c r="F1347" s="174">
        <v>0</v>
      </c>
      <c r="G1347" s="174">
        <v>0</v>
      </c>
      <c r="H1347" s="174">
        <v>0</v>
      </c>
      <c r="I1347" s="174">
        <v>0</v>
      </c>
      <c r="J1347" s="174">
        <v>0</v>
      </c>
      <c r="K1347" s="174">
        <v>31104</v>
      </c>
      <c r="L1347" s="174">
        <v>0</v>
      </c>
      <c r="M1347" s="174">
        <v>0</v>
      </c>
      <c r="N1347" s="174">
        <v>31104</v>
      </c>
    </row>
    <row r="1348" spans="1:14" hidden="1" outlineLevel="1" x14ac:dyDescent="0.25">
      <c r="A1348" s="175" t="s">
        <v>321</v>
      </c>
      <c r="B1348" s="175" t="s">
        <v>322</v>
      </c>
      <c r="C1348" s="175" t="s">
        <v>191</v>
      </c>
      <c r="D1348" s="175" t="s">
        <v>192</v>
      </c>
      <c r="E1348" s="175"/>
      <c r="F1348" s="174">
        <v>0</v>
      </c>
      <c r="G1348" s="174">
        <v>54816</v>
      </c>
      <c r="H1348" s="174">
        <v>22320</v>
      </c>
      <c r="I1348" s="174">
        <v>0</v>
      </c>
      <c r="J1348" s="174">
        <v>0</v>
      </c>
      <c r="K1348" s="174">
        <v>0</v>
      </c>
      <c r="L1348" s="174">
        <v>0</v>
      </c>
      <c r="M1348" s="174">
        <v>0</v>
      </c>
      <c r="N1348" s="174">
        <v>77136</v>
      </c>
    </row>
    <row r="1349" spans="1:14" hidden="1" outlineLevel="1" x14ac:dyDescent="0.25">
      <c r="A1349" s="175" t="s">
        <v>321</v>
      </c>
      <c r="B1349" s="175" t="s">
        <v>322</v>
      </c>
      <c r="C1349" s="175" t="s">
        <v>193</v>
      </c>
      <c r="D1349" s="175" t="s">
        <v>194</v>
      </c>
      <c r="E1349" s="175"/>
      <c r="F1349" s="174">
        <v>0</v>
      </c>
      <c r="G1349" s="174">
        <v>0</v>
      </c>
      <c r="H1349" s="174">
        <v>0</v>
      </c>
      <c r="I1349" s="174">
        <v>0</v>
      </c>
      <c r="J1349" s="174">
        <v>0</v>
      </c>
      <c r="K1349" s="174">
        <v>0</v>
      </c>
      <c r="L1349" s="174">
        <v>0</v>
      </c>
      <c r="M1349" s="174">
        <v>0</v>
      </c>
      <c r="N1349" s="174">
        <v>0</v>
      </c>
    </row>
    <row r="1350" spans="1:14" hidden="1" outlineLevel="1" x14ac:dyDescent="0.25">
      <c r="A1350" s="175" t="s">
        <v>321</v>
      </c>
      <c r="B1350" s="175" t="s">
        <v>322</v>
      </c>
      <c r="C1350" s="175" t="s">
        <v>195</v>
      </c>
      <c r="D1350" s="175" t="s">
        <v>196</v>
      </c>
      <c r="E1350" s="175"/>
      <c r="F1350" s="174">
        <v>0</v>
      </c>
      <c r="G1350" s="174">
        <v>0</v>
      </c>
      <c r="H1350" s="174">
        <v>0</v>
      </c>
      <c r="I1350" s="174">
        <v>0</v>
      </c>
      <c r="J1350" s="174">
        <v>0</v>
      </c>
      <c r="K1350" s="174">
        <v>0</v>
      </c>
      <c r="L1350" s="174">
        <v>2240</v>
      </c>
      <c r="M1350" s="174">
        <v>0</v>
      </c>
      <c r="N1350" s="174">
        <v>2240</v>
      </c>
    </row>
    <row r="1351" spans="1:14" hidden="1" outlineLevel="1" x14ac:dyDescent="0.25">
      <c r="A1351" s="175" t="s">
        <v>321</v>
      </c>
      <c r="B1351" s="175" t="s">
        <v>322</v>
      </c>
      <c r="C1351" s="175" t="s">
        <v>197</v>
      </c>
      <c r="D1351" s="175" t="s">
        <v>198</v>
      </c>
      <c r="E1351" s="175"/>
      <c r="F1351" s="174">
        <v>0</v>
      </c>
      <c r="G1351" s="174">
        <v>0</v>
      </c>
      <c r="H1351" s="174">
        <v>0</v>
      </c>
      <c r="I1351" s="174">
        <v>0</v>
      </c>
      <c r="J1351" s="174">
        <v>0</v>
      </c>
      <c r="K1351" s="174">
        <v>0</v>
      </c>
      <c r="L1351" s="174">
        <v>640</v>
      </c>
      <c r="M1351" s="174">
        <v>0</v>
      </c>
      <c r="N1351" s="174">
        <v>640</v>
      </c>
    </row>
    <row r="1352" spans="1:14" hidden="1" outlineLevel="1" x14ac:dyDescent="0.25">
      <c r="A1352" s="175" t="s">
        <v>321</v>
      </c>
      <c r="B1352" s="175" t="s">
        <v>322</v>
      </c>
      <c r="C1352" s="175" t="s">
        <v>199</v>
      </c>
      <c r="D1352" s="175" t="s">
        <v>200</v>
      </c>
      <c r="E1352" s="175"/>
      <c r="F1352" s="174">
        <v>35424</v>
      </c>
      <c r="G1352" s="174">
        <v>0</v>
      </c>
      <c r="H1352" s="174">
        <v>0</v>
      </c>
      <c r="I1352" s="174">
        <v>0</v>
      </c>
      <c r="J1352" s="174">
        <v>0</v>
      </c>
      <c r="K1352" s="174">
        <v>0</v>
      </c>
      <c r="L1352" s="174">
        <v>0</v>
      </c>
      <c r="M1352" s="174">
        <v>0</v>
      </c>
      <c r="N1352" s="174">
        <v>35424</v>
      </c>
    </row>
    <row r="1353" spans="1:14" hidden="1" outlineLevel="1" x14ac:dyDescent="0.25">
      <c r="A1353" s="175" t="s">
        <v>321</v>
      </c>
      <c r="B1353" s="175" t="s">
        <v>322</v>
      </c>
      <c r="C1353" s="175" t="s">
        <v>201</v>
      </c>
      <c r="D1353" s="175" t="s">
        <v>202</v>
      </c>
      <c r="E1353" s="175"/>
      <c r="F1353" s="174">
        <v>3024</v>
      </c>
      <c r="G1353" s="174">
        <v>0</v>
      </c>
      <c r="H1353" s="174">
        <v>0</v>
      </c>
      <c r="I1353" s="174">
        <v>0</v>
      </c>
      <c r="J1353" s="174">
        <v>0</v>
      </c>
      <c r="K1353" s="174">
        <v>0</v>
      </c>
      <c r="L1353" s="174">
        <v>42192</v>
      </c>
      <c r="M1353" s="174">
        <v>0</v>
      </c>
      <c r="N1353" s="174">
        <v>45216</v>
      </c>
    </row>
    <row r="1354" spans="1:14" hidden="1" outlineLevel="1" x14ac:dyDescent="0.25">
      <c r="A1354" s="175" t="s">
        <v>321</v>
      </c>
      <c r="B1354" s="175" t="s">
        <v>322</v>
      </c>
      <c r="C1354" s="175" t="s">
        <v>203</v>
      </c>
      <c r="D1354" s="175" t="s">
        <v>204</v>
      </c>
      <c r="E1354" s="175"/>
      <c r="F1354" s="174">
        <v>198560</v>
      </c>
      <c r="G1354" s="174">
        <v>0</v>
      </c>
      <c r="H1354" s="174">
        <v>0</v>
      </c>
      <c r="I1354" s="174">
        <v>0</v>
      </c>
      <c r="J1354" s="174">
        <v>0</v>
      </c>
      <c r="K1354" s="174">
        <v>0</v>
      </c>
      <c r="L1354" s="174">
        <v>900</v>
      </c>
      <c r="M1354" s="174">
        <v>0</v>
      </c>
      <c r="N1354" s="174">
        <v>199460</v>
      </c>
    </row>
    <row r="1355" spans="1:14" hidden="1" outlineLevel="1" x14ac:dyDescent="0.25">
      <c r="A1355" s="175" t="s">
        <v>321</v>
      </c>
      <c r="B1355" s="175" t="s">
        <v>322</v>
      </c>
      <c r="C1355" s="175" t="s">
        <v>205</v>
      </c>
      <c r="D1355" s="175" t="s">
        <v>206</v>
      </c>
      <c r="E1355" s="175"/>
      <c r="F1355" s="174">
        <v>37392</v>
      </c>
      <c r="G1355" s="174">
        <v>0</v>
      </c>
      <c r="H1355" s="174">
        <v>0</v>
      </c>
      <c r="I1355" s="174">
        <v>0</v>
      </c>
      <c r="J1355" s="174">
        <v>0</v>
      </c>
      <c r="K1355" s="174">
        <v>0</v>
      </c>
      <c r="L1355" s="174">
        <v>0</v>
      </c>
      <c r="M1355" s="174">
        <v>0</v>
      </c>
      <c r="N1355" s="174">
        <v>37392</v>
      </c>
    </row>
    <row r="1356" spans="1:14" hidden="1" outlineLevel="1" x14ac:dyDescent="0.25">
      <c r="A1356" s="175" t="s">
        <v>321</v>
      </c>
      <c r="B1356" s="175" t="s">
        <v>322</v>
      </c>
      <c r="C1356" s="175" t="s">
        <v>207</v>
      </c>
      <c r="D1356" s="175" t="s">
        <v>208</v>
      </c>
      <c r="E1356" s="175"/>
      <c r="F1356" s="174">
        <v>0</v>
      </c>
      <c r="G1356" s="174">
        <v>0</v>
      </c>
      <c r="H1356" s="174">
        <v>0</v>
      </c>
      <c r="I1356" s="174">
        <v>0</v>
      </c>
      <c r="J1356" s="174">
        <v>0</v>
      </c>
      <c r="K1356" s="174">
        <v>0</v>
      </c>
      <c r="L1356" s="174">
        <v>0</v>
      </c>
      <c r="M1356" s="174">
        <v>0</v>
      </c>
      <c r="N1356" s="174">
        <v>0</v>
      </c>
    </row>
    <row r="1357" spans="1:14" hidden="1" outlineLevel="1" x14ac:dyDescent="0.25">
      <c r="A1357" s="175" t="s">
        <v>321</v>
      </c>
      <c r="B1357" s="175" t="s">
        <v>322</v>
      </c>
      <c r="C1357" s="175" t="s">
        <v>209</v>
      </c>
      <c r="D1357" s="175" t="s">
        <v>210</v>
      </c>
      <c r="E1357" s="175"/>
      <c r="F1357" s="174">
        <v>456560</v>
      </c>
      <c r="G1357" s="174">
        <v>224560</v>
      </c>
      <c r="H1357" s="174">
        <v>22320</v>
      </c>
      <c r="I1357" s="174">
        <v>10032</v>
      </c>
      <c r="J1357" s="174">
        <v>129840</v>
      </c>
      <c r="K1357" s="174">
        <v>107500</v>
      </c>
      <c r="L1357" s="174">
        <v>48048</v>
      </c>
      <c r="M1357" s="174">
        <v>5058</v>
      </c>
      <c r="N1357" s="174">
        <v>1003918</v>
      </c>
    </row>
    <row r="1358" spans="1:14" hidden="1" outlineLevel="1" x14ac:dyDescent="0.25">
      <c r="D1358" s="173" t="s">
        <v>211</v>
      </c>
      <c r="E1358" s="173"/>
    </row>
    <row r="1359" spans="1:14" hidden="1" outlineLevel="1" x14ac:dyDescent="0.25">
      <c r="A1359" s="175" t="s">
        <v>321</v>
      </c>
      <c r="B1359" s="175" t="s">
        <v>322</v>
      </c>
      <c r="C1359" s="175" t="s">
        <v>212</v>
      </c>
      <c r="D1359" s="175" t="s">
        <v>213</v>
      </c>
      <c r="E1359" s="175"/>
      <c r="F1359" s="174">
        <v>0</v>
      </c>
      <c r="G1359" s="174">
        <v>0</v>
      </c>
      <c r="H1359" s="174">
        <v>0</v>
      </c>
      <c r="I1359" s="174">
        <v>0</v>
      </c>
      <c r="J1359" s="174">
        <v>0</v>
      </c>
      <c r="K1359" s="174">
        <v>0</v>
      </c>
      <c r="L1359" s="174">
        <v>0</v>
      </c>
      <c r="M1359" s="174">
        <v>0</v>
      </c>
      <c r="N1359" s="174">
        <v>0</v>
      </c>
    </row>
    <row r="1360" spans="1:14" hidden="1" outlineLevel="1" x14ac:dyDescent="0.25">
      <c r="A1360" s="175" t="s">
        <v>321</v>
      </c>
      <c r="B1360" s="175" t="s">
        <v>322</v>
      </c>
      <c r="C1360" s="175" t="s">
        <v>214</v>
      </c>
      <c r="D1360" s="175" t="s">
        <v>215</v>
      </c>
      <c r="E1360" s="175"/>
      <c r="F1360" s="174">
        <v>0</v>
      </c>
      <c r="G1360" s="174">
        <v>0</v>
      </c>
      <c r="H1360" s="174">
        <v>0</v>
      </c>
      <c r="I1360" s="174">
        <v>0</v>
      </c>
      <c r="J1360" s="174">
        <v>0</v>
      </c>
      <c r="K1360" s="174">
        <v>0</v>
      </c>
      <c r="L1360" s="174">
        <v>0</v>
      </c>
      <c r="M1360" s="174">
        <v>0</v>
      </c>
      <c r="N1360" s="174">
        <v>0</v>
      </c>
    </row>
    <row r="1361" spans="1:14" hidden="1" outlineLevel="1" x14ac:dyDescent="0.25">
      <c r="A1361" s="175" t="s">
        <v>321</v>
      </c>
      <c r="B1361" s="175" t="s">
        <v>322</v>
      </c>
      <c r="C1361" s="175" t="s">
        <v>216</v>
      </c>
      <c r="D1361" s="175" t="s">
        <v>217</v>
      </c>
      <c r="E1361" s="175"/>
      <c r="F1361" s="174">
        <v>0</v>
      </c>
      <c r="G1361" s="174">
        <v>0</v>
      </c>
      <c r="H1361" s="174">
        <v>0</v>
      </c>
      <c r="I1361" s="174">
        <v>0</v>
      </c>
      <c r="J1361" s="174">
        <v>0</v>
      </c>
      <c r="K1361" s="174">
        <v>0</v>
      </c>
      <c r="L1361" s="174">
        <v>0</v>
      </c>
      <c r="M1361" s="174">
        <v>0</v>
      </c>
      <c r="N1361" s="174">
        <v>0</v>
      </c>
    </row>
    <row r="1362" spans="1:14" hidden="1" outlineLevel="1" x14ac:dyDescent="0.25">
      <c r="A1362" s="175" t="s">
        <v>321</v>
      </c>
      <c r="B1362" s="175" t="s">
        <v>322</v>
      </c>
      <c r="C1362" s="175" t="s">
        <v>218</v>
      </c>
      <c r="D1362" s="175" t="s">
        <v>219</v>
      </c>
      <c r="E1362" s="175"/>
      <c r="F1362" s="174">
        <v>0</v>
      </c>
      <c r="G1362" s="174">
        <v>0</v>
      </c>
      <c r="H1362" s="174">
        <v>0</v>
      </c>
      <c r="I1362" s="174">
        <v>0</v>
      </c>
      <c r="J1362" s="174">
        <v>0</v>
      </c>
      <c r="K1362" s="174">
        <v>0</v>
      </c>
      <c r="L1362" s="174">
        <v>0</v>
      </c>
      <c r="M1362" s="174">
        <v>0</v>
      </c>
      <c r="N1362" s="174">
        <v>0</v>
      </c>
    </row>
    <row r="1363" spans="1:14" hidden="1" outlineLevel="1" x14ac:dyDescent="0.25">
      <c r="A1363" s="175" t="s">
        <v>321</v>
      </c>
      <c r="B1363" s="175" t="s">
        <v>322</v>
      </c>
      <c r="C1363" s="175" t="s">
        <v>482</v>
      </c>
      <c r="D1363" s="175" t="s">
        <v>483</v>
      </c>
      <c r="E1363" s="175"/>
      <c r="F1363" s="174">
        <v>0</v>
      </c>
      <c r="G1363" s="174">
        <v>0</v>
      </c>
      <c r="H1363" s="174">
        <v>0</v>
      </c>
      <c r="I1363" s="174">
        <v>0</v>
      </c>
      <c r="J1363" s="174">
        <v>0</v>
      </c>
      <c r="K1363" s="174">
        <v>0</v>
      </c>
      <c r="L1363" s="174">
        <v>0</v>
      </c>
      <c r="M1363" s="174">
        <v>0</v>
      </c>
      <c r="N1363" s="174">
        <v>0</v>
      </c>
    </row>
    <row r="1364" spans="1:14" hidden="1" outlineLevel="1" x14ac:dyDescent="0.25">
      <c r="A1364" s="175" t="s">
        <v>321</v>
      </c>
      <c r="B1364" s="175" t="s">
        <v>322</v>
      </c>
      <c r="C1364" s="175" t="s">
        <v>484</v>
      </c>
      <c r="D1364" s="175" t="s">
        <v>220</v>
      </c>
      <c r="E1364" s="175"/>
      <c r="F1364" s="174">
        <v>0</v>
      </c>
      <c r="G1364" s="174">
        <v>0</v>
      </c>
      <c r="H1364" s="174">
        <v>0</v>
      </c>
      <c r="I1364" s="174">
        <v>0</v>
      </c>
      <c r="J1364" s="174">
        <v>0</v>
      </c>
      <c r="K1364" s="174">
        <v>0</v>
      </c>
      <c r="L1364" s="174">
        <v>0</v>
      </c>
      <c r="M1364" s="174">
        <v>0</v>
      </c>
      <c r="N1364" s="174">
        <v>0</v>
      </c>
    </row>
    <row r="1365" spans="1:14" hidden="1" outlineLevel="1" x14ac:dyDescent="0.25"/>
    <row r="1366" spans="1:14" hidden="1" outlineLevel="1" x14ac:dyDescent="0.25"/>
    <row r="1367" spans="1:14" hidden="1" outlineLevel="1" x14ac:dyDescent="0.25">
      <c r="A1367" s="173" t="s">
        <v>323</v>
      </c>
    </row>
    <row r="1368" spans="1:14" hidden="1" outlineLevel="1" x14ac:dyDescent="0.25">
      <c r="A1368" s="175" t="s">
        <v>6</v>
      </c>
      <c r="B1368" s="175" t="s">
        <v>143</v>
      </c>
      <c r="C1368" s="175" t="s">
        <v>14</v>
      </c>
      <c r="D1368" s="173" t="s">
        <v>144</v>
      </c>
      <c r="E1368" s="173"/>
      <c r="F1368" s="174" t="s">
        <v>145</v>
      </c>
      <c r="G1368" s="174" t="s">
        <v>146</v>
      </c>
      <c r="H1368" s="174" t="s">
        <v>147</v>
      </c>
      <c r="I1368" s="174" t="s">
        <v>148</v>
      </c>
      <c r="J1368" s="174" t="s">
        <v>149</v>
      </c>
      <c r="K1368" s="174" t="s">
        <v>150</v>
      </c>
      <c r="L1368" s="174" t="s">
        <v>151</v>
      </c>
      <c r="M1368" s="174" t="s">
        <v>152</v>
      </c>
      <c r="N1368" s="174" t="s">
        <v>5</v>
      </c>
    </row>
    <row r="1369" spans="1:14" hidden="1" outlineLevel="1" x14ac:dyDescent="0.25">
      <c r="A1369" s="175" t="s">
        <v>324</v>
      </c>
      <c r="B1369" s="175" t="s">
        <v>325</v>
      </c>
      <c r="C1369" s="175" t="s">
        <v>155</v>
      </c>
      <c r="D1369" s="175" t="s">
        <v>156</v>
      </c>
      <c r="E1369" s="175"/>
      <c r="F1369" s="174">
        <v>9024</v>
      </c>
      <c r="G1369" s="174">
        <v>0</v>
      </c>
      <c r="H1369" s="174">
        <v>0</v>
      </c>
      <c r="I1369" s="174">
        <v>0</v>
      </c>
      <c r="J1369" s="174">
        <v>0</v>
      </c>
      <c r="K1369" s="174">
        <v>0</v>
      </c>
      <c r="L1369" s="174">
        <v>0</v>
      </c>
      <c r="M1369" s="174">
        <v>0</v>
      </c>
      <c r="N1369" s="174">
        <v>9024</v>
      </c>
    </row>
    <row r="1370" spans="1:14" hidden="1" outlineLevel="1" x14ac:dyDescent="0.25">
      <c r="A1370" s="175" t="s">
        <v>324</v>
      </c>
      <c r="B1370" s="175" t="s">
        <v>325</v>
      </c>
      <c r="C1370" s="175" t="s">
        <v>157</v>
      </c>
      <c r="D1370" s="175" t="s">
        <v>158</v>
      </c>
      <c r="E1370" s="175"/>
      <c r="F1370" s="174">
        <v>0</v>
      </c>
      <c r="G1370" s="174">
        <v>0</v>
      </c>
      <c r="H1370" s="174">
        <v>0</v>
      </c>
      <c r="I1370" s="174">
        <v>0</v>
      </c>
      <c r="J1370" s="174">
        <v>284224</v>
      </c>
      <c r="K1370" s="174">
        <v>0</v>
      </c>
      <c r="L1370" s="174">
        <v>59144</v>
      </c>
      <c r="M1370" s="174">
        <v>0</v>
      </c>
      <c r="N1370" s="174">
        <v>343368</v>
      </c>
    </row>
    <row r="1371" spans="1:14" hidden="1" outlineLevel="1" x14ac:dyDescent="0.25">
      <c r="A1371" s="175" t="s">
        <v>324</v>
      </c>
      <c r="B1371" s="175" t="s">
        <v>325</v>
      </c>
      <c r="C1371" s="175" t="s">
        <v>159</v>
      </c>
      <c r="D1371" s="175" t="s">
        <v>160</v>
      </c>
      <c r="E1371" s="175"/>
      <c r="F1371" s="174">
        <v>0</v>
      </c>
      <c r="G1371" s="174">
        <v>1813056</v>
      </c>
      <c r="H1371" s="174">
        <v>0</v>
      </c>
      <c r="I1371" s="174">
        <v>0</v>
      </c>
      <c r="J1371" s="174">
        <v>159792</v>
      </c>
      <c r="K1371" s="174">
        <v>19664</v>
      </c>
      <c r="L1371" s="174">
        <v>1448</v>
      </c>
      <c r="M1371" s="174">
        <v>640</v>
      </c>
      <c r="N1371" s="174">
        <v>1994600</v>
      </c>
    </row>
    <row r="1372" spans="1:14" hidden="1" outlineLevel="1" x14ac:dyDescent="0.25">
      <c r="A1372" s="175" t="s">
        <v>324</v>
      </c>
      <c r="B1372" s="175" t="s">
        <v>325</v>
      </c>
      <c r="C1372" s="175" t="s">
        <v>161</v>
      </c>
      <c r="D1372" s="175" t="s">
        <v>162</v>
      </c>
      <c r="E1372" s="175"/>
      <c r="F1372" s="174">
        <v>152592</v>
      </c>
      <c r="G1372" s="174">
        <v>381600</v>
      </c>
      <c r="H1372" s="174">
        <v>0</v>
      </c>
      <c r="I1372" s="174">
        <v>0</v>
      </c>
      <c r="J1372" s="174">
        <v>269344</v>
      </c>
      <c r="K1372" s="174">
        <v>133072</v>
      </c>
      <c r="L1372" s="174">
        <v>36329</v>
      </c>
      <c r="M1372" s="174">
        <v>0</v>
      </c>
      <c r="N1372" s="174">
        <v>972937</v>
      </c>
    </row>
    <row r="1373" spans="1:14" hidden="1" outlineLevel="1" x14ac:dyDescent="0.25">
      <c r="A1373" s="175" t="s">
        <v>324</v>
      </c>
      <c r="B1373" s="175" t="s">
        <v>325</v>
      </c>
      <c r="C1373" s="175" t="s">
        <v>163</v>
      </c>
      <c r="D1373" s="175" t="s">
        <v>164</v>
      </c>
      <c r="E1373" s="175"/>
      <c r="F1373" s="174">
        <v>0</v>
      </c>
      <c r="G1373" s="174">
        <v>0</v>
      </c>
      <c r="H1373" s="174">
        <v>0</v>
      </c>
      <c r="I1373" s="174">
        <v>0</v>
      </c>
      <c r="J1373" s="174">
        <v>0</v>
      </c>
      <c r="K1373" s="174">
        <v>0</v>
      </c>
      <c r="L1373" s="174">
        <v>0</v>
      </c>
      <c r="M1373" s="174">
        <v>0</v>
      </c>
      <c r="N1373" s="174">
        <v>0</v>
      </c>
    </row>
    <row r="1374" spans="1:14" hidden="1" outlineLevel="1" x14ac:dyDescent="0.25">
      <c r="A1374" s="175" t="s">
        <v>324</v>
      </c>
      <c r="B1374" s="175" t="s">
        <v>325</v>
      </c>
      <c r="C1374" s="175" t="s">
        <v>165</v>
      </c>
      <c r="D1374" s="175" t="s">
        <v>166</v>
      </c>
      <c r="E1374" s="175"/>
      <c r="F1374" s="174">
        <v>11088</v>
      </c>
      <c r="G1374" s="174">
        <v>0</v>
      </c>
      <c r="H1374" s="174">
        <v>0</v>
      </c>
      <c r="I1374" s="174">
        <v>0</v>
      </c>
      <c r="J1374" s="174">
        <v>44528</v>
      </c>
      <c r="K1374" s="174">
        <v>0</v>
      </c>
      <c r="L1374" s="174">
        <v>15232</v>
      </c>
      <c r="M1374" s="174">
        <v>0</v>
      </c>
      <c r="N1374" s="174">
        <v>70848</v>
      </c>
    </row>
    <row r="1375" spans="1:14" hidden="1" outlineLevel="1" x14ac:dyDescent="0.25">
      <c r="A1375" s="175" t="s">
        <v>324</v>
      </c>
      <c r="B1375" s="175" t="s">
        <v>325</v>
      </c>
      <c r="C1375" s="175" t="s">
        <v>167</v>
      </c>
      <c r="D1375" s="175" t="s">
        <v>168</v>
      </c>
      <c r="E1375" s="175"/>
      <c r="F1375" s="174">
        <v>0</v>
      </c>
      <c r="G1375" s="174">
        <v>53392</v>
      </c>
      <c r="H1375" s="174">
        <v>0</v>
      </c>
      <c r="I1375" s="174">
        <v>0</v>
      </c>
      <c r="J1375" s="174">
        <v>0</v>
      </c>
      <c r="K1375" s="174">
        <v>204720</v>
      </c>
      <c r="L1375" s="174">
        <v>0</v>
      </c>
      <c r="M1375" s="174">
        <v>1069</v>
      </c>
      <c r="N1375" s="174">
        <v>259181</v>
      </c>
    </row>
    <row r="1376" spans="1:14" hidden="1" outlineLevel="1" x14ac:dyDescent="0.25">
      <c r="A1376" s="175" t="s">
        <v>324</v>
      </c>
      <c r="B1376" s="175" t="s">
        <v>325</v>
      </c>
      <c r="C1376" s="175" t="s">
        <v>169</v>
      </c>
      <c r="D1376" s="175" t="s">
        <v>170</v>
      </c>
      <c r="E1376" s="175"/>
      <c r="F1376" s="174">
        <v>0</v>
      </c>
      <c r="G1376" s="174">
        <v>0</v>
      </c>
      <c r="H1376" s="174">
        <v>0</v>
      </c>
      <c r="I1376" s="174">
        <v>0</v>
      </c>
      <c r="J1376" s="174">
        <v>59264</v>
      </c>
      <c r="K1376" s="174">
        <v>0</v>
      </c>
      <c r="L1376" s="174">
        <v>9872</v>
      </c>
      <c r="M1376" s="174">
        <v>0</v>
      </c>
      <c r="N1376" s="174">
        <v>69136</v>
      </c>
    </row>
    <row r="1377" spans="1:14" hidden="1" outlineLevel="1" x14ac:dyDescent="0.25">
      <c r="A1377" s="175" t="s">
        <v>324</v>
      </c>
      <c r="B1377" s="175" t="s">
        <v>325</v>
      </c>
      <c r="C1377" s="175" t="s">
        <v>171</v>
      </c>
      <c r="D1377" s="175" t="s">
        <v>172</v>
      </c>
      <c r="E1377" s="175"/>
      <c r="F1377" s="174">
        <v>34080</v>
      </c>
      <c r="G1377" s="174">
        <v>88256</v>
      </c>
      <c r="H1377" s="174">
        <v>0</v>
      </c>
      <c r="I1377" s="174">
        <v>0</v>
      </c>
      <c r="J1377" s="174">
        <v>459616</v>
      </c>
      <c r="K1377" s="174">
        <v>0</v>
      </c>
      <c r="L1377" s="174">
        <v>18264</v>
      </c>
      <c r="M1377" s="174">
        <v>1176</v>
      </c>
      <c r="N1377" s="174">
        <v>601392</v>
      </c>
    </row>
    <row r="1378" spans="1:14" hidden="1" outlineLevel="1" x14ac:dyDescent="0.25">
      <c r="A1378" s="175" t="s">
        <v>324</v>
      </c>
      <c r="B1378" s="175" t="s">
        <v>325</v>
      </c>
      <c r="C1378" s="175" t="s">
        <v>173</v>
      </c>
      <c r="D1378" s="175" t="s">
        <v>174</v>
      </c>
      <c r="E1378" s="175"/>
      <c r="F1378" s="174">
        <v>0</v>
      </c>
      <c r="G1378" s="174">
        <v>41056</v>
      </c>
      <c r="H1378" s="174">
        <v>0</v>
      </c>
      <c r="I1378" s="174">
        <v>0</v>
      </c>
      <c r="J1378" s="174">
        <v>0</v>
      </c>
      <c r="K1378" s="174">
        <v>0</v>
      </c>
      <c r="L1378" s="174">
        <v>0</v>
      </c>
      <c r="M1378" s="174">
        <v>0</v>
      </c>
      <c r="N1378" s="174">
        <v>41056</v>
      </c>
    </row>
    <row r="1379" spans="1:14" hidden="1" outlineLevel="1" x14ac:dyDescent="0.25">
      <c r="A1379" s="175" t="s">
        <v>324</v>
      </c>
      <c r="B1379" s="175" t="s">
        <v>325</v>
      </c>
      <c r="C1379" s="175" t="s">
        <v>175</v>
      </c>
      <c r="D1379" s="175" t="s">
        <v>176</v>
      </c>
      <c r="E1379" s="175"/>
      <c r="F1379" s="174">
        <v>0</v>
      </c>
      <c r="G1379" s="174">
        <v>8512</v>
      </c>
      <c r="H1379" s="174">
        <v>0</v>
      </c>
      <c r="I1379" s="174">
        <v>0</v>
      </c>
      <c r="J1379" s="174">
        <v>0</v>
      </c>
      <c r="K1379" s="174">
        <v>454112</v>
      </c>
      <c r="L1379" s="174">
        <v>0</v>
      </c>
      <c r="M1379" s="174">
        <v>33634</v>
      </c>
      <c r="N1379" s="174">
        <v>496258</v>
      </c>
    </row>
    <row r="1380" spans="1:14" hidden="1" outlineLevel="1" x14ac:dyDescent="0.25">
      <c r="A1380" s="175" t="s">
        <v>324</v>
      </c>
      <c r="B1380" s="175" t="s">
        <v>325</v>
      </c>
      <c r="C1380" s="175" t="s">
        <v>177</v>
      </c>
      <c r="D1380" s="175" t="s">
        <v>178</v>
      </c>
      <c r="E1380" s="175"/>
      <c r="F1380" s="174">
        <v>1412112</v>
      </c>
      <c r="G1380" s="174">
        <v>0</v>
      </c>
      <c r="H1380" s="174">
        <v>0</v>
      </c>
      <c r="I1380" s="174">
        <v>373344</v>
      </c>
      <c r="J1380" s="174">
        <v>17808</v>
      </c>
      <c r="K1380" s="174">
        <v>0</v>
      </c>
      <c r="L1380" s="174">
        <v>0</v>
      </c>
      <c r="M1380" s="174">
        <v>0</v>
      </c>
      <c r="N1380" s="174">
        <v>1803264</v>
      </c>
    </row>
    <row r="1381" spans="1:14" hidden="1" outlineLevel="1" x14ac:dyDescent="0.25">
      <c r="A1381" s="175" t="s">
        <v>324</v>
      </c>
      <c r="B1381" s="175" t="s">
        <v>325</v>
      </c>
      <c r="C1381" s="175" t="s">
        <v>179</v>
      </c>
      <c r="D1381" s="175" t="s">
        <v>180</v>
      </c>
      <c r="E1381" s="175"/>
      <c r="F1381" s="174">
        <v>147520</v>
      </c>
      <c r="G1381" s="174">
        <v>0</v>
      </c>
      <c r="H1381" s="174">
        <v>0</v>
      </c>
      <c r="I1381" s="174">
        <v>0</v>
      </c>
      <c r="J1381" s="174">
        <v>0</v>
      </c>
      <c r="K1381" s="174">
        <v>0</v>
      </c>
      <c r="L1381" s="174">
        <v>0</v>
      </c>
      <c r="M1381" s="174">
        <v>0</v>
      </c>
      <c r="N1381" s="174">
        <v>147520</v>
      </c>
    </row>
    <row r="1382" spans="1:14" hidden="1" outlineLevel="1" x14ac:dyDescent="0.25">
      <c r="A1382" s="175" t="s">
        <v>324</v>
      </c>
      <c r="B1382" s="175" t="s">
        <v>325</v>
      </c>
      <c r="C1382" s="175" t="s">
        <v>181</v>
      </c>
      <c r="D1382" s="175" t="s">
        <v>182</v>
      </c>
      <c r="E1382" s="175"/>
      <c r="F1382" s="174">
        <v>0</v>
      </c>
      <c r="G1382" s="174">
        <v>0</v>
      </c>
      <c r="H1382" s="174">
        <v>0</v>
      </c>
      <c r="I1382" s="174">
        <v>0</v>
      </c>
      <c r="J1382" s="174">
        <v>0</v>
      </c>
      <c r="K1382" s="174">
        <v>350016</v>
      </c>
      <c r="L1382" s="174">
        <v>0</v>
      </c>
      <c r="M1382" s="174">
        <v>13008</v>
      </c>
      <c r="N1382" s="174">
        <v>363024</v>
      </c>
    </row>
    <row r="1383" spans="1:14" hidden="1" outlineLevel="1" x14ac:dyDescent="0.25">
      <c r="A1383" s="175" t="s">
        <v>324</v>
      </c>
      <c r="B1383" s="175" t="s">
        <v>325</v>
      </c>
      <c r="C1383" s="175" t="s">
        <v>183</v>
      </c>
      <c r="D1383" s="175" t="s">
        <v>184</v>
      </c>
      <c r="E1383" s="175"/>
      <c r="F1383" s="174">
        <v>0</v>
      </c>
      <c r="G1383" s="174">
        <v>0</v>
      </c>
      <c r="H1383" s="174">
        <v>0</v>
      </c>
      <c r="I1383" s="174">
        <v>0</v>
      </c>
      <c r="J1383" s="174">
        <v>0</v>
      </c>
      <c r="K1383" s="174">
        <v>0</v>
      </c>
      <c r="L1383" s="174">
        <v>0</v>
      </c>
      <c r="M1383" s="174">
        <v>0</v>
      </c>
      <c r="N1383" s="174">
        <v>0</v>
      </c>
    </row>
    <row r="1384" spans="1:14" hidden="1" outlineLevel="1" x14ac:dyDescent="0.25">
      <c r="A1384" s="175" t="s">
        <v>324</v>
      </c>
      <c r="B1384" s="175" t="s">
        <v>325</v>
      </c>
      <c r="C1384" s="175" t="s">
        <v>185</v>
      </c>
      <c r="D1384" s="175" t="s">
        <v>186</v>
      </c>
      <c r="E1384" s="175"/>
      <c r="F1384" s="174">
        <v>13056</v>
      </c>
      <c r="G1384" s="174">
        <v>720</v>
      </c>
      <c r="H1384" s="174">
        <v>0</v>
      </c>
      <c r="I1384" s="174">
        <v>0</v>
      </c>
      <c r="J1384" s="174">
        <v>21296</v>
      </c>
      <c r="K1384" s="174">
        <v>610240</v>
      </c>
      <c r="L1384" s="174">
        <v>0</v>
      </c>
      <c r="M1384" s="174">
        <v>42212</v>
      </c>
      <c r="N1384" s="174">
        <v>687524</v>
      </c>
    </row>
    <row r="1385" spans="1:14" hidden="1" outlineLevel="1" x14ac:dyDescent="0.25">
      <c r="A1385" s="175" t="s">
        <v>324</v>
      </c>
      <c r="B1385" s="175" t="s">
        <v>325</v>
      </c>
      <c r="C1385" s="175" t="s">
        <v>187</v>
      </c>
      <c r="D1385" s="175" t="s">
        <v>188</v>
      </c>
      <c r="E1385" s="175"/>
      <c r="F1385" s="174">
        <v>0</v>
      </c>
      <c r="G1385" s="174">
        <v>0</v>
      </c>
      <c r="H1385" s="174">
        <v>0</v>
      </c>
      <c r="I1385" s="174">
        <v>0</v>
      </c>
      <c r="J1385" s="174">
        <v>0</v>
      </c>
      <c r="K1385" s="174">
        <v>82224</v>
      </c>
      <c r="L1385" s="174">
        <v>0</v>
      </c>
      <c r="M1385" s="174">
        <v>0</v>
      </c>
      <c r="N1385" s="174">
        <v>82224</v>
      </c>
    </row>
    <row r="1386" spans="1:14" hidden="1" outlineLevel="1" x14ac:dyDescent="0.25">
      <c r="A1386" s="175" t="s">
        <v>324</v>
      </c>
      <c r="B1386" s="175" t="s">
        <v>325</v>
      </c>
      <c r="C1386" s="175" t="s">
        <v>189</v>
      </c>
      <c r="D1386" s="175" t="s">
        <v>190</v>
      </c>
      <c r="E1386" s="175"/>
      <c r="F1386" s="174">
        <v>0</v>
      </c>
      <c r="G1386" s="174">
        <v>0</v>
      </c>
      <c r="H1386" s="174">
        <v>0</v>
      </c>
      <c r="I1386" s="174">
        <v>0</v>
      </c>
      <c r="J1386" s="174">
        <v>0</v>
      </c>
      <c r="K1386" s="174">
        <v>242192</v>
      </c>
      <c r="L1386" s="174">
        <v>0</v>
      </c>
      <c r="M1386" s="174">
        <v>0</v>
      </c>
      <c r="N1386" s="174">
        <v>242192</v>
      </c>
    </row>
    <row r="1387" spans="1:14" hidden="1" outlineLevel="1" x14ac:dyDescent="0.25">
      <c r="A1387" s="175" t="s">
        <v>324</v>
      </c>
      <c r="B1387" s="175" t="s">
        <v>325</v>
      </c>
      <c r="C1387" s="175" t="s">
        <v>191</v>
      </c>
      <c r="D1387" s="175" t="s">
        <v>192</v>
      </c>
      <c r="E1387" s="175"/>
      <c r="F1387" s="174">
        <v>0</v>
      </c>
      <c r="G1387" s="174">
        <v>859856</v>
      </c>
      <c r="H1387" s="174">
        <v>326960</v>
      </c>
      <c r="I1387" s="174">
        <v>0</v>
      </c>
      <c r="J1387" s="174">
        <v>0</v>
      </c>
      <c r="K1387" s="174">
        <v>21120</v>
      </c>
      <c r="L1387" s="174">
        <v>0</v>
      </c>
      <c r="M1387" s="174">
        <v>0</v>
      </c>
      <c r="N1387" s="174">
        <v>1207936</v>
      </c>
    </row>
    <row r="1388" spans="1:14" hidden="1" outlineLevel="1" x14ac:dyDescent="0.25">
      <c r="A1388" s="175" t="s">
        <v>324</v>
      </c>
      <c r="B1388" s="175" t="s">
        <v>325</v>
      </c>
      <c r="C1388" s="175" t="s">
        <v>193</v>
      </c>
      <c r="D1388" s="175" t="s">
        <v>194</v>
      </c>
      <c r="E1388" s="175"/>
      <c r="F1388" s="174">
        <v>0</v>
      </c>
      <c r="G1388" s="174">
        <v>0</v>
      </c>
      <c r="H1388" s="174">
        <v>0</v>
      </c>
      <c r="I1388" s="174">
        <v>0</v>
      </c>
      <c r="J1388" s="174">
        <v>216128</v>
      </c>
      <c r="K1388" s="174">
        <v>0</v>
      </c>
      <c r="L1388" s="174">
        <v>1536</v>
      </c>
      <c r="M1388" s="174">
        <v>0</v>
      </c>
      <c r="N1388" s="174">
        <v>217664</v>
      </c>
    </row>
    <row r="1389" spans="1:14" hidden="1" outlineLevel="1" x14ac:dyDescent="0.25">
      <c r="A1389" s="175" t="s">
        <v>324</v>
      </c>
      <c r="B1389" s="175" t="s">
        <v>325</v>
      </c>
      <c r="C1389" s="175" t="s">
        <v>195</v>
      </c>
      <c r="D1389" s="175" t="s">
        <v>196</v>
      </c>
      <c r="E1389" s="175"/>
      <c r="F1389" s="174">
        <v>0</v>
      </c>
      <c r="G1389" s="174">
        <v>0</v>
      </c>
      <c r="H1389" s="174">
        <v>0</v>
      </c>
      <c r="I1389" s="174">
        <v>0</v>
      </c>
      <c r="J1389" s="174">
        <v>124496</v>
      </c>
      <c r="K1389" s="174">
        <v>0</v>
      </c>
      <c r="L1389" s="174">
        <v>41411</v>
      </c>
      <c r="M1389" s="174">
        <v>0</v>
      </c>
      <c r="N1389" s="174">
        <v>165907</v>
      </c>
    </row>
    <row r="1390" spans="1:14" hidden="1" outlineLevel="1" x14ac:dyDescent="0.25">
      <c r="A1390" s="175" t="s">
        <v>324</v>
      </c>
      <c r="B1390" s="175" t="s">
        <v>325</v>
      </c>
      <c r="C1390" s="175" t="s">
        <v>197</v>
      </c>
      <c r="D1390" s="175" t="s">
        <v>198</v>
      </c>
      <c r="E1390" s="175"/>
      <c r="F1390" s="174">
        <v>0</v>
      </c>
      <c r="G1390" s="174">
        <v>0</v>
      </c>
      <c r="H1390" s="174">
        <v>0</v>
      </c>
      <c r="I1390" s="174">
        <v>0</v>
      </c>
      <c r="J1390" s="174">
        <v>6848</v>
      </c>
      <c r="K1390" s="174">
        <v>0</v>
      </c>
      <c r="L1390" s="174">
        <v>1944</v>
      </c>
      <c r="M1390" s="174">
        <v>0</v>
      </c>
      <c r="N1390" s="174">
        <v>8792</v>
      </c>
    </row>
    <row r="1391" spans="1:14" hidden="1" outlineLevel="1" x14ac:dyDescent="0.25">
      <c r="A1391" s="175" t="s">
        <v>324</v>
      </c>
      <c r="B1391" s="175" t="s">
        <v>325</v>
      </c>
      <c r="C1391" s="175" t="s">
        <v>199</v>
      </c>
      <c r="D1391" s="175" t="s">
        <v>200</v>
      </c>
      <c r="E1391" s="175"/>
      <c r="F1391" s="174">
        <v>61936</v>
      </c>
      <c r="G1391" s="174">
        <v>0</v>
      </c>
      <c r="H1391" s="174">
        <v>0</v>
      </c>
      <c r="I1391" s="174">
        <v>0</v>
      </c>
      <c r="J1391" s="174">
        <v>6624</v>
      </c>
      <c r="K1391" s="174">
        <v>0</v>
      </c>
      <c r="L1391" s="174">
        <v>0</v>
      </c>
      <c r="M1391" s="174">
        <v>0</v>
      </c>
      <c r="N1391" s="174">
        <v>68560</v>
      </c>
    </row>
    <row r="1392" spans="1:14" hidden="1" outlineLevel="1" x14ac:dyDescent="0.25">
      <c r="A1392" s="175" t="s">
        <v>324</v>
      </c>
      <c r="B1392" s="175" t="s">
        <v>325</v>
      </c>
      <c r="C1392" s="175" t="s">
        <v>201</v>
      </c>
      <c r="D1392" s="175" t="s">
        <v>202</v>
      </c>
      <c r="E1392" s="175"/>
      <c r="F1392" s="174">
        <v>94128</v>
      </c>
      <c r="G1392" s="174">
        <v>0</v>
      </c>
      <c r="H1392" s="174">
        <v>0</v>
      </c>
      <c r="I1392" s="174">
        <v>0</v>
      </c>
      <c r="J1392" s="174">
        <v>54112</v>
      </c>
      <c r="K1392" s="174">
        <v>0</v>
      </c>
      <c r="L1392" s="174">
        <v>5808</v>
      </c>
      <c r="M1392" s="174">
        <v>0</v>
      </c>
      <c r="N1392" s="174">
        <v>154048</v>
      </c>
    </row>
    <row r="1393" spans="1:14" hidden="1" outlineLevel="1" x14ac:dyDescent="0.25">
      <c r="A1393" s="175" t="s">
        <v>324</v>
      </c>
      <c r="B1393" s="175" t="s">
        <v>325</v>
      </c>
      <c r="C1393" s="175" t="s">
        <v>203</v>
      </c>
      <c r="D1393" s="175" t="s">
        <v>204</v>
      </c>
      <c r="E1393" s="175"/>
      <c r="F1393" s="174">
        <v>2137680</v>
      </c>
      <c r="G1393" s="174">
        <v>0</v>
      </c>
      <c r="H1393" s="174">
        <v>0</v>
      </c>
      <c r="I1393" s="174">
        <v>0</v>
      </c>
      <c r="J1393" s="174">
        <v>4320</v>
      </c>
      <c r="K1393" s="174">
        <v>0</v>
      </c>
      <c r="L1393" s="174">
        <v>0</v>
      </c>
      <c r="M1393" s="174">
        <v>0</v>
      </c>
      <c r="N1393" s="174">
        <v>2142000</v>
      </c>
    </row>
    <row r="1394" spans="1:14" hidden="1" outlineLevel="1" x14ac:dyDescent="0.25">
      <c r="A1394" s="175" t="s">
        <v>324</v>
      </c>
      <c r="B1394" s="175" t="s">
        <v>325</v>
      </c>
      <c r="C1394" s="175" t="s">
        <v>205</v>
      </c>
      <c r="D1394" s="175" t="s">
        <v>206</v>
      </c>
      <c r="E1394" s="175"/>
      <c r="F1394" s="174">
        <v>557096</v>
      </c>
      <c r="G1394" s="174">
        <v>0</v>
      </c>
      <c r="H1394" s="174">
        <v>0</v>
      </c>
      <c r="I1394" s="174">
        <v>0</v>
      </c>
      <c r="J1394" s="174">
        <v>47184</v>
      </c>
      <c r="K1394" s="174">
        <v>0</v>
      </c>
      <c r="L1394" s="174">
        <v>320</v>
      </c>
      <c r="M1394" s="174">
        <v>0</v>
      </c>
      <c r="N1394" s="174">
        <v>604600</v>
      </c>
    </row>
    <row r="1395" spans="1:14" hidden="1" outlineLevel="1" x14ac:dyDescent="0.25">
      <c r="A1395" s="175" t="s">
        <v>324</v>
      </c>
      <c r="B1395" s="175" t="s">
        <v>325</v>
      </c>
      <c r="C1395" s="175" t="s">
        <v>207</v>
      </c>
      <c r="D1395" s="175" t="s">
        <v>208</v>
      </c>
      <c r="E1395" s="175"/>
      <c r="F1395" s="174">
        <v>0</v>
      </c>
      <c r="G1395" s="174">
        <v>0</v>
      </c>
      <c r="H1395" s="174">
        <v>0</v>
      </c>
      <c r="I1395" s="174">
        <v>0</v>
      </c>
      <c r="J1395" s="174">
        <v>0</v>
      </c>
      <c r="K1395" s="174">
        <v>0</v>
      </c>
      <c r="L1395" s="174">
        <v>0</v>
      </c>
      <c r="M1395" s="174">
        <v>0</v>
      </c>
      <c r="N1395" s="174">
        <v>0</v>
      </c>
    </row>
    <row r="1396" spans="1:14" hidden="1" outlineLevel="1" x14ac:dyDescent="0.25">
      <c r="A1396" s="175" t="s">
        <v>324</v>
      </c>
      <c r="B1396" s="175" t="s">
        <v>325</v>
      </c>
      <c r="C1396" s="175" t="s">
        <v>209</v>
      </c>
      <c r="D1396" s="175" t="s">
        <v>210</v>
      </c>
      <c r="E1396" s="175"/>
      <c r="F1396" s="174">
        <v>4630312</v>
      </c>
      <c r="G1396" s="174">
        <v>3246448</v>
      </c>
      <c r="H1396" s="174">
        <v>326960</v>
      </c>
      <c r="I1396" s="174">
        <v>373344</v>
      </c>
      <c r="J1396" s="174">
        <v>1775584</v>
      </c>
      <c r="K1396" s="174">
        <v>2117360</v>
      </c>
      <c r="L1396" s="174">
        <v>191308</v>
      </c>
      <c r="M1396" s="174">
        <v>91739</v>
      </c>
      <c r="N1396" s="174">
        <v>12753055</v>
      </c>
    </row>
    <row r="1397" spans="1:14" hidden="1" outlineLevel="1" x14ac:dyDescent="0.25">
      <c r="D1397" s="173" t="s">
        <v>211</v>
      </c>
      <c r="E1397" s="173"/>
    </row>
    <row r="1398" spans="1:14" hidden="1" outlineLevel="1" x14ac:dyDescent="0.25">
      <c r="A1398" s="175" t="s">
        <v>324</v>
      </c>
      <c r="B1398" s="175" t="s">
        <v>325</v>
      </c>
      <c r="C1398" s="175" t="s">
        <v>212</v>
      </c>
      <c r="D1398" s="175" t="s">
        <v>213</v>
      </c>
      <c r="E1398" s="175"/>
      <c r="F1398" s="174">
        <v>0</v>
      </c>
      <c r="G1398" s="174">
        <v>0</v>
      </c>
      <c r="H1398" s="174">
        <v>0</v>
      </c>
      <c r="I1398" s="174">
        <v>0</v>
      </c>
      <c r="J1398" s="174">
        <v>0</v>
      </c>
      <c r="K1398" s="174">
        <v>0</v>
      </c>
      <c r="L1398" s="174">
        <v>0</v>
      </c>
      <c r="M1398" s="174">
        <v>0</v>
      </c>
      <c r="N1398" s="174">
        <v>0</v>
      </c>
    </row>
    <row r="1399" spans="1:14" hidden="1" outlineLevel="1" x14ac:dyDescent="0.25">
      <c r="A1399" s="175" t="s">
        <v>324</v>
      </c>
      <c r="B1399" s="175" t="s">
        <v>325</v>
      </c>
      <c r="C1399" s="175" t="s">
        <v>214</v>
      </c>
      <c r="D1399" s="175" t="s">
        <v>215</v>
      </c>
      <c r="E1399" s="175"/>
      <c r="F1399" s="174">
        <v>0</v>
      </c>
      <c r="G1399" s="174">
        <v>0</v>
      </c>
      <c r="H1399" s="174">
        <v>0</v>
      </c>
      <c r="I1399" s="174">
        <v>0</v>
      </c>
      <c r="J1399" s="174">
        <v>0</v>
      </c>
      <c r="K1399" s="174">
        <v>0</v>
      </c>
      <c r="L1399" s="174">
        <v>0</v>
      </c>
      <c r="M1399" s="174">
        <v>0</v>
      </c>
      <c r="N1399" s="174">
        <v>0</v>
      </c>
    </row>
    <row r="1400" spans="1:14" hidden="1" outlineLevel="1" x14ac:dyDescent="0.25">
      <c r="A1400" s="175" t="s">
        <v>324</v>
      </c>
      <c r="B1400" s="175" t="s">
        <v>325</v>
      </c>
      <c r="C1400" s="175" t="s">
        <v>216</v>
      </c>
      <c r="D1400" s="175" t="s">
        <v>217</v>
      </c>
      <c r="E1400" s="175"/>
      <c r="F1400" s="174">
        <v>0</v>
      </c>
      <c r="G1400" s="174">
        <v>0</v>
      </c>
      <c r="H1400" s="174">
        <v>0</v>
      </c>
      <c r="I1400" s="174">
        <v>0</v>
      </c>
      <c r="J1400" s="174">
        <v>0</v>
      </c>
      <c r="K1400" s="174">
        <v>0</v>
      </c>
      <c r="L1400" s="174">
        <v>0</v>
      </c>
      <c r="M1400" s="174">
        <v>0</v>
      </c>
      <c r="N1400" s="174">
        <v>0</v>
      </c>
    </row>
    <row r="1401" spans="1:14" hidden="1" outlineLevel="1" x14ac:dyDescent="0.25">
      <c r="A1401" s="175" t="s">
        <v>324</v>
      </c>
      <c r="B1401" s="175" t="s">
        <v>325</v>
      </c>
      <c r="C1401" s="175" t="s">
        <v>218</v>
      </c>
      <c r="D1401" s="175" t="s">
        <v>219</v>
      </c>
      <c r="E1401" s="175"/>
      <c r="F1401" s="174">
        <v>0</v>
      </c>
      <c r="G1401" s="174">
        <v>0</v>
      </c>
      <c r="H1401" s="174">
        <v>0</v>
      </c>
      <c r="I1401" s="174">
        <v>0</v>
      </c>
      <c r="J1401" s="174">
        <v>0</v>
      </c>
      <c r="K1401" s="174">
        <v>0</v>
      </c>
      <c r="L1401" s="174">
        <v>0</v>
      </c>
      <c r="M1401" s="174">
        <v>0</v>
      </c>
      <c r="N1401" s="174">
        <v>0</v>
      </c>
    </row>
    <row r="1402" spans="1:14" hidden="1" outlineLevel="1" x14ac:dyDescent="0.25">
      <c r="A1402" s="175" t="s">
        <v>324</v>
      </c>
      <c r="B1402" s="175" t="s">
        <v>325</v>
      </c>
      <c r="C1402" s="175" t="s">
        <v>482</v>
      </c>
      <c r="D1402" s="175" t="s">
        <v>483</v>
      </c>
      <c r="E1402" s="175"/>
      <c r="F1402" s="174">
        <v>0</v>
      </c>
      <c r="G1402" s="174">
        <v>0</v>
      </c>
      <c r="H1402" s="174">
        <v>0</v>
      </c>
      <c r="I1402" s="174">
        <v>0</v>
      </c>
      <c r="J1402" s="174">
        <v>0</v>
      </c>
      <c r="K1402" s="174">
        <v>0</v>
      </c>
      <c r="L1402" s="174">
        <v>0</v>
      </c>
      <c r="M1402" s="174">
        <v>0</v>
      </c>
      <c r="N1402" s="174">
        <v>0</v>
      </c>
    </row>
    <row r="1403" spans="1:14" hidden="1" outlineLevel="1" x14ac:dyDescent="0.25">
      <c r="A1403" s="175" t="s">
        <v>324</v>
      </c>
      <c r="B1403" s="175" t="s">
        <v>325</v>
      </c>
      <c r="C1403" s="175" t="s">
        <v>484</v>
      </c>
      <c r="D1403" s="175" t="s">
        <v>220</v>
      </c>
      <c r="E1403" s="175"/>
      <c r="F1403" s="174">
        <v>0</v>
      </c>
      <c r="G1403" s="174">
        <v>0</v>
      </c>
      <c r="H1403" s="174">
        <v>0</v>
      </c>
      <c r="I1403" s="174">
        <v>0</v>
      </c>
      <c r="J1403" s="174">
        <v>0</v>
      </c>
      <c r="K1403" s="174">
        <v>0</v>
      </c>
      <c r="L1403" s="174">
        <v>0</v>
      </c>
      <c r="M1403" s="174">
        <v>0</v>
      </c>
      <c r="N1403" s="174">
        <v>0</v>
      </c>
    </row>
    <row r="1404" spans="1:14" hidden="1" outlineLevel="1" x14ac:dyDescent="0.25"/>
    <row r="1405" spans="1:14" hidden="1" outlineLevel="1" x14ac:dyDescent="0.25"/>
    <row r="1406" spans="1:14" hidden="1" outlineLevel="1" x14ac:dyDescent="0.25">
      <c r="A1406" s="173" t="s">
        <v>326</v>
      </c>
    </row>
    <row r="1407" spans="1:14" hidden="1" outlineLevel="1" x14ac:dyDescent="0.25">
      <c r="A1407" s="175" t="s">
        <v>6</v>
      </c>
      <c r="B1407" s="175" t="s">
        <v>143</v>
      </c>
      <c r="C1407" s="175" t="s">
        <v>14</v>
      </c>
      <c r="D1407" s="173" t="s">
        <v>144</v>
      </c>
      <c r="E1407" s="173"/>
      <c r="F1407" s="174" t="s">
        <v>145</v>
      </c>
      <c r="G1407" s="174" t="s">
        <v>146</v>
      </c>
      <c r="H1407" s="174" t="s">
        <v>147</v>
      </c>
      <c r="I1407" s="174" t="s">
        <v>148</v>
      </c>
      <c r="J1407" s="174" t="s">
        <v>149</v>
      </c>
      <c r="K1407" s="174" t="s">
        <v>150</v>
      </c>
      <c r="L1407" s="174" t="s">
        <v>151</v>
      </c>
      <c r="M1407" s="174" t="s">
        <v>152</v>
      </c>
      <c r="N1407" s="174" t="s">
        <v>5</v>
      </c>
    </row>
    <row r="1408" spans="1:14" hidden="1" outlineLevel="1" x14ac:dyDescent="0.25">
      <c r="A1408" s="175" t="s">
        <v>327</v>
      </c>
      <c r="B1408" s="175" t="s">
        <v>328</v>
      </c>
      <c r="C1408" s="175" t="s">
        <v>155</v>
      </c>
      <c r="D1408" s="175" t="s">
        <v>156</v>
      </c>
      <c r="E1408" s="175"/>
      <c r="F1408" s="174">
        <v>32144</v>
      </c>
      <c r="G1408" s="174">
        <v>0</v>
      </c>
      <c r="H1408" s="174">
        <v>0</v>
      </c>
      <c r="I1408" s="174">
        <v>0</v>
      </c>
      <c r="J1408" s="174">
        <v>0</v>
      </c>
      <c r="K1408" s="174">
        <v>0</v>
      </c>
      <c r="L1408" s="174">
        <v>0</v>
      </c>
      <c r="M1408" s="174">
        <v>0</v>
      </c>
      <c r="N1408" s="174">
        <v>32144</v>
      </c>
    </row>
    <row r="1409" spans="1:14" hidden="1" outlineLevel="1" x14ac:dyDescent="0.25">
      <c r="A1409" s="175" t="s">
        <v>327</v>
      </c>
      <c r="B1409" s="175" t="s">
        <v>328</v>
      </c>
      <c r="C1409" s="175" t="s">
        <v>157</v>
      </c>
      <c r="D1409" s="175" t="s">
        <v>158</v>
      </c>
      <c r="E1409" s="175"/>
      <c r="F1409" s="174">
        <v>0</v>
      </c>
      <c r="G1409" s="174">
        <v>0</v>
      </c>
      <c r="H1409" s="174">
        <v>0</v>
      </c>
      <c r="I1409" s="174">
        <v>0</v>
      </c>
      <c r="J1409" s="174">
        <v>119664</v>
      </c>
      <c r="K1409" s="174">
        <v>0</v>
      </c>
      <c r="L1409" s="174">
        <v>384</v>
      </c>
      <c r="M1409" s="174">
        <v>0</v>
      </c>
      <c r="N1409" s="174">
        <v>120048</v>
      </c>
    </row>
    <row r="1410" spans="1:14" hidden="1" outlineLevel="1" x14ac:dyDescent="0.25">
      <c r="A1410" s="175" t="s">
        <v>327</v>
      </c>
      <c r="B1410" s="175" t="s">
        <v>328</v>
      </c>
      <c r="C1410" s="175" t="s">
        <v>159</v>
      </c>
      <c r="D1410" s="175" t="s">
        <v>160</v>
      </c>
      <c r="E1410" s="175"/>
      <c r="F1410" s="174">
        <v>0</v>
      </c>
      <c r="G1410" s="174">
        <v>474992</v>
      </c>
      <c r="H1410" s="174">
        <v>0</v>
      </c>
      <c r="I1410" s="174">
        <v>0</v>
      </c>
      <c r="J1410" s="174">
        <v>0</v>
      </c>
      <c r="K1410" s="174">
        <v>1056</v>
      </c>
      <c r="L1410" s="174">
        <v>0</v>
      </c>
      <c r="M1410" s="174">
        <v>0</v>
      </c>
      <c r="N1410" s="174">
        <v>476048</v>
      </c>
    </row>
    <row r="1411" spans="1:14" hidden="1" outlineLevel="1" x14ac:dyDescent="0.25">
      <c r="A1411" s="175" t="s">
        <v>327</v>
      </c>
      <c r="B1411" s="175" t="s">
        <v>328</v>
      </c>
      <c r="C1411" s="175" t="s">
        <v>161</v>
      </c>
      <c r="D1411" s="175" t="s">
        <v>162</v>
      </c>
      <c r="E1411" s="175"/>
      <c r="F1411" s="174">
        <v>52128</v>
      </c>
      <c r="G1411" s="174">
        <v>103104</v>
      </c>
      <c r="H1411" s="174">
        <v>0</v>
      </c>
      <c r="I1411" s="174">
        <v>0</v>
      </c>
      <c r="J1411" s="174">
        <v>76144</v>
      </c>
      <c r="K1411" s="174">
        <v>26280</v>
      </c>
      <c r="L1411" s="174">
        <v>80</v>
      </c>
      <c r="M1411" s="174">
        <v>0</v>
      </c>
      <c r="N1411" s="174">
        <v>257736</v>
      </c>
    </row>
    <row r="1412" spans="1:14" hidden="1" outlineLevel="1" x14ac:dyDescent="0.25">
      <c r="A1412" s="175" t="s">
        <v>327</v>
      </c>
      <c r="B1412" s="175" t="s">
        <v>328</v>
      </c>
      <c r="C1412" s="175" t="s">
        <v>163</v>
      </c>
      <c r="D1412" s="175" t="s">
        <v>164</v>
      </c>
      <c r="E1412" s="175"/>
      <c r="F1412" s="174">
        <v>0</v>
      </c>
      <c r="G1412" s="174">
        <v>0</v>
      </c>
      <c r="H1412" s="174">
        <v>0</v>
      </c>
      <c r="I1412" s="174">
        <v>0</v>
      </c>
      <c r="J1412" s="174">
        <v>0</v>
      </c>
      <c r="K1412" s="174">
        <v>0</v>
      </c>
      <c r="L1412" s="174">
        <v>0</v>
      </c>
      <c r="M1412" s="174">
        <v>0</v>
      </c>
      <c r="N1412" s="174">
        <v>0</v>
      </c>
    </row>
    <row r="1413" spans="1:14" hidden="1" outlineLevel="1" x14ac:dyDescent="0.25">
      <c r="A1413" s="175" t="s">
        <v>327</v>
      </c>
      <c r="B1413" s="175" t="s">
        <v>328</v>
      </c>
      <c r="C1413" s="175" t="s">
        <v>165</v>
      </c>
      <c r="D1413" s="175" t="s">
        <v>166</v>
      </c>
      <c r="E1413" s="175"/>
      <c r="F1413" s="174">
        <v>20320</v>
      </c>
      <c r="G1413" s="174">
        <v>0</v>
      </c>
      <c r="H1413" s="174">
        <v>0</v>
      </c>
      <c r="I1413" s="174">
        <v>0</v>
      </c>
      <c r="J1413" s="174">
        <v>34480</v>
      </c>
      <c r="K1413" s="174">
        <v>0</v>
      </c>
      <c r="L1413" s="174">
        <v>0</v>
      </c>
      <c r="M1413" s="174">
        <v>0</v>
      </c>
      <c r="N1413" s="174">
        <v>54800</v>
      </c>
    </row>
    <row r="1414" spans="1:14" hidden="1" outlineLevel="1" x14ac:dyDescent="0.25">
      <c r="A1414" s="175" t="s">
        <v>327</v>
      </c>
      <c r="B1414" s="175" t="s">
        <v>328</v>
      </c>
      <c r="C1414" s="175" t="s">
        <v>167</v>
      </c>
      <c r="D1414" s="175" t="s">
        <v>168</v>
      </c>
      <c r="E1414" s="175"/>
      <c r="F1414" s="174">
        <v>0</v>
      </c>
      <c r="G1414" s="174">
        <v>12576</v>
      </c>
      <c r="H1414" s="174">
        <v>0</v>
      </c>
      <c r="I1414" s="174">
        <v>0</v>
      </c>
      <c r="J1414" s="174">
        <v>0</v>
      </c>
      <c r="K1414" s="174">
        <v>39232</v>
      </c>
      <c r="L1414" s="174">
        <v>0</v>
      </c>
      <c r="M1414" s="174">
        <v>8114</v>
      </c>
      <c r="N1414" s="174">
        <v>59922</v>
      </c>
    </row>
    <row r="1415" spans="1:14" hidden="1" outlineLevel="1" x14ac:dyDescent="0.25">
      <c r="A1415" s="175" t="s">
        <v>327</v>
      </c>
      <c r="B1415" s="175" t="s">
        <v>328</v>
      </c>
      <c r="C1415" s="175" t="s">
        <v>169</v>
      </c>
      <c r="D1415" s="175" t="s">
        <v>170</v>
      </c>
      <c r="E1415" s="175"/>
      <c r="F1415" s="174">
        <v>0</v>
      </c>
      <c r="G1415" s="174">
        <v>0</v>
      </c>
      <c r="H1415" s="174">
        <v>0</v>
      </c>
      <c r="I1415" s="174">
        <v>0</v>
      </c>
      <c r="J1415" s="174">
        <v>18064</v>
      </c>
      <c r="K1415" s="174">
        <v>0</v>
      </c>
      <c r="L1415" s="174">
        <v>80</v>
      </c>
      <c r="M1415" s="174">
        <v>0</v>
      </c>
      <c r="N1415" s="174">
        <v>18144</v>
      </c>
    </row>
    <row r="1416" spans="1:14" hidden="1" outlineLevel="1" x14ac:dyDescent="0.25">
      <c r="A1416" s="175" t="s">
        <v>327</v>
      </c>
      <c r="B1416" s="175" t="s">
        <v>328</v>
      </c>
      <c r="C1416" s="175" t="s">
        <v>171</v>
      </c>
      <c r="D1416" s="175" t="s">
        <v>172</v>
      </c>
      <c r="E1416" s="175"/>
      <c r="F1416" s="174">
        <v>27408</v>
      </c>
      <c r="G1416" s="174">
        <v>10304</v>
      </c>
      <c r="H1416" s="174">
        <v>0</v>
      </c>
      <c r="I1416" s="174">
        <v>0</v>
      </c>
      <c r="J1416" s="174">
        <v>148512</v>
      </c>
      <c r="K1416" s="174">
        <v>0</v>
      </c>
      <c r="L1416" s="174">
        <v>0</v>
      </c>
      <c r="M1416" s="174">
        <v>0</v>
      </c>
      <c r="N1416" s="174">
        <v>186224</v>
      </c>
    </row>
    <row r="1417" spans="1:14" hidden="1" outlineLevel="1" x14ac:dyDescent="0.25">
      <c r="A1417" s="175" t="s">
        <v>327</v>
      </c>
      <c r="B1417" s="175" t="s">
        <v>328</v>
      </c>
      <c r="C1417" s="175" t="s">
        <v>173</v>
      </c>
      <c r="D1417" s="175" t="s">
        <v>174</v>
      </c>
      <c r="E1417" s="175"/>
      <c r="F1417" s="174">
        <v>0</v>
      </c>
      <c r="G1417" s="174">
        <v>8608</v>
      </c>
      <c r="H1417" s="174">
        <v>0</v>
      </c>
      <c r="I1417" s="174">
        <v>0</v>
      </c>
      <c r="J1417" s="174">
        <v>0</v>
      </c>
      <c r="K1417" s="174">
        <v>0</v>
      </c>
      <c r="L1417" s="174">
        <v>0</v>
      </c>
      <c r="M1417" s="174">
        <v>0</v>
      </c>
      <c r="N1417" s="174">
        <v>8608</v>
      </c>
    </row>
    <row r="1418" spans="1:14" hidden="1" outlineLevel="1" x14ac:dyDescent="0.25">
      <c r="A1418" s="175" t="s">
        <v>327</v>
      </c>
      <c r="B1418" s="175" t="s">
        <v>328</v>
      </c>
      <c r="C1418" s="175" t="s">
        <v>175</v>
      </c>
      <c r="D1418" s="175" t="s">
        <v>176</v>
      </c>
      <c r="E1418" s="175"/>
      <c r="F1418" s="174">
        <v>0</v>
      </c>
      <c r="G1418" s="174">
        <v>6048</v>
      </c>
      <c r="H1418" s="174">
        <v>0</v>
      </c>
      <c r="I1418" s="174">
        <v>0</v>
      </c>
      <c r="J1418" s="174">
        <v>0</v>
      </c>
      <c r="K1418" s="174">
        <v>37168</v>
      </c>
      <c r="L1418" s="174">
        <v>0</v>
      </c>
      <c r="M1418" s="174">
        <v>0</v>
      </c>
      <c r="N1418" s="174">
        <v>43216</v>
      </c>
    </row>
    <row r="1419" spans="1:14" hidden="1" outlineLevel="1" x14ac:dyDescent="0.25">
      <c r="A1419" s="175" t="s">
        <v>327</v>
      </c>
      <c r="B1419" s="175" t="s">
        <v>328</v>
      </c>
      <c r="C1419" s="175" t="s">
        <v>177</v>
      </c>
      <c r="D1419" s="175" t="s">
        <v>178</v>
      </c>
      <c r="E1419" s="175"/>
      <c r="F1419" s="174">
        <v>502752</v>
      </c>
      <c r="G1419" s="174">
        <v>0</v>
      </c>
      <c r="H1419" s="174">
        <v>0</v>
      </c>
      <c r="I1419" s="174">
        <v>47448</v>
      </c>
      <c r="J1419" s="174">
        <v>384</v>
      </c>
      <c r="K1419" s="174">
        <v>0</v>
      </c>
      <c r="L1419" s="174">
        <v>0</v>
      </c>
      <c r="M1419" s="174">
        <v>0</v>
      </c>
      <c r="N1419" s="174">
        <v>550584</v>
      </c>
    </row>
    <row r="1420" spans="1:14" hidden="1" outlineLevel="1" x14ac:dyDescent="0.25">
      <c r="A1420" s="175" t="s">
        <v>327</v>
      </c>
      <c r="B1420" s="175" t="s">
        <v>328</v>
      </c>
      <c r="C1420" s="175" t="s">
        <v>179</v>
      </c>
      <c r="D1420" s="175" t="s">
        <v>180</v>
      </c>
      <c r="E1420" s="175"/>
      <c r="F1420" s="174">
        <v>61968</v>
      </c>
      <c r="G1420" s="174">
        <v>0</v>
      </c>
      <c r="H1420" s="174">
        <v>0</v>
      </c>
      <c r="I1420" s="174">
        <v>0</v>
      </c>
      <c r="J1420" s="174">
        <v>0</v>
      </c>
      <c r="K1420" s="174">
        <v>0</v>
      </c>
      <c r="L1420" s="174">
        <v>0</v>
      </c>
      <c r="M1420" s="174">
        <v>0</v>
      </c>
      <c r="N1420" s="174">
        <v>61968</v>
      </c>
    </row>
    <row r="1421" spans="1:14" hidden="1" outlineLevel="1" x14ac:dyDescent="0.25">
      <c r="A1421" s="175" t="s">
        <v>327</v>
      </c>
      <c r="B1421" s="175" t="s">
        <v>328</v>
      </c>
      <c r="C1421" s="175" t="s">
        <v>181</v>
      </c>
      <c r="D1421" s="175" t="s">
        <v>182</v>
      </c>
      <c r="E1421" s="175"/>
      <c r="F1421" s="174">
        <v>0</v>
      </c>
      <c r="G1421" s="174">
        <v>0</v>
      </c>
      <c r="H1421" s="174">
        <v>0</v>
      </c>
      <c r="I1421" s="174">
        <v>0</v>
      </c>
      <c r="J1421" s="174">
        <v>0</v>
      </c>
      <c r="K1421" s="174">
        <v>135840</v>
      </c>
      <c r="L1421" s="174">
        <v>0</v>
      </c>
      <c r="M1421" s="174">
        <v>6480</v>
      </c>
      <c r="N1421" s="174">
        <v>142320</v>
      </c>
    </row>
    <row r="1422" spans="1:14" hidden="1" outlineLevel="1" x14ac:dyDescent="0.25">
      <c r="A1422" s="175" t="s">
        <v>327</v>
      </c>
      <c r="B1422" s="175" t="s">
        <v>328</v>
      </c>
      <c r="C1422" s="175" t="s">
        <v>183</v>
      </c>
      <c r="D1422" s="175" t="s">
        <v>184</v>
      </c>
      <c r="E1422" s="175"/>
      <c r="F1422" s="174">
        <v>0</v>
      </c>
      <c r="G1422" s="174">
        <v>0</v>
      </c>
      <c r="H1422" s="174">
        <v>0</v>
      </c>
      <c r="I1422" s="174">
        <v>0</v>
      </c>
      <c r="J1422" s="174">
        <v>0</v>
      </c>
      <c r="K1422" s="174">
        <v>0</v>
      </c>
      <c r="L1422" s="174">
        <v>0</v>
      </c>
      <c r="M1422" s="174">
        <v>0</v>
      </c>
      <c r="N1422" s="174">
        <v>0</v>
      </c>
    </row>
    <row r="1423" spans="1:14" hidden="1" outlineLevel="1" x14ac:dyDescent="0.25">
      <c r="A1423" s="175" t="s">
        <v>327</v>
      </c>
      <c r="B1423" s="175" t="s">
        <v>328</v>
      </c>
      <c r="C1423" s="175" t="s">
        <v>185</v>
      </c>
      <c r="D1423" s="175" t="s">
        <v>186</v>
      </c>
      <c r="E1423" s="175"/>
      <c r="F1423" s="174">
        <v>25200</v>
      </c>
      <c r="G1423" s="174">
        <v>528</v>
      </c>
      <c r="H1423" s="174">
        <v>0</v>
      </c>
      <c r="I1423" s="174">
        <v>0</v>
      </c>
      <c r="J1423" s="174">
        <v>0</v>
      </c>
      <c r="K1423" s="174">
        <v>115008</v>
      </c>
      <c r="L1423" s="174">
        <v>0</v>
      </c>
      <c r="M1423" s="174">
        <v>32627</v>
      </c>
      <c r="N1423" s="174">
        <v>173363</v>
      </c>
    </row>
    <row r="1424" spans="1:14" hidden="1" outlineLevel="1" x14ac:dyDescent="0.25">
      <c r="A1424" s="175" t="s">
        <v>327</v>
      </c>
      <c r="B1424" s="175" t="s">
        <v>328</v>
      </c>
      <c r="C1424" s="175" t="s">
        <v>187</v>
      </c>
      <c r="D1424" s="175" t="s">
        <v>188</v>
      </c>
      <c r="E1424" s="175"/>
      <c r="F1424" s="174">
        <v>0</v>
      </c>
      <c r="G1424" s="174">
        <v>0</v>
      </c>
      <c r="H1424" s="174">
        <v>0</v>
      </c>
      <c r="I1424" s="174">
        <v>0</v>
      </c>
      <c r="J1424" s="174">
        <v>0</v>
      </c>
      <c r="K1424" s="174">
        <v>24192</v>
      </c>
      <c r="L1424" s="174">
        <v>0</v>
      </c>
      <c r="M1424" s="174">
        <v>0</v>
      </c>
      <c r="N1424" s="174">
        <v>24192</v>
      </c>
    </row>
    <row r="1425" spans="1:14" hidden="1" outlineLevel="1" x14ac:dyDescent="0.25">
      <c r="A1425" s="175" t="s">
        <v>327</v>
      </c>
      <c r="B1425" s="175" t="s">
        <v>328</v>
      </c>
      <c r="C1425" s="175" t="s">
        <v>189</v>
      </c>
      <c r="D1425" s="175" t="s">
        <v>190</v>
      </c>
      <c r="E1425" s="175"/>
      <c r="F1425" s="174">
        <v>0</v>
      </c>
      <c r="G1425" s="174">
        <v>0</v>
      </c>
      <c r="H1425" s="174">
        <v>0</v>
      </c>
      <c r="I1425" s="174">
        <v>0</v>
      </c>
      <c r="J1425" s="174">
        <v>0</v>
      </c>
      <c r="K1425" s="174">
        <v>125920</v>
      </c>
      <c r="L1425" s="174">
        <v>0</v>
      </c>
      <c r="M1425" s="174">
        <v>0</v>
      </c>
      <c r="N1425" s="174">
        <v>125920</v>
      </c>
    </row>
    <row r="1426" spans="1:14" hidden="1" outlineLevel="1" x14ac:dyDescent="0.25">
      <c r="A1426" s="175" t="s">
        <v>327</v>
      </c>
      <c r="B1426" s="175" t="s">
        <v>328</v>
      </c>
      <c r="C1426" s="175" t="s">
        <v>191</v>
      </c>
      <c r="D1426" s="175" t="s">
        <v>192</v>
      </c>
      <c r="E1426" s="175"/>
      <c r="F1426" s="174">
        <v>0</v>
      </c>
      <c r="G1426" s="174">
        <v>287360</v>
      </c>
      <c r="H1426" s="174">
        <v>149180</v>
      </c>
      <c r="I1426" s="174">
        <v>0</v>
      </c>
      <c r="J1426" s="174">
        <v>0</v>
      </c>
      <c r="K1426" s="174">
        <v>1280</v>
      </c>
      <c r="L1426" s="174">
        <v>0</v>
      </c>
      <c r="M1426" s="174">
        <v>0</v>
      </c>
      <c r="N1426" s="174">
        <v>437820</v>
      </c>
    </row>
    <row r="1427" spans="1:14" hidden="1" outlineLevel="1" x14ac:dyDescent="0.25">
      <c r="A1427" s="175" t="s">
        <v>327</v>
      </c>
      <c r="B1427" s="175" t="s">
        <v>328</v>
      </c>
      <c r="C1427" s="175" t="s">
        <v>193</v>
      </c>
      <c r="D1427" s="175" t="s">
        <v>194</v>
      </c>
      <c r="E1427" s="175"/>
      <c r="F1427" s="174">
        <v>0</v>
      </c>
      <c r="G1427" s="174">
        <v>0</v>
      </c>
      <c r="H1427" s="174">
        <v>0</v>
      </c>
      <c r="I1427" s="174">
        <v>0</v>
      </c>
      <c r="J1427" s="174">
        <v>56768</v>
      </c>
      <c r="K1427" s="174">
        <v>0</v>
      </c>
      <c r="L1427" s="174">
        <v>0</v>
      </c>
      <c r="M1427" s="174">
        <v>0</v>
      </c>
      <c r="N1427" s="174">
        <v>56768</v>
      </c>
    </row>
    <row r="1428" spans="1:14" hidden="1" outlineLevel="1" x14ac:dyDescent="0.25">
      <c r="A1428" s="175" t="s">
        <v>327</v>
      </c>
      <c r="B1428" s="175" t="s">
        <v>328</v>
      </c>
      <c r="C1428" s="175" t="s">
        <v>195</v>
      </c>
      <c r="D1428" s="175" t="s">
        <v>196</v>
      </c>
      <c r="E1428" s="175"/>
      <c r="F1428" s="174">
        <v>0</v>
      </c>
      <c r="G1428" s="174">
        <v>0</v>
      </c>
      <c r="H1428" s="174">
        <v>0</v>
      </c>
      <c r="I1428" s="174">
        <v>0</v>
      </c>
      <c r="J1428" s="174">
        <v>16704</v>
      </c>
      <c r="K1428" s="174">
        <v>0</v>
      </c>
      <c r="L1428" s="174">
        <v>2600</v>
      </c>
      <c r="M1428" s="174">
        <v>0</v>
      </c>
      <c r="N1428" s="174">
        <v>19304</v>
      </c>
    </row>
    <row r="1429" spans="1:14" hidden="1" outlineLevel="1" x14ac:dyDescent="0.25">
      <c r="A1429" s="175" t="s">
        <v>327</v>
      </c>
      <c r="B1429" s="175" t="s">
        <v>328</v>
      </c>
      <c r="C1429" s="175" t="s">
        <v>197</v>
      </c>
      <c r="D1429" s="175" t="s">
        <v>198</v>
      </c>
      <c r="E1429" s="175"/>
      <c r="F1429" s="174">
        <v>0</v>
      </c>
      <c r="G1429" s="174">
        <v>0</v>
      </c>
      <c r="H1429" s="174">
        <v>0</v>
      </c>
      <c r="I1429" s="174">
        <v>0</v>
      </c>
      <c r="J1429" s="174">
        <v>6912</v>
      </c>
      <c r="K1429" s="174">
        <v>0</v>
      </c>
      <c r="L1429" s="174">
        <v>0</v>
      </c>
      <c r="M1429" s="174">
        <v>0</v>
      </c>
      <c r="N1429" s="174">
        <v>6912</v>
      </c>
    </row>
    <row r="1430" spans="1:14" hidden="1" outlineLevel="1" x14ac:dyDescent="0.25">
      <c r="A1430" s="175" t="s">
        <v>327</v>
      </c>
      <c r="B1430" s="175" t="s">
        <v>328</v>
      </c>
      <c r="C1430" s="175" t="s">
        <v>199</v>
      </c>
      <c r="D1430" s="175" t="s">
        <v>200</v>
      </c>
      <c r="E1430" s="175"/>
      <c r="F1430" s="174">
        <v>92880</v>
      </c>
      <c r="G1430" s="174">
        <v>0</v>
      </c>
      <c r="H1430" s="174">
        <v>0</v>
      </c>
      <c r="I1430" s="174">
        <v>0</v>
      </c>
      <c r="J1430" s="174">
        <v>0</v>
      </c>
      <c r="K1430" s="174">
        <v>0</v>
      </c>
      <c r="L1430" s="174">
        <v>0</v>
      </c>
      <c r="M1430" s="174">
        <v>0</v>
      </c>
      <c r="N1430" s="174">
        <v>92880</v>
      </c>
    </row>
    <row r="1431" spans="1:14" hidden="1" outlineLevel="1" x14ac:dyDescent="0.25">
      <c r="A1431" s="175" t="s">
        <v>327</v>
      </c>
      <c r="B1431" s="175" t="s">
        <v>328</v>
      </c>
      <c r="C1431" s="175" t="s">
        <v>201</v>
      </c>
      <c r="D1431" s="175" t="s">
        <v>202</v>
      </c>
      <c r="E1431" s="175"/>
      <c r="F1431" s="174">
        <v>32112</v>
      </c>
      <c r="G1431" s="174">
        <v>0</v>
      </c>
      <c r="H1431" s="174">
        <v>0</v>
      </c>
      <c r="I1431" s="174">
        <v>0</v>
      </c>
      <c r="J1431" s="174">
        <v>75008</v>
      </c>
      <c r="K1431" s="174">
        <v>0</v>
      </c>
      <c r="L1431" s="174">
        <v>48408</v>
      </c>
      <c r="M1431" s="174">
        <v>0</v>
      </c>
      <c r="N1431" s="174">
        <v>155528</v>
      </c>
    </row>
    <row r="1432" spans="1:14" hidden="1" outlineLevel="1" x14ac:dyDescent="0.25">
      <c r="A1432" s="175" t="s">
        <v>327</v>
      </c>
      <c r="B1432" s="175" t="s">
        <v>328</v>
      </c>
      <c r="C1432" s="175" t="s">
        <v>203</v>
      </c>
      <c r="D1432" s="175" t="s">
        <v>204</v>
      </c>
      <c r="E1432" s="175"/>
      <c r="F1432" s="174">
        <v>698480</v>
      </c>
      <c r="G1432" s="174">
        <v>0</v>
      </c>
      <c r="H1432" s="174">
        <v>0</v>
      </c>
      <c r="I1432" s="174">
        <v>0</v>
      </c>
      <c r="J1432" s="174">
        <v>0</v>
      </c>
      <c r="K1432" s="174">
        <v>0</v>
      </c>
      <c r="L1432" s="174">
        <v>0</v>
      </c>
      <c r="M1432" s="174">
        <v>0</v>
      </c>
      <c r="N1432" s="174">
        <v>698480</v>
      </c>
    </row>
    <row r="1433" spans="1:14" hidden="1" outlineLevel="1" x14ac:dyDescent="0.25">
      <c r="A1433" s="175" t="s">
        <v>327</v>
      </c>
      <c r="B1433" s="175" t="s">
        <v>328</v>
      </c>
      <c r="C1433" s="175" t="s">
        <v>205</v>
      </c>
      <c r="D1433" s="175" t="s">
        <v>206</v>
      </c>
      <c r="E1433" s="175"/>
      <c r="F1433" s="174">
        <v>158688</v>
      </c>
      <c r="G1433" s="174">
        <v>0</v>
      </c>
      <c r="H1433" s="174">
        <v>0</v>
      </c>
      <c r="I1433" s="174">
        <v>0</v>
      </c>
      <c r="J1433" s="174">
        <v>77712</v>
      </c>
      <c r="K1433" s="174">
        <v>0</v>
      </c>
      <c r="L1433" s="174">
        <v>96</v>
      </c>
      <c r="M1433" s="174">
        <v>0</v>
      </c>
      <c r="N1433" s="174">
        <v>236496</v>
      </c>
    </row>
    <row r="1434" spans="1:14" hidden="1" outlineLevel="1" x14ac:dyDescent="0.25">
      <c r="A1434" s="175" t="s">
        <v>327</v>
      </c>
      <c r="B1434" s="175" t="s">
        <v>328</v>
      </c>
      <c r="C1434" s="175" t="s">
        <v>207</v>
      </c>
      <c r="D1434" s="175" t="s">
        <v>208</v>
      </c>
      <c r="E1434" s="175"/>
      <c r="F1434" s="174">
        <v>0</v>
      </c>
      <c r="G1434" s="174">
        <v>0</v>
      </c>
      <c r="H1434" s="174">
        <v>0</v>
      </c>
      <c r="I1434" s="174">
        <v>0</v>
      </c>
      <c r="J1434" s="174">
        <v>0</v>
      </c>
      <c r="K1434" s="174">
        <v>0</v>
      </c>
      <c r="L1434" s="174">
        <v>0</v>
      </c>
      <c r="M1434" s="174">
        <v>0</v>
      </c>
      <c r="N1434" s="174">
        <v>0</v>
      </c>
    </row>
    <row r="1435" spans="1:14" hidden="1" outlineLevel="1" x14ac:dyDescent="0.25">
      <c r="A1435" s="175" t="s">
        <v>327</v>
      </c>
      <c r="B1435" s="175" t="s">
        <v>328</v>
      </c>
      <c r="C1435" s="175" t="s">
        <v>209</v>
      </c>
      <c r="D1435" s="175" t="s">
        <v>210</v>
      </c>
      <c r="E1435" s="175"/>
      <c r="F1435" s="174">
        <v>1704080</v>
      </c>
      <c r="G1435" s="174">
        <v>903520</v>
      </c>
      <c r="H1435" s="174">
        <v>149180</v>
      </c>
      <c r="I1435" s="174">
        <v>47448</v>
      </c>
      <c r="J1435" s="174">
        <v>630352</v>
      </c>
      <c r="K1435" s="174">
        <v>505976</v>
      </c>
      <c r="L1435" s="174">
        <v>51648</v>
      </c>
      <c r="M1435" s="174">
        <v>47221</v>
      </c>
      <c r="N1435" s="174">
        <v>4039425</v>
      </c>
    </row>
    <row r="1436" spans="1:14" hidden="1" outlineLevel="1" x14ac:dyDescent="0.25">
      <c r="D1436" s="173" t="s">
        <v>211</v>
      </c>
      <c r="E1436" s="173"/>
    </row>
    <row r="1437" spans="1:14" hidden="1" outlineLevel="1" x14ac:dyDescent="0.25">
      <c r="A1437" s="175" t="s">
        <v>327</v>
      </c>
      <c r="B1437" s="175" t="s">
        <v>328</v>
      </c>
      <c r="C1437" s="175" t="s">
        <v>212</v>
      </c>
      <c r="D1437" s="175" t="s">
        <v>213</v>
      </c>
      <c r="E1437" s="175"/>
      <c r="F1437" s="174">
        <v>0</v>
      </c>
      <c r="G1437" s="174">
        <v>0</v>
      </c>
      <c r="H1437" s="174">
        <v>0</v>
      </c>
      <c r="I1437" s="174">
        <v>0</v>
      </c>
      <c r="J1437" s="174">
        <v>0</v>
      </c>
      <c r="K1437" s="174">
        <v>0</v>
      </c>
      <c r="L1437" s="174">
        <v>0</v>
      </c>
      <c r="M1437" s="174">
        <v>0</v>
      </c>
      <c r="N1437" s="174">
        <v>0</v>
      </c>
    </row>
    <row r="1438" spans="1:14" hidden="1" outlineLevel="1" x14ac:dyDescent="0.25">
      <c r="A1438" s="175" t="s">
        <v>327</v>
      </c>
      <c r="B1438" s="175" t="s">
        <v>328</v>
      </c>
      <c r="C1438" s="175" t="s">
        <v>214</v>
      </c>
      <c r="D1438" s="175" t="s">
        <v>215</v>
      </c>
      <c r="E1438" s="175"/>
      <c r="F1438" s="174">
        <v>0</v>
      </c>
      <c r="G1438" s="174">
        <v>0</v>
      </c>
      <c r="H1438" s="174">
        <v>0</v>
      </c>
      <c r="I1438" s="174">
        <v>0</v>
      </c>
      <c r="J1438" s="174">
        <v>0</v>
      </c>
      <c r="K1438" s="174">
        <v>0</v>
      </c>
      <c r="L1438" s="174">
        <v>0</v>
      </c>
      <c r="M1438" s="174">
        <v>0</v>
      </c>
      <c r="N1438" s="174">
        <v>0</v>
      </c>
    </row>
    <row r="1439" spans="1:14" hidden="1" outlineLevel="1" x14ac:dyDescent="0.25">
      <c r="A1439" s="175" t="s">
        <v>327</v>
      </c>
      <c r="B1439" s="175" t="s">
        <v>328</v>
      </c>
      <c r="C1439" s="175" t="s">
        <v>216</v>
      </c>
      <c r="D1439" s="175" t="s">
        <v>217</v>
      </c>
      <c r="E1439" s="175"/>
      <c r="F1439" s="174">
        <v>0</v>
      </c>
      <c r="G1439" s="174">
        <v>0</v>
      </c>
      <c r="H1439" s="174">
        <v>0</v>
      </c>
      <c r="I1439" s="174">
        <v>0</v>
      </c>
      <c r="J1439" s="174">
        <v>0</v>
      </c>
      <c r="K1439" s="174">
        <v>0</v>
      </c>
      <c r="L1439" s="174">
        <v>0</v>
      </c>
      <c r="M1439" s="174">
        <v>0</v>
      </c>
      <c r="N1439" s="174">
        <v>0</v>
      </c>
    </row>
    <row r="1440" spans="1:14" hidden="1" outlineLevel="1" x14ac:dyDescent="0.25">
      <c r="A1440" s="175" t="s">
        <v>327</v>
      </c>
      <c r="B1440" s="175" t="s">
        <v>328</v>
      </c>
      <c r="C1440" s="175" t="s">
        <v>218</v>
      </c>
      <c r="D1440" s="175" t="s">
        <v>219</v>
      </c>
      <c r="E1440" s="175"/>
      <c r="F1440" s="174">
        <v>0</v>
      </c>
      <c r="G1440" s="174">
        <v>0</v>
      </c>
      <c r="H1440" s="174">
        <v>0</v>
      </c>
      <c r="I1440" s="174">
        <v>0</v>
      </c>
      <c r="J1440" s="174">
        <v>0</v>
      </c>
      <c r="K1440" s="174">
        <v>0</v>
      </c>
      <c r="L1440" s="174">
        <v>0</v>
      </c>
      <c r="M1440" s="174">
        <v>0</v>
      </c>
      <c r="N1440" s="174">
        <v>0</v>
      </c>
    </row>
    <row r="1441" spans="1:14" hidden="1" outlineLevel="1" x14ac:dyDescent="0.25">
      <c r="A1441" s="175" t="s">
        <v>327</v>
      </c>
      <c r="B1441" s="175" t="s">
        <v>328</v>
      </c>
      <c r="C1441" s="175" t="s">
        <v>482</v>
      </c>
      <c r="D1441" s="175" t="s">
        <v>483</v>
      </c>
      <c r="E1441" s="175"/>
      <c r="F1441" s="174">
        <v>0</v>
      </c>
      <c r="G1441" s="174">
        <v>0</v>
      </c>
      <c r="H1441" s="174">
        <v>0</v>
      </c>
      <c r="I1441" s="174">
        <v>0</v>
      </c>
      <c r="J1441" s="174">
        <v>0</v>
      </c>
      <c r="K1441" s="174">
        <v>0</v>
      </c>
      <c r="L1441" s="174">
        <v>0</v>
      </c>
      <c r="M1441" s="174">
        <v>0</v>
      </c>
      <c r="N1441" s="174">
        <v>0</v>
      </c>
    </row>
    <row r="1442" spans="1:14" hidden="1" outlineLevel="1" x14ac:dyDescent="0.25">
      <c r="A1442" s="175" t="s">
        <v>327</v>
      </c>
      <c r="B1442" s="175" t="s">
        <v>328</v>
      </c>
      <c r="C1442" s="175" t="s">
        <v>484</v>
      </c>
      <c r="D1442" s="175" t="s">
        <v>220</v>
      </c>
      <c r="E1442" s="175"/>
      <c r="F1442" s="174">
        <v>0</v>
      </c>
      <c r="G1442" s="174">
        <v>0</v>
      </c>
      <c r="H1442" s="174">
        <v>0</v>
      </c>
      <c r="I1442" s="174">
        <v>0</v>
      </c>
      <c r="J1442" s="174">
        <v>0</v>
      </c>
      <c r="K1442" s="174">
        <v>0</v>
      </c>
      <c r="L1442" s="174">
        <v>0</v>
      </c>
      <c r="M1442" s="174">
        <v>0</v>
      </c>
      <c r="N1442" s="174">
        <v>0</v>
      </c>
    </row>
    <row r="1443" spans="1:14" hidden="1" outlineLevel="1" x14ac:dyDescent="0.25"/>
    <row r="1444" spans="1:14" hidden="1" outlineLevel="1" x14ac:dyDescent="0.25"/>
    <row r="1445" spans="1:14" hidden="1" outlineLevel="1" x14ac:dyDescent="0.25">
      <c r="A1445" s="173" t="s">
        <v>329</v>
      </c>
    </row>
    <row r="1446" spans="1:14" hidden="1" outlineLevel="1" x14ac:dyDescent="0.25">
      <c r="A1446" s="175" t="s">
        <v>6</v>
      </c>
      <c r="B1446" s="175" t="s">
        <v>143</v>
      </c>
      <c r="C1446" s="175" t="s">
        <v>14</v>
      </c>
      <c r="D1446" s="173" t="s">
        <v>144</v>
      </c>
      <c r="E1446" s="173"/>
      <c r="F1446" s="174" t="s">
        <v>145</v>
      </c>
      <c r="G1446" s="174" t="s">
        <v>146</v>
      </c>
      <c r="H1446" s="174" t="s">
        <v>147</v>
      </c>
      <c r="I1446" s="174" t="s">
        <v>148</v>
      </c>
      <c r="J1446" s="174" t="s">
        <v>149</v>
      </c>
      <c r="K1446" s="174" t="s">
        <v>150</v>
      </c>
      <c r="L1446" s="174" t="s">
        <v>151</v>
      </c>
      <c r="M1446" s="174" t="s">
        <v>152</v>
      </c>
      <c r="N1446" s="174" t="s">
        <v>5</v>
      </c>
    </row>
    <row r="1447" spans="1:14" hidden="1" outlineLevel="1" x14ac:dyDescent="0.25">
      <c r="A1447" s="175" t="s">
        <v>330</v>
      </c>
      <c r="B1447" s="175" t="s">
        <v>331</v>
      </c>
      <c r="C1447" s="175" t="s">
        <v>155</v>
      </c>
      <c r="D1447" s="175" t="s">
        <v>156</v>
      </c>
      <c r="E1447" s="175"/>
      <c r="F1447" s="174">
        <v>5600</v>
      </c>
      <c r="G1447" s="174">
        <v>0</v>
      </c>
      <c r="H1447" s="174">
        <v>0</v>
      </c>
      <c r="I1447" s="174">
        <v>0</v>
      </c>
      <c r="J1447" s="174">
        <v>0</v>
      </c>
      <c r="K1447" s="174">
        <v>0</v>
      </c>
      <c r="L1447" s="174">
        <v>584</v>
      </c>
      <c r="M1447" s="174">
        <v>0</v>
      </c>
      <c r="N1447" s="174">
        <v>6184</v>
      </c>
    </row>
    <row r="1448" spans="1:14" hidden="1" outlineLevel="1" x14ac:dyDescent="0.25">
      <c r="A1448" s="175" t="s">
        <v>330</v>
      </c>
      <c r="B1448" s="175" t="s">
        <v>331</v>
      </c>
      <c r="C1448" s="175" t="s">
        <v>157</v>
      </c>
      <c r="D1448" s="175" t="s">
        <v>158</v>
      </c>
      <c r="E1448" s="175"/>
      <c r="F1448" s="174">
        <v>14928</v>
      </c>
      <c r="G1448" s="174">
        <v>0</v>
      </c>
      <c r="H1448" s="174">
        <v>0</v>
      </c>
      <c r="I1448" s="174">
        <v>0</v>
      </c>
      <c r="J1448" s="174">
        <v>457504</v>
      </c>
      <c r="K1448" s="174">
        <v>0</v>
      </c>
      <c r="L1448" s="174">
        <v>12040</v>
      </c>
      <c r="M1448" s="174">
        <v>0</v>
      </c>
      <c r="N1448" s="174">
        <v>484472</v>
      </c>
    </row>
    <row r="1449" spans="1:14" hidden="1" outlineLevel="1" x14ac:dyDescent="0.25">
      <c r="A1449" s="175" t="s">
        <v>330</v>
      </c>
      <c r="B1449" s="175" t="s">
        <v>331</v>
      </c>
      <c r="C1449" s="175" t="s">
        <v>159</v>
      </c>
      <c r="D1449" s="175" t="s">
        <v>160</v>
      </c>
      <c r="E1449" s="175"/>
      <c r="F1449" s="174">
        <v>0</v>
      </c>
      <c r="G1449" s="174">
        <v>1799328</v>
      </c>
      <c r="H1449" s="174">
        <v>0</v>
      </c>
      <c r="I1449" s="174">
        <v>0</v>
      </c>
      <c r="J1449" s="174">
        <v>0</v>
      </c>
      <c r="K1449" s="174">
        <v>0</v>
      </c>
      <c r="L1449" s="174">
        <v>0</v>
      </c>
      <c r="M1449" s="174">
        <v>0</v>
      </c>
      <c r="N1449" s="174">
        <v>1799328</v>
      </c>
    </row>
    <row r="1450" spans="1:14" hidden="1" outlineLevel="1" x14ac:dyDescent="0.25">
      <c r="A1450" s="175" t="s">
        <v>330</v>
      </c>
      <c r="B1450" s="175" t="s">
        <v>331</v>
      </c>
      <c r="C1450" s="175" t="s">
        <v>161</v>
      </c>
      <c r="D1450" s="175" t="s">
        <v>162</v>
      </c>
      <c r="E1450" s="175"/>
      <c r="F1450" s="174">
        <v>187152</v>
      </c>
      <c r="G1450" s="174">
        <v>3760</v>
      </c>
      <c r="H1450" s="174">
        <v>0</v>
      </c>
      <c r="I1450" s="174">
        <v>0</v>
      </c>
      <c r="J1450" s="174">
        <v>280160</v>
      </c>
      <c r="K1450" s="174">
        <v>100800</v>
      </c>
      <c r="L1450" s="174">
        <v>53979</v>
      </c>
      <c r="M1450" s="174">
        <v>1916</v>
      </c>
      <c r="N1450" s="174">
        <v>627767</v>
      </c>
    </row>
    <row r="1451" spans="1:14" hidden="1" outlineLevel="1" x14ac:dyDescent="0.25">
      <c r="A1451" s="175" t="s">
        <v>330</v>
      </c>
      <c r="B1451" s="175" t="s">
        <v>331</v>
      </c>
      <c r="C1451" s="175" t="s">
        <v>163</v>
      </c>
      <c r="D1451" s="175" t="s">
        <v>164</v>
      </c>
      <c r="E1451" s="175"/>
      <c r="F1451" s="174">
        <v>0</v>
      </c>
      <c r="G1451" s="174">
        <v>0</v>
      </c>
      <c r="H1451" s="174">
        <v>0</v>
      </c>
      <c r="I1451" s="174">
        <v>0</v>
      </c>
      <c r="J1451" s="174">
        <v>0</v>
      </c>
      <c r="K1451" s="174">
        <v>0</v>
      </c>
      <c r="L1451" s="174">
        <v>0</v>
      </c>
      <c r="M1451" s="174">
        <v>0</v>
      </c>
      <c r="N1451" s="174">
        <v>0</v>
      </c>
    </row>
    <row r="1452" spans="1:14" hidden="1" outlineLevel="1" x14ac:dyDescent="0.25">
      <c r="A1452" s="175" t="s">
        <v>330</v>
      </c>
      <c r="B1452" s="175" t="s">
        <v>331</v>
      </c>
      <c r="C1452" s="175" t="s">
        <v>165</v>
      </c>
      <c r="D1452" s="175" t="s">
        <v>166</v>
      </c>
      <c r="E1452" s="175"/>
      <c r="F1452" s="174">
        <v>4256</v>
      </c>
      <c r="G1452" s="174">
        <v>0</v>
      </c>
      <c r="H1452" s="174">
        <v>0</v>
      </c>
      <c r="I1452" s="174">
        <v>0</v>
      </c>
      <c r="J1452" s="174">
        <v>0</v>
      </c>
      <c r="K1452" s="174">
        <v>0</v>
      </c>
      <c r="L1452" s="174">
        <v>63536</v>
      </c>
      <c r="M1452" s="174">
        <v>0</v>
      </c>
      <c r="N1452" s="174">
        <v>67792</v>
      </c>
    </row>
    <row r="1453" spans="1:14" hidden="1" outlineLevel="1" x14ac:dyDescent="0.25">
      <c r="A1453" s="175" t="s">
        <v>330</v>
      </c>
      <c r="B1453" s="175" t="s">
        <v>331</v>
      </c>
      <c r="C1453" s="175" t="s">
        <v>167</v>
      </c>
      <c r="D1453" s="175" t="s">
        <v>168</v>
      </c>
      <c r="E1453" s="175"/>
      <c r="F1453" s="174">
        <v>0</v>
      </c>
      <c r="G1453" s="174">
        <v>306752</v>
      </c>
      <c r="H1453" s="174">
        <v>0</v>
      </c>
      <c r="I1453" s="174">
        <v>0</v>
      </c>
      <c r="J1453" s="174">
        <v>0</v>
      </c>
      <c r="K1453" s="174">
        <v>238176</v>
      </c>
      <c r="L1453" s="174">
        <v>0</v>
      </c>
      <c r="M1453" s="174">
        <v>2740</v>
      </c>
      <c r="N1453" s="174">
        <v>547668</v>
      </c>
    </row>
    <row r="1454" spans="1:14" hidden="1" outlineLevel="1" x14ac:dyDescent="0.25">
      <c r="A1454" s="175" t="s">
        <v>330</v>
      </c>
      <c r="B1454" s="175" t="s">
        <v>331</v>
      </c>
      <c r="C1454" s="175" t="s">
        <v>169</v>
      </c>
      <c r="D1454" s="175" t="s">
        <v>170</v>
      </c>
      <c r="E1454" s="175"/>
      <c r="F1454" s="174">
        <v>0</v>
      </c>
      <c r="G1454" s="174">
        <v>0</v>
      </c>
      <c r="H1454" s="174">
        <v>0</v>
      </c>
      <c r="I1454" s="174">
        <v>0</v>
      </c>
      <c r="J1454" s="174">
        <v>92432</v>
      </c>
      <c r="K1454" s="174">
        <v>0</v>
      </c>
      <c r="L1454" s="174">
        <v>936</v>
      </c>
      <c r="M1454" s="174">
        <v>0</v>
      </c>
      <c r="N1454" s="174">
        <v>93368</v>
      </c>
    </row>
    <row r="1455" spans="1:14" hidden="1" outlineLevel="1" x14ac:dyDescent="0.25">
      <c r="A1455" s="175" t="s">
        <v>330</v>
      </c>
      <c r="B1455" s="175" t="s">
        <v>331</v>
      </c>
      <c r="C1455" s="175" t="s">
        <v>171</v>
      </c>
      <c r="D1455" s="175" t="s">
        <v>172</v>
      </c>
      <c r="E1455" s="175"/>
      <c r="F1455" s="174">
        <v>32688</v>
      </c>
      <c r="G1455" s="174">
        <v>167376</v>
      </c>
      <c r="H1455" s="174">
        <v>0</v>
      </c>
      <c r="I1455" s="174">
        <v>0</v>
      </c>
      <c r="J1455" s="174">
        <v>130096</v>
      </c>
      <c r="K1455" s="174">
        <v>0</v>
      </c>
      <c r="L1455" s="174">
        <v>4864</v>
      </c>
      <c r="M1455" s="174">
        <v>4344</v>
      </c>
      <c r="N1455" s="174">
        <v>339368</v>
      </c>
    </row>
    <row r="1456" spans="1:14" hidden="1" outlineLevel="1" x14ac:dyDescent="0.25">
      <c r="A1456" s="175" t="s">
        <v>330</v>
      </c>
      <c r="B1456" s="175" t="s">
        <v>331</v>
      </c>
      <c r="C1456" s="175" t="s">
        <v>173</v>
      </c>
      <c r="D1456" s="175" t="s">
        <v>174</v>
      </c>
      <c r="E1456" s="175"/>
      <c r="F1456" s="174">
        <v>0</v>
      </c>
      <c r="G1456" s="174">
        <v>43616</v>
      </c>
      <c r="H1456" s="174">
        <v>0</v>
      </c>
      <c r="I1456" s="174">
        <v>0</v>
      </c>
      <c r="J1456" s="174">
        <v>0</v>
      </c>
      <c r="K1456" s="174">
        <v>0</v>
      </c>
      <c r="L1456" s="174">
        <v>0</v>
      </c>
      <c r="M1456" s="174">
        <v>0</v>
      </c>
      <c r="N1456" s="174">
        <v>43616</v>
      </c>
    </row>
    <row r="1457" spans="1:14" hidden="1" outlineLevel="1" x14ac:dyDescent="0.25">
      <c r="A1457" s="175" t="s">
        <v>330</v>
      </c>
      <c r="B1457" s="175" t="s">
        <v>331</v>
      </c>
      <c r="C1457" s="175" t="s">
        <v>175</v>
      </c>
      <c r="D1457" s="175" t="s">
        <v>176</v>
      </c>
      <c r="E1457" s="175"/>
      <c r="F1457" s="174">
        <v>0</v>
      </c>
      <c r="G1457" s="174">
        <v>14080</v>
      </c>
      <c r="H1457" s="174">
        <v>0</v>
      </c>
      <c r="I1457" s="174">
        <v>0</v>
      </c>
      <c r="J1457" s="174">
        <v>0</v>
      </c>
      <c r="K1457" s="174">
        <v>213664</v>
      </c>
      <c r="L1457" s="174">
        <v>0</v>
      </c>
      <c r="M1457" s="174">
        <v>9332</v>
      </c>
      <c r="N1457" s="174">
        <v>237076</v>
      </c>
    </row>
    <row r="1458" spans="1:14" hidden="1" outlineLevel="1" x14ac:dyDescent="0.25">
      <c r="A1458" s="175" t="s">
        <v>330</v>
      </c>
      <c r="B1458" s="175" t="s">
        <v>331</v>
      </c>
      <c r="C1458" s="175" t="s">
        <v>177</v>
      </c>
      <c r="D1458" s="175" t="s">
        <v>178</v>
      </c>
      <c r="E1458" s="175"/>
      <c r="F1458" s="174">
        <v>1460544</v>
      </c>
      <c r="G1458" s="174">
        <v>0</v>
      </c>
      <c r="H1458" s="174">
        <v>0</v>
      </c>
      <c r="I1458" s="174">
        <v>372896</v>
      </c>
      <c r="J1458" s="174">
        <v>0</v>
      </c>
      <c r="K1458" s="174">
        <v>0</v>
      </c>
      <c r="L1458" s="174">
        <v>690</v>
      </c>
      <c r="M1458" s="174">
        <v>0</v>
      </c>
      <c r="N1458" s="174">
        <v>1834130</v>
      </c>
    </row>
    <row r="1459" spans="1:14" hidden="1" outlineLevel="1" x14ac:dyDescent="0.25">
      <c r="A1459" s="175" t="s">
        <v>330</v>
      </c>
      <c r="B1459" s="175" t="s">
        <v>331</v>
      </c>
      <c r="C1459" s="175" t="s">
        <v>179</v>
      </c>
      <c r="D1459" s="175" t="s">
        <v>180</v>
      </c>
      <c r="E1459" s="175"/>
      <c r="F1459" s="174">
        <v>368464</v>
      </c>
      <c r="G1459" s="174">
        <v>0</v>
      </c>
      <c r="H1459" s="174">
        <v>0</v>
      </c>
      <c r="I1459" s="174">
        <v>0</v>
      </c>
      <c r="J1459" s="174">
        <v>30752</v>
      </c>
      <c r="K1459" s="174">
        <v>0</v>
      </c>
      <c r="L1459" s="174">
        <v>0</v>
      </c>
      <c r="M1459" s="174">
        <v>0</v>
      </c>
      <c r="N1459" s="174">
        <v>399216</v>
      </c>
    </row>
    <row r="1460" spans="1:14" hidden="1" outlineLevel="1" x14ac:dyDescent="0.25">
      <c r="A1460" s="175" t="s">
        <v>330</v>
      </c>
      <c r="B1460" s="175" t="s">
        <v>331</v>
      </c>
      <c r="C1460" s="175" t="s">
        <v>181</v>
      </c>
      <c r="D1460" s="175" t="s">
        <v>182</v>
      </c>
      <c r="E1460" s="175"/>
      <c r="F1460" s="174">
        <v>0</v>
      </c>
      <c r="G1460" s="174">
        <v>0</v>
      </c>
      <c r="H1460" s="174">
        <v>0</v>
      </c>
      <c r="I1460" s="174">
        <v>0</v>
      </c>
      <c r="J1460" s="174">
        <v>0</v>
      </c>
      <c r="K1460" s="174">
        <v>407424</v>
      </c>
      <c r="L1460" s="174">
        <v>0</v>
      </c>
      <c r="M1460" s="174">
        <v>21660</v>
      </c>
      <c r="N1460" s="174">
        <v>429084</v>
      </c>
    </row>
    <row r="1461" spans="1:14" hidden="1" outlineLevel="1" x14ac:dyDescent="0.25">
      <c r="A1461" s="175" t="s">
        <v>330</v>
      </c>
      <c r="B1461" s="175" t="s">
        <v>331</v>
      </c>
      <c r="C1461" s="175" t="s">
        <v>183</v>
      </c>
      <c r="D1461" s="175" t="s">
        <v>184</v>
      </c>
      <c r="E1461" s="175"/>
      <c r="F1461" s="174">
        <v>0</v>
      </c>
      <c r="G1461" s="174">
        <v>0</v>
      </c>
      <c r="H1461" s="174">
        <v>0</v>
      </c>
      <c r="I1461" s="174">
        <v>0</v>
      </c>
      <c r="J1461" s="174">
        <v>0</v>
      </c>
      <c r="K1461" s="174">
        <v>0</v>
      </c>
      <c r="L1461" s="174">
        <v>0</v>
      </c>
      <c r="M1461" s="174">
        <v>0</v>
      </c>
      <c r="N1461" s="174">
        <v>0</v>
      </c>
    </row>
    <row r="1462" spans="1:14" hidden="1" outlineLevel="1" x14ac:dyDescent="0.25">
      <c r="A1462" s="175" t="s">
        <v>330</v>
      </c>
      <c r="B1462" s="175" t="s">
        <v>331</v>
      </c>
      <c r="C1462" s="175" t="s">
        <v>185</v>
      </c>
      <c r="D1462" s="175" t="s">
        <v>186</v>
      </c>
      <c r="E1462" s="175"/>
      <c r="F1462" s="174">
        <v>10800</v>
      </c>
      <c r="G1462" s="174">
        <v>0</v>
      </c>
      <c r="H1462" s="174">
        <v>0</v>
      </c>
      <c r="I1462" s="174">
        <v>0</v>
      </c>
      <c r="J1462" s="174">
        <v>0</v>
      </c>
      <c r="K1462" s="174">
        <v>389744</v>
      </c>
      <c r="L1462" s="174">
        <v>1028</v>
      </c>
      <c r="M1462" s="174">
        <v>12857</v>
      </c>
      <c r="N1462" s="174">
        <v>414429</v>
      </c>
    </row>
    <row r="1463" spans="1:14" hidden="1" outlineLevel="1" x14ac:dyDescent="0.25">
      <c r="A1463" s="175" t="s">
        <v>330</v>
      </c>
      <c r="B1463" s="175" t="s">
        <v>331</v>
      </c>
      <c r="C1463" s="175" t="s">
        <v>187</v>
      </c>
      <c r="D1463" s="175" t="s">
        <v>188</v>
      </c>
      <c r="E1463" s="175"/>
      <c r="F1463" s="174">
        <v>0</v>
      </c>
      <c r="G1463" s="174">
        <v>0</v>
      </c>
      <c r="H1463" s="174">
        <v>0</v>
      </c>
      <c r="I1463" s="174">
        <v>0</v>
      </c>
      <c r="J1463" s="174">
        <v>0</v>
      </c>
      <c r="K1463" s="174">
        <v>36368</v>
      </c>
      <c r="L1463" s="174">
        <v>0</v>
      </c>
      <c r="M1463" s="174">
        <v>0</v>
      </c>
      <c r="N1463" s="174">
        <v>36368</v>
      </c>
    </row>
    <row r="1464" spans="1:14" hidden="1" outlineLevel="1" x14ac:dyDescent="0.25">
      <c r="A1464" s="175" t="s">
        <v>330</v>
      </c>
      <c r="B1464" s="175" t="s">
        <v>331</v>
      </c>
      <c r="C1464" s="175" t="s">
        <v>189</v>
      </c>
      <c r="D1464" s="175" t="s">
        <v>190</v>
      </c>
      <c r="E1464" s="175"/>
      <c r="F1464" s="174">
        <v>0</v>
      </c>
      <c r="G1464" s="174">
        <v>0</v>
      </c>
      <c r="H1464" s="174">
        <v>0</v>
      </c>
      <c r="I1464" s="174">
        <v>0</v>
      </c>
      <c r="J1464" s="174">
        <v>0</v>
      </c>
      <c r="K1464" s="174">
        <v>194608</v>
      </c>
      <c r="L1464" s="174">
        <v>0</v>
      </c>
      <c r="M1464" s="174">
        <v>0</v>
      </c>
      <c r="N1464" s="174">
        <v>194608</v>
      </c>
    </row>
    <row r="1465" spans="1:14" hidden="1" outlineLevel="1" x14ac:dyDescent="0.25">
      <c r="A1465" s="175" t="s">
        <v>330</v>
      </c>
      <c r="B1465" s="175" t="s">
        <v>331</v>
      </c>
      <c r="C1465" s="175" t="s">
        <v>191</v>
      </c>
      <c r="D1465" s="175" t="s">
        <v>192</v>
      </c>
      <c r="E1465" s="175"/>
      <c r="F1465" s="174">
        <v>0</v>
      </c>
      <c r="G1465" s="174">
        <v>1143216</v>
      </c>
      <c r="H1465" s="174">
        <v>379328</v>
      </c>
      <c r="I1465" s="174">
        <v>0</v>
      </c>
      <c r="J1465" s="174">
        <v>0</v>
      </c>
      <c r="K1465" s="174">
        <v>1152</v>
      </c>
      <c r="L1465" s="174">
        <v>0</v>
      </c>
      <c r="M1465" s="174">
        <v>976</v>
      </c>
      <c r="N1465" s="174">
        <v>1524672</v>
      </c>
    </row>
    <row r="1466" spans="1:14" hidden="1" outlineLevel="1" x14ac:dyDescent="0.25">
      <c r="A1466" s="175" t="s">
        <v>330</v>
      </c>
      <c r="B1466" s="175" t="s">
        <v>331</v>
      </c>
      <c r="C1466" s="175" t="s">
        <v>193</v>
      </c>
      <c r="D1466" s="175" t="s">
        <v>194</v>
      </c>
      <c r="E1466" s="175"/>
      <c r="F1466" s="174">
        <v>0</v>
      </c>
      <c r="G1466" s="174">
        <v>0</v>
      </c>
      <c r="H1466" s="174">
        <v>0</v>
      </c>
      <c r="I1466" s="174">
        <v>0</v>
      </c>
      <c r="J1466" s="174">
        <v>180224</v>
      </c>
      <c r="K1466" s="174">
        <v>0</v>
      </c>
      <c r="L1466" s="174">
        <v>0</v>
      </c>
      <c r="M1466" s="174">
        <v>0</v>
      </c>
      <c r="N1466" s="174">
        <v>180224</v>
      </c>
    </row>
    <row r="1467" spans="1:14" hidden="1" outlineLevel="1" x14ac:dyDescent="0.25">
      <c r="A1467" s="175" t="s">
        <v>330</v>
      </c>
      <c r="B1467" s="175" t="s">
        <v>331</v>
      </c>
      <c r="C1467" s="175" t="s">
        <v>195</v>
      </c>
      <c r="D1467" s="175" t="s">
        <v>196</v>
      </c>
      <c r="E1467" s="175"/>
      <c r="F1467" s="174">
        <v>0</v>
      </c>
      <c r="G1467" s="174">
        <v>0</v>
      </c>
      <c r="H1467" s="174">
        <v>0</v>
      </c>
      <c r="I1467" s="174">
        <v>0</v>
      </c>
      <c r="J1467" s="174">
        <v>144448</v>
      </c>
      <c r="K1467" s="174">
        <v>0</v>
      </c>
      <c r="L1467" s="174">
        <v>30937</v>
      </c>
      <c r="M1467" s="174">
        <v>0</v>
      </c>
      <c r="N1467" s="174">
        <v>175385</v>
      </c>
    </row>
    <row r="1468" spans="1:14" hidden="1" outlineLevel="1" x14ac:dyDescent="0.25">
      <c r="A1468" s="175" t="s">
        <v>330</v>
      </c>
      <c r="B1468" s="175" t="s">
        <v>331</v>
      </c>
      <c r="C1468" s="175" t="s">
        <v>197</v>
      </c>
      <c r="D1468" s="175" t="s">
        <v>198</v>
      </c>
      <c r="E1468" s="175"/>
      <c r="F1468" s="174">
        <v>0</v>
      </c>
      <c r="G1468" s="174">
        <v>0</v>
      </c>
      <c r="H1468" s="174">
        <v>0</v>
      </c>
      <c r="I1468" s="174">
        <v>0</v>
      </c>
      <c r="J1468" s="174">
        <v>74928</v>
      </c>
      <c r="K1468" s="174">
        <v>0</v>
      </c>
      <c r="L1468" s="174">
        <v>0</v>
      </c>
      <c r="M1468" s="174">
        <v>0</v>
      </c>
      <c r="N1468" s="174">
        <v>74928</v>
      </c>
    </row>
    <row r="1469" spans="1:14" hidden="1" outlineLevel="1" x14ac:dyDescent="0.25">
      <c r="A1469" s="175" t="s">
        <v>330</v>
      </c>
      <c r="B1469" s="175" t="s">
        <v>331</v>
      </c>
      <c r="C1469" s="175" t="s">
        <v>199</v>
      </c>
      <c r="D1469" s="175" t="s">
        <v>200</v>
      </c>
      <c r="E1469" s="175"/>
      <c r="F1469" s="174">
        <v>59888</v>
      </c>
      <c r="G1469" s="174">
        <v>0</v>
      </c>
      <c r="H1469" s="174">
        <v>0</v>
      </c>
      <c r="I1469" s="174">
        <v>0</v>
      </c>
      <c r="J1469" s="174">
        <v>0</v>
      </c>
      <c r="K1469" s="174">
        <v>0</v>
      </c>
      <c r="L1469" s="174">
        <v>0</v>
      </c>
      <c r="M1469" s="174">
        <v>0</v>
      </c>
      <c r="N1469" s="174">
        <v>59888</v>
      </c>
    </row>
    <row r="1470" spans="1:14" hidden="1" outlineLevel="1" x14ac:dyDescent="0.25">
      <c r="A1470" s="175" t="s">
        <v>330</v>
      </c>
      <c r="B1470" s="175" t="s">
        <v>331</v>
      </c>
      <c r="C1470" s="175" t="s">
        <v>201</v>
      </c>
      <c r="D1470" s="175" t="s">
        <v>202</v>
      </c>
      <c r="E1470" s="175"/>
      <c r="F1470" s="174">
        <v>301728</v>
      </c>
      <c r="G1470" s="174">
        <v>0</v>
      </c>
      <c r="H1470" s="174">
        <v>0</v>
      </c>
      <c r="I1470" s="174">
        <v>0</v>
      </c>
      <c r="J1470" s="174">
        <v>67712</v>
      </c>
      <c r="K1470" s="174">
        <v>0</v>
      </c>
      <c r="L1470" s="174">
        <v>560</v>
      </c>
      <c r="M1470" s="174">
        <v>0</v>
      </c>
      <c r="N1470" s="174">
        <v>370000</v>
      </c>
    </row>
    <row r="1471" spans="1:14" hidden="1" outlineLevel="1" x14ac:dyDescent="0.25">
      <c r="A1471" s="175" t="s">
        <v>330</v>
      </c>
      <c r="B1471" s="175" t="s">
        <v>331</v>
      </c>
      <c r="C1471" s="175" t="s">
        <v>203</v>
      </c>
      <c r="D1471" s="175" t="s">
        <v>204</v>
      </c>
      <c r="E1471" s="175"/>
      <c r="F1471" s="174">
        <v>2177616</v>
      </c>
      <c r="G1471" s="174">
        <v>0</v>
      </c>
      <c r="H1471" s="174">
        <v>0</v>
      </c>
      <c r="I1471" s="174">
        <v>0</v>
      </c>
      <c r="J1471" s="174">
        <v>0</v>
      </c>
      <c r="K1471" s="174">
        <v>0</v>
      </c>
      <c r="L1471" s="174">
        <v>0</v>
      </c>
      <c r="M1471" s="174">
        <v>0</v>
      </c>
      <c r="N1471" s="174">
        <v>2177616</v>
      </c>
    </row>
    <row r="1472" spans="1:14" hidden="1" outlineLevel="1" x14ac:dyDescent="0.25">
      <c r="A1472" s="175" t="s">
        <v>330</v>
      </c>
      <c r="B1472" s="175" t="s">
        <v>331</v>
      </c>
      <c r="C1472" s="175" t="s">
        <v>205</v>
      </c>
      <c r="D1472" s="175" t="s">
        <v>206</v>
      </c>
      <c r="E1472" s="175"/>
      <c r="F1472" s="174">
        <v>555952</v>
      </c>
      <c r="G1472" s="174">
        <v>0</v>
      </c>
      <c r="H1472" s="174">
        <v>0</v>
      </c>
      <c r="I1472" s="174">
        <v>0</v>
      </c>
      <c r="J1472" s="174">
        <v>30432</v>
      </c>
      <c r="K1472" s="174">
        <v>0</v>
      </c>
      <c r="L1472" s="174">
        <v>0</v>
      </c>
      <c r="M1472" s="174">
        <v>0</v>
      </c>
      <c r="N1472" s="174">
        <v>586384</v>
      </c>
    </row>
    <row r="1473" spans="1:14" hidden="1" outlineLevel="1" x14ac:dyDescent="0.25">
      <c r="A1473" s="175" t="s">
        <v>330</v>
      </c>
      <c r="B1473" s="175" t="s">
        <v>331</v>
      </c>
      <c r="C1473" s="175" t="s">
        <v>207</v>
      </c>
      <c r="D1473" s="175" t="s">
        <v>208</v>
      </c>
      <c r="E1473" s="175"/>
      <c r="F1473" s="174">
        <v>0</v>
      </c>
      <c r="G1473" s="174">
        <v>0</v>
      </c>
      <c r="H1473" s="174">
        <v>0</v>
      </c>
      <c r="I1473" s="174">
        <v>0</v>
      </c>
      <c r="J1473" s="174">
        <v>0</v>
      </c>
      <c r="K1473" s="174">
        <v>0</v>
      </c>
      <c r="L1473" s="174">
        <v>0</v>
      </c>
      <c r="M1473" s="174">
        <v>0</v>
      </c>
      <c r="N1473" s="174">
        <v>0</v>
      </c>
    </row>
    <row r="1474" spans="1:14" hidden="1" outlineLevel="1" x14ac:dyDescent="0.25">
      <c r="A1474" s="175" t="s">
        <v>330</v>
      </c>
      <c r="B1474" s="175" t="s">
        <v>331</v>
      </c>
      <c r="C1474" s="175" t="s">
        <v>209</v>
      </c>
      <c r="D1474" s="175" t="s">
        <v>210</v>
      </c>
      <c r="E1474" s="175"/>
      <c r="F1474" s="174">
        <v>5179616</v>
      </c>
      <c r="G1474" s="174">
        <v>3478128</v>
      </c>
      <c r="H1474" s="174">
        <v>379328</v>
      </c>
      <c r="I1474" s="174">
        <v>372896</v>
      </c>
      <c r="J1474" s="174">
        <v>1488688</v>
      </c>
      <c r="K1474" s="174">
        <v>1581936</v>
      </c>
      <c r="L1474" s="174">
        <v>169154</v>
      </c>
      <c r="M1474" s="174">
        <v>53825</v>
      </c>
      <c r="N1474" s="174">
        <v>12703571</v>
      </c>
    </row>
    <row r="1475" spans="1:14" hidden="1" outlineLevel="1" x14ac:dyDescent="0.25">
      <c r="D1475" s="173" t="s">
        <v>211</v>
      </c>
      <c r="E1475" s="173"/>
    </row>
    <row r="1476" spans="1:14" hidden="1" outlineLevel="1" x14ac:dyDescent="0.25">
      <c r="A1476" s="175" t="s">
        <v>330</v>
      </c>
      <c r="B1476" s="175" t="s">
        <v>331</v>
      </c>
      <c r="C1476" s="175" t="s">
        <v>212</v>
      </c>
      <c r="D1476" s="175" t="s">
        <v>213</v>
      </c>
      <c r="E1476" s="175"/>
      <c r="F1476" s="174">
        <v>0</v>
      </c>
      <c r="G1476" s="174">
        <v>0</v>
      </c>
      <c r="H1476" s="174">
        <v>0</v>
      </c>
      <c r="I1476" s="174">
        <v>0</v>
      </c>
      <c r="J1476" s="174">
        <v>0</v>
      </c>
      <c r="K1476" s="174">
        <v>0</v>
      </c>
      <c r="L1476" s="174">
        <v>0</v>
      </c>
      <c r="M1476" s="174">
        <v>0</v>
      </c>
      <c r="N1476" s="174">
        <v>0</v>
      </c>
    </row>
    <row r="1477" spans="1:14" hidden="1" outlineLevel="1" x14ac:dyDescent="0.25">
      <c r="A1477" s="175" t="s">
        <v>330</v>
      </c>
      <c r="B1477" s="175" t="s">
        <v>331</v>
      </c>
      <c r="C1477" s="175" t="s">
        <v>214</v>
      </c>
      <c r="D1477" s="175" t="s">
        <v>215</v>
      </c>
      <c r="E1477" s="175"/>
      <c r="F1477" s="174">
        <v>0</v>
      </c>
      <c r="G1477" s="174">
        <v>2742</v>
      </c>
      <c r="H1477" s="174">
        <v>0</v>
      </c>
      <c r="I1477" s="174">
        <v>0</v>
      </c>
      <c r="J1477" s="174">
        <v>0</v>
      </c>
      <c r="K1477" s="174">
        <v>0</v>
      </c>
      <c r="L1477" s="174">
        <v>0</v>
      </c>
      <c r="M1477" s="174">
        <v>0</v>
      </c>
      <c r="N1477" s="174">
        <v>2742</v>
      </c>
    </row>
    <row r="1478" spans="1:14" hidden="1" outlineLevel="1" x14ac:dyDescent="0.25">
      <c r="A1478" s="175" t="s">
        <v>330</v>
      </c>
      <c r="B1478" s="175" t="s">
        <v>331</v>
      </c>
      <c r="C1478" s="175" t="s">
        <v>216</v>
      </c>
      <c r="D1478" s="175" t="s">
        <v>217</v>
      </c>
      <c r="E1478" s="175"/>
      <c r="F1478" s="174">
        <v>10302</v>
      </c>
      <c r="G1478" s="174">
        <v>2877</v>
      </c>
      <c r="H1478" s="174">
        <v>0</v>
      </c>
      <c r="I1478" s="174">
        <v>0</v>
      </c>
      <c r="J1478" s="174">
        <v>0</v>
      </c>
      <c r="K1478" s="174">
        <v>0</v>
      </c>
      <c r="L1478" s="174">
        <v>0</v>
      </c>
      <c r="M1478" s="174">
        <v>0</v>
      </c>
      <c r="N1478" s="174">
        <v>13179</v>
      </c>
    </row>
    <row r="1479" spans="1:14" hidden="1" outlineLevel="1" x14ac:dyDescent="0.25">
      <c r="A1479" s="175" t="s">
        <v>330</v>
      </c>
      <c r="B1479" s="175" t="s">
        <v>331</v>
      </c>
      <c r="C1479" s="175" t="s">
        <v>218</v>
      </c>
      <c r="D1479" s="175" t="s">
        <v>219</v>
      </c>
      <c r="E1479" s="175"/>
      <c r="F1479" s="174">
        <v>0</v>
      </c>
      <c r="G1479" s="174">
        <v>282</v>
      </c>
      <c r="H1479" s="174">
        <v>0</v>
      </c>
      <c r="I1479" s="174">
        <v>0</v>
      </c>
      <c r="J1479" s="174">
        <v>0</v>
      </c>
      <c r="K1479" s="174">
        <v>0</v>
      </c>
      <c r="L1479" s="174">
        <v>0</v>
      </c>
      <c r="M1479" s="174">
        <v>0</v>
      </c>
      <c r="N1479" s="174">
        <v>282</v>
      </c>
    </row>
    <row r="1480" spans="1:14" hidden="1" outlineLevel="1" x14ac:dyDescent="0.25">
      <c r="A1480" s="175" t="s">
        <v>330</v>
      </c>
      <c r="B1480" s="175" t="s">
        <v>331</v>
      </c>
      <c r="C1480" s="175" t="s">
        <v>482</v>
      </c>
      <c r="D1480" s="175" t="s">
        <v>483</v>
      </c>
      <c r="E1480" s="175"/>
      <c r="F1480" s="174">
        <v>0</v>
      </c>
      <c r="G1480" s="174">
        <v>0</v>
      </c>
      <c r="H1480" s="174">
        <v>0</v>
      </c>
      <c r="I1480" s="174">
        <v>0</v>
      </c>
      <c r="J1480" s="174">
        <v>0</v>
      </c>
      <c r="K1480" s="174">
        <v>0</v>
      </c>
      <c r="L1480" s="174">
        <v>0</v>
      </c>
      <c r="M1480" s="174">
        <v>0</v>
      </c>
      <c r="N1480" s="174">
        <v>0</v>
      </c>
    </row>
    <row r="1481" spans="1:14" hidden="1" outlineLevel="1" x14ac:dyDescent="0.25">
      <c r="A1481" s="175" t="s">
        <v>330</v>
      </c>
      <c r="B1481" s="175" t="s">
        <v>331</v>
      </c>
      <c r="C1481" s="175" t="s">
        <v>484</v>
      </c>
      <c r="D1481" s="175" t="s">
        <v>220</v>
      </c>
      <c r="E1481" s="175"/>
      <c r="F1481" s="174">
        <v>10302</v>
      </c>
      <c r="G1481" s="174">
        <v>5901</v>
      </c>
      <c r="H1481" s="174">
        <v>0</v>
      </c>
      <c r="I1481" s="174">
        <v>0</v>
      </c>
      <c r="J1481" s="174">
        <v>0</v>
      </c>
      <c r="K1481" s="174">
        <v>0</v>
      </c>
      <c r="L1481" s="174">
        <v>0</v>
      </c>
      <c r="M1481" s="174">
        <v>0</v>
      </c>
      <c r="N1481" s="174">
        <v>16203</v>
      </c>
    </row>
    <row r="1482" spans="1:14" hidden="1" outlineLevel="1" x14ac:dyDescent="0.25"/>
    <row r="1483" spans="1:14" hidden="1" outlineLevel="1" x14ac:dyDescent="0.25"/>
    <row r="1484" spans="1:14" hidden="1" outlineLevel="1" x14ac:dyDescent="0.25">
      <c r="A1484" s="173" t="s">
        <v>332</v>
      </c>
    </row>
    <row r="1485" spans="1:14" hidden="1" outlineLevel="1" x14ac:dyDescent="0.25">
      <c r="A1485" s="175" t="s">
        <v>6</v>
      </c>
      <c r="B1485" s="175" t="s">
        <v>143</v>
      </c>
      <c r="C1485" s="175" t="s">
        <v>14</v>
      </c>
      <c r="D1485" s="173" t="s">
        <v>144</v>
      </c>
      <c r="E1485" s="173"/>
      <c r="F1485" s="174" t="s">
        <v>145</v>
      </c>
      <c r="G1485" s="174" t="s">
        <v>146</v>
      </c>
      <c r="H1485" s="174" t="s">
        <v>147</v>
      </c>
      <c r="I1485" s="174" t="s">
        <v>148</v>
      </c>
      <c r="J1485" s="174" t="s">
        <v>149</v>
      </c>
      <c r="K1485" s="174" t="s">
        <v>150</v>
      </c>
      <c r="L1485" s="174" t="s">
        <v>151</v>
      </c>
      <c r="M1485" s="174" t="s">
        <v>152</v>
      </c>
      <c r="N1485" s="174" t="s">
        <v>5</v>
      </c>
    </row>
    <row r="1486" spans="1:14" hidden="1" outlineLevel="1" x14ac:dyDescent="0.25">
      <c r="A1486" s="175" t="s">
        <v>333</v>
      </c>
      <c r="B1486" s="175" t="s">
        <v>334</v>
      </c>
      <c r="C1486" s="175" t="s">
        <v>155</v>
      </c>
      <c r="D1486" s="175" t="s">
        <v>156</v>
      </c>
      <c r="E1486" s="175"/>
      <c r="F1486" s="174">
        <v>4240</v>
      </c>
      <c r="G1486" s="174">
        <v>0</v>
      </c>
      <c r="H1486" s="174">
        <v>0</v>
      </c>
      <c r="I1486" s="174">
        <v>0</v>
      </c>
      <c r="J1486" s="174">
        <v>12032</v>
      </c>
      <c r="K1486" s="174">
        <v>0</v>
      </c>
      <c r="L1486" s="174">
        <v>0</v>
      </c>
      <c r="M1486" s="174">
        <v>0</v>
      </c>
      <c r="N1486" s="174">
        <v>16272</v>
      </c>
    </row>
    <row r="1487" spans="1:14" hidden="1" outlineLevel="1" x14ac:dyDescent="0.25">
      <c r="A1487" s="175" t="s">
        <v>333</v>
      </c>
      <c r="B1487" s="175" t="s">
        <v>334</v>
      </c>
      <c r="C1487" s="175" t="s">
        <v>157</v>
      </c>
      <c r="D1487" s="175" t="s">
        <v>158</v>
      </c>
      <c r="E1487" s="175"/>
      <c r="F1487" s="174">
        <v>0</v>
      </c>
      <c r="G1487" s="174">
        <v>0</v>
      </c>
      <c r="H1487" s="174">
        <v>0</v>
      </c>
      <c r="I1487" s="174">
        <v>0</v>
      </c>
      <c r="J1487" s="174">
        <v>90560</v>
      </c>
      <c r="K1487" s="174">
        <v>0</v>
      </c>
      <c r="L1487" s="174">
        <v>0</v>
      </c>
      <c r="M1487" s="174">
        <v>0</v>
      </c>
      <c r="N1487" s="174">
        <v>90560</v>
      </c>
    </row>
    <row r="1488" spans="1:14" hidden="1" outlineLevel="1" x14ac:dyDescent="0.25">
      <c r="A1488" s="175" t="s">
        <v>333</v>
      </c>
      <c r="B1488" s="175" t="s">
        <v>334</v>
      </c>
      <c r="C1488" s="175" t="s">
        <v>159</v>
      </c>
      <c r="D1488" s="175" t="s">
        <v>160</v>
      </c>
      <c r="E1488" s="175"/>
      <c r="F1488" s="174">
        <v>0</v>
      </c>
      <c r="G1488" s="174">
        <v>287056</v>
      </c>
      <c r="H1488" s="174">
        <v>0</v>
      </c>
      <c r="I1488" s="174">
        <v>0</v>
      </c>
      <c r="J1488" s="174">
        <v>0</v>
      </c>
      <c r="K1488" s="174">
        <v>0</v>
      </c>
      <c r="L1488" s="174">
        <v>0</v>
      </c>
      <c r="M1488" s="174">
        <v>0</v>
      </c>
      <c r="N1488" s="174">
        <v>287056</v>
      </c>
    </row>
    <row r="1489" spans="1:14" hidden="1" outlineLevel="1" x14ac:dyDescent="0.25">
      <c r="A1489" s="175" t="s">
        <v>333</v>
      </c>
      <c r="B1489" s="175" t="s">
        <v>334</v>
      </c>
      <c r="C1489" s="175" t="s">
        <v>161</v>
      </c>
      <c r="D1489" s="175" t="s">
        <v>162</v>
      </c>
      <c r="E1489" s="175"/>
      <c r="F1489" s="174">
        <v>41232</v>
      </c>
      <c r="G1489" s="174">
        <v>8160</v>
      </c>
      <c r="H1489" s="174">
        <v>0</v>
      </c>
      <c r="I1489" s="174">
        <v>0</v>
      </c>
      <c r="J1489" s="174">
        <v>39312</v>
      </c>
      <c r="K1489" s="174">
        <v>4928</v>
      </c>
      <c r="L1489" s="174">
        <v>0</v>
      </c>
      <c r="M1489" s="174">
        <v>0</v>
      </c>
      <c r="N1489" s="174">
        <v>93632</v>
      </c>
    </row>
    <row r="1490" spans="1:14" hidden="1" outlineLevel="1" x14ac:dyDescent="0.25">
      <c r="A1490" s="175" t="s">
        <v>333</v>
      </c>
      <c r="B1490" s="175" t="s">
        <v>334</v>
      </c>
      <c r="C1490" s="175" t="s">
        <v>163</v>
      </c>
      <c r="D1490" s="175" t="s">
        <v>164</v>
      </c>
      <c r="E1490" s="175"/>
      <c r="F1490" s="174">
        <v>0</v>
      </c>
      <c r="G1490" s="174">
        <v>0</v>
      </c>
      <c r="H1490" s="174">
        <v>0</v>
      </c>
      <c r="I1490" s="174">
        <v>0</v>
      </c>
      <c r="J1490" s="174">
        <v>0</v>
      </c>
      <c r="K1490" s="174">
        <v>0</v>
      </c>
      <c r="L1490" s="174">
        <v>0</v>
      </c>
      <c r="M1490" s="174">
        <v>0</v>
      </c>
      <c r="N1490" s="174">
        <v>0</v>
      </c>
    </row>
    <row r="1491" spans="1:14" hidden="1" outlineLevel="1" x14ac:dyDescent="0.25">
      <c r="A1491" s="175" t="s">
        <v>333</v>
      </c>
      <c r="B1491" s="175" t="s">
        <v>334</v>
      </c>
      <c r="C1491" s="175" t="s">
        <v>165</v>
      </c>
      <c r="D1491" s="175" t="s">
        <v>166</v>
      </c>
      <c r="E1491" s="175"/>
      <c r="F1491" s="174">
        <v>0</v>
      </c>
      <c r="G1491" s="174">
        <v>0</v>
      </c>
      <c r="H1491" s="174">
        <v>0</v>
      </c>
      <c r="I1491" s="174">
        <v>0</v>
      </c>
      <c r="J1491" s="174">
        <v>0</v>
      </c>
      <c r="K1491" s="174">
        <v>0</v>
      </c>
      <c r="L1491" s="174">
        <v>0</v>
      </c>
      <c r="M1491" s="174">
        <v>0</v>
      </c>
      <c r="N1491" s="174">
        <v>0</v>
      </c>
    </row>
    <row r="1492" spans="1:14" hidden="1" outlineLevel="1" x14ac:dyDescent="0.25">
      <c r="A1492" s="175" t="s">
        <v>333</v>
      </c>
      <c r="B1492" s="175" t="s">
        <v>334</v>
      </c>
      <c r="C1492" s="175" t="s">
        <v>167</v>
      </c>
      <c r="D1492" s="175" t="s">
        <v>168</v>
      </c>
      <c r="E1492" s="175"/>
      <c r="F1492" s="174">
        <v>0</v>
      </c>
      <c r="G1492" s="174">
        <v>55136</v>
      </c>
      <c r="H1492" s="174">
        <v>0</v>
      </c>
      <c r="I1492" s="174">
        <v>0</v>
      </c>
      <c r="J1492" s="174">
        <v>0</v>
      </c>
      <c r="K1492" s="174">
        <v>17040</v>
      </c>
      <c r="L1492" s="174">
        <v>0</v>
      </c>
      <c r="M1492" s="174">
        <v>0</v>
      </c>
      <c r="N1492" s="174">
        <v>72176</v>
      </c>
    </row>
    <row r="1493" spans="1:14" hidden="1" outlineLevel="1" x14ac:dyDescent="0.25">
      <c r="A1493" s="175" t="s">
        <v>333</v>
      </c>
      <c r="B1493" s="175" t="s">
        <v>334</v>
      </c>
      <c r="C1493" s="175" t="s">
        <v>169</v>
      </c>
      <c r="D1493" s="175" t="s">
        <v>170</v>
      </c>
      <c r="E1493" s="175"/>
      <c r="F1493" s="174">
        <v>0</v>
      </c>
      <c r="G1493" s="174">
        <v>0</v>
      </c>
      <c r="H1493" s="174">
        <v>0</v>
      </c>
      <c r="I1493" s="174">
        <v>0</v>
      </c>
      <c r="J1493" s="174">
        <v>16512</v>
      </c>
      <c r="K1493" s="174">
        <v>0</v>
      </c>
      <c r="L1493" s="174">
        <v>3200</v>
      </c>
      <c r="M1493" s="174">
        <v>0</v>
      </c>
      <c r="N1493" s="174">
        <v>19712</v>
      </c>
    </row>
    <row r="1494" spans="1:14" hidden="1" outlineLevel="1" x14ac:dyDescent="0.25">
      <c r="A1494" s="175" t="s">
        <v>333</v>
      </c>
      <c r="B1494" s="175" t="s">
        <v>334</v>
      </c>
      <c r="C1494" s="175" t="s">
        <v>171</v>
      </c>
      <c r="D1494" s="175" t="s">
        <v>172</v>
      </c>
      <c r="E1494" s="175"/>
      <c r="F1494" s="174">
        <v>28896</v>
      </c>
      <c r="G1494" s="174">
        <v>10944</v>
      </c>
      <c r="H1494" s="174">
        <v>0</v>
      </c>
      <c r="I1494" s="174">
        <v>0</v>
      </c>
      <c r="J1494" s="174">
        <v>63744</v>
      </c>
      <c r="K1494" s="174">
        <v>0</v>
      </c>
      <c r="L1494" s="174">
        <v>0</v>
      </c>
      <c r="M1494" s="174">
        <v>0</v>
      </c>
      <c r="N1494" s="174">
        <v>103584</v>
      </c>
    </row>
    <row r="1495" spans="1:14" hidden="1" outlineLevel="1" x14ac:dyDescent="0.25">
      <c r="A1495" s="175" t="s">
        <v>333</v>
      </c>
      <c r="B1495" s="175" t="s">
        <v>334</v>
      </c>
      <c r="C1495" s="175" t="s">
        <v>173</v>
      </c>
      <c r="D1495" s="175" t="s">
        <v>174</v>
      </c>
      <c r="E1495" s="175"/>
      <c r="F1495" s="174">
        <v>0</v>
      </c>
      <c r="G1495" s="174">
        <v>2752</v>
      </c>
      <c r="H1495" s="174">
        <v>0</v>
      </c>
      <c r="I1495" s="174">
        <v>0</v>
      </c>
      <c r="J1495" s="174">
        <v>0</v>
      </c>
      <c r="K1495" s="174">
        <v>0</v>
      </c>
      <c r="L1495" s="174">
        <v>0</v>
      </c>
      <c r="M1495" s="174">
        <v>0</v>
      </c>
      <c r="N1495" s="174">
        <v>2752</v>
      </c>
    </row>
    <row r="1496" spans="1:14" hidden="1" outlineLevel="1" x14ac:dyDescent="0.25">
      <c r="A1496" s="175" t="s">
        <v>333</v>
      </c>
      <c r="B1496" s="175" t="s">
        <v>334</v>
      </c>
      <c r="C1496" s="175" t="s">
        <v>175</v>
      </c>
      <c r="D1496" s="175" t="s">
        <v>176</v>
      </c>
      <c r="E1496" s="175"/>
      <c r="F1496" s="174">
        <v>0</v>
      </c>
      <c r="G1496" s="174">
        <v>1344</v>
      </c>
      <c r="H1496" s="174">
        <v>0</v>
      </c>
      <c r="I1496" s="174">
        <v>0</v>
      </c>
      <c r="J1496" s="174">
        <v>0</v>
      </c>
      <c r="K1496" s="174">
        <v>23456</v>
      </c>
      <c r="L1496" s="174">
        <v>0</v>
      </c>
      <c r="M1496" s="174">
        <v>0</v>
      </c>
      <c r="N1496" s="174">
        <v>24800</v>
      </c>
    </row>
    <row r="1497" spans="1:14" hidden="1" outlineLevel="1" x14ac:dyDescent="0.25">
      <c r="A1497" s="175" t="s">
        <v>333</v>
      </c>
      <c r="B1497" s="175" t="s">
        <v>334</v>
      </c>
      <c r="C1497" s="175" t="s">
        <v>177</v>
      </c>
      <c r="D1497" s="175" t="s">
        <v>178</v>
      </c>
      <c r="E1497" s="175"/>
      <c r="F1497" s="174">
        <v>331824</v>
      </c>
      <c r="G1497" s="174">
        <v>0</v>
      </c>
      <c r="H1497" s="174">
        <v>0</v>
      </c>
      <c r="I1497" s="174">
        <v>89930</v>
      </c>
      <c r="J1497" s="174">
        <v>0</v>
      </c>
      <c r="K1497" s="174">
        <v>0</v>
      </c>
      <c r="L1497" s="174">
        <v>0</v>
      </c>
      <c r="M1497" s="174">
        <v>0</v>
      </c>
      <c r="N1497" s="174">
        <v>421754</v>
      </c>
    </row>
    <row r="1498" spans="1:14" hidden="1" outlineLevel="1" x14ac:dyDescent="0.25">
      <c r="A1498" s="175" t="s">
        <v>333</v>
      </c>
      <c r="B1498" s="175" t="s">
        <v>334</v>
      </c>
      <c r="C1498" s="175" t="s">
        <v>179</v>
      </c>
      <c r="D1498" s="175" t="s">
        <v>180</v>
      </c>
      <c r="E1498" s="175"/>
      <c r="F1498" s="174">
        <v>15552</v>
      </c>
      <c r="G1498" s="174">
        <v>0</v>
      </c>
      <c r="H1498" s="174">
        <v>0</v>
      </c>
      <c r="I1498" s="174">
        <v>0</v>
      </c>
      <c r="J1498" s="174">
        <v>0</v>
      </c>
      <c r="K1498" s="174">
        <v>0</v>
      </c>
      <c r="L1498" s="174">
        <v>0</v>
      </c>
      <c r="M1498" s="174">
        <v>0</v>
      </c>
      <c r="N1498" s="174">
        <v>15552</v>
      </c>
    </row>
    <row r="1499" spans="1:14" hidden="1" outlineLevel="1" x14ac:dyDescent="0.25">
      <c r="A1499" s="175" t="s">
        <v>333</v>
      </c>
      <c r="B1499" s="175" t="s">
        <v>334</v>
      </c>
      <c r="C1499" s="175" t="s">
        <v>181</v>
      </c>
      <c r="D1499" s="175" t="s">
        <v>182</v>
      </c>
      <c r="E1499" s="175"/>
      <c r="F1499" s="174">
        <v>0</v>
      </c>
      <c r="G1499" s="174">
        <v>0</v>
      </c>
      <c r="H1499" s="174">
        <v>0</v>
      </c>
      <c r="I1499" s="174">
        <v>0</v>
      </c>
      <c r="J1499" s="174">
        <v>0</v>
      </c>
      <c r="K1499" s="174">
        <v>75744</v>
      </c>
      <c r="L1499" s="174">
        <v>0</v>
      </c>
      <c r="M1499" s="174">
        <v>4787</v>
      </c>
      <c r="N1499" s="174">
        <v>80531</v>
      </c>
    </row>
    <row r="1500" spans="1:14" hidden="1" outlineLevel="1" x14ac:dyDescent="0.25">
      <c r="A1500" s="175" t="s">
        <v>333</v>
      </c>
      <c r="B1500" s="175" t="s">
        <v>334</v>
      </c>
      <c r="C1500" s="175" t="s">
        <v>183</v>
      </c>
      <c r="D1500" s="175" t="s">
        <v>184</v>
      </c>
      <c r="E1500" s="175"/>
      <c r="F1500" s="174">
        <v>0</v>
      </c>
      <c r="G1500" s="174">
        <v>0</v>
      </c>
      <c r="H1500" s="174">
        <v>0</v>
      </c>
      <c r="I1500" s="174">
        <v>0</v>
      </c>
      <c r="J1500" s="174">
        <v>0</v>
      </c>
      <c r="K1500" s="174">
        <v>0</v>
      </c>
      <c r="L1500" s="174">
        <v>0</v>
      </c>
      <c r="M1500" s="174">
        <v>0</v>
      </c>
      <c r="N1500" s="174">
        <v>0</v>
      </c>
    </row>
    <row r="1501" spans="1:14" hidden="1" outlineLevel="1" x14ac:dyDescent="0.25">
      <c r="A1501" s="175" t="s">
        <v>333</v>
      </c>
      <c r="B1501" s="175" t="s">
        <v>334</v>
      </c>
      <c r="C1501" s="175" t="s">
        <v>185</v>
      </c>
      <c r="D1501" s="175" t="s">
        <v>186</v>
      </c>
      <c r="E1501" s="175"/>
      <c r="F1501" s="174">
        <v>7824</v>
      </c>
      <c r="G1501" s="174">
        <v>0</v>
      </c>
      <c r="H1501" s="174">
        <v>0</v>
      </c>
      <c r="I1501" s="174">
        <v>0</v>
      </c>
      <c r="J1501" s="174">
        <v>0</v>
      </c>
      <c r="K1501" s="174">
        <v>108512</v>
      </c>
      <c r="L1501" s="174">
        <v>0</v>
      </c>
      <c r="M1501" s="174">
        <v>11649</v>
      </c>
      <c r="N1501" s="174">
        <v>127985</v>
      </c>
    </row>
    <row r="1502" spans="1:14" hidden="1" outlineLevel="1" x14ac:dyDescent="0.25">
      <c r="A1502" s="175" t="s">
        <v>333</v>
      </c>
      <c r="B1502" s="175" t="s">
        <v>334</v>
      </c>
      <c r="C1502" s="175" t="s">
        <v>187</v>
      </c>
      <c r="D1502" s="175" t="s">
        <v>188</v>
      </c>
      <c r="E1502" s="175"/>
      <c r="F1502" s="174">
        <v>0</v>
      </c>
      <c r="G1502" s="174">
        <v>0</v>
      </c>
      <c r="H1502" s="174">
        <v>0</v>
      </c>
      <c r="I1502" s="174">
        <v>0</v>
      </c>
      <c r="J1502" s="174">
        <v>0</v>
      </c>
      <c r="K1502" s="174">
        <v>0</v>
      </c>
      <c r="L1502" s="174">
        <v>0</v>
      </c>
      <c r="M1502" s="174">
        <v>0</v>
      </c>
      <c r="N1502" s="174">
        <v>0</v>
      </c>
    </row>
    <row r="1503" spans="1:14" hidden="1" outlineLevel="1" x14ac:dyDescent="0.25">
      <c r="A1503" s="175" t="s">
        <v>333</v>
      </c>
      <c r="B1503" s="175" t="s">
        <v>334</v>
      </c>
      <c r="C1503" s="175" t="s">
        <v>189</v>
      </c>
      <c r="D1503" s="175" t="s">
        <v>190</v>
      </c>
      <c r="E1503" s="175"/>
      <c r="F1503" s="174">
        <v>0</v>
      </c>
      <c r="G1503" s="174">
        <v>0</v>
      </c>
      <c r="H1503" s="174">
        <v>0</v>
      </c>
      <c r="I1503" s="174">
        <v>0</v>
      </c>
      <c r="J1503" s="174">
        <v>0</v>
      </c>
      <c r="K1503" s="174">
        <v>68688</v>
      </c>
      <c r="L1503" s="174">
        <v>0</v>
      </c>
      <c r="M1503" s="174">
        <v>0</v>
      </c>
      <c r="N1503" s="174">
        <v>68688</v>
      </c>
    </row>
    <row r="1504" spans="1:14" hidden="1" outlineLevel="1" x14ac:dyDescent="0.25">
      <c r="A1504" s="175" t="s">
        <v>333</v>
      </c>
      <c r="B1504" s="175" t="s">
        <v>334</v>
      </c>
      <c r="C1504" s="175" t="s">
        <v>191</v>
      </c>
      <c r="D1504" s="175" t="s">
        <v>192</v>
      </c>
      <c r="E1504" s="175"/>
      <c r="F1504" s="174">
        <v>0</v>
      </c>
      <c r="G1504" s="174">
        <v>145696</v>
      </c>
      <c r="H1504" s="174">
        <v>86512</v>
      </c>
      <c r="I1504" s="174">
        <v>0</v>
      </c>
      <c r="J1504" s="174">
        <v>0</v>
      </c>
      <c r="K1504" s="174">
        <v>0</v>
      </c>
      <c r="L1504" s="174">
        <v>0</v>
      </c>
      <c r="M1504" s="174">
        <v>0</v>
      </c>
      <c r="N1504" s="174">
        <v>232208</v>
      </c>
    </row>
    <row r="1505" spans="1:14" hidden="1" outlineLevel="1" x14ac:dyDescent="0.25">
      <c r="A1505" s="175" t="s">
        <v>333</v>
      </c>
      <c r="B1505" s="175" t="s">
        <v>334</v>
      </c>
      <c r="C1505" s="175" t="s">
        <v>193</v>
      </c>
      <c r="D1505" s="175" t="s">
        <v>194</v>
      </c>
      <c r="E1505" s="175"/>
      <c r="F1505" s="174">
        <v>0</v>
      </c>
      <c r="G1505" s="174">
        <v>0</v>
      </c>
      <c r="H1505" s="174">
        <v>0</v>
      </c>
      <c r="I1505" s="174">
        <v>0</v>
      </c>
      <c r="J1505" s="174">
        <v>46624</v>
      </c>
      <c r="K1505" s="174">
        <v>0</v>
      </c>
      <c r="L1505" s="174">
        <v>0</v>
      </c>
      <c r="M1505" s="174">
        <v>0</v>
      </c>
      <c r="N1505" s="174">
        <v>46624</v>
      </c>
    </row>
    <row r="1506" spans="1:14" hidden="1" outlineLevel="1" x14ac:dyDescent="0.25">
      <c r="A1506" s="175" t="s">
        <v>333</v>
      </c>
      <c r="B1506" s="175" t="s">
        <v>334</v>
      </c>
      <c r="C1506" s="175" t="s">
        <v>195</v>
      </c>
      <c r="D1506" s="175" t="s">
        <v>196</v>
      </c>
      <c r="E1506" s="175"/>
      <c r="F1506" s="174">
        <v>0</v>
      </c>
      <c r="G1506" s="174">
        <v>0</v>
      </c>
      <c r="H1506" s="174">
        <v>0</v>
      </c>
      <c r="I1506" s="174">
        <v>0</v>
      </c>
      <c r="J1506" s="174">
        <v>34976</v>
      </c>
      <c r="K1506" s="174">
        <v>0</v>
      </c>
      <c r="L1506" s="174">
        <v>17624</v>
      </c>
      <c r="M1506" s="174">
        <v>0</v>
      </c>
      <c r="N1506" s="174">
        <v>52600</v>
      </c>
    </row>
    <row r="1507" spans="1:14" hidden="1" outlineLevel="1" x14ac:dyDescent="0.25">
      <c r="A1507" s="175" t="s">
        <v>333</v>
      </c>
      <c r="B1507" s="175" t="s">
        <v>334</v>
      </c>
      <c r="C1507" s="175" t="s">
        <v>197</v>
      </c>
      <c r="D1507" s="175" t="s">
        <v>198</v>
      </c>
      <c r="E1507" s="175"/>
      <c r="F1507" s="174">
        <v>0</v>
      </c>
      <c r="G1507" s="174">
        <v>0</v>
      </c>
      <c r="H1507" s="174">
        <v>0</v>
      </c>
      <c r="I1507" s="174">
        <v>0</v>
      </c>
      <c r="J1507" s="174">
        <v>4256</v>
      </c>
      <c r="K1507" s="174">
        <v>0</v>
      </c>
      <c r="L1507" s="174">
        <v>0</v>
      </c>
      <c r="M1507" s="174">
        <v>0</v>
      </c>
      <c r="N1507" s="174">
        <v>4256</v>
      </c>
    </row>
    <row r="1508" spans="1:14" hidden="1" outlineLevel="1" x14ac:dyDescent="0.25">
      <c r="A1508" s="175" t="s">
        <v>333</v>
      </c>
      <c r="B1508" s="175" t="s">
        <v>334</v>
      </c>
      <c r="C1508" s="175" t="s">
        <v>199</v>
      </c>
      <c r="D1508" s="175" t="s">
        <v>200</v>
      </c>
      <c r="E1508" s="175"/>
      <c r="F1508" s="174">
        <v>20352</v>
      </c>
      <c r="G1508" s="174">
        <v>0</v>
      </c>
      <c r="H1508" s="174">
        <v>0</v>
      </c>
      <c r="I1508" s="174">
        <v>0</v>
      </c>
      <c r="J1508" s="174">
        <v>0</v>
      </c>
      <c r="K1508" s="174">
        <v>0</v>
      </c>
      <c r="L1508" s="174">
        <v>0</v>
      </c>
      <c r="M1508" s="174">
        <v>0</v>
      </c>
      <c r="N1508" s="174">
        <v>20352</v>
      </c>
    </row>
    <row r="1509" spans="1:14" hidden="1" outlineLevel="1" x14ac:dyDescent="0.25">
      <c r="A1509" s="175" t="s">
        <v>333</v>
      </c>
      <c r="B1509" s="175" t="s">
        <v>334</v>
      </c>
      <c r="C1509" s="175" t="s">
        <v>201</v>
      </c>
      <c r="D1509" s="175" t="s">
        <v>202</v>
      </c>
      <c r="E1509" s="175"/>
      <c r="F1509" s="174">
        <v>24576</v>
      </c>
      <c r="G1509" s="174">
        <v>0</v>
      </c>
      <c r="H1509" s="174">
        <v>0</v>
      </c>
      <c r="I1509" s="174">
        <v>0</v>
      </c>
      <c r="J1509" s="174">
        <v>61952</v>
      </c>
      <c r="K1509" s="174">
        <v>0</v>
      </c>
      <c r="L1509" s="174">
        <v>4912</v>
      </c>
      <c r="M1509" s="174">
        <v>0</v>
      </c>
      <c r="N1509" s="174">
        <v>91440</v>
      </c>
    </row>
    <row r="1510" spans="1:14" hidden="1" outlineLevel="1" x14ac:dyDescent="0.25">
      <c r="A1510" s="175" t="s">
        <v>333</v>
      </c>
      <c r="B1510" s="175" t="s">
        <v>334</v>
      </c>
      <c r="C1510" s="175" t="s">
        <v>203</v>
      </c>
      <c r="D1510" s="175" t="s">
        <v>204</v>
      </c>
      <c r="E1510" s="175"/>
      <c r="F1510" s="174">
        <v>514492</v>
      </c>
      <c r="G1510" s="174">
        <v>0</v>
      </c>
      <c r="H1510" s="174">
        <v>0</v>
      </c>
      <c r="I1510" s="174">
        <v>0</v>
      </c>
      <c r="J1510" s="174">
        <v>2976</v>
      </c>
      <c r="K1510" s="174">
        <v>0</v>
      </c>
      <c r="L1510" s="174">
        <v>0</v>
      </c>
      <c r="M1510" s="174">
        <v>0</v>
      </c>
      <c r="N1510" s="174">
        <v>517468</v>
      </c>
    </row>
    <row r="1511" spans="1:14" hidden="1" outlineLevel="1" x14ac:dyDescent="0.25">
      <c r="A1511" s="175" t="s">
        <v>333</v>
      </c>
      <c r="B1511" s="175" t="s">
        <v>334</v>
      </c>
      <c r="C1511" s="175" t="s">
        <v>205</v>
      </c>
      <c r="D1511" s="175" t="s">
        <v>206</v>
      </c>
      <c r="E1511" s="175"/>
      <c r="F1511" s="174">
        <v>80352</v>
      </c>
      <c r="G1511" s="174">
        <v>0</v>
      </c>
      <c r="H1511" s="174">
        <v>0</v>
      </c>
      <c r="I1511" s="174">
        <v>0</v>
      </c>
      <c r="J1511" s="174">
        <v>0</v>
      </c>
      <c r="K1511" s="174">
        <v>0</v>
      </c>
      <c r="L1511" s="174">
        <v>0</v>
      </c>
      <c r="M1511" s="174">
        <v>0</v>
      </c>
      <c r="N1511" s="174">
        <v>80352</v>
      </c>
    </row>
    <row r="1512" spans="1:14" hidden="1" outlineLevel="1" x14ac:dyDescent="0.25">
      <c r="A1512" s="175" t="s">
        <v>333</v>
      </c>
      <c r="B1512" s="175" t="s">
        <v>334</v>
      </c>
      <c r="C1512" s="175" t="s">
        <v>207</v>
      </c>
      <c r="D1512" s="175" t="s">
        <v>208</v>
      </c>
      <c r="E1512" s="175"/>
      <c r="F1512" s="174">
        <v>0</v>
      </c>
      <c r="G1512" s="174">
        <v>0</v>
      </c>
      <c r="H1512" s="174">
        <v>0</v>
      </c>
      <c r="I1512" s="174">
        <v>0</v>
      </c>
      <c r="J1512" s="174">
        <v>0</v>
      </c>
      <c r="K1512" s="174">
        <v>0</v>
      </c>
      <c r="L1512" s="174">
        <v>0</v>
      </c>
      <c r="M1512" s="174">
        <v>0</v>
      </c>
      <c r="N1512" s="174">
        <v>0</v>
      </c>
    </row>
    <row r="1513" spans="1:14" hidden="1" outlineLevel="1" x14ac:dyDescent="0.25">
      <c r="A1513" s="175" t="s">
        <v>333</v>
      </c>
      <c r="B1513" s="175" t="s">
        <v>334</v>
      </c>
      <c r="C1513" s="175" t="s">
        <v>209</v>
      </c>
      <c r="D1513" s="175" t="s">
        <v>210</v>
      </c>
      <c r="E1513" s="175"/>
      <c r="F1513" s="174">
        <v>1069340</v>
      </c>
      <c r="G1513" s="174">
        <v>511088</v>
      </c>
      <c r="H1513" s="174">
        <v>86512</v>
      </c>
      <c r="I1513" s="174">
        <v>89930</v>
      </c>
      <c r="J1513" s="174">
        <v>372944</v>
      </c>
      <c r="K1513" s="174">
        <v>298368</v>
      </c>
      <c r="L1513" s="174">
        <v>25736</v>
      </c>
      <c r="M1513" s="174">
        <v>16436</v>
      </c>
      <c r="N1513" s="174">
        <v>2470354</v>
      </c>
    </row>
    <row r="1514" spans="1:14" hidden="1" outlineLevel="1" x14ac:dyDescent="0.25">
      <c r="D1514" s="173" t="s">
        <v>211</v>
      </c>
      <c r="E1514" s="173"/>
    </row>
    <row r="1515" spans="1:14" hidden="1" outlineLevel="1" x14ac:dyDescent="0.25">
      <c r="A1515" s="175" t="s">
        <v>333</v>
      </c>
      <c r="B1515" s="175" t="s">
        <v>334</v>
      </c>
      <c r="C1515" s="175" t="s">
        <v>212</v>
      </c>
      <c r="D1515" s="175" t="s">
        <v>213</v>
      </c>
      <c r="E1515" s="175"/>
      <c r="F1515" s="174">
        <v>0</v>
      </c>
      <c r="G1515" s="174">
        <v>0</v>
      </c>
      <c r="H1515" s="174">
        <v>0</v>
      </c>
      <c r="I1515" s="174">
        <v>0</v>
      </c>
      <c r="J1515" s="174">
        <v>0</v>
      </c>
      <c r="K1515" s="174">
        <v>0</v>
      </c>
      <c r="L1515" s="174">
        <v>0</v>
      </c>
      <c r="M1515" s="174">
        <v>0</v>
      </c>
      <c r="N1515" s="174">
        <v>0</v>
      </c>
    </row>
    <row r="1516" spans="1:14" hidden="1" outlineLevel="1" x14ac:dyDescent="0.25">
      <c r="A1516" s="175" t="s">
        <v>333</v>
      </c>
      <c r="B1516" s="175" t="s">
        <v>334</v>
      </c>
      <c r="C1516" s="175" t="s">
        <v>214</v>
      </c>
      <c r="D1516" s="175" t="s">
        <v>215</v>
      </c>
      <c r="E1516" s="175"/>
      <c r="F1516" s="174">
        <v>0</v>
      </c>
      <c r="G1516" s="174">
        <v>0</v>
      </c>
      <c r="H1516" s="174">
        <v>0</v>
      </c>
      <c r="I1516" s="174">
        <v>0</v>
      </c>
      <c r="J1516" s="174">
        <v>0</v>
      </c>
      <c r="K1516" s="174">
        <v>0</v>
      </c>
      <c r="L1516" s="174">
        <v>0</v>
      </c>
      <c r="M1516" s="174">
        <v>0</v>
      </c>
      <c r="N1516" s="174">
        <v>0</v>
      </c>
    </row>
    <row r="1517" spans="1:14" hidden="1" outlineLevel="1" x14ac:dyDescent="0.25">
      <c r="A1517" s="175" t="s">
        <v>333</v>
      </c>
      <c r="B1517" s="175" t="s">
        <v>334</v>
      </c>
      <c r="C1517" s="175" t="s">
        <v>216</v>
      </c>
      <c r="D1517" s="175" t="s">
        <v>217</v>
      </c>
      <c r="E1517" s="175"/>
      <c r="F1517" s="174">
        <v>0</v>
      </c>
      <c r="G1517" s="174">
        <v>0</v>
      </c>
      <c r="H1517" s="174">
        <v>0</v>
      </c>
      <c r="I1517" s="174">
        <v>0</v>
      </c>
      <c r="J1517" s="174">
        <v>0</v>
      </c>
      <c r="K1517" s="174">
        <v>0</v>
      </c>
      <c r="L1517" s="174">
        <v>0</v>
      </c>
      <c r="M1517" s="174">
        <v>0</v>
      </c>
      <c r="N1517" s="174">
        <v>0</v>
      </c>
    </row>
    <row r="1518" spans="1:14" hidden="1" outlineLevel="1" x14ac:dyDescent="0.25">
      <c r="A1518" s="175" t="s">
        <v>333</v>
      </c>
      <c r="B1518" s="175" t="s">
        <v>334</v>
      </c>
      <c r="C1518" s="175" t="s">
        <v>218</v>
      </c>
      <c r="D1518" s="175" t="s">
        <v>219</v>
      </c>
      <c r="E1518" s="175"/>
      <c r="F1518" s="174">
        <v>0</v>
      </c>
      <c r="G1518" s="174">
        <v>0</v>
      </c>
      <c r="H1518" s="174">
        <v>0</v>
      </c>
      <c r="I1518" s="174">
        <v>0</v>
      </c>
      <c r="J1518" s="174">
        <v>0</v>
      </c>
      <c r="K1518" s="174">
        <v>0</v>
      </c>
      <c r="L1518" s="174">
        <v>0</v>
      </c>
      <c r="M1518" s="174">
        <v>0</v>
      </c>
      <c r="N1518" s="174">
        <v>0</v>
      </c>
    </row>
    <row r="1519" spans="1:14" hidden="1" outlineLevel="1" x14ac:dyDescent="0.25">
      <c r="A1519" s="175" t="s">
        <v>333</v>
      </c>
      <c r="B1519" s="175" t="s">
        <v>334</v>
      </c>
      <c r="C1519" s="175" t="s">
        <v>482</v>
      </c>
      <c r="D1519" s="175" t="s">
        <v>483</v>
      </c>
      <c r="E1519" s="175"/>
      <c r="F1519" s="174">
        <v>0</v>
      </c>
      <c r="G1519" s="174">
        <v>0</v>
      </c>
      <c r="H1519" s="174">
        <v>0</v>
      </c>
      <c r="I1519" s="174">
        <v>0</v>
      </c>
      <c r="J1519" s="174">
        <v>0</v>
      </c>
      <c r="K1519" s="174">
        <v>0</v>
      </c>
      <c r="L1519" s="174">
        <v>0</v>
      </c>
      <c r="M1519" s="174">
        <v>0</v>
      </c>
      <c r="N1519" s="174">
        <v>0</v>
      </c>
    </row>
    <row r="1520" spans="1:14" hidden="1" outlineLevel="1" x14ac:dyDescent="0.25">
      <c r="A1520" s="175" t="s">
        <v>333</v>
      </c>
      <c r="B1520" s="175" t="s">
        <v>334</v>
      </c>
      <c r="C1520" s="175" t="s">
        <v>484</v>
      </c>
      <c r="D1520" s="175" t="s">
        <v>220</v>
      </c>
      <c r="E1520" s="175"/>
      <c r="F1520" s="174">
        <v>0</v>
      </c>
      <c r="G1520" s="174">
        <v>0</v>
      </c>
      <c r="H1520" s="174">
        <v>0</v>
      </c>
      <c r="I1520" s="174">
        <v>0</v>
      </c>
      <c r="J1520" s="174">
        <v>0</v>
      </c>
      <c r="K1520" s="174">
        <v>0</v>
      </c>
      <c r="L1520" s="174">
        <v>0</v>
      </c>
      <c r="M1520" s="174">
        <v>0</v>
      </c>
      <c r="N1520" s="174">
        <v>0</v>
      </c>
    </row>
    <row r="1521" spans="1:14" hidden="1" outlineLevel="1" x14ac:dyDescent="0.25"/>
    <row r="1522" spans="1:14" hidden="1" outlineLevel="1" x14ac:dyDescent="0.25"/>
    <row r="1523" spans="1:14" hidden="1" outlineLevel="1" x14ac:dyDescent="0.25">
      <c r="A1523" s="173" t="s">
        <v>335</v>
      </c>
    </row>
    <row r="1524" spans="1:14" hidden="1" outlineLevel="1" x14ac:dyDescent="0.25">
      <c r="A1524" s="175" t="s">
        <v>6</v>
      </c>
      <c r="B1524" s="175" t="s">
        <v>143</v>
      </c>
      <c r="C1524" s="175" t="s">
        <v>14</v>
      </c>
      <c r="D1524" s="173" t="s">
        <v>144</v>
      </c>
      <c r="E1524" s="173"/>
      <c r="F1524" s="174" t="s">
        <v>145</v>
      </c>
      <c r="G1524" s="174" t="s">
        <v>146</v>
      </c>
      <c r="H1524" s="174" t="s">
        <v>147</v>
      </c>
      <c r="I1524" s="174" t="s">
        <v>148</v>
      </c>
      <c r="J1524" s="174" t="s">
        <v>149</v>
      </c>
      <c r="K1524" s="174" t="s">
        <v>150</v>
      </c>
      <c r="L1524" s="174" t="s">
        <v>151</v>
      </c>
      <c r="M1524" s="174" t="s">
        <v>152</v>
      </c>
      <c r="N1524" s="174" t="s">
        <v>5</v>
      </c>
    </row>
    <row r="1525" spans="1:14" hidden="1" outlineLevel="1" x14ac:dyDescent="0.25">
      <c r="A1525" s="175" t="s">
        <v>336</v>
      </c>
      <c r="B1525" s="175" t="s">
        <v>337</v>
      </c>
      <c r="C1525" s="175" t="s">
        <v>155</v>
      </c>
      <c r="D1525" s="175" t="s">
        <v>156</v>
      </c>
      <c r="E1525" s="175"/>
      <c r="F1525" s="174">
        <v>22944</v>
      </c>
      <c r="G1525" s="174">
        <v>0</v>
      </c>
      <c r="H1525" s="174">
        <v>0</v>
      </c>
      <c r="I1525" s="174">
        <v>0</v>
      </c>
      <c r="J1525" s="174">
        <v>25152</v>
      </c>
      <c r="K1525" s="174">
        <v>0</v>
      </c>
      <c r="L1525" s="174">
        <v>696</v>
      </c>
      <c r="M1525" s="174">
        <v>0</v>
      </c>
      <c r="N1525" s="174">
        <v>48792</v>
      </c>
    </row>
    <row r="1526" spans="1:14" hidden="1" outlineLevel="1" x14ac:dyDescent="0.25">
      <c r="A1526" s="175" t="s">
        <v>336</v>
      </c>
      <c r="B1526" s="175" t="s">
        <v>337</v>
      </c>
      <c r="C1526" s="175" t="s">
        <v>157</v>
      </c>
      <c r="D1526" s="175" t="s">
        <v>158</v>
      </c>
      <c r="E1526" s="175"/>
      <c r="F1526" s="174">
        <v>6048</v>
      </c>
      <c r="G1526" s="174">
        <v>0</v>
      </c>
      <c r="H1526" s="174">
        <v>0</v>
      </c>
      <c r="I1526" s="174">
        <v>0</v>
      </c>
      <c r="J1526" s="174">
        <v>55680</v>
      </c>
      <c r="K1526" s="174">
        <v>0</v>
      </c>
      <c r="L1526" s="174">
        <v>5704</v>
      </c>
      <c r="M1526" s="174">
        <v>0</v>
      </c>
      <c r="N1526" s="174">
        <v>67432</v>
      </c>
    </row>
    <row r="1527" spans="1:14" hidden="1" outlineLevel="1" x14ac:dyDescent="0.25">
      <c r="A1527" s="175" t="s">
        <v>336</v>
      </c>
      <c r="B1527" s="175" t="s">
        <v>337</v>
      </c>
      <c r="C1527" s="175" t="s">
        <v>159</v>
      </c>
      <c r="D1527" s="175" t="s">
        <v>160</v>
      </c>
      <c r="E1527" s="175"/>
      <c r="F1527" s="174">
        <v>0</v>
      </c>
      <c r="G1527" s="174">
        <v>2663376</v>
      </c>
      <c r="H1527" s="174">
        <v>0</v>
      </c>
      <c r="I1527" s="174">
        <v>0</v>
      </c>
      <c r="J1527" s="174">
        <v>0</v>
      </c>
      <c r="K1527" s="174">
        <v>0</v>
      </c>
      <c r="L1527" s="174">
        <v>0</v>
      </c>
      <c r="M1527" s="174">
        <v>864</v>
      </c>
      <c r="N1527" s="174">
        <v>2664240</v>
      </c>
    </row>
    <row r="1528" spans="1:14" hidden="1" outlineLevel="1" x14ac:dyDescent="0.25">
      <c r="A1528" s="175" t="s">
        <v>336</v>
      </c>
      <c r="B1528" s="175" t="s">
        <v>337</v>
      </c>
      <c r="C1528" s="175" t="s">
        <v>161</v>
      </c>
      <c r="D1528" s="175" t="s">
        <v>162</v>
      </c>
      <c r="E1528" s="175"/>
      <c r="F1528" s="174">
        <v>283440</v>
      </c>
      <c r="G1528" s="174">
        <v>217200</v>
      </c>
      <c r="H1528" s="174">
        <v>0</v>
      </c>
      <c r="I1528" s="174">
        <v>0</v>
      </c>
      <c r="J1528" s="174">
        <v>424256</v>
      </c>
      <c r="K1528" s="174">
        <v>51600</v>
      </c>
      <c r="L1528" s="174">
        <v>60642</v>
      </c>
      <c r="M1528" s="174">
        <v>14328</v>
      </c>
      <c r="N1528" s="174">
        <v>1051466</v>
      </c>
    </row>
    <row r="1529" spans="1:14" hidden="1" outlineLevel="1" x14ac:dyDescent="0.25">
      <c r="A1529" s="175" t="s">
        <v>336</v>
      </c>
      <c r="B1529" s="175" t="s">
        <v>337</v>
      </c>
      <c r="C1529" s="175" t="s">
        <v>163</v>
      </c>
      <c r="D1529" s="175" t="s">
        <v>164</v>
      </c>
      <c r="E1529" s="175"/>
      <c r="F1529" s="174">
        <v>0</v>
      </c>
      <c r="G1529" s="174">
        <v>0</v>
      </c>
      <c r="H1529" s="174">
        <v>0</v>
      </c>
      <c r="I1529" s="174">
        <v>0</v>
      </c>
      <c r="J1529" s="174">
        <v>54832</v>
      </c>
      <c r="K1529" s="174">
        <v>0</v>
      </c>
      <c r="L1529" s="174">
        <v>1152</v>
      </c>
      <c r="M1529" s="174">
        <v>0</v>
      </c>
      <c r="N1529" s="174">
        <v>55984</v>
      </c>
    </row>
    <row r="1530" spans="1:14" hidden="1" outlineLevel="1" x14ac:dyDescent="0.25">
      <c r="A1530" s="175" t="s">
        <v>336</v>
      </c>
      <c r="B1530" s="175" t="s">
        <v>337</v>
      </c>
      <c r="C1530" s="175" t="s">
        <v>165</v>
      </c>
      <c r="D1530" s="175" t="s">
        <v>166</v>
      </c>
      <c r="E1530" s="175"/>
      <c r="F1530" s="174">
        <v>30864</v>
      </c>
      <c r="G1530" s="174">
        <v>0</v>
      </c>
      <c r="H1530" s="174">
        <v>0</v>
      </c>
      <c r="I1530" s="174">
        <v>0</v>
      </c>
      <c r="J1530" s="174">
        <v>59792</v>
      </c>
      <c r="K1530" s="174">
        <v>0</v>
      </c>
      <c r="L1530" s="174">
        <v>148084</v>
      </c>
      <c r="M1530" s="174">
        <v>0</v>
      </c>
      <c r="N1530" s="174">
        <v>238740</v>
      </c>
    </row>
    <row r="1531" spans="1:14" hidden="1" outlineLevel="1" x14ac:dyDescent="0.25">
      <c r="A1531" s="175" t="s">
        <v>336</v>
      </c>
      <c r="B1531" s="175" t="s">
        <v>337</v>
      </c>
      <c r="C1531" s="175" t="s">
        <v>167</v>
      </c>
      <c r="D1531" s="175" t="s">
        <v>168</v>
      </c>
      <c r="E1531" s="175"/>
      <c r="F1531" s="174">
        <v>0</v>
      </c>
      <c r="G1531" s="174">
        <v>227904</v>
      </c>
      <c r="H1531" s="174">
        <v>0</v>
      </c>
      <c r="I1531" s="174">
        <v>0</v>
      </c>
      <c r="J1531" s="174">
        <v>0</v>
      </c>
      <c r="K1531" s="174">
        <v>237056</v>
      </c>
      <c r="L1531" s="174">
        <v>0</v>
      </c>
      <c r="M1531" s="174">
        <v>21491</v>
      </c>
      <c r="N1531" s="174">
        <v>486451</v>
      </c>
    </row>
    <row r="1532" spans="1:14" hidden="1" outlineLevel="1" x14ac:dyDescent="0.25">
      <c r="A1532" s="175" t="s">
        <v>336</v>
      </c>
      <c r="B1532" s="175" t="s">
        <v>337</v>
      </c>
      <c r="C1532" s="175" t="s">
        <v>169</v>
      </c>
      <c r="D1532" s="175" t="s">
        <v>170</v>
      </c>
      <c r="E1532" s="175"/>
      <c r="F1532" s="174">
        <v>0</v>
      </c>
      <c r="G1532" s="174">
        <v>0</v>
      </c>
      <c r="H1532" s="174">
        <v>0</v>
      </c>
      <c r="I1532" s="174">
        <v>0</v>
      </c>
      <c r="J1532" s="174">
        <v>2304</v>
      </c>
      <c r="K1532" s="174">
        <v>0</v>
      </c>
      <c r="L1532" s="174">
        <v>0</v>
      </c>
      <c r="M1532" s="174">
        <v>0</v>
      </c>
      <c r="N1532" s="174">
        <v>2304</v>
      </c>
    </row>
    <row r="1533" spans="1:14" hidden="1" outlineLevel="1" x14ac:dyDescent="0.25">
      <c r="A1533" s="175" t="s">
        <v>336</v>
      </c>
      <c r="B1533" s="175" t="s">
        <v>337</v>
      </c>
      <c r="C1533" s="175" t="s">
        <v>171</v>
      </c>
      <c r="D1533" s="175" t="s">
        <v>172</v>
      </c>
      <c r="E1533" s="175"/>
      <c r="F1533" s="174">
        <v>60528</v>
      </c>
      <c r="G1533" s="174">
        <v>69712</v>
      </c>
      <c r="H1533" s="174">
        <v>0</v>
      </c>
      <c r="I1533" s="174">
        <v>0</v>
      </c>
      <c r="J1533" s="174">
        <v>89232</v>
      </c>
      <c r="K1533" s="174">
        <v>0</v>
      </c>
      <c r="L1533" s="174">
        <v>960</v>
      </c>
      <c r="M1533" s="174">
        <v>0</v>
      </c>
      <c r="N1533" s="174">
        <v>220432</v>
      </c>
    </row>
    <row r="1534" spans="1:14" hidden="1" outlineLevel="1" x14ac:dyDescent="0.25">
      <c r="A1534" s="175" t="s">
        <v>336</v>
      </c>
      <c r="B1534" s="175" t="s">
        <v>337</v>
      </c>
      <c r="C1534" s="175" t="s">
        <v>173</v>
      </c>
      <c r="D1534" s="175" t="s">
        <v>174</v>
      </c>
      <c r="E1534" s="175"/>
      <c r="F1534" s="174">
        <v>0</v>
      </c>
      <c r="G1534" s="174">
        <v>17056</v>
      </c>
      <c r="H1534" s="174">
        <v>0</v>
      </c>
      <c r="I1534" s="174">
        <v>0</v>
      </c>
      <c r="J1534" s="174">
        <v>0</v>
      </c>
      <c r="K1534" s="174">
        <v>896</v>
      </c>
      <c r="L1534" s="174">
        <v>0</v>
      </c>
      <c r="M1534" s="174">
        <v>0</v>
      </c>
      <c r="N1534" s="174">
        <v>17952</v>
      </c>
    </row>
    <row r="1535" spans="1:14" hidden="1" outlineLevel="1" x14ac:dyDescent="0.25">
      <c r="A1535" s="175" t="s">
        <v>336</v>
      </c>
      <c r="B1535" s="175" t="s">
        <v>337</v>
      </c>
      <c r="C1535" s="175" t="s">
        <v>175</v>
      </c>
      <c r="D1535" s="175" t="s">
        <v>176</v>
      </c>
      <c r="E1535" s="175"/>
      <c r="F1535" s="174">
        <v>0</v>
      </c>
      <c r="G1535" s="174">
        <v>16752</v>
      </c>
      <c r="H1535" s="174">
        <v>0</v>
      </c>
      <c r="I1535" s="174">
        <v>0</v>
      </c>
      <c r="J1535" s="174">
        <v>0</v>
      </c>
      <c r="K1535" s="174">
        <v>198720</v>
      </c>
      <c r="L1535" s="174">
        <v>0</v>
      </c>
      <c r="M1535" s="174">
        <v>19468</v>
      </c>
      <c r="N1535" s="174">
        <v>234940</v>
      </c>
    </row>
    <row r="1536" spans="1:14" hidden="1" outlineLevel="1" x14ac:dyDescent="0.25">
      <c r="A1536" s="175" t="s">
        <v>336</v>
      </c>
      <c r="B1536" s="175" t="s">
        <v>337</v>
      </c>
      <c r="C1536" s="175" t="s">
        <v>177</v>
      </c>
      <c r="D1536" s="175" t="s">
        <v>178</v>
      </c>
      <c r="E1536" s="175"/>
      <c r="F1536" s="174">
        <v>2740144</v>
      </c>
      <c r="G1536" s="174">
        <v>0</v>
      </c>
      <c r="H1536" s="174">
        <v>0</v>
      </c>
      <c r="I1536" s="174">
        <v>440131</v>
      </c>
      <c r="J1536" s="174">
        <v>7536</v>
      </c>
      <c r="K1536" s="174">
        <v>0</v>
      </c>
      <c r="L1536" s="174">
        <v>640</v>
      </c>
      <c r="M1536" s="174">
        <v>0</v>
      </c>
      <c r="N1536" s="174">
        <v>3188451</v>
      </c>
    </row>
    <row r="1537" spans="1:14" hidden="1" outlineLevel="1" x14ac:dyDescent="0.25">
      <c r="A1537" s="175" t="s">
        <v>336</v>
      </c>
      <c r="B1537" s="175" t="s">
        <v>337</v>
      </c>
      <c r="C1537" s="175" t="s">
        <v>179</v>
      </c>
      <c r="D1537" s="175" t="s">
        <v>180</v>
      </c>
      <c r="E1537" s="175"/>
      <c r="F1537" s="174">
        <v>467328</v>
      </c>
      <c r="G1537" s="174">
        <v>0</v>
      </c>
      <c r="H1537" s="174">
        <v>0</v>
      </c>
      <c r="I1537" s="174">
        <v>0</v>
      </c>
      <c r="J1537" s="174">
        <v>34400</v>
      </c>
      <c r="K1537" s="174">
        <v>0</v>
      </c>
      <c r="L1537" s="174">
        <v>1798</v>
      </c>
      <c r="M1537" s="174">
        <v>0</v>
      </c>
      <c r="N1537" s="174">
        <v>503526</v>
      </c>
    </row>
    <row r="1538" spans="1:14" hidden="1" outlineLevel="1" x14ac:dyDescent="0.25">
      <c r="A1538" s="175" t="s">
        <v>336</v>
      </c>
      <c r="B1538" s="175" t="s">
        <v>337</v>
      </c>
      <c r="C1538" s="175" t="s">
        <v>181</v>
      </c>
      <c r="D1538" s="175" t="s">
        <v>182</v>
      </c>
      <c r="E1538" s="175"/>
      <c r="F1538" s="174">
        <v>0</v>
      </c>
      <c r="G1538" s="174">
        <v>0</v>
      </c>
      <c r="H1538" s="174">
        <v>0</v>
      </c>
      <c r="I1538" s="174">
        <v>0</v>
      </c>
      <c r="J1538" s="174">
        <v>0</v>
      </c>
      <c r="K1538" s="174">
        <v>347936</v>
      </c>
      <c r="L1538" s="174">
        <v>0</v>
      </c>
      <c r="M1538" s="174">
        <v>15936</v>
      </c>
      <c r="N1538" s="174">
        <v>363872</v>
      </c>
    </row>
    <row r="1539" spans="1:14" hidden="1" outlineLevel="1" x14ac:dyDescent="0.25">
      <c r="A1539" s="175" t="s">
        <v>336</v>
      </c>
      <c r="B1539" s="175" t="s">
        <v>337</v>
      </c>
      <c r="C1539" s="175" t="s">
        <v>183</v>
      </c>
      <c r="D1539" s="175" t="s">
        <v>184</v>
      </c>
      <c r="E1539" s="175"/>
      <c r="F1539" s="174">
        <v>0</v>
      </c>
      <c r="G1539" s="174">
        <v>0</v>
      </c>
      <c r="H1539" s="174">
        <v>0</v>
      </c>
      <c r="I1539" s="174">
        <v>0</v>
      </c>
      <c r="J1539" s="174">
        <v>0</v>
      </c>
      <c r="K1539" s="174">
        <v>28608</v>
      </c>
      <c r="L1539" s="174">
        <v>0</v>
      </c>
      <c r="M1539" s="174">
        <v>0</v>
      </c>
      <c r="N1539" s="174">
        <v>28608</v>
      </c>
    </row>
    <row r="1540" spans="1:14" hidden="1" outlineLevel="1" x14ac:dyDescent="0.25">
      <c r="A1540" s="175" t="s">
        <v>336</v>
      </c>
      <c r="B1540" s="175" t="s">
        <v>337</v>
      </c>
      <c r="C1540" s="175" t="s">
        <v>185</v>
      </c>
      <c r="D1540" s="175" t="s">
        <v>186</v>
      </c>
      <c r="E1540" s="175"/>
      <c r="F1540" s="174">
        <v>45216</v>
      </c>
      <c r="G1540" s="174">
        <v>2784</v>
      </c>
      <c r="H1540" s="174">
        <v>0</v>
      </c>
      <c r="I1540" s="174">
        <v>0</v>
      </c>
      <c r="J1540" s="174">
        <v>12512</v>
      </c>
      <c r="K1540" s="174">
        <v>342080</v>
      </c>
      <c r="L1540" s="174">
        <v>16648</v>
      </c>
      <c r="M1540" s="174">
        <v>55131</v>
      </c>
      <c r="N1540" s="174">
        <v>474371</v>
      </c>
    </row>
    <row r="1541" spans="1:14" hidden="1" outlineLevel="1" x14ac:dyDescent="0.25">
      <c r="A1541" s="175" t="s">
        <v>336</v>
      </c>
      <c r="B1541" s="175" t="s">
        <v>337</v>
      </c>
      <c r="C1541" s="175" t="s">
        <v>187</v>
      </c>
      <c r="D1541" s="175" t="s">
        <v>188</v>
      </c>
      <c r="E1541" s="175"/>
      <c r="F1541" s="174">
        <v>0</v>
      </c>
      <c r="G1541" s="174">
        <v>0</v>
      </c>
      <c r="H1541" s="174">
        <v>0</v>
      </c>
      <c r="I1541" s="174">
        <v>0</v>
      </c>
      <c r="J1541" s="174">
        <v>0</v>
      </c>
      <c r="K1541" s="174">
        <v>25248</v>
      </c>
      <c r="L1541" s="174">
        <v>0</v>
      </c>
      <c r="M1541" s="174">
        <v>0</v>
      </c>
      <c r="N1541" s="174">
        <v>25248</v>
      </c>
    </row>
    <row r="1542" spans="1:14" hidden="1" outlineLevel="1" x14ac:dyDescent="0.25">
      <c r="A1542" s="175" t="s">
        <v>336</v>
      </c>
      <c r="B1542" s="175" t="s">
        <v>337</v>
      </c>
      <c r="C1542" s="175" t="s">
        <v>189</v>
      </c>
      <c r="D1542" s="175" t="s">
        <v>190</v>
      </c>
      <c r="E1542" s="175"/>
      <c r="F1542" s="174">
        <v>0</v>
      </c>
      <c r="G1542" s="174">
        <v>0</v>
      </c>
      <c r="H1542" s="174">
        <v>0</v>
      </c>
      <c r="I1542" s="174">
        <v>0</v>
      </c>
      <c r="J1542" s="174">
        <v>0</v>
      </c>
      <c r="K1542" s="174">
        <v>40144</v>
      </c>
      <c r="L1542" s="174">
        <v>0</v>
      </c>
      <c r="M1542" s="174">
        <v>0</v>
      </c>
      <c r="N1542" s="174">
        <v>40144</v>
      </c>
    </row>
    <row r="1543" spans="1:14" hidden="1" outlineLevel="1" x14ac:dyDescent="0.25">
      <c r="A1543" s="175" t="s">
        <v>336</v>
      </c>
      <c r="B1543" s="175" t="s">
        <v>337</v>
      </c>
      <c r="C1543" s="175" t="s">
        <v>191</v>
      </c>
      <c r="D1543" s="175" t="s">
        <v>192</v>
      </c>
      <c r="E1543" s="175"/>
      <c r="F1543" s="174">
        <v>0</v>
      </c>
      <c r="G1543" s="174">
        <v>1502720</v>
      </c>
      <c r="H1543" s="174">
        <v>394576</v>
      </c>
      <c r="I1543" s="174">
        <v>0</v>
      </c>
      <c r="J1543" s="174">
        <v>0</v>
      </c>
      <c r="K1543" s="174">
        <v>1440</v>
      </c>
      <c r="L1543" s="174">
        <v>0</v>
      </c>
      <c r="M1543" s="174">
        <v>1301</v>
      </c>
      <c r="N1543" s="174">
        <v>1900037</v>
      </c>
    </row>
    <row r="1544" spans="1:14" hidden="1" outlineLevel="1" x14ac:dyDescent="0.25">
      <c r="A1544" s="175" t="s">
        <v>336</v>
      </c>
      <c r="B1544" s="175" t="s">
        <v>337</v>
      </c>
      <c r="C1544" s="175" t="s">
        <v>193</v>
      </c>
      <c r="D1544" s="175" t="s">
        <v>194</v>
      </c>
      <c r="E1544" s="175"/>
      <c r="F1544" s="174">
        <v>0</v>
      </c>
      <c r="G1544" s="174">
        <v>0</v>
      </c>
      <c r="H1544" s="174">
        <v>0</v>
      </c>
      <c r="I1544" s="174">
        <v>0</v>
      </c>
      <c r="J1544" s="174">
        <v>121232</v>
      </c>
      <c r="K1544" s="174">
        <v>0</v>
      </c>
      <c r="L1544" s="174">
        <v>748</v>
      </c>
      <c r="M1544" s="174">
        <v>0</v>
      </c>
      <c r="N1544" s="174">
        <v>121980</v>
      </c>
    </row>
    <row r="1545" spans="1:14" hidden="1" outlineLevel="1" x14ac:dyDescent="0.25">
      <c r="A1545" s="175" t="s">
        <v>336</v>
      </c>
      <c r="B1545" s="175" t="s">
        <v>337</v>
      </c>
      <c r="C1545" s="175" t="s">
        <v>195</v>
      </c>
      <c r="D1545" s="175" t="s">
        <v>196</v>
      </c>
      <c r="E1545" s="175"/>
      <c r="F1545" s="174">
        <v>0</v>
      </c>
      <c r="G1545" s="174">
        <v>0</v>
      </c>
      <c r="H1545" s="174">
        <v>0</v>
      </c>
      <c r="I1545" s="174">
        <v>0</v>
      </c>
      <c r="J1545" s="174">
        <v>163792</v>
      </c>
      <c r="K1545" s="174">
        <v>0</v>
      </c>
      <c r="L1545" s="174">
        <v>8573</v>
      </c>
      <c r="M1545" s="174">
        <v>0</v>
      </c>
      <c r="N1545" s="174">
        <v>172365</v>
      </c>
    </row>
    <row r="1546" spans="1:14" hidden="1" outlineLevel="1" x14ac:dyDescent="0.25">
      <c r="A1546" s="175" t="s">
        <v>336</v>
      </c>
      <c r="B1546" s="175" t="s">
        <v>337</v>
      </c>
      <c r="C1546" s="175" t="s">
        <v>197</v>
      </c>
      <c r="D1546" s="175" t="s">
        <v>198</v>
      </c>
      <c r="E1546" s="175"/>
      <c r="F1546" s="174">
        <v>0</v>
      </c>
      <c r="G1546" s="174">
        <v>0</v>
      </c>
      <c r="H1546" s="174">
        <v>0</v>
      </c>
      <c r="I1546" s="174">
        <v>0</v>
      </c>
      <c r="J1546" s="174">
        <v>36752</v>
      </c>
      <c r="K1546" s="174">
        <v>0</v>
      </c>
      <c r="L1546" s="174">
        <v>9432</v>
      </c>
      <c r="M1546" s="174">
        <v>0</v>
      </c>
      <c r="N1546" s="174">
        <v>46184</v>
      </c>
    </row>
    <row r="1547" spans="1:14" hidden="1" outlineLevel="1" x14ac:dyDescent="0.25">
      <c r="A1547" s="175" t="s">
        <v>336</v>
      </c>
      <c r="B1547" s="175" t="s">
        <v>337</v>
      </c>
      <c r="C1547" s="175" t="s">
        <v>199</v>
      </c>
      <c r="D1547" s="175" t="s">
        <v>200</v>
      </c>
      <c r="E1547" s="175"/>
      <c r="F1547" s="174">
        <v>423248</v>
      </c>
      <c r="G1547" s="174">
        <v>0</v>
      </c>
      <c r="H1547" s="174">
        <v>0</v>
      </c>
      <c r="I1547" s="174">
        <v>0</v>
      </c>
      <c r="J1547" s="174">
        <v>0</v>
      </c>
      <c r="K1547" s="174">
        <v>0</v>
      </c>
      <c r="L1547" s="174">
        <v>3200</v>
      </c>
      <c r="M1547" s="174">
        <v>0</v>
      </c>
      <c r="N1547" s="174">
        <v>426448</v>
      </c>
    </row>
    <row r="1548" spans="1:14" hidden="1" outlineLevel="1" x14ac:dyDescent="0.25">
      <c r="A1548" s="175" t="s">
        <v>336</v>
      </c>
      <c r="B1548" s="175" t="s">
        <v>337</v>
      </c>
      <c r="C1548" s="175" t="s">
        <v>201</v>
      </c>
      <c r="D1548" s="175" t="s">
        <v>202</v>
      </c>
      <c r="E1548" s="175"/>
      <c r="F1548" s="174">
        <v>108048</v>
      </c>
      <c r="G1548" s="174">
        <v>0</v>
      </c>
      <c r="H1548" s="174">
        <v>0</v>
      </c>
      <c r="I1548" s="174">
        <v>0</v>
      </c>
      <c r="J1548" s="174">
        <v>91792</v>
      </c>
      <c r="K1548" s="174">
        <v>0</v>
      </c>
      <c r="L1548" s="174">
        <v>242598</v>
      </c>
      <c r="M1548" s="174">
        <v>0</v>
      </c>
      <c r="N1548" s="174">
        <v>442438</v>
      </c>
    </row>
    <row r="1549" spans="1:14" hidden="1" outlineLevel="1" x14ac:dyDescent="0.25">
      <c r="A1549" s="175" t="s">
        <v>336</v>
      </c>
      <c r="B1549" s="175" t="s">
        <v>337</v>
      </c>
      <c r="C1549" s="175" t="s">
        <v>203</v>
      </c>
      <c r="D1549" s="175" t="s">
        <v>204</v>
      </c>
      <c r="E1549" s="175"/>
      <c r="F1549" s="174">
        <v>3935824</v>
      </c>
      <c r="G1549" s="174">
        <v>0</v>
      </c>
      <c r="H1549" s="174">
        <v>0</v>
      </c>
      <c r="I1549" s="174">
        <v>0</v>
      </c>
      <c r="J1549" s="174">
        <v>15504</v>
      </c>
      <c r="K1549" s="174">
        <v>0</v>
      </c>
      <c r="L1549" s="174">
        <v>0</v>
      </c>
      <c r="M1549" s="174">
        <v>0</v>
      </c>
      <c r="N1549" s="174">
        <v>3951328</v>
      </c>
    </row>
    <row r="1550" spans="1:14" hidden="1" outlineLevel="1" x14ac:dyDescent="0.25">
      <c r="A1550" s="175" t="s">
        <v>336</v>
      </c>
      <c r="B1550" s="175" t="s">
        <v>337</v>
      </c>
      <c r="C1550" s="175" t="s">
        <v>205</v>
      </c>
      <c r="D1550" s="175" t="s">
        <v>206</v>
      </c>
      <c r="E1550" s="175"/>
      <c r="F1550" s="174">
        <v>1083960</v>
      </c>
      <c r="G1550" s="174">
        <v>0</v>
      </c>
      <c r="H1550" s="174">
        <v>0</v>
      </c>
      <c r="I1550" s="174">
        <v>0</v>
      </c>
      <c r="J1550" s="174">
        <v>55872</v>
      </c>
      <c r="K1550" s="174">
        <v>0</v>
      </c>
      <c r="L1550" s="174">
        <v>5734</v>
      </c>
      <c r="M1550" s="174">
        <v>0</v>
      </c>
      <c r="N1550" s="174">
        <v>1145566</v>
      </c>
    </row>
    <row r="1551" spans="1:14" hidden="1" outlineLevel="1" x14ac:dyDescent="0.25">
      <c r="A1551" s="175" t="s">
        <v>336</v>
      </c>
      <c r="B1551" s="175" t="s">
        <v>337</v>
      </c>
      <c r="C1551" s="175" t="s">
        <v>207</v>
      </c>
      <c r="D1551" s="175" t="s">
        <v>208</v>
      </c>
      <c r="E1551" s="175"/>
      <c r="F1551" s="174">
        <v>0</v>
      </c>
      <c r="G1551" s="174">
        <v>0</v>
      </c>
      <c r="H1551" s="174">
        <v>0</v>
      </c>
      <c r="I1551" s="174">
        <v>0</v>
      </c>
      <c r="J1551" s="174">
        <v>0</v>
      </c>
      <c r="K1551" s="174">
        <v>0</v>
      </c>
      <c r="L1551" s="174">
        <v>0</v>
      </c>
      <c r="M1551" s="174">
        <v>0</v>
      </c>
      <c r="N1551" s="174">
        <v>0</v>
      </c>
    </row>
    <row r="1552" spans="1:14" hidden="1" outlineLevel="1" x14ac:dyDescent="0.25">
      <c r="A1552" s="175" t="s">
        <v>336</v>
      </c>
      <c r="B1552" s="175" t="s">
        <v>337</v>
      </c>
      <c r="C1552" s="175" t="s">
        <v>209</v>
      </c>
      <c r="D1552" s="175" t="s">
        <v>210</v>
      </c>
      <c r="E1552" s="175"/>
      <c r="F1552" s="174">
        <v>9207592</v>
      </c>
      <c r="G1552" s="174">
        <v>4717504</v>
      </c>
      <c r="H1552" s="174">
        <v>394576</v>
      </c>
      <c r="I1552" s="174">
        <v>440131</v>
      </c>
      <c r="J1552" s="174">
        <v>1250640</v>
      </c>
      <c r="K1552" s="174">
        <v>1273728</v>
      </c>
      <c r="L1552" s="174">
        <v>506609</v>
      </c>
      <c r="M1552" s="174">
        <v>128519</v>
      </c>
      <c r="N1552" s="174">
        <v>17919299</v>
      </c>
    </row>
    <row r="1553" spans="1:14" hidden="1" outlineLevel="1" x14ac:dyDescent="0.25">
      <c r="D1553" s="173" t="s">
        <v>211</v>
      </c>
      <c r="E1553" s="173"/>
    </row>
    <row r="1554" spans="1:14" hidden="1" outlineLevel="1" x14ac:dyDescent="0.25">
      <c r="A1554" s="175" t="s">
        <v>336</v>
      </c>
      <c r="B1554" s="175" t="s">
        <v>337</v>
      </c>
      <c r="C1554" s="175" t="s">
        <v>212</v>
      </c>
      <c r="D1554" s="175" t="s">
        <v>213</v>
      </c>
      <c r="E1554" s="175"/>
      <c r="F1554" s="174">
        <v>0</v>
      </c>
      <c r="G1554" s="174">
        <v>0</v>
      </c>
      <c r="H1554" s="174">
        <v>0</v>
      </c>
      <c r="I1554" s="174">
        <v>0</v>
      </c>
      <c r="J1554" s="174">
        <v>0</v>
      </c>
      <c r="K1554" s="174">
        <v>0</v>
      </c>
      <c r="L1554" s="174">
        <v>0</v>
      </c>
      <c r="M1554" s="174">
        <v>0</v>
      </c>
      <c r="N1554" s="174">
        <v>0</v>
      </c>
    </row>
    <row r="1555" spans="1:14" hidden="1" outlineLevel="1" x14ac:dyDescent="0.25">
      <c r="A1555" s="175" t="s">
        <v>336</v>
      </c>
      <c r="B1555" s="175" t="s">
        <v>337</v>
      </c>
      <c r="C1555" s="175" t="s">
        <v>214</v>
      </c>
      <c r="D1555" s="175" t="s">
        <v>215</v>
      </c>
      <c r="E1555" s="175"/>
      <c r="F1555" s="174">
        <v>0</v>
      </c>
      <c r="G1555" s="174">
        <v>0</v>
      </c>
      <c r="H1555" s="174">
        <v>0</v>
      </c>
      <c r="I1555" s="174">
        <v>0</v>
      </c>
      <c r="J1555" s="174">
        <v>0</v>
      </c>
      <c r="K1555" s="174">
        <v>0</v>
      </c>
      <c r="L1555" s="174">
        <v>0</v>
      </c>
      <c r="M1555" s="174">
        <v>0</v>
      </c>
      <c r="N1555" s="174">
        <v>0</v>
      </c>
    </row>
    <row r="1556" spans="1:14" hidden="1" outlineLevel="1" x14ac:dyDescent="0.25">
      <c r="A1556" s="175" t="s">
        <v>336</v>
      </c>
      <c r="B1556" s="175" t="s">
        <v>337</v>
      </c>
      <c r="C1556" s="175" t="s">
        <v>216</v>
      </c>
      <c r="D1556" s="175" t="s">
        <v>217</v>
      </c>
      <c r="E1556" s="175"/>
      <c r="F1556" s="174">
        <v>0</v>
      </c>
      <c r="G1556" s="174">
        <v>0</v>
      </c>
      <c r="H1556" s="174">
        <v>0</v>
      </c>
      <c r="I1556" s="174">
        <v>0</v>
      </c>
      <c r="J1556" s="174">
        <v>0</v>
      </c>
      <c r="K1556" s="174">
        <v>0</v>
      </c>
      <c r="L1556" s="174">
        <v>0</v>
      </c>
      <c r="M1556" s="174">
        <v>0</v>
      </c>
      <c r="N1556" s="174">
        <v>0</v>
      </c>
    </row>
    <row r="1557" spans="1:14" hidden="1" outlineLevel="1" x14ac:dyDescent="0.25">
      <c r="A1557" s="175" t="s">
        <v>336</v>
      </c>
      <c r="B1557" s="175" t="s">
        <v>337</v>
      </c>
      <c r="C1557" s="175" t="s">
        <v>218</v>
      </c>
      <c r="D1557" s="175" t="s">
        <v>219</v>
      </c>
      <c r="E1557" s="175"/>
      <c r="F1557" s="174">
        <v>0</v>
      </c>
      <c r="G1557" s="174">
        <v>0</v>
      </c>
      <c r="H1557" s="174">
        <v>0</v>
      </c>
      <c r="I1557" s="174">
        <v>0</v>
      </c>
      <c r="J1557" s="174">
        <v>0</v>
      </c>
      <c r="K1557" s="174">
        <v>0</v>
      </c>
      <c r="L1557" s="174">
        <v>0</v>
      </c>
      <c r="M1557" s="174">
        <v>0</v>
      </c>
      <c r="N1557" s="174">
        <v>0</v>
      </c>
    </row>
    <row r="1558" spans="1:14" hidden="1" outlineLevel="1" x14ac:dyDescent="0.25">
      <c r="A1558" s="175" t="s">
        <v>336</v>
      </c>
      <c r="B1558" s="175" t="s">
        <v>337</v>
      </c>
      <c r="C1558" s="175" t="s">
        <v>482</v>
      </c>
      <c r="D1558" s="175" t="s">
        <v>483</v>
      </c>
      <c r="E1558" s="175"/>
      <c r="F1558" s="174">
        <v>0</v>
      </c>
      <c r="G1558" s="174">
        <v>0</v>
      </c>
      <c r="H1558" s="174">
        <v>0</v>
      </c>
      <c r="I1558" s="174">
        <v>0</v>
      </c>
      <c r="J1558" s="174">
        <v>0</v>
      </c>
      <c r="K1558" s="174">
        <v>0</v>
      </c>
      <c r="L1558" s="174">
        <v>0</v>
      </c>
      <c r="M1558" s="174">
        <v>0</v>
      </c>
      <c r="N1558" s="174">
        <v>0</v>
      </c>
    </row>
    <row r="1559" spans="1:14" hidden="1" outlineLevel="1" x14ac:dyDescent="0.25">
      <c r="A1559" s="175" t="s">
        <v>336</v>
      </c>
      <c r="B1559" s="175" t="s">
        <v>337</v>
      </c>
      <c r="C1559" s="175" t="s">
        <v>484</v>
      </c>
      <c r="D1559" s="175" t="s">
        <v>220</v>
      </c>
      <c r="E1559" s="175"/>
      <c r="F1559" s="174">
        <v>0</v>
      </c>
      <c r="G1559" s="174">
        <v>0</v>
      </c>
      <c r="H1559" s="174">
        <v>0</v>
      </c>
      <c r="I1559" s="174">
        <v>0</v>
      </c>
      <c r="J1559" s="174">
        <v>0</v>
      </c>
      <c r="K1559" s="174">
        <v>0</v>
      </c>
      <c r="L1559" s="174">
        <v>0</v>
      </c>
      <c r="M1559" s="174">
        <v>0</v>
      </c>
      <c r="N1559" s="174">
        <v>0</v>
      </c>
    </row>
    <row r="1560" spans="1:14" hidden="1" outlineLevel="1" x14ac:dyDescent="0.25"/>
    <row r="1561" spans="1:14" hidden="1" outlineLevel="1" x14ac:dyDescent="0.25"/>
    <row r="1562" spans="1:14" hidden="1" outlineLevel="1" x14ac:dyDescent="0.25">
      <c r="A1562" s="173" t="s">
        <v>338</v>
      </c>
    </row>
    <row r="1563" spans="1:14" hidden="1" outlineLevel="1" x14ac:dyDescent="0.25">
      <c r="A1563" s="175" t="s">
        <v>6</v>
      </c>
      <c r="B1563" s="175" t="s">
        <v>143</v>
      </c>
      <c r="C1563" s="175" t="s">
        <v>14</v>
      </c>
      <c r="D1563" s="173" t="s">
        <v>144</v>
      </c>
      <c r="E1563" s="173"/>
      <c r="F1563" s="174" t="s">
        <v>145</v>
      </c>
      <c r="G1563" s="174" t="s">
        <v>146</v>
      </c>
      <c r="H1563" s="174" t="s">
        <v>147</v>
      </c>
      <c r="I1563" s="174" t="s">
        <v>148</v>
      </c>
      <c r="J1563" s="174" t="s">
        <v>149</v>
      </c>
      <c r="K1563" s="174" t="s">
        <v>150</v>
      </c>
      <c r="L1563" s="174" t="s">
        <v>151</v>
      </c>
      <c r="M1563" s="174" t="s">
        <v>152</v>
      </c>
      <c r="N1563" s="174" t="s">
        <v>5</v>
      </c>
    </row>
    <row r="1564" spans="1:14" hidden="1" outlineLevel="1" x14ac:dyDescent="0.25">
      <c r="A1564" s="175" t="s">
        <v>339</v>
      </c>
      <c r="B1564" s="175" t="s">
        <v>340</v>
      </c>
      <c r="C1564" s="175" t="s">
        <v>155</v>
      </c>
      <c r="D1564" s="175" t="s">
        <v>156</v>
      </c>
      <c r="E1564" s="175"/>
      <c r="F1564" s="174">
        <v>9504</v>
      </c>
      <c r="G1564" s="174">
        <v>0</v>
      </c>
      <c r="H1564" s="174">
        <v>0</v>
      </c>
      <c r="I1564" s="174">
        <v>0</v>
      </c>
      <c r="J1564" s="174">
        <v>0</v>
      </c>
      <c r="K1564" s="174">
        <v>0</v>
      </c>
      <c r="L1564" s="174">
        <v>0</v>
      </c>
      <c r="M1564" s="174">
        <v>0</v>
      </c>
      <c r="N1564" s="174">
        <v>9504</v>
      </c>
    </row>
    <row r="1565" spans="1:14" hidden="1" outlineLevel="1" x14ac:dyDescent="0.25">
      <c r="A1565" s="175" t="s">
        <v>339</v>
      </c>
      <c r="B1565" s="175" t="s">
        <v>340</v>
      </c>
      <c r="C1565" s="175" t="s">
        <v>157</v>
      </c>
      <c r="D1565" s="175" t="s">
        <v>158</v>
      </c>
      <c r="E1565" s="175"/>
      <c r="F1565" s="174">
        <v>0</v>
      </c>
      <c r="G1565" s="174">
        <v>0</v>
      </c>
      <c r="H1565" s="174">
        <v>0</v>
      </c>
      <c r="I1565" s="174">
        <v>0</v>
      </c>
      <c r="J1565" s="174">
        <v>0</v>
      </c>
      <c r="K1565" s="174">
        <v>0</v>
      </c>
      <c r="L1565" s="174">
        <v>0</v>
      </c>
      <c r="M1565" s="174">
        <v>0</v>
      </c>
      <c r="N1565" s="174">
        <v>0</v>
      </c>
    </row>
    <row r="1566" spans="1:14" hidden="1" outlineLevel="1" x14ac:dyDescent="0.25">
      <c r="A1566" s="175" t="s">
        <v>339</v>
      </c>
      <c r="B1566" s="175" t="s">
        <v>340</v>
      </c>
      <c r="C1566" s="175" t="s">
        <v>159</v>
      </c>
      <c r="D1566" s="175" t="s">
        <v>160</v>
      </c>
      <c r="E1566" s="175"/>
      <c r="F1566" s="174">
        <v>0</v>
      </c>
      <c r="G1566" s="174">
        <v>292224</v>
      </c>
      <c r="H1566" s="174">
        <v>0</v>
      </c>
      <c r="I1566" s="174">
        <v>0</v>
      </c>
      <c r="J1566" s="174">
        <v>0</v>
      </c>
      <c r="K1566" s="174">
        <v>0</v>
      </c>
      <c r="L1566" s="174">
        <v>0</v>
      </c>
      <c r="M1566" s="174">
        <v>0</v>
      </c>
      <c r="N1566" s="174">
        <v>292224</v>
      </c>
    </row>
    <row r="1567" spans="1:14" hidden="1" outlineLevel="1" x14ac:dyDescent="0.25">
      <c r="A1567" s="175" t="s">
        <v>339</v>
      </c>
      <c r="B1567" s="175" t="s">
        <v>340</v>
      </c>
      <c r="C1567" s="175" t="s">
        <v>161</v>
      </c>
      <c r="D1567" s="175" t="s">
        <v>162</v>
      </c>
      <c r="E1567" s="175"/>
      <c r="F1567" s="174">
        <v>33744</v>
      </c>
      <c r="G1567" s="174">
        <v>38528</v>
      </c>
      <c r="H1567" s="174">
        <v>0</v>
      </c>
      <c r="I1567" s="174">
        <v>0</v>
      </c>
      <c r="J1567" s="174">
        <v>40192</v>
      </c>
      <c r="K1567" s="174">
        <v>11280</v>
      </c>
      <c r="L1567" s="174">
        <v>3654</v>
      </c>
      <c r="M1567" s="174">
        <v>2600</v>
      </c>
      <c r="N1567" s="174">
        <v>129998</v>
      </c>
    </row>
    <row r="1568" spans="1:14" hidden="1" outlineLevel="1" x14ac:dyDescent="0.25">
      <c r="A1568" s="175" t="s">
        <v>339</v>
      </c>
      <c r="B1568" s="175" t="s">
        <v>340</v>
      </c>
      <c r="C1568" s="175" t="s">
        <v>163</v>
      </c>
      <c r="D1568" s="175" t="s">
        <v>164</v>
      </c>
      <c r="E1568" s="175"/>
      <c r="F1568" s="174">
        <v>0</v>
      </c>
      <c r="G1568" s="174">
        <v>0</v>
      </c>
      <c r="H1568" s="174">
        <v>0</v>
      </c>
      <c r="I1568" s="174">
        <v>0</v>
      </c>
      <c r="J1568" s="174">
        <v>0</v>
      </c>
      <c r="K1568" s="174">
        <v>0</v>
      </c>
      <c r="L1568" s="174">
        <v>0</v>
      </c>
      <c r="M1568" s="174">
        <v>0</v>
      </c>
      <c r="N1568" s="174">
        <v>0</v>
      </c>
    </row>
    <row r="1569" spans="1:14" hidden="1" outlineLevel="1" x14ac:dyDescent="0.25">
      <c r="A1569" s="175" t="s">
        <v>339</v>
      </c>
      <c r="B1569" s="175" t="s">
        <v>340</v>
      </c>
      <c r="C1569" s="175" t="s">
        <v>165</v>
      </c>
      <c r="D1569" s="175" t="s">
        <v>166</v>
      </c>
      <c r="E1569" s="175"/>
      <c r="F1569" s="174">
        <v>0</v>
      </c>
      <c r="G1569" s="174">
        <v>0</v>
      </c>
      <c r="H1569" s="174">
        <v>0</v>
      </c>
      <c r="I1569" s="174">
        <v>0</v>
      </c>
      <c r="J1569" s="174">
        <v>0</v>
      </c>
      <c r="K1569" s="174">
        <v>0</v>
      </c>
      <c r="L1569" s="174">
        <v>0</v>
      </c>
      <c r="M1569" s="174">
        <v>0</v>
      </c>
      <c r="N1569" s="174">
        <v>0</v>
      </c>
    </row>
    <row r="1570" spans="1:14" hidden="1" outlineLevel="1" x14ac:dyDescent="0.25">
      <c r="A1570" s="175" t="s">
        <v>339</v>
      </c>
      <c r="B1570" s="175" t="s">
        <v>340</v>
      </c>
      <c r="C1570" s="175" t="s">
        <v>167</v>
      </c>
      <c r="D1570" s="175" t="s">
        <v>168</v>
      </c>
      <c r="E1570" s="175"/>
      <c r="F1570" s="174">
        <v>0</v>
      </c>
      <c r="G1570" s="174">
        <v>16976</v>
      </c>
      <c r="H1570" s="174">
        <v>0</v>
      </c>
      <c r="I1570" s="174">
        <v>0</v>
      </c>
      <c r="J1570" s="174">
        <v>0</v>
      </c>
      <c r="K1570" s="174">
        <v>10144</v>
      </c>
      <c r="L1570" s="174">
        <v>0</v>
      </c>
      <c r="M1570" s="174">
        <v>576</v>
      </c>
      <c r="N1570" s="174">
        <v>27696</v>
      </c>
    </row>
    <row r="1571" spans="1:14" hidden="1" outlineLevel="1" x14ac:dyDescent="0.25">
      <c r="A1571" s="175" t="s">
        <v>339</v>
      </c>
      <c r="B1571" s="175" t="s">
        <v>340</v>
      </c>
      <c r="C1571" s="175" t="s">
        <v>169</v>
      </c>
      <c r="D1571" s="175" t="s">
        <v>170</v>
      </c>
      <c r="E1571" s="175"/>
      <c r="F1571" s="174">
        <v>0</v>
      </c>
      <c r="G1571" s="174">
        <v>0</v>
      </c>
      <c r="H1571" s="174">
        <v>0</v>
      </c>
      <c r="I1571" s="174">
        <v>0</v>
      </c>
      <c r="J1571" s="174">
        <v>0</v>
      </c>
      <c r="K1571" s="174">
        <v>0</v>
      </c>
      <c r="L1571" s="174">
        <v>320</v>
      </c>
      <c r="M1571" s="174">
        <v>0</v>
      </c>
      <c r="N1571" s="174">
        <v>320</v>
      </c>
    </row>
    <row r="1572" spans="1:14" hidden="1" outlineLevel="1" x14ac:dyDescent="0.25">
      <c r="A1572" s="175" t="s">
        <v>339</v>
      </c>
      <c r="B1572" s="175" t="s">
        <v>340</v>
      </c>
      <c r="C1572" s="175" t="s">
        <v>171</v>
      </c>
      <c r="D1572" s="175" t="s">
        <v>172</v>
      </c>
      <c r="E1572" s="175"/>
      <c r="F1572" s="174">
        <v>12432</v>
      </c>
      <c r="G1572" s="174">
        <v>7808</v>
      </c>
      <c r="H1572" s="174">
        <v>0</v>
      </c>
      <c r="I1572" s="174">
        <v>0</v>
      </c>
      <c r="J1572" s="174">
        <v>11232</v>
      </c>
      <c r="K1572" s="174">
        <v>0</v>
      </c>
      <c r="L1572" s="174">
        <v>4190</v>
      </c>
      <c r="M1572" s="174">
        <v>0</v>
      </c>
      <c r="N1572" s="174">
        <v>35662</v>
      </c>
    </row>
    <row r="1573" spans="1:14" hidden="1" outlineLevel="1" x14ac:dyDescent="0.25">
      <c r="A1573" s="175" t="s">
        <v>339</v>
      </c>
      <c r="B1573" s="175" t="s">
        <v>340</v>
      </c>
      <c r="C1573" s="175" t="s">
        <v>173</v>
      </c>
      <c r="D1573" s="175" t="s">
        <v>174</v>
      </c>
      <c r="E1573" s="175"/>
      <c r="F1573" s="174">
        <v>0</v>
      </c>
      <c r="G1573" s="174">
        <v>0</v>
      </c>
      <c r="H1573" s="174">
        <v>0</v>
      </c>
      <c r="I1573" s="174">
        <v>0</v>
      </c>
      <c r="J1573" s="174">
        <v>0</v>
      </c>
      <c r="K1573" s="174">
        <v>0</v>
      </c>
      <c r="L1573" s="174">
        <v>0</v>
      </c>
      <c r="M1573" s="174">
        <v>0</v>
      </c>
      <c r="N1573" s="174">
        <v>0</v>
      </c>
    </row>
    <row r="1574" spans="1:14" hidden="1" outlineLevel="1" x14ac:dyDescent="0.25">
      <c r="A1574" s="175" t="s">
        <v>339</v>
      </c>
      <c r="B1574" s="175" t="s">
        <v>340</v>
      </c>
      <c r="C1574" s="175" t="s">
        <v>175</v>
      </c>
      <c r="D1574" s="175" t="s">
        <v>176</v>
      </c>
      <c r="E1574" s="175"/>
      <c r="F1574" s="174">
        <v>0</v>
      </c>
      <c r="G1574" s="174">
        <v>0</v>
      </c>
      <c r="H1574" s="174">
        <v>0</v>
      </c>
      <c r="I1574" s="174">
        <v>0</v>
      </c>
      <c r="J1574" s="174">
        <v>0</v>
      </c>
      <c r="K1574" s="174">
        <v>7376</v>
      </c>
      <c r="L1574" s="174">
        <v>0</v>
      </c>
      <c r="M1574" s="174">
        <v>424</v>
      </c>
      <c r="N1574" s="174">
        <v>7800</v>
      </c>
    </row>
    <row r="1575" spans="1:14" hidden="1" outlineLevel="1" x14ac:dyDescent="0.25">
      <c r="A1575" s="175" t="s">
        <v>339</v>
      </c>
      <c r="B1575" s="175" t="s">
        <v>340</v>
      </c>
      <c r="C1575" s="175" t="s">
        <v>177</v>
      </c>
      <c r="D1575" s="175" t="s">
        <v>178</v>
      </c>
      <c r="E1575" s="175"/>
      <c r="F1575" s="174">
        <v>263760</v>
      </c>
      <c r="G1575" s="174">
        <v>0</v>
      </c>
      <c r="H1575" s="174">
        <v>0</v>
      </c>
      <c r="I1575" s="174">
        <v>54256</v>
      </c>
      <c r="J1575" s="174">
        <v>0</v>
      </c>
      <c r="K1575" s="174">
        <v>0</v>
      </c>
      <c r="L1575" s="174">
        <v>0</v>
      </c>
      <c r="M1575" s="174">
        <v>0</v>
      </c>
      <c r="N1575" s="174">
        <v>318016</v>
      </c>
    </row>
    <row r="1576" spans="1:14" hidden="1" outlineLevel="1" x14ac:dyDescent="0.25">
      <c r="A1576" s="175" t="s">
        <v>339</v>
      </c>
      <c r="B1576" s="175" t="s">
        <v>340</v>
      </c>
      <c r="C1576" s="175" t="s">
        <v>179</v>
      </c>
      <c r="D1576" s="175" t="s">
        <v>180</v>
      </c>
      <c r="E1576" s="175"/>
      <c r="F1576" s="174">
        <v>18320</v>
      </c>
      <c r="G1576" s="174">
        <v>0</v>
      </c>
      <c r="H1576" s="174">
        <v>0</v>
      </c>
      <c r="I1576" s="174">
        <v>0</v>
      </c>
      <c r="J1576" s="174">
        <v>0</v>
      </c>
      <c r="K1576" s="174">
        <v>0</v>
      </c>
      <c r="L1576" s="174">
        <v>0</v>
      </c>
      <c r="M1576" s="174">
        <v>0</v>
      </c>
      <c r="N1576" s="174">
        <v>18320</v>
      </c>
    </row>
    <row r="1577" spans="1:14" hidden="1" outlineLevel="1" x14ac:dyDescent="0.25">
      <c r="A1577" s="175" t="s">
        <v>339</v>
      </c>
      <c r="B1577" s="175" t="s">
        <v>340</v>
      </c>
      <c r="C1577" s="175" t="s">
        <v>181</v>
      </c>
      <c r="D1577" s="175" t="s">
        <v>182</v>
      </c>
      <c r="E1577" s="175"/>
      <c r="F1577" s="174">
        <v>0</v>
      </c>
      <c r="G1577" s="174">
        <v>0</v>
      </c>
      <c r="H1577" s="174">
        <v>0</v>
      </c>
      <c r="I1577" s="174">
        <v>0</v>
      </c>
      <c r="J1577" s="174">
        <v>0</v>
      </c>
      <c r="K1577" s="174">
        <v>95408</v>
      </c>
      <c r="L1577" s="174">
        <v>0</v>
      </c>
      <c r="M1577" s="174">
        <v>3660</v>
      </c>
      <c r="N1577" s="174">
        <v>99068</v>
      </c>
    </row>
    <row r="1578" spans="1:14" hidden="1" outlineLevel="1" x14ac:dyDescent="0.25">
      <c r="A1578" s="175" t="s">
        <v>339</v>
      </c>
      <c r="B1578" s="175" t="s">
        <v>340</v>
      </c>
      <c r="C1578" s="175" t="s">
        <v>183</v>
      </c>
      <c r="D1578" s="175" t="s">
        <v>184</v>
      </c>
      <c r="E1578" s="175"/>
      <c r="F1578" s="174">
        <v>0</v>
      </c>
      <c r="G1578" s="174">
        <v>0</v>
      </c>
      <c r="H1578" s="174">
        <v>0</v>
      </c>
      <c r="I1578" s="174">
        <v>0</v>
      </c>
      <c r="J1578" s="174">
        <v>0</v>
      </c>
      <c r="K1578" s="174">
        <v>16912</v>
      </c>
      <c r="L1578" s="174">
        <v>0</v>
      </c>
      <c r="M1578" s="174">
        <v>2205</v>
      </c>
      <c r="N1578" s="174">
        <v>19117</v>
      </c>
    </row>
    <row r="1579" spans="1:14" hidden="1" outlineLevel="1" x14ac:dyDescent="0.25">
      <c r="A1579" s="175" t="s">
        <v>339</v>
      </c>
      <c r="B1579" s="175" t="s">
        <v>340</v>
      </c>
      <c r="C1579" s="175" t="s">
        <v>185</v>
      </c>
      <c r="D1579" s="175" t="s">
        <v>186</v>
      </c>
      <c r="E1579" s="175"/>
      <c r="F1579" s="174">
        <v>10512</v>
      </c>
      <c r="G1579" s="174">
        <v>0</v>
      </c>
      <c r="H1579" s="174">
        <v>0</v>
      </c>
      <c r="I1579" s="174">
        <v>0</v>
      </c>
      <c r="J1579" s="174">
        <v>0</v>
      </c>
      <c r="K1579" s="174">
        <v>68132</v>
      </c>
      <c r="L1579" s="174">
        <v>0</v>
      </c>
      <c r="M1579" s="174">
        <v>31404</v>
      </c>
      <c r="N1579" s="174">
        <v>110048</v>
      </c>
    </row>
    <row r="1580" spans="1:14" hidden="1" outlineLevel="1" x14ac:dyDescent="0.25">
      <c r="A1580" s="175" t="s">
        <v>339</v>
      </c>
      <c r="B1580" s="175" t="s">
        <v>340</v>
      </c>
      <c r="C1580" s="175" t="s">
        <v>187</v>
      </c>
      <c r="D1580" s="175" t="s">
        <v>188</v>
      </c>
      <c r="E1580" s="175"/>
      <c r="F1580" s="174">
        <v>0</v>
      </c>
      <c r="G1580" s="174">
        <v>0</v>
      </c>
      <c r="H1580" s="174">
        <v>0</v>
      </c>
      <c r="I1580" s="174">
        <v>0</v>
      </c>
      <c r="J1580" s="174">
        <v>0</v>
      </c>
      <c r="K1580" s="174">
        <v>30432</v>
      </c>
      <c r="L1580" s="174">
        <v>0</v>
      </c>
      <c r="M1580" s="174">
        <v>0</v>
      </c>
      <c r="N1580" s="174">
        <v>30432</v>
      </c>
    </row>
    <row r="1581" spans="1:14" hidden="1" outlineLevel="1" x14ac:dyDescent="0.25">
      <c r="A1581" s="175" t="s">
        <v>339</v>
      </c>
      <c r="B1581" s="175" t="s">
        <v>340</v>
      </c>
      <c r="C1581" s="175" t="s">
        <v>189</v>
      </c>
      <c r="D1581" s="175" t="s">
        <v>190</v>
      </c>
      <c r="E1581" s="175"/>
      <c r="F1581" s="174">
        <v>0</v>
      </c>
      <c r="G1581" s="174">
        <v>0</v>
      </c>
      <c r="H1581" s="174">
        <v>0</v>
      </c>
      <c r="I1581" s="174">
        <v>0</v>
      </c>
      <c r="J1581" s="174">
        <v>0</v>
      </c>
      <c r="K1581" s="174">
        <v>93408</v>
      </c>
      <c r="L1581" s="174">
        <v>0</v>
      </c>
      <c r="M1581" s="174">
        <v>0</v>
      </c>
      <c r="N1581" s="174">
        <v>93408</v>
      </c>
    </row>
    <row r="1582" spans="1:14" hidden="1" outlineLevel="1" x14ac:dyDescent="0.25">
      <c r="A1582" s="175" t="s">
        <v>339</v>
      </c>
      <c r="B1582" s="175" t="s">
        <v>340</v>
      </c>
      <c r="C1582" s="175" t="s">
        <v>191</v>
      </c>
      <c r="D1582" s="175" t="s">
        <v>192</v>
      </c>
      <c r="E1582" s="175"/>
      <c r="F1582" s="174">
        <v>0</v>
      </c>
      <c r="G1582" s="174">
        <v>130000</v>
      </c>
      <c r="H1582" s="174">
        <v>59088</v>
      </c>
      <c r="I1582" s="174">
        <v>0</v>
      </c>
      <c r="J1582" s="174">
        <v>0</v>
      </c>
      <c r="K1582" s="174">
        <v>0</v>
      </c>
      <c r="L1582" s="174">
        <v>0</v>
      </c>
      <c r="M1582" s="174">
        <v>0</v>
      </c>
      <c r="N1582" s="174">
        <v>189088</v>
      </c>
    </row>
    <row r="1583" spans="1:14" hidden="1" outlineLevel="1" x14ac:dyDescent="0.25">
      <c r="A1583" s="175" t="s">
        <v>339</v>
      </c>
      <c r="B1583" s="175" t="s">
        <v>340</v>
      </c>
      <c r="C1583" s="175" t="s">
        <v>193</v>
      </c>
      <c r="D1583" s="175" t="s">
        <v>194</v>
      </c>
      <c r="E1583" s="175"/>
      <c r="F1583" s="174">
        <v>0</v>
      </c>
      <c r="G1583" s="174">
        <v>0</v>
      </c>
      <c r="H1583" s="174">
        <v>0</v>
      </c>
      <c r="I1583" s="174">
        <v>0</v>
      </c>
      <c r="J1583" s="174">
        <v>0</v>
      </c>
      <c r="K1583" s="174">
        <v>0</v>
      </c>
      <c r="L1583" s="174">
        <v>0</v>
      </c>
      <c r="M1583" s="174">
        <v>0</v>
      </c>
      <c r="N1583" s="174">
        <v>0</v>
      </c>
    </row>
    <row r="1584" spans="1:14" hidden="1" outlineLevel="1" x14ac:dyDescent="0.25">
      <c r="A1584" s="175" t="s">
        <v>339</v>
      </c>
      <c r="B1584" s="175" t="s">
        <v>340</v>
      </c>
      <c r="C1584" s="175" t="s">
        <v>195</v>
      </c>
      <c r="D1584" s="175" t="s">
        <v>196</v>
      </c>
      <c r="E1584" s="175"/>
      <c r="F1584" s="174">
        <v>0</v>
      </c>
      <c r="G1584" s="174">
        <v>0</v>
      </c>
      <c r="H1584" s="174">
        <v>0</v>
      </c>
      <c r="I1584" s="174">
        <v>0</v>
      </c>
      <c r="J1584" s="174">
        <v>0</v>
      </c>
      <c r="K1584" s="174">
        <v>0</v>
      </c>
      <c r="L1584" s="174">
        <v>3460</v>
      </c>
      <c r="M1584" s="174">
        <v>0</v>
      </c>
      <c r="N1584" s="174">
        <v>3460</v>
      </c>
    </row>
    <row r="1585" spans="1:14" hidden="1" outlineLevel="1" x14ac:dyDescent="0.25">
      <c r="A1585" s="175" t="s">
        <v>339</v>
      </c>
      <c r="B1585" s="175" t="s">
        <v>340</v>
      </c>
      <c r="C1585" s="175" t="s">
        <v>197</v>
      </c>
      <c r="D1585" s="175" t="s">
        <v>198</v>
      </c>
      <c r="E1585" s="175"/>
      <c r="F1585" s="174">
        <v>0</v>
      </c>
      <c r="G1585" s="174">
        <v>0</v>
      </c>
      <c r="H1585" s="174">
        <v>0</v>
      </c>
      <c r="I1585" s="174">
        <v>0</v>
      </c>
      <c r="J1585" s="174">
        <v>1216</v>
      </c>
      <c r="K1585" s="174">
        <v>0</v>
      </c>
      <c r="L1585" s="174">
        <v>0</v>
      </c>
      <c r="M1585" s="174">
        <v>0</v>
      </c>
      <c r="N1585" s="174">
        <v>1216</v>
      </c>
    </row>
    <row r="1586" spans="1:14" hidden="1" outlineLevel="1" x14ac:dyDescent="0.25">
      <c r="A1586" s="175" t="s">
        <v>339</v>
      </c>
      <c r="B1586" s="175" t="s">
        <v>340</v>
      </c>
      <c r="C1586" s="175" t="s">
        <v>199</v>
      </c>
      <c r="D1586" s="175" t="s">
        <v>200</v>
      </c>
      <c r="E1586" s="175"/>
      <c r="F1586" s="174">
        <v>31632</v>
      </c>
      <c r="G1586" s="174">
        <v>0</v>
      </c>
      <c r="H1586" s="174">
        <v>0</v>
      </c>
      <c r="I1586" s="174">
        <v>0</v>
      </c>
      <c r="J1586" s="174">
        <v>0</v>
      </c>
      <c r="K1586" s="174">
        <v>0</v>
      </c>
      <c r="L1586" s="174">
        <v>0</v>
      </c>
      <c r="M1586" s="174">
        <v>0</v>
      </c>
      <c r="N1586" s="174">
        <v>31632</v>
      </c>
    </row>
    <row r="1587" spans="1:14" hidden="1" outlineLevel="1" x14ac:dyDescent="0.25">
      <c r="A1587" s="175" t="s">
        <v>339</v>
      </c>
      <c r="B1587" s="175" t="s">
        <v>340</v>
      </c>
      <c r="C1587" s="175" t="s">
        <v>201</v>
      </c>
      <c r="D1587" s="175" t="s">
        <v>202</v>
      </c>
      <c r="E1587" s="175"/>
      <c r="F1587" s="174">
        <v>21840</v>
      </c>
      <c r="G1587" s="174">
        <v>0</v>
      </c>
      <c r="H1587" s="174">
        <v>0</v>
      </c>
      <c r="I1587" s="174">
        <v>0</v>
      </c>
      <c r="J1587" s="174">
        <v>2080</v>
      </c>
      <c r="K1587" s="174">
        <v>0</v>
      </c>
      <c r="L1587" s="174">
        <v>80</v>
      </c>
      <c r="M1587" s="174">
        <v>0</v>
      </c>
      <c r="N1587" s="174">
        <v>24000</v>
      </c>
    </row>
    <row r="1588" spans="1:14" hidden="1" outlineLevel="1" x14ac:dyDescent="0.25">
      <c r="A1588" s="175" t="s">
        <v>339</v>
      </c>
      <c r="B1588" s="175" t="s">
        <v>340</v>
      </c>
      <c r="C1588" s="175" t="s">
        <v>203</v>
      </c>
      <c r="D1588" s="175" t="s">
        <v>204</v>
      </c>
      <c r="E1588" s="175"/>
      <c r="F1588" s="174">
        <v>373584</v>
      </c>
      <c r="G1588" s="174">
        <v>0</v>
      </c>
      <c r="H1588" s="174">
        <v>0</v>
      </c>
      <c r="I1588" s="174">
        <v>0</v>
      </c>
      <c r="J1588" s="174">
        <v>672</v>
      </c>
      <c r="K1588" s="174">
        <v>0</v>
      </c>
      <c r="L1588" s="174">
        <v>0</v>
      </c>
      <c r="M1588" s="174">
        <v>0</v>
      </c>
      <c r="N1588" s="174">
        <v>374256</v>
      </c>
    </row>
    <row r="1589" spans="1:14" hidden="1" outlineLevel="1" x14ac:dyDescent="0.25">
      <c r="A1589" s="175" t="s">
        <v>339</v>
      </c>
      <c r="B1589" s="175" t="s">
        <v>340</v>
      </c>
      <c r="C1589" s="175" t="s">
        <v>205</v>
      </c>
      <c r="D1589" s="175" t="s">
        <v>206</v>
      </c>
      <c r="E1589" s="175"/>
      <c r="F1589" s="174">
        <v>122000</v>
      </c>
      <c r="G1589" s="174">
        <v>0</v>
      </c>
      <c r="H1589" s="174">
        <v>0</v>
      </c>
      <c r="I1589" s="174">
        <v>0</v>
      </c>
      <c r="J1589" s="174">
        <v>720</v>
      </c>
      <c r="K1589" s="174">
        <v>0</v>
      </c>
      <c r="L1589" s="174">
        <v>48</v>
      </c>
      <c r="M1589" s="174">
        <v>0</v>
      </c>
      <c r="N1589" s="174">
        <v>122768</v>
      </c>
    </row>
    <row r="1590" spans="1:14" hidden="1" outlineLevel="1" x14ac:dyDescent="0.25">
      <c r="A1590" s="175" t="s">
        <v>339</v>
      </c>
      <c r="B1590" s="175" t="s">
        <v>340</v>
      </c>
      <c r="C1590" s="175" t="s">
        <v>207</v>
      </c>
      <c r="D1590" s="175" t="s">
        <v>208</v>
      </c>
      <c r="E1590" s="175"/>
      <c r="F1590" s="174">
        <v>0</v>
      </c>
      <c r="G1590" s="174">
        <v>0</v>
      </c>
      <c r="H1590" s="174">
        <v>0</v>
      </c>
      <c r="I1590" s="174">
        <v>0</v>
      </c>
      <c r="J1590" s="174">
        <v>0</v>
      </c>
      <c r="K1590" s="174">
        <v>0</v>
      </c>
      <c r="L1590" s="174">
        <v>0</v>
      </c>
      <c r="M1590" s="174">
        <v>0</v>
      </c>
      <c r="N1590" s="174">
        <v>0</v>
      </c>
    </row>
    <row r="1591" spans="1:14" hidden="1" outlineLevel="1" x14ac:dyDescent="0.25">
      <c r="A1591" s="175" t="s">
        <v>339</v>
      </c>
      <c r="B1591" s="175" t="s">
        <v>340</v>
      </c>
      <c r="C1591" s="175" t="s">
        <v>209</v>
      </c>
      <c r="D1591" s="175" t="s">
        <v>210</v>
      </c>
      <c r="E1591" s="175"/>
      <c r="F1591" s="174">
        <v>897328</v>
      </c>
      <c r="G1591" s="174">
        <v>485536</v>
      </c>
      <c r="H1591" s="174">
        <v>59088</v>
      </c>
      <c r="I1591" s="174">
        <v>54256</v>
      </c>
      <c r="J1591" s="174">
        <v>56112</v>
      </c>
      <c r="K1591" s="174">
        <v>333092</v>
      </c>
      <c r="L1591" s="174">
        <v>11752</v>
      </c>
      <c r="M1591" s="174">
        <v>40869</v>
      </c>
      <c r="N1591" s="174">
        <v>1938033</v>
      </c>
    </row>
    <row r="1592" spans="1:14" hidden="1" outlineLevel="1" x14ac:dyDescent="0.25">
      <c r="D1592" s="173" t="s">
        <v>211</v>
      </c>
      <c r="E1592" s="173"/>
    </row>
    <row r="1593" spans="1:14" hidden="1" outlineLevel="1" x14ac:dyDescent="0.25">
      <c r="A1593" s="175" t="s">
        <v>339</v>
      </c>
      <c r="B1593" s="175" t="s">
        <v>340</v>
      </c>
      <c r="C1593" s="175" t="s">
        <v>212</v>
      </c>
      <c r="D1593" s="175" t="s">
        <v>213</v>
      </c>
      <c r="E1593" s="175"/>
      <c r="F1593" s="174">
        <v>0</v>
      </c>
      <c r="G1593" s="174">
        <v>0</v>
      </c>
      <c r="H1593" s="174">
        <v>0</v>
      </c>
      <c r="I1593" s="174">
        <v>0</v>
      </c>
      <c r="J1593" s="174">
        <v>0</v>
      </c>
      <c r="K1593" s="174">
        <v>0</v>
      </c>
      <c r="L1593" s="174">
        <v>0</v>
      </c>
      <c r="M1593" s="174">
        <v>0</v>
      </c>
      <c r="N1593" s="174">
        <v>0</v>
      </c>
    </row>
    <row r="1594" spans="1:14" hidden="1" outlineLevel="1" x14ac:dyDescent="0.25">
      <c r="A1594" s="175" t="s">
        <v>339</v>
      </c>
      <c r="B1594" s="175" t="s">
        <v>340</v>
      </c>
      <c r="C1594" s="175" t="s">
        <v>214</v>
      </c>
      <c r="D1594" s="175" t="s">
        <v>215</v>
      </c>
      <c r="E1594" s="175"/>
      <c r="F1594" s="174">
        <v>0</v>
      </c>
      <c r="G1594" s="174">
        <v>0</v>
      </c>
      <c r="H1594" s="174">
        <v>0</v>
      </c>
      <c r="I1594" s="174">
        <v>0</v>
      </c>
      <c r="J1594" s="174">
        <v>0</v>
      </c>
      <c r="K1594" s="174">
        <v>0</v>
      </c>
      <c r="L1594" s="174">
        <v>0</v>
      </c>
      <c r="M1594" s="174">
        <v>0</v>
      </c>
      <c r="N1594" s="174">
        <v>0</v>
      </c>
    </row>
    <row r="1595" spans="1:14" hidden="1" outlineLevel="1" x14ac:dyDescent="0.25">
      <c r="A1595" s="175" t="s">
        <v>339</v>
      </c>
      <c r="B1595" s="175" t="s">
        <v>340</v>
      </c>
      <c r="C1595" s="175" t="s">
        <v>216</v>
      </c>
      <c r="D1595" s="175" t="s">
        <v>217</v>
      </c>
      <c r="E1595" s="175"/>
      <c r="F1595" s="174">
        <v>0</v>
      </c>
      <c r="G1595" s="174">
        <v>0</v>
      </c>
      <c r="H1595" s="174">
        <v>0</v>
      </c>
      <c r="I1595" s="174">
        <v>0</v>
      </c>
      <c r="J1595" s="174">
        <v>0</v>
      </c>
      <c r="K1595" s="174">
        <v>0</v>
      </c>
      <c r="L1595" s="174">
        <v>0</v>
      </c>
      <c r="M1595" s="174">
        <v>0</v>
      </c>
      <c r="N1595" s="174">
        <v>0</v>
      </c>
    </row>
    <row r="1596" spans="1:14" hidden="1" outlineLevel="1" x14ac:dyDescent="0.25">
      <c r="A1596" s="175" t="s">
        <v>339</v>
      </c>
      <c r="B1596" s="175" t="s">
        <v>340</v>
      </c>
      <c r="C1596" s="175" t="s">
        <v>218</v>
      </c>
      <c r="D1596" s="175" t="s">
        <v>219</v>
      </c>
      <c r="E1596" s="175"/>
      <c r="F1596" s="174">
        <v>0</v>
      </c>
      <c r="G1596" s="174">
        <v>0</v>
      </c>
      <c r="H1596" s="174">
        <v>0</v>
      </c>
      <c r="I1596" s="174">
        <v>0</v>
      </c>
      <c r="J1596" s="174">
        <v>0</v>
      </c>
      <c r="K1596" s="174">
        <v>0</v>
      </c>
      <c r="L1596" s="174">
        <v>0</v>
      </c>
      <c r="M1596" s="174">
        <v>0</v>
      </c>
      <c r="N1596" s="174">
        <v>0</v>
      </c>
    </row>
    <row r="1597" spans="1:14" hidden="1" outlineLevel="1" x14ac:dyDescent="0.25">
      <c r="A1597" s="175" t="s">
        <v>339</v>
      </c>
      <c r="B1597" s="175" t="s">
        <v>340</v>
      </c>
      <c r="C1597" s="175" t="s">
        <v>482</v>
      </c>
      <c r="D1597" s="175" t="s">
        <v>483</v>
      </c>
      <c r="E1597" s="175"/>
      <c r="F1597" s="174">
        <v>0</v>
      </c>
      <c r="G1597" s="174">
        <v>0</v>
      </c>
      <c r="H1597" s="174">
        <v>0</v>
      </c>
      <c r="I1597" s="174">
        <v>0</v>
      </c>
      <c r="J1597" s="174">
        <v>0</v>
      </c>
      <c r="K1597" s="174">
        <v>0</v>
      </c>
      <c r="L1597" s="174">
        <v>0</v>
      </c>
      <c r="M1597" s="174">
        <v>0</v>
      </c>
      <c r="N1597" s="174">
        <v>0</v>
      </c>
    </row>
    <row r="1598" spans="1:14" hidden="1" outlineLevel="1" x14ac:dyDescent="0.25">
      <c r="A1598" s="175" t="s">
        <v>339</v>
      </c>
      <c r="B1598" s="175" t="s">
        <v>340</v>
      </c>
      <c r="C1598" s="175" t="s">
        <v>484</v>
      </c>
      <c r="D1598" s="175" t="s">
        <v>220</v>
      </c>
      <c r="E1598" s="175"/>
      <c r="F1598" s="174">
        <v>0</v>
      </c>
      <c r="G1598" s="174">
        <v>0</v>
      </c>
      <c r="H1598" s="174">
        <v>0</v>
      </c>
      <c r="I1598" s="174">
        <v>0</v>
      </c>
      <c r="J1598" s="174">
        <v>0</v>
      </c>
      <c r="K1598" s="174">
        <v>0</v>
      </c>
      <c r="L1598" s="174">
        <v>0</v>
      </c>
      <c r="M1598" s="174">
        <v>0</v>
      </c>
      <c r="N1598" s="174">
        <v>0</v>
      </c>
    </row>
    <row r="1599" spans="1:14" hidden="1" outlineLevel="1" x14ac:dyDescent="0.25"/>
    <row r="1600" spans="1:14" hidden="1" outlineLevel="1" x14ac:dyDescent="0.25"/>
    <row r="1601" spans="1:14" hidden="1" outlineLevel="1" x14ac:dyDescent="0.25">
      <c r="A1601" s="173" t="s">
        <v>341</v>
      </c>
    </row>
    <row r="1602" spans="1:14" hidden="1" outlineLevel="1" x14ac:dyDescent="0.25">
      <c r="A1602" s="175" t="s">
        <v>6</v>
      </c>
      <c r="B1602" s="175" t="s">
        <v>143</v>
      </c>
      <c r="C1602" s="175" t="s">
        <v>14</v>
      </c>
      <c r="D1602" s="173" t="s">
        <v>144</v>
      </c>
      <c r="E1602" s="173"/>
      <c r="F1602" s="174" t="s">
        <v>145</v>
      </c>
      <c r="G1602" s="174" t="s">
        <v>146</v>
      </c>
      <c r="H1602" s="174" t="s">
        <v>147</v>
      </c>
      <c r="I1602" s="174" t="s">
        <v>148</v>
      </c>
      <c r="J1602" s="174" t="s">
        <v>149</v>
      </c>
      <c r="K1602" s="174" t="s">
        <v>150</v>
      </c>
      <c r="L1602" s="174" t="s">
        <v>151</v>
      </c>
      <c r="M1602" s="174" t="s">
        <v>152</v>
      </c>
      <c r="N1602" s="174" t="s">
        <v>5</v>
      </c>
    </row>
    <row r="1603" spans="1:14" hidden="1" outlineLevel="1" x14ac:dyDescent="0.25">
      <c r="A1603" s="175" t="s">
        <v>342</v>
      </c>
      <c r="B1603" s="175" t="s">
        <v>343</v>
      </c>
      <c r="C1603" s="175" t="s">
        <v>155</v>
      </c>
      <c r="D1603" s="175" t="s">
        <v>156</v>
      </c>
      <c r="E1603" s="175"/>
      <c r="F1603" s="174">
        <v>0</v>
      </c>
      <c r="G1603" s="174">
        <v>0</v>
      </c>
      <c r="H1603" s="174">
        <v>0</v>
      </c>
      <c r="I1603" s="174">
        <v>0</v>
      </c>
      <c r="J1603" s="174">
        <v>512</v>
      </c>
      <c r="K1603" s="174">
        <v>0</v>
      </c>
      <c r="L1603" s="174">
        <v>0</v>
      </c>
      <c r="M1603" s="174">
        <v>0</v>
      </c>
      <c r="N1603" s="174">
        <v>512</v>
      </c>
    </row>
    <row r="1604" spans="1:14" hidden="1" outlineLevel="1" x14ac:dyDescent="0.25">
      <c r="A1604" s="175" t="s">
        <v>342</v>
      </c>
      <c r="B1604" s="175" t="s">
        <v>343</v>
      </c>
      <c r="C1604" s="175" t="s">
        <v>157</v>
      </c>
      <c r="D1604" s="175" t="s">
        <v>158</v>
      </c>
      <c r="E1604" s="175"/>
      <c r="F1604" s="174">
        <v>0</v>
      </c>
      <c r="G1604" s="174">
        <v>0</v>
      </c>
      <c r="H1604" s="174">
        <v>0</v>
      </c>
      <c r="I1604" s="174">
        <v>0</v>
      </c>
      <c r="J1604" s="174">
        <v>83552</v>
      </c>
      <c r="K1604" s="174">
        <v>0</v>
      </c>
      <c r="L1604" s="174">
        <v>47424</v>
      </c>
      <c r="M1604" s="174">
        <v>0</v>
      </c>
      <c r="N1604" s="174">
        <v>130976</v>
      </c>
    </row>
    <row r="1605" spans="1:14" hidden="1" outlineLevel="1" x14ac:dyDescent="0.25">
      <c r="A1605" s="175" t="s">
        <v>342</v>
      </c>
      <c r="B1605" s="175" t="s">
        <v>343</v>
      </c>
      <c r="C1605" s="175" t="s">
        <v>159</v>
      </c>
      <c r="D1605" s="175" t="s">
        <v>160</v>
      </c>
      <c r="E1605" s="175"/>
      <c r="F1605" s="174">
        <v>0</v>
      </c>
      <c r="G1605" s="174">
        <v>265136</v>
      </c>
      <c r="H1605" s="174">
        <v>0</v>
      </c>
      <c r="I1605" s="174">
        <v>0</v>
      </c>
      <c r="J1605" s="174">
        <v>0</v>
      </c>
      <c r="K1605" s="174">
        <v>0</v>
      </c>
      <c r="L1605" s="174">
        <v>0</v>
      </c>
      <c r="M1605" s="174">
        <v>0</v>
      </c>
      <c r="N1605" s="174">
        <v>265136</v>
      </c>
    </row>
    <row r="1606" spans="1:14" hidden="1" outlineLevel="1" x14ac:dyDescent="0.25">
      <c r="A1606" s="175" t="s">
        <v>342</v>
      </c>
      <c r="B1606" s="175" t="s">
        <v>343</v>
      </c>
      <c r="C1606" s="175" t="s">
        <v>161</v>
      </c>
      <c r="D1606" s="175" t="s">
        <v>162</v>
      </c>
      <c r="E1606" s="175"/>
      <c r="F1606" s="174">
        <v>9744</v>
      </c>
      <c r="G1606" s="174">
        <v>34080</v>
      </c>
      <c r="H1606" s="174">
        <v>0</v>
      </c>
      <c r="I1606" s="174">
        <v>0</v>
      </c>
      <c r="J1606" s="174">
        <v>48976</v>
      </c>
      <c r="K1606" s="174">
        <v>11472</v>
      </c>
      <c r="L1606" s="174">
        <v>14149</v>
      </c>
      <c r="M1606" s="174">
        <v>2632</v>
      </c>
      <c r="N1606" s="174">
        <v>121053</v>
      </c>
    </row>
    <row r="1607" spans="1:14" hidden="1" outlineLevel="1" x14ac:dyDescent="0.25">
      <c r="A1607" s="175" t="s">
        <v>342</v>
      </c>
      <c r="B1607" s="175" t="s">
        <v>343</v>
      </c>
      <c r="C1607" s="175" t="s">
        <v>163</v>
      </c>
      <c r="D1607" s="175" t="s">
        <v>164</v>
      </c>
      <c r="E1607" s="175"/>
      <c r="F1607" s="174">
        <v>0</v>
      </c>
      <c r="G1607" s="174">
        <v>0</v>
      </c>
      <c r="H1607" s="174">
        <v>0</v>
      </c>
      <c r="I1607" s="174">
        <v>0</v>
      </c>
      <c r="J1607" s="174">
        <v>0</v>
      </c>
      <c r="K1607" s="174">
        <v>0</v>
      </c>
      <c r="L1607" s="174">
        <v>0</v>
      </c>
      <c r="M1607" s="174">
        <v>0</v>
      </c>
      <c r="N1607" s="174">
        <v>0</v>
      </c>
    </row>
    <row r="1608" spans="1:14" hidden="1" outlineLevel="1" x14ac:dyDescent="0.25">
      <c r="A1608" s="175" t="s">
        <v>342</v>
      </c>
      <c r="B1608" s="175" t="s">
        <v>343</v>
      </c>
      <c r="C1608" s="175" t="s">
        <v>165</v>
      </c>
      <c r="D1608" s="175" t="s">
        <v>166</v>
      </c>
      <c r="E1608" s="175"/>
      <c r="F1608" s="174">
        <v>1680</v>
      </c>
      <c r="G1608" s="174">
        <v>0</v>
      </c>
      <c r="H1608" s="174">
        <v>0</v>
      </c>
      <c r="I1608" s="174">
        <v>0</v>
      </c>
      <c r="J1608" s="174">
        <v>0</v>
      </c>
      <c r="K1608" s="174">
        <v>0</v>
      </c>
      <c r="L1608" s="174">
        <v>994</v>
      </c>
      <c r="M1608" s="174">
        <v>0</v>
      </c>
      <c r="N1608" s="174">
        <v>2674</v>
      </c>
    </row>
    <row r="1609" spans="1:14" hidden="1" outlineLevel="1" x14ac:dyDescent="0.25">
      <c r="A1609" s="175" t="s">
        <v>342</v>
      </c>
      <c r="B1609" s="175" t="s">
        <v>343</v>
      </c>
      <c r="C1609" s="175" t="s">
        <v>167</v>
      </c>
      <c r="D1609" s="175" t="s">
        <v>168</v>
      </c>
      <c r="E1609" s="175"/>
      <c r="F1609" s="174">
        <v>0</v>
      </c>
      <c r="G1609" s="174">
        <v>3840</v>
      </c>
      <c r="H1609" s="174">
        <v>0</v>
      </c>
      <c r="I1609" s="174">
        <v>0</v>
      </c>
      <c r="J1609" s="174">
        <v>0</v>
      </c>
      <c r="K1609" s="174">
        <v>20736</v>
      </c>
      <c r="L1609" s="174">
        <v>0</v>
      </c>
      <c r="M1609" s="174">
        <v>15184</v>
      </c>
      <c r="N1609" s="174">
        <v>39760</v>
      </c>
    </row>
    <row r="1610" spans="1:14" hidden="1" outlineLevel="1" x14ac:dyDescent="0.25">
      <c r="A1610" s="175" t="s">
        <v>342</v>
      </c>
      <c r="B1610" s="175" t="s">
        <v>343</v>
      </c>
      <c r="C1610" s="175" t="s">
        <v>169</v>
      </c>
      <c r="D1610" s="175" t="s">
        <v>170</v>
      </c>
      <c r="E1610" s="175"/>
      <c r="F1610" s="174">
        <v>0</v>
      </c>
      <c r="G1610" s="174">
        <v>0</v>
      </c>
      <c r="H1610" s="174">
        <v>0</v>
      </c>
      <c r="I1610" s="174">
        <v>0</v>
      </c>
      <c r="J1610" s="174">
        <v>14080</v>
      </c>
      <c r="K1610" s="174">
        <v>0</v>
      </c>
      <c r="L1610" s="174">
        <v>0</v>
      </c>
      <c r="M1610" s="174">
        <v>0</v>
      </c>
      <c r="N1610" s="174">
        <v>14080</v>
      </c>
    </row>
    <row r="1611" spans="1:14" hidden="1" outlineLevel="1" x14ac:dyDescent="0.25">
      <c r="A1611" s="175" t="s">
        <v>342</v>
      </c>
      <c r="B1611" s="175" t="s">
        <v>343</v>
      </c>
      <c r="C1611" s="175" t="s">
        <v>171</v>
      </c>
      <c r="D1611" s="175" t="s">
        <v>172</v>
      </c>
      <c r="E1611" s="175"/>
      <c r="F1611" s="174">
        <v>6000</v>
      </c>
      <c r="G1611" s="174">
        <v>6992</v>
      </c>
      <c r="H1611" s="174">
        <v>0</v>
      </c>
      <c r="I1611" s="174">
        <v>0</v>
      </c>
      <c r="J1611" s="174">
        <v>125248</v>
      </c>
      <c r="K1611" s="174">
        <v>0</v>
      </c>
      <c r="L1611" s="174">
        <v>3576</v>
      </c>
      <c r="M1611" s="174">
        <v>2863</v>
      </c>
      <c r="N1611" s="174">
        <v>144679</v>
      </c>
    </row>
    <row r="1612" spans="1:14" hidden="1" outlineLevel="1" x14ac:dyDescent="0.25">
      <c r="A1612" s="175" t="s">
        <v>342</v>
      </c>
      <c r="B1612" s="175" t="s">
        <v>343</v>
      </c>
      <c r="C1612" s="175" t="s">
        <v>173</v>
      </c>
      <c r="D1612" s="175" t="s">
        <v>174</v>
      </c>
      <c r="E1612" s="175"/>
      <c r="F1612" s="174">
        <v>0</v>
      </c>
      <c r="G1612" s="174">
        <v>0</v>
      </c>
      <c r="H1612" s="174">
        <v>0</v>
      </c>
      <c r="I1612" s="174">
        <v>0</v>
      </c>
      <c r="J1612" s="174">
        <v>0</v>
      </c>
      <c r="K1612" s="174">
        <v>0</v>
      </c>
      <c r="L1612" s="174">
        <v>0</v>
      </c>
      <c r="M1612" s="174">
        <v>0</v>
      </c>
      <c r="N1612" s="174">
        <v>0</v>
      </c>
    </row>
    <row r="1613" spans="1:14" hidden="1" outlineLevel="1" x14ac:dyDescent="0.25">
      <c r="A1613" s="175" t="s">
        <v>342</v>
      </c>
      <c r="B1613" s="175" t="s">
        <v>343</v>
      </c>
      <c r="C1613" s="175" t="s">
        <v>175</v>
      </c>
      <c r="D1613" s="175" t="s">
        <v>176</v>
      </c>
      <c r="E1613" s="175"/>
      <c r="F1613" s="174">
        <v>0</v>
      </c>
      <c r="G1613" s="174">
        <v>0</v>
      </c>
      <c r="H1613" s="174">
        <v>0</v>
      </c>
      <c r="I1613" s="174">
        <v>0</v>
      </c>
      <c r="J1613" s="174">
        <v>0</v>
      </c>
      <c r="K1613" s="174">
        <v>121888</v>
      </c>
      <c r="L1613" s="174">
        <v>0</v>
      </c>
      <c r="M1613" s="174">
        <v>102352</v>
      </c>
      <c r="N1613" s="174">
        <v>224240</v>
      </c>
    </row>
    <row r="1614" spans="1:14" hidden="1" outlineLevel="1" x14ac:dyDescent="0.25">
      <c r="A1614" s="175" t="s">
        <v>342</v>
      </c>
      <c r="B1614" s="175" t="s">
        <v>343</v>
      </c>
      <c r="C1614" s="175" t="s">
        <v>177</v>
      </c>
      <c r="D1614" s="175" t="s">
        <v>178</v>
      </c>
      <c r="E1614" s="175"/>
      <c r="F1614" s="174">
        <v>178640</v>
      </c>
      <c r="G1614" s="174">
        <v>0</v>
      </c>
      <c r="H1614" s="174">
        <v>0</v>
      </c>
      <c r="I1614" s="174">
        <v>17464</v>
      </c>
      <c r="J1614" s="174">
        <v>0</v>
      </c>
      <c r="K1614" s="174">
        <v>0</v>
      </c>
      <c r="L1614" s="174">
        <v>1174</v>
      </c>
      <c r="M1614" s="174">
        <v>0</v>
      </c>
      <c r="N1614" s="174">
        <v>197278</v>
      </c>
    </row>
    <row r="1615" spans="1:14" hidden="1" outlineLevel="1" x14ac:dyDescent="0.25">
      <c r="A1615" s="175" t="s">
        <v>342</v>
      </c>
      <c r="B1615" s="175" t="s">
        <v>343</v>
      </c>
      <c r="C1615" s="175" t="s">
        <v>179</v>
      </c>
      <c r="D1615" s="175" t="s">
        <v>180</v>
      </c>
      <c r="E1615" s="175"/>
      <c r="F1615" s="174">
        <v>19520</v>
      </c>
      <c r="G1615" s="174">
        <v>0</v>
      </c>
      <c r="H1615" s="174">
        <v>0</v>
      </c>
      <c r="I1615" s="174">
        <v>0</v>
      </c>
      <c r="J1615" s="174">
        <v>0</v>
      </c>
      <c r="K1615" s="174">
        <v>0</v>
      </c>
      <c r="L1615" s="174">
        <v>0</v>
      </c>
      <c r="M1615" s="174">
        <v>0</v>
      </c>
      <c r="N1615" s="174">
        <v>19520</v>
      </c>
    </row>
    <row r="1616" spans="1:14" hidden="1" outlineLevel="1" x14ac:dyDescent="0.25">
      <c r="A1616" s="175" t="s">
        <v>342</v>
      </c>
      <c r="B1616" s="175" t="s">
        <v>343</v>
      </c>
      <c r="C1616" s="175" t="s">
        <v>181</v>
      </c>
      <c r="D1616" s="175" t="s">
        <v>182</v>
      </c>
      <c r="E1616" s="175"/>
      <c r="F1616" s="174">
        <v>0</v>
      </c>
      <c r="G1616" s="174">
        <v>29760</v>
      </c>
      <c r="H1616" s="174">
        <v>0</v>
      </c>
      <c r="I1616" s="174">
        <v>0</v>
      </c>
      <c r="J1616" s="174">
        <v>0</v>
      </c>
      <c r="K1616" s="174">
        <v>80560</v>
      </c>
      <c r="L1616" s="174">
        <v>0</v>
      </c>
      <c r="M1616" s="174">
        <v>7425</v>
      </c>
      <c r="N1616" s="174">
        <v>117745</v>
      </c>
    </row>
    <row r="1617" spans="1:14" hidden="1" outlineLevel="1" x14ac:dyDescent="0.25">
      <c r="A1617" s="175" t="s">
        <v>342</v>
      </c>
      <c r="B1617" s="175" t="s">
        <v>343</v>
      </c>
      <c r="C1617" s="175" t="s">
        <v>183</v>
      </c>
      <c r="D1617" s="175" t="s">
        <v>184</v>
      </c>
      <c r="E1617" s="175"/>
      <c r="F1617" s="174">
        <v>0</v>
      </c>
      <c r="G1617" s="174">
        <v>0</v>
      </c>
      <c r="H1617" s="174">
        <v>0</v>
      </c>
      <c r="I1617" s="174">
        <v>0</v>
      </c>
      <c r="J1617" s="174">
        <v>0</v>
      </c>
      <c r="K1617" s="174">
        <v>0</v>
      </c>
      <c r="L1617" s="174">
        <v>0</v>
      </c>
      <c r="M1617" s="174">
        <v>0</v>
      </c>
      <c r="N1617" s="174">
        <v>0</v>
      </c>
    </row>
    <row r="1618" spans="1:14" hidden="1" outlineLevel="1" x14ac:dyDescent="0.25">
      <c r="A1618" s="175" t="s">
        <v>342</v>
      </c>
      <c r="B1618" s="175" t="s">
        <v>343</v>
      </c>
      <c r="C1618" s="175" t="s">
        <v>185</v>
      </c>
      <c r="D1618" s="175" t="s">
        <v>186</v>
      </c>
      <c r="E1618" s="175"/>
      <c r="F1618" s="174">
        <v>2352</v>
      </c>
      <c r="G1618" s="174">
        <v>0</v>
      </c>
      <c r="H1618" s="174">
        <v>0</v>
      </c>
      <c r="I1618" s="174">
        <v>0</v>
      </c>
      <c r="J1618" s="174">
        <v>2560</v>
      </c>
      <c r="K1618" s="174">
        <v>35984</v>
      </c>
      <c r="L1618" s="174">
        <v>0</v>
      </c>
      <c r="M1618" s="174">
        <v>23890</v>
      </c>
      <c r="N1618" s="174">
        <v>64786</v>
      </c>
    </row>
    <row r="1619" spans="1:14" hidden="1" outlineLevel="1" x14ac:dyDescent="0.25">
      <c r="A1619" s="175" t="s">
        <v>342</v>
      </c>
      <c r="B1619" s="175" t="s">
        <v>343</v>
      </c>
      <c r="C1619" s="175" t="s">
        <v>187</v>
      </c>
      <c r="D1619" s="175" t="s">
        <v>188</v>
      </c>
      <c r="E1619" s="175"/>
      <c r="F1619" s="174">
        <v>0</v>
      </c>
      <c r="G1619" s="174">
        <v>0</v>
      </c>
      <c r="H1619" s="174">
        <v>0</v>
      </c>
      <c r="I1619" s="174">
        <v>0</v>
      </c>
      <c r="J1619" s="174">
        <v>0</v>
      </c>
      <c r="K1619" s="174">
        <v>0</v>
      </c>
      <c r="L1619" s="174">
        <v>0</v>
      </c>
      <c r="M1619" s="174">
        <v>0</v>
      </c>
      <c r="N1619" s="174">
        <v>0</v>
      </c>
    </row>
    <row r="1620" spans="1:14" hidden="1" outlineLevel="1" x14ac:dyDescent="0.25">
      <c r="A1620" s="175" t="s">
        <v>342</v>
      </c>
      <c r="B1620" s="175" t="s">
        <v>343</v>
      </c>
      <c r="C1620" s="175" t="s">
        <v>189</v>
      </c>
      <c r="D1620" s="175" t="s">
        <v>190</v>
      </c>
      <c r="E1620" s="175"/>
      <c r="F1620" s="174">
        <v>0</v>
      </c>
      <c r="G1620" s="174">
        <v>0</v>
      </c>
      <c r="H1620" s="174">
        <v>0</v>
      </c>
      <c r="I1620" s="174">
        <v>0</v>
      </c>
      <c r="J1620" s="174">
        <v>0</v>
      </c>
      <c r="K1620" s="174">
        <v>82672</v>
      </c>
      <c r="L1620" s="174">
        <v>0</v>
      </c>
      <c r="M1620" s="174">
        <v>0</v>
      </c>
      <c r="N1620" s="174">
        <v>82672</v>
      </c>
    </row>
    <row r="1621" spans="1:14" hidden="1" outlineLevel="1" x14ac:dyDescent="0.25">
      <c r="A1621" s="175" t="s">
        <v>342</v>
      </c>
      <c r="B1621" s="175" t="s">
        <v>343</v>
      </c>
      <c r="C1621" s="175" t="s">
        <v>191</v>
      </c>
      <c r="D1621" s="175" t="s">
        <v>192</v>
      </c>
      <c r="E1621" s="175"/>
      <c r="F1621" s="174">
        <v>0</v>
      </c>
      <c r="G1621" s="174">
        <v>112112</v>
      </c>
      <c r="H1621" s="174">
        <v>30813</v>
      </c>
      <c r="I1621" s="174">
        <v>0</v>
      </c>
      <c r="J1621" s="174">
        <v>0</v>
      </c>
      <c r="K1621" s="174">
        <v>1664</v>
      </c>
      <c r="L1621" s="174">
        <v>0</v>
      </c>
      <c r="M1621" s="174">
        <v>0</v>
      </c>
      <c r="N1621" s="174">
        <v>144589</v>
      </c>
    </row>
    <row r="1622" spans="1:14" hidden="1" outlineLevel="1" x14ac:dyDescent="0.25">
      <c r="A1622" s="175" t="s">
        <v>342</v>
      </c>
      <c r="B1622" s="175" t="s">
        <v>343</v>
      </c>
      <c r="C1622" s="175" t="s">
        <v>193</v>
      </c>
      <c r="D1622" s="175" t="s">
        <v>194</v>
      </c>
      <c r="E1622" s="175"/>
      <c r="F1622" s="174">
        <v>0</v>
      </c>
      <c r="G1622" s="174">
        <v>0</v>
      </c>
      <c r="H1622" s="174">
        <v>0</v>
      </c>
      <c r="I1622" s="174">
        <v>0</v>
      </c>
      <c r="J1622" s="174">
        <v>45376</v>
      </c>
      <c r="K1622" s="174">
        <v>0</v>
      </c>
      <c r="L1622" s="174">
        <v>16608</v>
      </c>
      <c r="M1622" s="174">
        <v>0</v>
      </c>
      <c r="N1622" s="174">
        <v>61984</v>
      </c>
    </row>
    <row r="1623" spans="1:14" hidden="1" outlineLevel="1" x14ac:dyDescent="0.25">
      <c r="A1623" s="175" t="s">
        <v>342</v>
      </c>
      <c r="B1623" s="175" t="s">
        <v>343</v>
      </c>
      <c r="C1623" s="175" t="s">
        <v>195</v>
      </c>
      <c r="D1623" s="175" t="s">
        <v>196</v>
      </c>
      <c r="E1623" s="175"/>
      <c r="F1623" s="174">
        <v>0</v>
      </c>
      <c r="G1623" s="174">
        <v>0</v>
      </c>
      <c r="H1623" s="174">
        <v>0</v>
      </c>
      <c r="I1623" s="174">
        <v>0</v>
      </c>
      <c r="J1623" s="174">
        <v>21328</v>
      </c>
      <c r="K1623" s="174">
        <v>0</v>
      </c>
      <c r="L1623" s="174">
        <v>23426</v>
      </c>
      <c r="M1623" s="174">
        <v>0</v>
      </c>
      <c r="N1623" s="174">
        <v>44754</v>
      </c>
    </row>
    <row r="1624" spans="1:14" hidden="1" outlineLevel="1" x14ac:dyDescent="0.25">
      <c r="A1624" s="175" t="s">
        <v>342</v>
      </c>
      <c r="B1624" s="175" t="s">
        <v>343</v>
      </c>
      <c r="C1624" s="175" t="s">
        <v>197</v>
      </c>
      <c r="D1624" s="175" t="s">
        <v>198</v>
      </c>
      <c r="E1624" s="175"/>
      <c r="F1624" s="174">
        <v>0</v>
      </c>
      <c r="G1624" s="174">
        <v>0</v>
      </c>
      <c r="H1624" s="174">
        <v>0</v>
      </c>
      <c r="I1624" s="174">
        <v>0</v>
      </c>
      <c r="J1624" s="174">
        <v>1712</v>
      </c>
      <c r="K1624" s="174">
        <v>0</v>
      </c>
      <c r="L1624" s="174">
        <v>0</v>
      </c>
      <c r="M1624" s="174">
        <v>0</v>
      </c>
      <c r="N1624" s="174">
        <v>1712</v>
      </c>
    </row>
    <row r="1625" spans="1:14" hidden="1" outlineLevel="1" x14ac:dyDescent="0.25">
      <c r="A1625" s="175" t="s">
        <v>342</v>
      </c>
      <c r="B1625" s="175" t="s">
        <v>343</v>
      </c>
      <c r="C1625" s="175" t="s">
        <v>199</v>
      </c>
      <c r="D1625" s="175" t="s">
        <v>200</v>
      </c>
      <c r="E1625" s="175"/>
      <c r="F1625" s="174">
        <v>2112</v>
      </c>
      <c r="G1625" s="174">
        <v>0</v>
      </c>
      <c r="H1625" s="174">
        <v>0</v>
      </c>
      <c r="I1625" s="174">
        <v>0</v>
      </c>
      <c r="J1625" s="174">
        <v>0</v>
      </c>
      <c r="K1625" s="174">
        <v>0</v>
      </c>
      <c r="L1625" s="174">
        <v>0</v>
      </c>
      <c r="M1625" s="174">
        <v>0</v>
      </c>
      <c r="N1625" s="174">
        <v>2112</v>
      </c>
    </row>
    <row r="1626" spans="1:14" hidden="1" outlineLevel="1" x14ac:dyDescent="0.25">
      <c r="A1626" s="175" t="s">
        <v>342</v>
      </c>
      <c r="B1626" s="175" t="s">
        <v>343</v>
      </c>
      <c r="C1626" s="175" t="s">
        <v>201</v>
      </c>
      <c r="D1626" s="175" t="s">
        <v>202</v>
      </c>
      <c r="E1626" s="175"/>
      <c r="F1626" s="174">
        <v>19776</v>
      </c>
      <c r="G1626" s="174">
        <v>0</v>
      </c>
      <c r="H1626" s="174">
        <v>0</v>
      </c>
      <c r="I1626" s="174">
        <v>0</v>
      </c>
      <c r="J1626" s="174">
        <v>2544</v>
      </c>
      <c r="K1626" s="174">
        <v>0</v>
      </c>
      <c r="L1626" s="174">
        <v>5292</v>
      </c>
      <c r="M1626" s="174">
        <v>0</v>
      </c>
      <c r="N1626" s="174">
        <v>27612</v>
      </c>
    </row>
    <row r="1627" spans="1:14" hidden="1" outlineLevel="1" x14ac:dyDescent="0.25">
      <c r="A1627" s="175" t="s">
        <v>342</v>
      </c>
      <c r="B1627" s="175" t="s">
        <v>343</v>
      </c>
      <c r="C1627" s="175" t="s">
        <v>203</v>
      </c>
      <c r="D1627" s="175" t="s">
        <v>204</v>
      </c>
      <c r="E1627" s="175"/>
      <c r="F1627" s="174">
        <v>315984</v>
      </c>
      <c r="G1627" s="174">
        <v>0</v>
      </c>
      <c r="H1627" s="174">
        <v>0</v>
      </c>
      <c r="I1627" s="174">
        <v>0</v>
      </c>
      <c r="J1627" s="174">
        <v>0</v>
      </c>
      <c r="K1627" s="174">
        <v>0</v>
      </c>
      <c r="L1627" s="174">
        <v>0</v>
      </c>
      <c r="M1627" s="174">
        <v>0</v>
      </c>
      <c r="N1627" s="174">
        <v>315984</v>
      </c>
    </row>
    <row r="1628" spans="1:14" hidden="1" outlineLevel="1" x14ac:dyDescent="0.25">
      <c r="A1628" s="175" t="s">
        <v>342</v>
      </c>
      <c r="B1628" s="175" t="s">
        <v>343</v>
      </c>
      <c r="C1628" s="175" t="s">
        <v>205</v>
      </c>
      <c r="D1628" s="175" t="s">
        <v>206</v>
      </c>
      <c r="E1628" s="175"/>
      <c r="F1628" s="174">
        <v>76976</v>
      </c>
      <c r="G1628" s="174">
        <v>0</v>
      </c>
      <c r="H1628" s="174">
        <v>0</v>
      </c>
      <c r="I1628" s="174">
        <v>0</v>
      </c>
      <c r="J1628" s="174">
        <v>0</v>
      </c>
      <c r="K1628" s="174">
        <v>0</v>
      </c>
      <c r="L1628" s="174">
        <v>11464</v>
      </c>
      <c r="M1628" s="174">
        <v>0</v>
      </c>
      <c r="N1628" s="174">
        <v>88440</v>
      </c>
    </row>
    <row r="1629" spans="1:14" hidden="1" outlineLevel="1" x14ac:dyDescent="0.25">
      <c r="A1629" s="175" t="s">
        <v>342</v>
      </c>
      <c r="B1629" s="175" t="s">
        <v>343</v>
      </c>
      <c r="C1629" s="175" t="s">
        <v>207</v>
      </c>
      <c r="D1629" s="175" t="s">
        <v>208</v>
      </c>
      <c r="E1629" s="175"/>
      <c r="F1629" s="174">
        <v>0</v>
      </c>
      <c r="G1629" s="174">
        <v>0</v>
      </c>
      <c r="H1629" s="174">
        <v>0</v>
      </c>
      <c r="I1629" s="174">
        <v>0</v>
      </c>
      <c r="J1629" s="174">
        <v>0</v>
      </c>
      <c r="K1629" s="174">
        <v>0</v>
      </c>
      <c r="L1629" s="174">
        <v>0</v>
      </c>
      <c r="M1629" s="174">
        <v>0</v>
      </c>
      <c r="N1629" s="174">
        <v>0</v>
      </c>
    </row>
    <row r="1630" spans="1:14" hidden="1" outlineLevel="1" x14ac:dyDescent="0.25">
      <c r="A1630" s="175" t="s">
        <v>342</v>
      </c>
      <c r="B1630" s="175" t="s">
        <v>343</v>
      </c>
      <c r="C1630" s="175" t="s">
        <v>209</v>
      </c>
      <c r="D1630" s="175" t="s">
        <v>210</v>
      </c>
      <c r="E1630" s="175"/>
      <c r="F1630" s="174">
        <v>632784</v>
      </c>
      <c r="G1630" s="174">
        <v>451920</v>
      </c>
      <c r="H1630" s="174">
        <v>30813</v>
      </c>
      <c r="I1630" s="174">
        <v>17464</v>
      </c>
      <c r="J1630" s="174">
        <v>345888</v>
      </c>
      <c r="K1630" s="174">
        <v>354976</v>
      </c>
      <c r="L1630" s="174">
        <v>124107</v>
      </c>
      <c r="M1630" s="174">
        <v>154346</v>
      </c>
      <c r="N1630" s="174">
        <v>2112298</v>
      </c>
    </row>
    <row r="1631" spans="1:14" hidden="1" outlineLevel="1" x14ac:dyDescent="0.25">
      <c r="D1631" s="173" t="s">
        <v>211</v>
      </c>
      <c r="E1631" s="173"/>
    </row>
    <row r="1632" spans="1:14" hidden="1" outlineLevel="1" x14ac:dyDescent="0.25">
      <c r="A1632" s="175" t="s">
        <v>342</v>
      </c>
      <c r="B1632" s="175" t="s">
        <v>343</v>
      </c>
      <c r="C1632" s="175" t="s">
        <v>212</v>
      </c>
      <c r="D1632" s="175" t="s">
        <v>213</v>
      </c>
      <c r="E1632" s="175"/>
      <c r="F1632" s="174">
        <v>0</v>
      </c>
      <c r="G1632" s="174">
        <v>0</v>
      </c>
      <c r="H1632" s="174">
        <v>0</v>
      </c>
      <c r="I1632" s="174">
        <v>0</v>
      </c>
      <c r="J1632" s="174">
        <v>0</v>
      </c>
      <c r="K1632" s="174">
        <v>0</v>
      </c>
      <c r="L1632" s="174">
        <v>0</v>
      </c>
      <c r="M1632" s="174">
        <v>0</v>
      </c>
      <c r="N1632" s="174">
        <v>0</v>
      </c>
    </row>
    <row r="1633" spans="1:14" hidden="1" outlineLevel="1" x14ac:dyDescent="0.25">
      <c r="A1633" s="175" t="s">
        <v>342</v>
      </c>
      <c r="B1633" s="175" t="s">
        <v>343</v>
      </c>
      <c r="C1633" s="175" t="s">
        <v>214</v>
      </c>
      <c r="D1633" s="175" t="s">
        <v>215</v>
      </c>
      <c r="E1633" s="175"/>
      <c r="F1633" s="174">
        <v>0</v>
      </c>
      <c r="G1633" s="174">
        <v>0</v>
      </c>
      <c r="H1633" s="174">
        <v>0</v>
      </c>
      <c r="I1633" s="174">
        <v>0</v>
      </c>
      <c r="J1633" s="174">
        <v>0</v>
      </c>
      <c r="K1633" s="174">
        <v>0</v>
      </c>
      <c r="L1633" s="174">
        <v>0</v>
      </c>
      <c r="M1633" s="174">
        <v>0</v>
      </c>
      <c r="N1633" s="174">
        <v>0</v>
      </c>
    </row>
    <row r="1634" spans="1:14" hidden="1" outlineLevel="1" x14ac:dyDescent="0.25">
      <c r="A1634" s="175" t="s">
        <v>342</v>
      </c>
      <c r="B1634" s="175" t="s">
        <v>343</v>
      </c>
      <c r="C1634" s="175" t="s">
        <v>216</v>
      </c>
      <c r="D1634" s="175" t="s">
        <v>217</v>
      </c>
      <c r="E1634" s="175"/>
      <c r="F1634" s="174">
        <v>0</v>
      </c>
      <c r="G1634" s="174">
        <v>0</v>
      </c>
      <c r="H1634" s="174">
        <v>0</v>
      </c>
      <c r="I1634" s="174">
        <v>0</v>
      </c>
      <c r="J1634" s="174">
        <v>0</v>
      </c>
      <c r="K1634" s="174">
        <v>0</v>
      </c>
      <c r="L1634" s="174">
        <v>0</v>
      </c>
      <c r="M1634" s="174">
        <v>0</v>
      </c>
      <c r="N1634" s="174">
        <v>0</v>
      </c>
    </row>
    <row r="1635" spans="1:14" hidden="1" outlineLevel="1" x14ac:dyDescent="0.25">
      <c r="A1635" s="175" t="s">
        <v>342</v>
      </c>
      <c r="B1635" s="175" t="s">
        <v>343</v>
      </c>
      <c r="C1635" s="175" t="s">
        <v>218</v>
      </c>
      <c r="D1635" s="175" t="s">
        <v>219</v>
      </c>
      <c r="E1635" s="175"/>
      <c r="F1635" s="174">
        <v>0</v>
      </c>
      <c r="G1635" s="174">
        <v>0</v>
      </c>
      <c r="H1635" s="174">
        <v>0</v>
      </c>
      <c r="I1635" s="174">
        <v>0</v>
      </c>
      <c r="J1635" s="174">
        <v>0</v>
      </c>
      <c r="K1635" s="174">
        <v>0</v>
      </c>
      <c r="L1635" s="174">
        <v>0</v>
      </c>
      <c r="M1635" s="174">
        <v>0</v>
      </c>
      <c r="N1635" s="174">
        <v>0</v>
      </c>
    </row>
    <row r="1636" spans="1:14" hidden="1" outlineLevel="1" x14ac:dyDescent="0.25">
      <c r="A1636" s="175" t="s">
        <v>342</v>
      </c>
      <c r="B1636" s="175" t="s">
        <v>343</v>
      </c>
      <c r="C1636" s="175" t="s">
        <v>482</v>
      </c>
      <c r="D1636" s="175" t="s">
        <v>483</v>
      </c>
      <c r="E1636" s="175"/>
      <c r="F1636" s="174">
        <v>0</v>
      </c>
      <c r="G1636" s="174">
        <v>0</v>
      </c>
      <c r="H1636" s="174">
        <v>0</v>
      </c>
      <c r="I1636" s="174">
        <v>0</v>
      </c>
      <c r="J1636" s="174">
        <v>0</v>
      </c>
      <c r="K1636" s="174">
        <v>0</v>
      </c>
      <c r="L1636" s="174">
        <v>0</v>
      </c>
      <c r="M1636" s="174">
        <v>0</v>
      </c>
      <c r="N1636" s="174">
        <v>0</v>
      </c>
    </row>
    <row r="1637" spans="1:14" hidden="1" outlineLevel="1" x14ac:dyDescent="0.25">
      <c r="A1637" s="175" t="s">
        <v>342</v>
      </c>
      <c r="B1637" s="175" t="s">
        <v>343</v>
      </c>
      <c r="C1637" s="175" t="s">
        <v>484</v>
      </c>
      <c r="D1637" s="175" t="s">
        <v>220</v>
      </c>
      <c r="E1637" s="175"/>
      <c r="F1637" s="174">
        <v>0</v>
      </c>
      <c r="G1637" s="174">
        <v>0</v>
      </c>
      <c r="H1637" s="174">
        <v>0</v>
      </c>
      <c r="I1637" s="174">
        <v>0</v>
      </c>
      <c r="J1637" s="174">
        <v>0</v>
      </c>
      <c r="K1637" s="174">
        <v>0</v>
      </c>
      <c r="L1637" s="174">
        <v>0</v>
      </c>
      <c r="M1637" s="174">
        <v>0</v>
      </c>
      <c r="N1637" s="174">
        <v>0</v>
      </c>
    </row>
    <row r="1638" spans="1:14" hidden="1" outlineLevel="1" x14ac:dyDescent="0.25"/>
    <row r="1639" spans="1:14" hidden="1" outlineLevel="1" x14ac:dyDescent="0.25"/>
    <row r="1640" spans="1:14" hidden="1" outlineLevel="1" x14ac:dyDescent="0.25">
      <c r="A1640" s="173" t="s">
        <v>344</v>
      </c>
    </row>
    <row r="1641" spans="1:14" hidden="1" outlineLevel="1" x14ac:dyDescent="0.25">
      <c r="A1641" s="175" t="s">
        <v>6</v>
      </c>
      <c r="B1641" s="175" t="s">
        <v>143</v>
      </c>
      <c r="C1641" s="175" t="s">
        <v>14</v>
      </c>
      <c r="D1641" s="173" t="s">
        <v>144</v>
      </c>
      <c r="E1641" s="173"/>
      <c r="F1641" s="174" t="s">
        <v>145</v>
      </c>
      <c r="G1641" s="174" t="s">
        <v>146</v>
      </c>
      <c r="H1641" s="174" t="s">
        <v>147</v>
      </c>
      <c r="I1641" s="174" t="s">
        <v>148</v>
      </c>
      <c r="J1641" s="174" t="s">
        <v>149</v>
      </c>
      <c r="K1641" s="174" t="s">
        <v>150</v>
      </c>
      <c r="L1641" s="174" t="s">
        <v>151</v>
      </c>
      <c r="M1641" s="174" t="s">
        <v>152</v>
      </c>
      <c r="N1641" s="174" t="s">
        <v>5</v>
      </c>
    </row>
    <row r="1642" spans="1:14" hidden="1" outlineLevel="1" x14ac:dyDescent="0.25">
      <c r="A1642" s="175" t="s">
        <v>345</v>
      </c>
      <c r="B1642" s="175" t="s">
        <v>346</v>
      </c>
      <c r="C1642" s="175" t="s">
        <v>155</v>
      </c>
      <c r="D1642" s="175" t="s">
        <v>156</v>
      </c>
      <c r="E1642" s="175"/>
      <c r="F1642" s="174">
        <v>0</v>
      </c>
      <c r="G1642" s="174">
        <v>0</v>
      </c>
      <c r="H1642" s="174">
        <v>0</v>
      </c>
      <c r="I1642" s="174">
        <v>0</v>
      </c>
      <c r="J1642" s="174">
        <v>0</v>
      </c>
      <c r="K1642" s="174">
        <v>0</v>
      </c>
      <c r="L1642" s="174">
        <v>0</v>
      </c>
      <c r="M1642" s="174">
        <v>0</v>
      </c>
      <c r="N1642" s="174">
        <v>0</v>
      </c>
    </row>
    <row r="1643" spans="1:14" hidden="1" outlineLevel="1" x14ac:dyDescent="0.25">
      <c r="A1643" s="175" t="s">
        <v>345</v>
      </c>
      <c r="B1643" s="175" t="s">
        <v>346</v>
      </c>
      <c r="C1643" s="175" t="s">
        <v>157</v>
      </c>
      <c r="D1643" s="175" t="s">
        <v>158</v>
      </c>
      <c r="E1643" s="175"/>
      <c r="F1643" s="174">
        <v>6816</v>
      </c>
      <c r="G1643" s="174">
        <v>0</v>
      </c>
      <c r="H1643" s="174">
        <v>0</v>
      </c>
      <c r="I1643" s="174">
        <v>0</v>
      </c>
      <c r="J1643" s="174">
        <v>464</v>
      </c>
      <c r="K1643" s="174">
        <v>0</v>
      </c>
      <c r="L1643" s="174">
        <v>0</v>
      </c>
      <c r="M1643" s="174">
        <v>0</v>
      </c>
      <c r="N1643" s="174">
        <v>7280</v>
      </c>
    </row>
    <row r="1644" spans="1:14" hidden="1" outlineLevel="1" x14ac:dyDescent="0.25">
      <c r="A1644" s="175" t="s">
        <v>345</v>
      </c>
      <c r="B1644" s="175" t="s">
        <v>346</v>
      </c>
      <c r="C1644" s="175" t="s">
        <v>159</v>
      </c>
      <c r="D1644" s="175" t="s">
        <v>160</v>
      </c>
      <c r="E1644" s="175"/>
      <c r="F1644" s="174">
        <v>0</v>
      </c>
      <c r="G1644" s="174">
        <v>198400</v>
      </c>
      <c r="H1644" s="174">
        <v>0</v>
      </c>
      <c r="I1644" s="174">
        <v>0</v>
      </c>
      <c r="J1644" s="174">
        <v>0</v>
      </c>
      <c r="K1644" s="174">
        <v>0</v>
      </c>
      <c r="L1644" s="174">
        <v>0</v>
      </c>
      <c r="M1644" s="174">
        <v>0</v>
      </c>
      <c r="N1644" s="174">
        <v>198400</v>
      </c>
    </row>
    <row r="1645" spans="1:14" hidden="1" outlineLevel="1" x14ac:dyDescent="0.25">
      <c r="A1645" s="175" t="s">
        <v>345</v>
      </c>
      <c r="B1645" s="175" t="s">
        <v>346</v>
      </c>
      <c r="C1645" s="175" t="s">
        <v>161</v>
      </c>
      <c r="D1645" s="175" t="s">
        <v>162</v>
      </c>
      <c r="E1645" s="175"/>
      <c r="F1645" s="174">
        <v>12624</v>
      </c>
      <c r="G1645" s="174">
        <v>9312</v>
      </c>
      <c r="H1645" s="174">
        <v>0</v>
      </c>
      <c r="I1645" s="174">
        <v>0</v>
      </c>
      <c r="J1645" s="174">
        <v>20480</v>
      </c>
      <c r="K1645" s="174">
        <v>15680</v>
      </c>
      <c r="L1645" s="174">
        <v>664</v>
      </c>
      <c r="M1645" s="174">
        <v>0</v>
      </c>
      <c r="N1645" s="174">
        <v>58760</v>
      </c>
    </row>
    <row r="1646" spans="1:14" hidden="1" outlineLevel="1" x14ac:dyDescent="0.25">
      <c r="A1646" s="175" t="s">
        <v>345</v>
      </c>
      <c r="B1646" s="175" t="s">
        <v>346</v>
      </c>
      <c r="C1646" s="175" t="s">
        <v>163</v>
      </c>
      <c r="D1646" s="175" t="s">
        <v>164</v>
      </c>
      <c r="E1646" s="175"/>
      <c r="F1646" s="174">
        <v>0</v>
      </c>
      <c r="G1646" s="174">
        <v>0</v>
      </c>
      <c r="H1646" s="174">
        <v>0</v>
      </c>
      <c r="I1646" s="174">
        <v>0</v>
      </c>
      <c r="J1646" s="174">
        <v>0</v>
      </c>
      <c r="K1646" s="174">
        <v>0</v>
      </c>
      <c r="L1646" s="174">
        <v>0</v>
      </c>
      <c r="M1646" s="174">
        <v>0</v>
      </c>
      <c r="N1646" s="174">
        <v>0</v>
      </c>
    </row>
    <row r="1647" spans="1:14" hidden="1" outlineLevel="1" x14ac:dyDescent="0.25">
      <c r="A1647" s="175" t="s">
        <v>345</v>
      </c>
      <c r="B1647" s="175" t="s">
        <v>346</v>
      </c>
      <c r="C1647" s="175" t="s">
        <v>165</v>
      </c>
      <c r="D1647" s="175" t="s">
        <v>166</v>
      </c>
      <c r="E1647" s="175"/>
      <c r="F1647" s="174">
        <v>0</v>
      </c>
      <c r="G1647" s="174">
        <v>0</v>
      </c>
      <c r="H1647" s="174">
        <v>0</v>
      </c>
      <c r="I1647" s="174">
        <v>0</v>
      </c>
      <c r="J1647" s="174">
        <v>0</v>
      </c>
      <c r="K1647" s="174">
        <v>0</v>
      </c>
      <c r="L1647" s="174">
        <v>0</v>
      </c>
      <c r="M1647" s="174">
        <v>0</v>
      </c>
      <c r="N1647" s="174">
        <v>0</v>
      </c>
    </row>
    <row r="1648" spans="1:14" hidden="1" outlineLevel="1" x14ac:dyDescent="0.25">
      <c r="A1648" s="175" t="s">
        <v>345</v>
      </c>
      <c r="B1648" s="175" t="s">
        <v>346</v>
      </c>
      <c r="C1648" s="175" t="s">
        <v>167</v>
      </c>
      <c r="D1648" s="175" t="s">
        <v>168</v>
      </c>
      <c r="E1648" s="175"/>
      <c r="F1648" s="174">
        <v>0</v>
      </c>
      <c r="G1648" s="174">
        <v>7824</v>
      </c>
      <c r="H1648" s="174">
        <v>0</v>
      </c>
      <c r="I1648" s="174">
        <v>0</v>
      </c>
      <c r="J1648" s="174">
        <v>0</v>
      </c>
      <c r="K1648" s="174">
        <v>18048</v>
      </c>
      <c r="L1648" s="174">
        <v>0</v>
      </c>
      <c r="M1648" s="174">
        <v>886</v>
      </c>
      <c r="N1648" s="174">
        <v>26758</v>
      </c>
    </row>
    <row r="1649" spans="1:14" hidden="1" outlineLevel="1" x14ac:dyDescent="0.25">
      <c r="A1649" s="175" t="s">
        <v>345</v>
      </c>
      <c r="B1649" s="175" t="s">
        <v>346</v>
      </c>
      <c r="C1649" s="175" t="s">
        <v>169</v>
      </c>
      <c r="D1649" s="175" t="s">
        <v>170</v>
      </c>
      <c r="E1649" s="175"/>
      <c r="F1649" s="174">
        <v>0</v>
      </c>
      <c r="G1649" s="174">
        <v>0</v>
      </c>
      <c r="H1649" s="174">
        <v>0</v>
      </c>
      <c r="I1649" s="174">
        <v>0</v>
      </c>
      <c r="J1649" s="174">
        <v>24016</v>
      </c>
      <c r="K1649" s="174">
        <v>0</v>
      </c>
      <c r="L1649" s="174">
        <v>1456</v>
      </c>
      <c r="M1649" s="174">
        <v>0</v>
      </c>
      <c r="N1649" s="174">
        <v>25472</v>
      </c>
    </row>
    <row r="1650" spans="1:14" hidden="1" outlineLevel="1" x14ac:dyDescent="0.25">
      <c r="A1650" s="175" t="s">
        <v>345</v>
      </c>
      <c r="B1650" s="175" t="s">
        <v>346</v>
      </c>
      <c r="C1650" s="175" t="s">
        <v>171</v>
      </c>
      <c r="D1650" s="175" t="s">
        <v>172</v>
      </c>
      <c r="E1650" s="175"/>
      <c r="F1650" s="174">
        <v>0</v>
      </c>
      <c r="G1650" s="174">
        <v>9072</v>
      </c>
      <c r="H1650" s="174">
        <v>0</v>
      </c>
      <c r="I1650" s="174">
        <v>0</v>
      </c>
      <c r="J1650" s="174">
        <v>17904</v>
      </c>
      <c r="K1650" s="174">
        <v>0</v>
      </c>
      <c r="L1650" s="174">
        <v>0</v>
      </c>
      <c r="M1650" s="174">
        <v>0</v>
      </c>
      <c r="N1650" s="174">
        <v>26976</v>
      </c>
    </row>
    <row r="1651" spans="1:14" hidden="1" outlineLevel="1" x14ac:dyDescent="0.25">
      <c r="A1651" s="175" t="s">
        <v>345</v>
      </c>
      <c r="B1651" s="175" t="s">
        <v>346</v>
      </c>
      <c r="C1651" s="175" t="s">
        <v>173</v>
      </c>
      <c r="D1651" s="175" t="s">
        <v>174</v>
      </c>
      <c r="E1651" s="175"/>
      <c r="F1651" s="174">
        <v>0</v>
      </c>
      <c r="G1651" s="174">
        <v>0</v>
      </c>
      <c r="H1651" s="174">
        <v>0</v>
      </c>
      <c r="I1651" s="174">
        <v>0</v>
      </c>
      <c r="J1651" s="174">
        <v>0</v>
      </c>
      <c r="K1651" s="174">
        <v>0</v>
      </c>
      <c r="L1651" s="174">
        <v>0</v>
      </c>
      <c r="M1651" s="174">
        <v>0</v>
      </c>
      <c r="N1651" s="174">
        <v>0</v>
      </c>
    </row>
    <row r="1652" spans="1:14" hidden="1" outlineLevel="1" x14ac:dyDescent="0.25">
      <c r="A1652" s="175" t="s">
        <v>345</v>
      </c>
      <c r="B1652" s="175" t="s">
        <v>346</v>
      </c>
      <c r="C1652" s="175" t="s">
        <v>175</v>
      </c>
      <c r="D1652" s="175" t="s">
        <v>176</v>
      </c>
      <c r="E1652" s="175"/>
      <c r="F1652" s="174">
        <v>0</v>
      </c>
      <c r="G1652" s="174">
        <v>7680</v>
      </c>
      <c r="H1652" s="174">
        <v>0</v>
      </c>
      <c r="I1652" s="174">
        <v>0</v>
      </c>
      <c r="J1652" s="174">
        <v>0</v>
      </c>
      <c r="K1652" s="174">
        <v>24032</v>
      </c>
      <c r="L1652" s="174">
        <v>0</v>
      </c>
      <c r="M1652" s="174">
        <v>1162</v>
      </c>
      <c r="N1652" s="174">
        <v>32874</v>
      </c>
    </row>
    <row r="1653" spans="1:14" hidden="1" outlineLevel="1" x14ac:dyDescent="0.25">
      <c r="A1653" s="175" t="s">
        <v>345</v>
      </c>
      <c r="B1653" s="175" t="s">
        <v>346</v>
      </c>
      <c r="C1653" s="175" t="s">
        <v>177</v>
      </c>
      <c r="D1653" s="175" t="s">
        <v>178</v>
      </c>
      <c r="E1653" s="175"/>
      <c r="F1653" s="174">
        <v>333936</v>
      </c>
      <c r="G1653" s="174">
        <v>0</v>
      </c>
      <c r="H1653" s="174">
        <v>0</v>
      </c>
      <c r="I1653" s="174">
        <v>61852</v>
      </c>
      <c r="J1653" s="174">
        <v>0</v>
      </c>
      <c r="K1653" s="174">
        <v>0</v>
      </c>
      <c r="L1653" s="174">
        <v>0</v>
      </c>
      <c r="M1653" s="174">
        <v>0</v>
      </c>
      <c r="N1653" s="174">
        <v>395788</v>
      </c>
    </row>
    <row r="1654" spans="1:14" hidden="1" outlineLevel="1" x14ac:dyDescent="0.25">
      <c r="A1654" s="175" t="s">
        <v>345</v>
      </c>
      <c r="B1654" s="175" t="s">
        <v>346</v>
      </c>
      <c r="C1654" s="175" t="s">
        <v>179</v>
      </c>
      <c r="D1654" s="175" t="s">
        <v>180</v>
      </c>
      <c r="E1654" s="175"/>
      <c r="F1654" s="174">
        <v>138480</v>
      </c>
      <c r="G1654" s="174">
        <v>0</v>
      </c>
      <c r="H1654" s="174">
        <v>0</v>
      </c>
      <c r="I1654" s="174">
        <v>0</v>
      </c>
      <c r="J1654" s="174">
        <v>0</v>
      </c>
      <c r="K1654" s="174">
        <v>0</v>
      </c>
      <c r="L1654" s="174">
        <v>0</v>
      </c>
      <c r="M1654" s="174">
        <v>0</v>
      </c>
      <c r="N1654" s="174">
        <v>138480</v>
      </c>
    </row>
    <row r="1655" spans="1:14" hidden="1" outlineLevel="1" x14ac:dyDescent="0.25">
      <c r="A1655" s="175" t="s">
        <v>345</v>
      </c>
      <c r="B1655" s="175" t="s">
        <v>346</v>
      </c>
      <c r="C1655" s="175" t="s">
        <v>181</v>
      </c>
      <c r="D1655" s="175" t="s">
        <v>182</v>
      </c>
      <c r="E1655" s="175"/>
      <c r="F1655" s="174">
        <v>0</v>
      </c>
      <c r="G1655" s="174">
        <v>0</v>
      </c>
      <c r="H1655" s="174">
        <v>0</v>
      </c>
      <c r="I1655" s="174">
        <v>0</v>
      </c>
      <c r="J1655" s="174">
        <v>0</v>
      </c>
      <c r="K1655" s="174">
        <v>14944</v>
      </c>
      <c r="L1655" s="174">
        <v>0</v>
      </c>
      <c r="M1655" s="174">
        <v>0</v>
      </c>
      <c r="N1655" s="174">
        <v>14944</v>
      </c>
    </row>
    <row r="1656" spans="1:14" hidden="1" outlineLevel="1" x14ac:dyDescent="0.25">
      <c r="A1656" s="175" t="s">
        <v>345</v>
      </c>
      <c r="B1656" s="175" t="s">
        <v>346</v>
      </c>
      <c r="C1656" s="175" t="s">
        <v>183</v>
      </c>
      <c r="D1656" s="175" t="s">
        <v>184</v>
      </c>
      <c r="E1656" s="175"/>
      <c r="F1656" s="174">
        <v>0</v>
      </c>
      <c r="G1656" s="174">
        <v>0</v>
      </c>
      <c r="H1656" s="174">
        <v>0</v>
      </c>
      <c r="I1656" s="174">
        <v>0</v>
      </c>
      <c r="J1656" s="174">
        <v>0</v>
      </c>
      <c r="K1656" s="174">
        <v>0</v>
      </c>
      <c r="L1656" s="174">
        <v>0</v>
      </c>
      <c r="M1656" s="174">
        <v>0</v>
      </c>
      <c r="N1656" s="174">
        <v>0</v>
      </c>
    </row>
    <row r="1657" spans="1:14" hidden="1" outlineLevel="1" x14ac:dyDescent="0.25">
      <c r="A1657" s="175" t="s">
        <v>345</v>
      </c>
      <c r="B1657" s="175" t="s">
        <v>346</v>
      </c>
      <c r="C1657" s="175" t="s">
        <v>185</v>
      </c>
      <c r="D1657" s="175" t="s">
        <v>186</v>
      </c>
      <c r="E1657" s="175"/>
      <c r="F1657" s="174">
        <v>6432</v>
      </c>
      <c r="G1657" s="174">
        <v>0</v>
      </c>
      <c r="H1657" s="174">
        <v>0</v>
      </c>
      <c r="I1657" s="174">
        <v>0</v>
      </c>
      <c r="J1657" s="174">
        <v>0</v>
      </c>
      <c r="K1657" s="174">
        <v>59760</v>
      </c>
      <c r="L1657" s="174">
        <v>0</v>
      </c>
      <c r="M1657" s="174">
        <v>5759</v>
      </c>
      <c r="N1657" s="174">
        <v>71951</v>
      </c>
    </row>
    <row r="1658" spans="1:14" hidden="1" outlineLevel="1" x14ac:dyDescent="0.25">
      <c r="A1658" s="175" t="s">
        <v>345</v>
      </c>
      <c r="B1658" s="175" t="s">
        <v>346</v>
      </c>
      <c r="C1658" s="175" t="s">
        <v>187</v>
      </c>
      <c r="D1658" s="175" t="s">
        <v>188</v>
      </c>
      <c r="E1658" s="175"/>
      <c r="F1658" s="174">
        <v>0</v>
      </c>
      <c r="G1658" s="174">
        <v>0</v>
      </c>
      <c r="H1658" s="174">
        <v>0</v>
      </c>
      <c r="I1658" s="174">
        <v>0</v>
      </c>
      <c r="J1658" s="174">
        <v>0</v>
      </c>
      <c r="K1658" s="174">
        <v>20240</v>
      </c>
      <c r="L1658" s="174">
        <v>0</v>
      </c>
      <c r="M1658" s="174">
        <v>0</v>
      </c>
      <c r="N1658" s="174">
        <v>20240</v>
      </c>
    </row>
    <row r="1659" spans="1:14" hidden="1" outlineLevel="1" x14ac:dyDescent="0.25">
      <c r="A1659" s="175" t="s">
        <v>345</v>
      </c>
      <c r="B1659" s="175" t="s">
        <v>346</v>
      </c>
      <c r="C1659" s="175" t="s">
        <v>189</v>
      </c>
      <c r="D1659" s="175" t="s">
        <v>190</v>
      </c>
      <c r="E1659" s="175"/>
      <c r="F1659" s="174">
        <v>0</v>
      </c>
      <c r="G1659" s="174">
        <v>0</v>
      </c>
      <c r="H1659" s="174">
        <v>0</v>
      </c>
      <c r="I1659" s="174">
        <v>0</v>
      </c>
      <c r="J1659" s="174">
        <v>0</v>
      </c>
      <c r="K1659" s="174">
        <v>48336</v>
      </c>
      <c r="L1659" s="174">
        <v>0</v>
      </c>
      <c r="M1659" s="174">
        <v>0</v>
      </c>
      <c r="N1659" s="174">
        <v>48336</v>
      </c>
    </row>
    <row r="1660" spans="1:14" hidden="1" outlineLevel="1" x14ac:dyDescent="0.25">
      <c r="A1660" s="175" t="s">
        <v>345</v>
      </c>
      <c r="B1660" s="175" t="s">
        <v>346</v>
      </c>
      <c r="C1660" s="175" t="s">
        <v>191</v>
      </c>
      <c r="D1660" s="175" t="s">
        <v>192</v>
      </c>
      <c r="E1660" s="175"/>
      <c r="F1660" s="174">
        <v>0</v>
      </c>
      <c r="G1660" s="174">
        <v>232944</v>
      </c>
      <c r="H1660" s="174">
        <v>65599</v>
      </c>
      <c r="I1660" s="174">
        <v>0</v>
      </c>
      <c r="J1660" s="174">
        <v>0</v>
      </c>
      <c r="K1660" s="174">
        <v>0</v>
      </c>
      <c r="L1660" s="174">
        <v>0</v>
      </c>
      <c r="M1660" s="174">
        <v>0</v>
      </c>
      <c r="N1660" s="174">
        <v>298543</v>
      </c>
    </row>
    <row r="1661" spans="1:14" hidden="1" outlineLevel="1" x14ac:dyDescent="0.25">
      <c r="A1661" s="175" t="s">
        <v>345</v>
      </c>
      <c r="B1661" s="175" t="s">
        <v>346</v>
      </c>
      <c r="C1661" s="175" t="s">
        <v>193</v>
      </c>
      <c r="D1661" s="175" t="s">
        <v>194</v>
      </c>
      <c r="E1661" s="175"/>
      <c r="F1661" s="174">
        <v>0</v>
      </c>
      <c r="G1661" s="174">
        <v>0</v>
      </c>
      <c r="H1661" s="174">
        <v>0</v>
      </c>
      <c r="I1661" s="174">
        <v>0</v>
      </c>
      <c r="J1661" s="174">
        <v>55216</v>
      </c>
      <c r="K1661" s="174">
        <v>0</v>
      </c>
      <c r="L1661" s="174">
        <v>320</v>
      </c>
      <c r="M1661" s="174">
        <v>0</v>
      </c>
      <c r="N1661" s="174">
        <v>55536</v>
      </c>
    </row>
    <row r="1662" spans="1:14" hidden="1" outlineLevel="1" x14ac:dyDescent="0.25">
      <c r="A1662" s="175" t="s">
        <v>345</v>
      </c>
      <c r="B1662" s="175" t="s">
        <v>346</v>
      </c>
      <c r="C1662" s="175" t="s">
        <v>195</v>
      </c>
      <c r="D1662" s="175" t="s">
        <v>196</v>
      </c>
      <c r="E1662" s="175"/>
      <c r="F1662" s="174">
        <v>0</v>
      </c>
      <c r="G1662" s="174">
        <v>0</v>
      </c>
      <c r="H1662" s="174">
        <v>0</v>
      </c>
      <c r="I1662" s="174">
        <v>0</v>
      </c>
      <c r="J1662" s="174">
        <v>0</v>
      </c>
      <c r="K1662" s="174">
        <v>0</v>
      </c>
      <c r="L1662" s="174">
        <v>0</v>
      </c>
      <c r="M1662" s="174">
        <v>0</v>
      </c>
      <c r="N1662" s="174">
        <v>0</v>
      </c>
    </row>
    <row r="1663" spans="1:14" hidden="1" outlineLevel="1" x14ac:dyDescent="0.25">
      <c r="A1663" s="175" t="s">
        <v>345</v>
      </c>
      <c r="B1663" s="175" t="s">
        <v>346</v>
      </c>
      <c r="C1663" s="175" t="s">
        <v>197</v>
      </c>
      <c r="D1663" s="175" t="s">
        <v>198</v>
      </c>
      <c r="E1663" s="175"/>
      <c r="F1663" s="174">
        <v>0</v>
      </c>
      <c r="G1663" s="174">
        <v>0</v>
      </c>
      <c r="H1663" s="174">
        <v>0</v>
      </c>
      <c r="I1663" s="174">
        <v>0</v>
      </c>
      <c r="J1663" s="174">
        <v>7264</v>
      </c>
      <c r="K1663" s="174">
        <v>0</v>
      </c>
      <c r="L1663" s="174">
        <v>0</v>
      </c>
      <c r="M1663" s="174">
        <v>0</v>
      </c>
      <c r="N1663" s="174">
        <v>7264</v>
      </c>
    </row>
    <row r="1664" spans="1:14" hidden="1" outlineLevel="1" x14ac:dyDescent="0.25">
      <c r="A1664" s="175" t="s">
        <v>345</v>
      </c>
      <c r="B1664" s="175" t="s">
        <v>346</v>
      </c>
      <c r="C1664" s="175" t="s">
        <v>199</v>
      </c>
      <c r="D1664" s="175" t="s">
        <v>200</v>
      </c>
      <c r="E1664" s="175"/>
      <c r="F1664" s="174">
        <v>5024</v>
      </c>
      <c r="G1664" s="174">
        <v>0</v>
      </c>
      <c r="H1664" s="174">
        <v>0</v>
      </c>
      <c r="I1664" s="174">
        <v>0</v>
      </c>
      <c r="J1664" s="174">
        <v>0</v>
      </c>
      <c r="K1664" s="174">
        <v>0</v>
      </c>
      <c r="L1664" s="174">
        <v>0</v>
      </c>
      <c r="M1664" s="174">
        <v>0</v>
      </c>
      <c r="N1664" s="174">
        <v>5024</v>
      </c>
    </row>
    <row r="1665" spans="1:14" hidden="1" outlineLevel="1" x14ac:dyDescent="0.25">
      <c r="A1665" s="175" t="s">
        <v>345</v>
      </c>
      <c r="B1665" s="175" t="s">
        <v>346</v>
      </c>
      <c r="C1665" s="175" t="s">
        <v>201</v>
      </c>
      <c r="D1665" s="175" t="s">
        <v>202</v>
      </c>
      <c r="E1665" s="175"/>
      <c r="F1665" s="174">
        <v>59472</v>
      </c>
      <c r="G1665" s="174">
        <v>0</v>
      </c>
      <c r="H1665" s="174">
        <v>0</v>
      </c>
      <c r="I1665" s="174">
        <v>0</v>
      </c>
      <c r="J1665" s="174">
        <v>0</v>
      </c>
      <c r="K1665" s="174">
        <v>0</v>
      </c>
      <c r="L1665" s="174">
        <v>43040</v>
      </c>
      <c r="M1665" s="174">
        <v>0</v>
      </c>
      <c r="N1665" s="174">
        <v>102512</v>
      </c>
    </row>
    <row r="1666" spans="1:14" hidden="1" outlineLevel="1" x14ac:dyDescent="0.25">
      <c r="A1666" s="175" t="s">
        <v>345</v>
      </c>
      <c r="B1666" s="175" t="s">
        <v>346</v>
      </c>
      <c r="C1666" s="175" t="s">
        <v>203</v>
      </c>
      <c r="D1666" s="175" t="s">
        <v>204</v>
      </c>
      <c r="E1666" s="175"/>
      <c r="F1666" s="174">
        <v>468240</v>
      </c>
      <c r="G1666" s="174">
        <v>0</v>
      </c>
      <c r="H1666" s="174">
        <v>0</v>
      </c>
      <c r="I1666" s="174">
        <v>0</v>
      </c>
      <c r="J1666" s="174">
        <v>0</v>
      </c>
      <c r="K1666" s="174">
        <v>0</v>
      </c>
      <c r="L1666" s="174">
        <v>0</v>
      </c>
      <c r="M1666" s="174">
        <v>0</v>
      </c>
      <c r="N1666" s="174">
        <v>468240</v>
      </c>
    </row>
    <row r="1667" spans="1:14" hidden="1" outlineLevel="1" x14ac:dyDescent="0.25">
      <c r="A1667" s="175" t="s">
        <v>345</v>
      </c>
      <c r="B1667" s="175" t="s">
        <v>346</v>
      </c>
      <c r="C1667" s="175" t="s">
        <v>205</v>
      </c>
      <c r="D1667" s="175" t="s">
        <v>206</v>
      </c>
      <c r="E1667" s="175"/>
      <c r="F1667" s="174">
        <v>117552</v>
      </c>
      <c r="G1667" s="174">
        <v>0</v>
      </c>
      <c r="H1667" s="174">
        <v>0</v>
      </c>
      <c r="I1667" s="174">
        <v>0</v>
      </c>
      <c r="J1667" s="174">
        <v>0</v>
      </c>
      <c r="K1667" s="174">
        <v>0</v>
      </c>
      <c r="L1667" s="174">
        <v>0</v>
      </c>
      <c r="M1667" s="174">
        <v>0</v>
      </c>
      <c r="N1667" s="174">
        <v>117552</v>
      </c>
    </row>
    <row r="1668" spans="1:14" hidden="1" outlineLevel="1" x14ac:dyDescent="0.25">
      <c r="A1668" s="175" t="s">
        <v>345</v>
      </c>
      <c r="B1668" s="175" t="s">
        <v>346</v>
      </c>
      <c r="C1668" s="175" t="s">
        <v>207</v>
      </c>
      <c r="D1668" s="175" t="s">
        <v>208</v>
      </c>
      <c r="E1668" s="175"/>
      <c r="F1668" s="174">
        <v>0</v>
      </c>
      <c r="G1668" s="174">
        <v>0</v>
      </c>
      <c r="H1668" s="174">
        <v>0</v>
      </c>
      <c r="I1668" s="174">
        <v>0</v>
      </c>
      <c r="J1668" s="174">
        <v>0</v>
      </c>
      <c r="K1668" s="174">
        <v>0</v>
      </c>
      <c r="L1668" s="174">
        <v>0</v>
      </c>
      <c r="M1668" s="174">
        <v>0</v>
      </c>
      <c r="N1668" s="174">
        <v>0</v>
      </c>
    </row>
    <row r="1669" spans="1:14" hidden="1" outlineLevel="1" x14ac:dyDescent="0.25">
      <c r="A1669" s="175" t="s">
        <v>345</v>
      </c>
      <c r="B1669" s="175" t="s">
        <v>346</v>
      </c>
      <c r="C1669" s="175" t="s">
        <v>209</v>
      </c>
      <c r="D1669" s="175" t="s">
        <v>210</v>
      </c>
      <c r="E1669" s="175"/>
      <c r="F1669" s="174">
        <v>1148576</v>
      </c>
      <c r="G1669" s="174">
        <v>465232</v>
      </c>
      <c r="H1669" s="174">
        <v>65599</v>
      </c>
      <c r="I1669" s="174">
        <v>61852</v>
      </c>
      <c r="J1669" s="174">
        <v>125344</v>
      </c>
      <c r="K1669" s="174">
        <v>201040</v>
      </c>
      <c r="L1669" s="174">
        <v>45480</v>
      </c>
      <c r="M1669" s="174">
        <v>7807</v>
      </c>
      <c r="N1669" s="174">
        <v>2120930</v>
      </c>
    </row>
    <row r="1670" spans="1:14" hidden="1" outlineLevel="1" x14ac:dyDescent="0.25">
      <c r="D1670" s="173" t="s">
        <v>211</v>
      </c>
      <c r="E1670" s="173"/>
    </row>
    <row r="1671" spans="1:14" hidden="1" outlineLevel="1" x14ac:dyDescent="0.25">
      <c r="A1671" s="175" t="s">
        <v>345</v>
      </c>
      <c r="B1671" s="175" t="s">
        <v>346</v>
      </c>
      <c r="C1671" s="175" t="s">
        <v>212</v>
      </c>
      <c r="D1671" s="175" t="s">
        <v>213</v>
      </c>
      <c r="E1671" s="175"/>
      <c r="F1671" s="174">
        <v>0</v>
      </c>
      <c r="G1671" s="174">
        <v>0</v>
      </c>
      <c r="H1671" s="174">
        <v>0</v>
      </c>
      <c r="I1671" s="174">
        <v>0</v>
      </c>
      <c r="J1671" s="174">
        <v>0</v>
      </c>
      <c r="K1671" s="174">
        <v>0</v>
      </c>
      <c r="L1671" s="174">
        <v>0</v>
      </c>
      <c r="M1671" s="174">
        <v>0</v>
      </c>
      <c r="N1671" s="174">
        <v>0</v>
      </c>
    </row>
    <row r="1672" spans="1:14" hidden="1" outlineLevel="1" x14ac:dyDescent="0.25">
      <c r="A1672" s="175" t="s">
        <v>345</v>
      </c>
      <c r="B1672" s="175" t="s">
        <v>346</v>
      </c>
      <c r="C1672" s="175" t="s">
        <v>214</v>
      </c>
      <c r="D1672" s="175" t="s">
        <v>215</v>
      </c>
      <c r="E1672" s="175"/>
      <c r="F1672" s="174">
        <v>0</v>
      </c>
      <c r="G1672" s="174">
        <v>0</v>
      </c>
      <c r="H1672" s="174">
        <v>0</v>
      </c>
      <c r="I1672" s="174">
        <v>0</v>
      </c>
      <c r="J1672" s="174">
        <v>0</v>
      </c>
      <c r="K1672" s="174">
        <v>0</v>
      </c>
      <c r="L1672" s="174">
        <v>0</v>
      </c>
      <c r="M1672" s="174">
        <v>0</v>
      </c>
      <c r="N1672" s="174">
        <v>0</v>
      </c>
    </row>
    <row r="1673" spans="1:14" hidden="1" outlineLevel="1" x14ac:dyDescent="0.25">
      <c r="A1673" s="175" t="s">
        <v>345</v>
      </c>
      <c r="B1673" s="175" t="s">
        <v>346</v>
      </c>
      <c r="C1673" s="175" t="s">
        <v>216</v>
      </c>
      <c r="D1673" s="175" t="s">
        <v>217</v>
      </c>
      <c r="E1673" s="175"/>
      <c r="F1673" s="174">
        <v>0</v>
      </c>
      <c r="G1673" s="174">
        <v>0</v>
      </c>
      <c r="H1673" s="174">
        <v>0</v>
      </c>
      <c r="I1673" s="174">
        <v>0</v>
      </c>
      <c r="J1673" s="174">
        <v>0</v>
      </c>
      <c r="K1673" s="174">
        <v>0</v>
      </c>
      <c r="L1673" s="174">
        <v>0</v>
      </c>
      <c r="M1673" s="174">
        <v>0</v>
      </c>
      <c r="N1673" s="174">
        <v>0</v>
      </c>
    </row>
    <row r="1674" spans="1:14" hidden="1" outlineLevel="1" x14ac:dyDescent="0.25">
      <c r="A1674" s="175" t="s">
        <v>345</v>
      </c>
      <c r="B1674" s="175" t="s">
        <v>346</v>
      </c>
      <c r="C1674" s="175" t="s">
        <v>218</v>
      </c>
      <c r="D1674" s="175" t="s">
        <v>219</v>
      </c>
      <c r="E1674" s="175"/>
      <c r="F1674" s="174">
        <v>0</v>
      </c>
      <c r="G1674" s="174">
        <v>0</v>
      </c>
      <c r="H1674" s="174">
        <v>0</v>
      </c>
      <c r="I1674" s="174">
        <v>0</v>
      </c>
      <c r="J1674" s="174">
        <v>0</v>
      </c>
      <c r="K1674" s="174">
        <v>0</v>
      </c>
      <c r="L1674" s="174">
        <v>0</v>
      </c>
      <c r="M1674" s="174">
        <v>0</v>
      </c>
      <c r="N1674" s="174">
        <v>0</v>
      </c>
    </row>
    <row r="1675" spans="1:14" hidden="1" outlineLevel="1" x14ac:dyDescent="0.25">
      <c r="A1675" s="175" t="s">
        <v>345</v>
      </c>
      <c r="B1675" s="175" t="s">
        <v>346</v>
      </c>
      <c r="C1675" s="175" t="s">
        <v>482</v>
      </c>
      <c r="D1675" s="175" t="s">
        <v>483</v>
      </c>
      <c r="E1675" s="175"/>
      <c r="F1675" s="174">
        <v>0</v>
      </c>
      <c r="G1675" s="174">
        <v>0</v>
      </c>
      <c r="H1675" s="174">
        <v>0</v>
      </c>
      <c r="I1675" s="174">
        <v>0</v>
      </c>
      <c r="J1675" s="174">
        <v>0</v>
      </c>
      <c r="K1675" s="174">
        <v>0</v>
      </c>
      <c r="L1675" s="174">
        <v>0</v>
      </c>
      <c r="M1675" s="174">
        <v>0</v>
      </c>
      <c r="N1675" s="174">
        <v>0</v>
      </c>
    </row>
    <row r="1676" spans="1:14" hidden="1" outlineLevel="1" x14ac:dyDescent="0.25">
      <c r="A1676" s="175" t="s">
        <v>345</v>
      </c>
      <c r="B1676" s="175" t="s">
        <v>346</v>
      </c>
      <c r="C1676" s="175" t="s">
        <v>484</v>
      </c>
      <c r="D1676" s="175" t="s">
        <v>220</v>
      </c>
      <c r="E1676" s="175"/>
      <c r="F1676" s="174">
        <v>0</v>
      </c>
      <c r="G1676" s="174">
        <v>0</v>
      </c>
      <c r="H1676" s="174">
        <v>0</v>
      </c>
      <c r="I1676" s="174">
        <v>0</v>
      </c>
      <c r="J1676" s="174">
        <v>0</v>
      </c>
      <c r="K1676" s="174">
        <v>0</v>
      </c>
      <c r="L1676" s="174">
        <v>0</v>
      </c>
      <c r="M1676" s="174">
        <v>0</v>
      </c>
      <c r="N1676" s="174">
        <v>0</v>
      </c>
    </row>
    <row r="1677" spans="1:14" hidden="1" outlineLevel="1" x14ac:dyDescent="0.25"/>
    <row r="1678" spans="1:14" hidden="1" outlineLevel="1" x14ac:dyDescent="0.25"/>
    <row r="1679" spans="1:14" hidden="1" outlineLevel="1" x14ac:dyDescent="0.25">
      <c r="A1679" s="173" t="s">
        <v>347</v>
      </c>
    </row>
    <row r="1680" spans="1:14" hidden="1" outlineLevel="1" x14ac:dyDescent="0.25">
      <c r="A1680" s="175" t="s">
        <v>6</v>
      </c>
      <c r="B1680" s="175" t="s">
        <v>143</v>
      </c>
      <c r="C1680" s="175" t="s">
        <v>14</v>
      </c>
      <c r="D1680" s="173" t="s">
        <v>144</v>
      </c>
      <c r="E1680" s="173"/>
      <c r="F1680" s="174" t="s">
        <v>145</v>
      </c>
      <c r="G1680" s="174" t="s">
        <v>146</v>
      </c>
      <c r="H1680" s="174" t="s">
        <v>147</v>
      </c>
      <c r="I1680" s="174" t="s">
        <v>148</v>
      </c>
      <c r="J1680" s="174" t="s">
        <v>149</v>
      </c>
      <c r="K1680" s="174" t="s">
        <v>150</v>
      </c>
      <c r="L1680" s="174" t="s">
        <v>151</v>
      </c>
      <c r="M1680" s="174" t="s">
        <v>152</v>
      </c>
      <c r="N1680" s="174" t="s">
        <v>5</v>
      </c>
    </row>
    <row r="1681" spans="1:14" hidden="1" outlineLevel="1" x14ac:dyDescent="0.25">
      <c r="A1681" s="175" t="s">
        <v>348</v>
      </c>
      <c r="B1681" s="175" t="s">
        <v>349</v>
      </c>
      <c r="C1681" s="175" t="s">
        <v>155</v>
      </c>
      <c r="D1681" s="175" t="s">
        <v>156</v>
      </c>
      <c r="E1681" s="175"/>
      <c r="F1681" s="174">
        <v>5680</v>
      </c>
      <c r="G1681" s="174">
        <v>0</v>
      </c>
      <c r="H1681" s="174">
        <v>0</v>
      </c>
      <c r="I1681" s="174">
        <v>0</v>
      </c>
      <c r="J1681" s="174">
        <v>78064</v>
      </c>
      <c r="K1681" s="174">
        <v>0</v>
      </c>
      <c r="L1681" s="174">
        <v>1218</v>
      </c>
      <c r="M1681" s="174">
        <v>0</v>
      </c>
      <c r="N1681" s="174">
        <v>84962</v>
      </c>
    </row>
    <row r="1682" spans="1:14" hidden="1" outlineLevel="1" x14ac:dyDescent="0.25">
      <c r="A1682" s="175" t="s">
        <v>348</v>
      </c>
      <c r="B1682" s="175" t="s">
        <v>349</v>
      </c>
      <c r="C1682" s="175" t="s">
        <v>157</v>
      </c>
      <c r="D1682" s="175" t="s">
        <v>158</v>
      </c>
      <c r="E1682" s="175"/>
      <c r="F1682" s="174">
        <v>0</v>
      </c>
      <c r="G1682" s="174">
        <v>0</v>
      </c>
      <c r="H1682" s="174">
        <v>0</v>
      </c>
      <c r="I1682" s="174">
        <v>0</v>
      </c>
      <c r="J1682" s="174">
        <v>154304</v>
      </c>
      <c r="K1682" s="174">
        <v>0</v>
      </c>
      <c r="L1682" s="174">
        <v>29232</v>
      </c>
      <c r="M1682" s="174">
        <v>0</v>
      </c>
      <c r="N1682" s="174">
        <v>183536</v>
      </c>
    </row>
    <row r="1683" spans="1:14" hidden="1" outlineLevel="1" x14ac:dyDescent="0.25">
      <c r="A1683" s="175" t="s">
        <v>348</v>
      </c>
      <c r="B1683" s="175" t="s">
        <v>349</v>
      </c>
      <c r="C1683" s="175" t="s">
        <v>159</v>
      </c>
      <c r="D1683" s="175" t="s">
        <v>160</v>
      </c>
      <c r="E1683" s="175"/>
      <c r="F1683" s="174">
        <v>0</v>
      </c>
      <c r="G1683" s="174">
        <v>355920</v>
      </c>
      <c r="H1683" s="174">
        <v>0</v>
      </c>
      <c r="I1683" s="174">
        <v>0</v>
      </c>
      <c r="J1683" s="174">
        <v>0</v>
      </c>
      <c r="K1683" s="174">
        <v>2400</v>
      </c>
      <c r="L1683" s="174">
        <v>0</v>
      </c>
      <c r="M1683" s="174">
        <v>5080</v>
      </c>
      <c r="N1683" s="174">
        <v>363400</v>
      </c>
    </row>
    <row r="1684" spans="1:14" hidden="1" outlineLevel="1" x14ac:dyDescent="0.25">
      <c r="A1684" s="175" t="s">
        <v>348</v>
      </c>
      <c r="B1684" s="175" t="s">
        <v>349</v>
      </c>
      <c r="C1684" s="175" t="s">
        <v>161</v>
      </c>
      <c r="D1684" s="175" t="s">
        <v>162</v>
      </c>
      <c r="E1684" s="175"/>
      <c r="F1684" s="174">
        <v>15456</v>
      </c>
      <c r="G1684" s="174">
        <v>68832</v>
      </c>
      <c r="H1684" s="174">
        <v>0</v>
      </c>
      <c r="I1684" s="174">
        <v>0</v>
      </c>
      <c r="J1684" s="174">
        <v>123376</v>
      </c>
      <c r="K1684" s="174">
        <v>5328</v>
      </c>
      <c r="L1684" s="174">
        <v>10620</v>
      </c>
      <c r="M1684" s="174">
        <v>0</v>
      </c>
      <c r="N1684" s="174">
        <v>223612</v>
      </c>
    </row>
    <row r="1685" spans="1:14" hidden="1" outlineLevel="1" x14ac:dyDescent="0.25">
      <c r="A1685" s="175" t="s">
        <v>348</v>
      </c>
      <c r="B1685" s="175" t="s">
        <v>349</v>
      </c>
      <c r="C1685" s="175" t="s">
        <v>163</v>
      </c>
      <c r="D1685" s="175" t="s">
        <v>164</v>
      </c>
      <c r="E1685" s="175"/>
      <c r="F1685" s="174">
        <v>0</v>
      </c>
      <c r="G1685" s="174">
        <v>0</v>
      </c>
      <c r="H1685" s="174">
        <v>0</v>
      </c>
      <c r="I1685" s="174">
        <v>0</v>
      </c>
      <c r="J1685" s="174">
        <v>0</v>
      </c>
      <c r="K1685" s="174">
        <v>0</v>
      </c>
      <c r="L1685" s="174">
        <v>0</v>
      </c>
      <c r="M1685" s="174">
        <v>0</v>
      </c>
      <c r="N1685" s="174">
        <v>0</v>
      </c>
    </row>
    <row r="1686" spans="1:14" hidden="1" outlineLevel="1" x14ac:dyDescent="0.25">
      <c r="A1686" s="175" t="s">
        <v>348</v>
      </c>
      <c r="B1686" s="175" t="s">
        <v>349</v>
      </c>
      <c r="C1686" s="175" t="s">
        <v>165</v>
      </c>
      <c r="D1686" s="175" t="s">
        <v>166</v>
      </c>
      <c r="E1686" s="175"/>
      <c r="F1686" s="174">
        <v>0</v>
      </c>
      <c r="G1686" s="174">
        <v>0</v>
      </c>
      <c r="H1686" s="174">
        <v>0</v>
      </c>
      <c r="I1686" s="174">
        <v>0</v>
      </c>
      <c r="J1686" s="174">
        <v>4224</v>
      </c>
      <c r="K1686" s="174">
        <v>0</v>
      </c>
      <c r="L1686" s="174">
        <v>0</v>
      </c>
      <c r="M1686" s="174">
        <v>0</v>
      </c>
      <c r="N1686" s="174">
        <v>4224</v>
      </c>
    </row>
    <row r="1687" spans="1:14" hidden="1" outlineLevel="1" x14ac:dyDescent="0.25">
      <c r="A1687" s="175" t="s">
        <v>348</v>
      </c>
      <c r="B1687" s="175" t="s">
        <v>349</v>
      </c>
      <c r="C1687" s="175" t="s">
        <v>167</v>
      </c>
      <c r="D1687" s="175" t="s">
        <v>168</v>
      </c>
      <c r="E1687" s="175"/>
      <c r="F1687" s="174">
        <v>0</v>
      </c>
      <c r="G1687" s="174">
        <v>6624</v>
      </c>
      <c r="H1687" s="174">
        <v>0</v>
      </c>
      <c r="I1687" s="174">
        <v>0</v>
      </c>
      <c r="J1687" s="174">
        <v>0</v>
      </c>
      <c r="K1687" s="174">
        <v>32448</v>
      </c>
      <c r="L1687" s="174">
        <v>0</v>
      </c>
      <c r="M1687" s="174">
        <v>82098</v>
      </c>
      <c r="N1687" s="174">
        <v>121170</v>
      </c>
    </row>
    <row r="1688" spans="1:14" hidden="1" outlineLevel="1" x14ac:dyDescent="0.25">
      <c r="A1688" s="175" t="s">
        <v>348</v>
      </c>
      <c r="B1688" s="175" t="s">
        <v>349</v>
      </c>
      <c r="C1688" s="175" t="s">
        <v>169</v>
      </c>
      <c r="D1688" s="175" t="s">
        <v>170</v>
      </c>
      <c r="E1688" s="175"/>
      <c r="F1688" s="174">
        <v>0</v>
      </c>
      <c r="G1688" s="174">
        <v>0</v>
      </c>
      <c r="H1688" s="174">
        <v>0</v>
      </c>
      <c r="I1688" s="174">
        <v>0</v>
      </c>
      <c r="J1688" s="174">
        <v>26864</v>
      </c>
      <c r="K1688" s="174">
        <v>0</v>
      </c>
      <c r="L1688" s="174">
        <v>70144</v>
      </c>
      <c r="M1688" s="174">
        <v>0</v>
      </c>
      <c r="N1688" s="174">
        <v>97008</v>
      </c>
    </row>
    <row r="1689" spans="1:14" hidden="1" outlineLevel="1" x14ac:dyDescent="0.25">
      <c r="A1689" s="175" t="s">
        <v>348</v>
      </c>
      <c r="B1689" s="175" t="s">
        <v>349</v>
      </c>
      <c r="C1689" s="175" t="s">
        <v>171</v>
      </c>
      <c r="D1689" s="175" t="s">
        <v>172</v>
      </c>
      <c r="E1689" s="175"/>
      <c r="F1689" s="174">
        <v>8544</v>
      </c>
      <c r="G1689" s="174">
        <v>12480</v>
      </c>
      <c r="H1689" s="174">
        <v>0</v>
      </c>
      <c r="I1689" s="174">
        <v>0</v>
      </c>
      <c r="J1689" s="174">
        <v>128096</v>
      </c>
      <c r="K1689" s="174">
        <v>0</v>
      </c>
      <c r="L1689" s="174">
        <v>736</v>
      </c>
      <c r="M1689" s="174">
        <v>0</v>
      </c>
      <c r="N1689" s="174">
        <v>149856</v>
      </c>
    </row>
    <row r="1690" spans="1:14" hidden="1" outlineLevel="1" x14ac:dyDescent="0.25">
      <c r="A1690" s="175" t="s">
        <v>348</v>
      </c>
      <c r="B1690" s="175" t="s">
        <v>349</v>
      </c>
      <c r="C1690" s="175" t="s">
        <v>173</v>
      </c>
      <c r="D1690" s="175" t="s">
        <v>174</v>
      </c>
      <c r="E1690" s="175"/>
      <c r="F1690" s="174">
        <v>0</v>
      </c>
      <c r="G1690" s="174">
        <v>0</v>
      </c>
      <c r="H1690" s="174">
        <v>0</v>
      </c>
      <c r="I1690" s="174">
        <v>0</v>
      </c>
      <c r="J1690" s="174">
        <v>0</v>
      </c>
      <c r="K1690" s="174">
        <v>0</v>
      </c>
      <c r="L1690" s="174">
        <v>0</v>
      </c>
      <c r="M1690" s="174">
        <v>0</v>
      </c>
      <c r="N1690" s="174">
        <v>0</v>
      </c>
    </row>
    <row r="1691" spans="1:14" hidden="1" outlineLevel="1" x14ac:dyDescent="0.25">
      <c r="A1691" s="175" t="s">
        <v>348</v>
      </c>
      <c r="B1691" s="175" t="s">
        <v>349</v>
      </c>
      <c r="C1691" s="175" t="s">
        <v>175</v>
      </c>
      <c r="D1691" s="175" t="s">
        <v>176</v>
      </c>
      <c r="E1691" s="175"/>
      <c r="F1691" s="174">
        <v>0</v>
      </c>
      <c r="G1691" s="174">
        <v>0</v>
      </c>
      <c r="H1691" s="174">
        <v>0</v>
      </c>
      <c r="I1691" s="174">
        <v>0</v>
      </c>
      <c r="J1691" s="174">
        <v>0</v>
      </c>
      <c r="K1691" s="174">
        <v>163056</v>
      </c>
      <c r="L1691" s="174">
        <v>0</v>
      </c>
      <c r="M1691" s="174">
        <v>2400</v>
      </c>
      <c r="N1691" s="174">
        <v>165456</v>
      </c>
    </row>
    <row r="1692" spans="1:14" hidden="1" outlineLevel="1" x14ac:dyDescent="0.25">
      <c r="A1692" s="175" t="s">
        <v>348</v>
      </c>
      <c r="B1692" s="175" t="s">
        <v>349</v>
      </c>
      <c r="C1692" s="175" t="s">
        <v>177</v>
      </c>
      <c r="D1692" s="175" t="s">
        <v>178</v>
      </c>
      <c r="E1692" s="175"/>
      <c r="F1692" s="174">
        <v>321840</v>
      </c>
      <c r="G1692" s="174">
        <v>0</v>
      </c>
      <c r="H1692" s="174">
        <v>0</v>
      </c>
      <c r="I1692" s="174">
        <v>12444</v>
      </c>
      <c r="J1692" s="174">
        <v>0</v>
      </c>
      <c r="K1692" s="174">
        <v>0</v>
      </c>
      <c r="L1692" s="174">
        <v>0</v>
      </c>
      <c r="M1692" s="174">
        <v>0</v>
      </c>
      <c r="N1692" s="174">
        <v>334284</v>
      </c>
    </row>
    <row r="1693" spans="1:14" hidden="1" outlineLevel="1" x14ac:dyDescent="0.25">
      <c r="A1693" s="175" t="s">
        <v>348</v>
      </c>
      <c r="B1693" s="175" t="s">
        <v>349</v>
      </c>
      <c r="C1693" s="175" t="s">
        <v>179</v>
      </c>
      <c r="D1693" s="175" t="s">
        <v>180</v>
      </c>
      <c r="E1693" s="175"/>
      <c r="F1693" s="174">
        <v>38208</v>
      </c>
      <c r="G1693" s="174">
        <v>0</v>
      </c>
      <c r="H1693" s="174">
        <v>0</v>
      </c>
      <c r="I1693" s="174">
        <v>0</v>
      </c>
      <c r="J1693" s="174">
        <v>0</v>
      </c>
      <c r="K1693" s="174">
        <v>0</v>
      </c>
      <c r="L1693" s="174">
        <v>0</v>
      </c>
      <c r="M1693" s="174">
        <v>0</v>
      </c>
      <c r="N1693" s="174">
        <v>38208</v>
      </c>
    </row>
    <row r="1694" spans="1:14" hidden="1" outlineLevel="1" x14ac:dyDescent="0.25">
      <c r="A1694" s="175" t="s">
        <v>348</v>
      </c>
      <c r="B1694" s="175" t="s">
        <v>349</v>
      </c>
      <c r="C1694" s="175" t="s">
        <v>181</v>
      </c>
      <c r="D1694" s="175" t="s">
        <v>182</v>
      </c>
      <c r="E1694" s="175"/>
      <c r="F1694" s="174">
        <v>0</v>
      </c>
      <c r="G1694" s="174">
        <v>0</v>
      </c>
      <c r="H1694" s="174">
        <v>0</v>
      </c>
      <c r="I1694" s="174">
        <v>0</v>
      </c>
      <c r="J1694" s="174">
        <v>0</v>
      </c>
      <c r="K1694" s="174">
        <v>153552</v>
      </c>
      <c r="L1694" s="174">
        <v>0</v>
      </c>
      <c r="M1694" s="174">
        <v>7348</v>
      </c>
      <c r="N1694" s="174">
        <v>160900</v>
      </c>
    </row>
    <row r="1695" spans="1:14" hidden="1" outlineLevel="1" x14ac:dyDescent="0.25">
      <c r="A1695" s="175" t="s">
        <v>348</v>
      </c>
      <c r="B1695" s="175" t="s">
        <v>349</v>
      </c>
      <c r="C1695" s="175" t="s">
        <v>183</v>
      </c>
      <c r="D1695" s="175" t="s">
        <v>184</v>
      </c>
      <c r="E1695" s="175"/>
      <c r="F1695" s="174">
        <v>0</v>
      </c>
      <c r="G1695" s="174">
        <v>0</v>
      </c>
      <c r="H1695" s="174">
        <v>0</v>
      </c>
      <c r="I1695" s="174">
        <v>0</v>
      </c>
      <c r="J1695" s="174">
        <v>0</v>
      </c>
      <c r="K1695" s="174">
        <v>0</v>
      </c>
      <c r="L1695" s="174">
        <v>0</v>
      </c>
      <c r="M1695" s="174">
        <v>0</v>
      </c>
      <c r="N1695" s="174">
        <v>0</v>
      </c>
    </row>
    <row r="1696" spans="1:14" hidden="1" outlineLevel="1" x14ac:dyDescent="0.25">
      <c r="A1696" s="175" t="s">
        <v>348</v>
      </c>
      <c r="B1696" s="175" t="s">
        <v>349</v>
      </c>
      <c r="C1696" s="175" t="s">
        <v>185</v>
      </c>
      <c r="D1696" s="175" t="s">
        <v>186</v>
      </c>
      <c r="E1696" s="175"/>
      <c r="F1696" s="174">
        <v>6480</v>
      </c>
      <c r="G1696" s="174">
        <v>3216</v>
      </c>
      <c r="H1696" s="174">
        <v>0</v>
      </c>
      <c r="I1696" s="174">
        <v>0</v>
      </c>
      <c r="J1696" s="174">
        <v>0</v>
      </c>
      <c r="K1696" s="174">
        <v>101488</v>
      </c>
      <c r="L1696" s="174">
        <v>672</v>
      </c>
      <c r="M1696" s="174">
        <v>6009</v>
      </c>
      <c r="N1696" s="174">
        <v>117865</v>
      </c>
    </row>
    <row r="1697" spans="1:14" hidden="1" outlineLevel="1" x14ac:dyDescent="0.25">
      <c r="A1697" s="175" t="s">
        <v>348</v>
      </c>
      <c r="B1697" s="175" t="s">
        <v>349</v>
      </c>
      <c r="C1697" s="175" t="s">
        <v>187</v>
      </c>
      <c r="D1697" s="175" t="s">
        <v>188</v>
      </c>
      <c r="E1697" s="175"/>
      <c r="F1697" s="174">
        <v>0</v>
      </c>
      <c r="G1697" s="174">
        <v>0</v>
      </c>
      <c r="H1697" s="174">
        <v>0</v>
      </c>
      <c r="I1697" s="174">
        <v>0</v>
      </c>
      <c r="J1697" s="174">
        <v>0</v>
      </c>
      <c r="K1697" s="174">
        <v>0</v>
      </c>
      <c r="L1697" s="174">
        <v>0</v>
      </c>
      <c r="M1697" s="174">
        <v>0</v>
      </c>
      <c r="N1697" s="174">
        <v>0</v>
      </c>
    </row>
    <row r="1698" spans="1:14" hidden="1" outlineLevel="1" x14ac:dyDescent="0.25">
      <c r="A1698" s="175" t="s">
        <v>348</v>
      </c>
      <c r="B1698" s="175" t="s">
        <v>349</v>
      </c>
      <c r="C1698" s="175" t="s">
        <v>189</v>
      </c>
      <c r="D1698" s="175" t="s">
        <v>190</v>
      </c>
      <c r="E1698" s="175"/>
      <c r="F1698" s="174">
        <v>0</v>
      </c>
      <c r="G1698" s="174">
        <v>0</v>
      </c>
      <c r="H1698" s="174">
        <v>0</v>
      </c>
      <c r="I1698" s="174">
        <v>0</v>
      </c>
      <c r="J1698" s="174">
        <v>0</v>
      </c>
      <c r="K1698" s="174">
        <v>65616</v>
      </c>
      <c r="L1698" s="174">
        <v>0</v>
      </c>
      <c r="M1698" s="174">
        <v>0</v>
      </c>
      <c r="N1698" s="174">
        <v>65616</v>
      </c>
    </row>
    <row r="1699" spans="1:14" hidden="1" outlineLevel="1" x14ac:dyDescent="0.25">
      <c r="A1699" s="175" t="s">
        <v>348</v>
      </c>
      <c r="B1699" s="175" t="s">
        <v>349</v>
      </c>
      <c r="C1699" s="175" t="s">
        <v>191</v>
      </c>
      <c r="D1699" s="175" t="s">
        <v>192</v>
      </c>
      <c r="E1699" s="175"/>
      <c r="F1699" s="174">
        <v>0</v>
      </c>
      <c r="G1699" s="174">
        <v>189440</v>
      </c>
      <c r="H1699" s="174">
        <v>77856</v>
      </c>
      <c r="I1699" s="174">
        <v>0</v>
      </c>
      <c r="J1699" s="174">
        <v>0</v>
      </c>
      <c r="K1699" s="174">
        <v>624</v>
      </c>
      <c r="L1699" s="174">
        <v>0</v>
      </c>
      <c r="M1699" s="174">
        <v>0</v>
      </c>
      <c r="N1699" s="174">
        <v>267920</v>
      </c>
    </row>
    <row r="1700" spans="1:14" hidden="1" outlineLevel="1" x14ac:dyDescent="0.25">
      <c r="A1700" s="175" t="s">
        <v>348</v>
      </c>
      <c r="B1700" s="175" t="s">
        <v>349</v>
      </c>
      <c r="C1700" s="175" t="s">
        <v>193</v>
      </c>
      <c r="D1700" s="175" t="s">
        <v>194</v>
      </c>
      <c r="E1700" s="175"/>
      <c r="F1700" s="174">
        <v>0</v>
      </c>
      <c r="G1700" s="174">
        <v>0</v>
      </c>
      <c r="H1700" s="174">
        <v>0</v>
      </c>
      <c r="I1700" s="174">
        <v>0</v>
      </c>
      <c r="J1700" s="174">
        <v>50048</v>
      </c>
      <c r="K1700" s="174">
        <v>0</v>
      </c>
      <c r="L1700" s="174">
        <v>39168</v>
      </c>
      <c r="M1700" s="174">
        <v>0</v>
      </c>
      <c r="N1700" s="174">
        <v>89216</v>
      </c>
    </row>
    <row r="1701" spans="1:14" hidden="1" outlineLevel="1" x14ac:dyDescent="0.25">
      <c r="A1701" s="175" t="s">
        <v>348</v>
      </c>
      <c r="B1701" s="175" t="s">
        <v>349</v>
      </c>
      <c r="C1701" s="175" t="s">
        <v>195</v>
      </c>
      <c r="D1701" s="175" t="s">
        <v>196</v>
      </c>
      <c r="E1701" s="175"/>
      <c r="F1701" s="174">
        <v>0</v>
      </c>
      <c r="G1701" s="174">
        <v>0</v>
      </c>
      <c r="H1701" s="174">
        <v>0</v>
      </c>
      <c r="I1701" s="174">
        <v>0</v>
      </c>
      <c r="J1701" s="174">
        <v>0</v>
      </c>
      <c r="K1701" s="174">
        <v>0</v>
      </c>
      <c r="L1701" s="174">
        <v>0</v>
      </c>
      <c r="M1701" s="174">
        <v>0</v>
      </c>
      <c r="N1701" s="174">
        <v>0</v>
      </c>
    </row>
    <row r="1702" spans="1:14" hidden="1" outlineLevel="1" x14ac:dyDescent="0.25">
      <c r="A1702" s="175" t="s">
        <v>348</v>
      </c>
      <c r="B1702" s="175" t="s">
        <v>349</v>
      </c>
      <c r="C1702" s="175" t="s">
        <v>197</v>
      </c>
      <c r="D1702" s="175" t="s">
        <v>198</v>
      </c>
      <c r="E1702" s="175"/>
      <c r="F1702" s="174">
        <v>0</v>
      </c>
      <c r="G1702" s="174">
        <v>0</v>
      </c>
      <c r="H1702" s="174">
        <v>0</v>
      </c>
      <c r="I1702" s="174">
        <v>0</v>
      </c>
      <c r="J1702" s="174">
        <v>5472</v>
      </c>
      <c r="K1702" s="174">
        <v>0</v>
      </c>
      <c r="L1702" s="174">
        <v>0</v>
      </c>
      <c r="M1702" s="174">
        <v>0</v>
      </c>
      <c r="N1702" s="174">
        <v>5472</v>
      </c>
    </row>
    <row r="1703" spans="1:14" hidden="1" outlineLevel="1" x14ac:dyDescent="0.25">
      <c r="A1703" s="175" t="s">
        <v>348</v>
      </c>
      <c r="B1703" s="175" t="s">
        <v>349</v>
      </c>
      <c r="C1703" s="175" t="s">
        <v>199</v>
      </c>
      <c r="D1703" s="175" t="s">
        <v>200</v>
      </c>
      <c r="E1703" s="175"/>
      <c r="F1703" s="174">
        <v>46368</v>
      </c>
      <c r="G1703" s="174">
        <v>0</v>
      </c>
      <c r="H1703" s="174">
        <v>0</v>
      </c>
      <c r="I1703" s="174">
        <v>0</v>
      </c>
      <c r="J1703" s="174">
        <v>0</v>
      </c>
      <c r="K1703" s="174">
        <v>0</v>
      </c>
      <c r="L1703" s="174">
        <v>0</v>
      </c>
      <c r="M1703" s="174">
        <v>0</v>
      </c>
      <c r="N1703" s="174">
        <v>46368</v>
      </c>
    </row>
    <row r="1704" spans="1:14" hidden="1" outlineLevel="1" x14ac:dyDescent="0.25">
      <c r="A1704" s="175" t="s">
        <v>348</v>
      </c>
      <c r="B1704" s="175" t="s">
        <v>349</v>
      </c>
      <c r="C1704" s="175" t="s">
        <v>201</v>
      </c>
      <c r="D1704" s="175" t="s">
        <v>202</v>
      </c>
      <c r="E1704" s="175"/>
      <c r="F1704" s="174">
        <v>33696</v>
      </c>
      <c r="G1704" s="174">
        <v>0</v>
      </c>
      <c r="H1704" s="174">
        <v>0</v>
      </c>
      <c r="I1704" s="174">
        <v>0</v>
      </c>
      <c r="J1704" s="174">
        <v>15408</v>
      </c>
      <c r="K1704" s="174">
        <v>0</v>
      </c>
      <c r="L1704" s="174">
        <v>285203</v>
      </c>
      <c r="M1704" s="174">
        <v>0</v>
      </c>
      <c r="N1704" s="174">
        <v>334307</v>
      </c>
    </row>
    <row r="1705" spans="1:14" hidden="1" outlineLevel="1" x14ac:dyDescent="0.25">
      <c r="A1705" s="175" t="s">
        <v>348</v>
      </c>
      <c r="B1705" s="175" t="s">
        <v>349</v>
      </c>
      <c r="C1705" s="175" t="s">
        <v>203</v>
      </c>
      <c r="D1705" s="175" t="s">
        <v>204</v>
      </c>
      <c r="E1705" s="175"/>
      <c r="F1705" s="174">
        <v>542176</v>
      </c>
      <c r="G1705" s="174">
        <v>0</v>
      </c>
      <c r="H1705" s="174">
        <v>0</v>
      </c>
      <c r="I1705" s="174">
        <v>0</v>
      </c>
      <c r="J1705" s="174">
        <v>0</v>
      </c>
      <c r="K1705" s="174">
        <v>0</v>
      </c>
      <c r="L1705" s="174">
        <v>0</v>
      </c>
      <c r="M1705" s="174">
        <v>0</v>
      </c>
      <c r="N1705" s="174">
        <v>542176</v>
      </c>
    </row>
    <row r="1706" spans="1:14" hidden="1" outlineLevel="1" x14ac:dyDescent="0.25">
      <c r="A1706" s="175" t="s">
        <v>348</v>
      </c>
      <c r="B1706" s="175" t="s">
        <v>349</v>
      </c>
      <c r="C1706" s="175" t="s">
        <v>205</v>
      </c>
      <c r="D1706" s="175" t="s">
        <v>206</v>
      </c>
      <c r="E1706" s="175"/>
      <c r="F1706" s="174">
        <v>131856</v>
      </c>
      <c r="G1706" s="174">
        <v>0</v>
      </c>
      <c r="H1706" s="174">
        <v>0</v>
      </c>
      <c r="I1706" s="174">
        <v>0</v>
      </c>
      <c r="J1706" s="174">
        <v>2800</v>
      </c>
      <c r="K1706" s="174">
        <v>0</v>
      </c>
      <c r="L1706" s="174">
        <v>8640</v>
      </c>
      <c r="M1706" s="174">
        <v>0</v>
      </c>
      <c r="N1706" s="174">
        <v>143296</v>
      </c>
    </row>
    <row r="1707" spans="1:14" hidden="1" outlineLevel="1" x14ac:dyDescent="0.25">
      <c r="A1707" s="175" t="s">
        <v>348</v>
      </c>
      <c r="B1707" s="175" t="s">
        <v>349</v>
      </c>
      <c r="C1707" s="175" t="s">
        <v>207</v>
      </c>
      <c r="D1707" s="175" t="s">
        <v>208</v>
      </c>
      <c r="E1707" s="175"/>
      <c r="F1707" s="174">
        <v>0</v>
      </c>
      <c r="G1707" s="174">
        <v>0</v>
      </c>
      <c r="H1707" s="174">
        <v>0</v>
      </c>
      <c r="I1707" s="174">
        <v>0</v>
      </c>
      <c r="J1707" s="174">
        <v>0</v>
      </c>
      <c r="K1707" s="174">
        <v>0</v>
      </c>
      <c r="L1707" s="174">
        <v>0</v>
      </c>
      <c r="M1707" s="174">
        <v>0</v>
      </c>
      <c r="N1707" s="174">
        <v>0</v>
      </c>
    </row>
    <row r="1708" spans="1:14" hidden="1" outlineLevel="1" x14ac:dyDescent="0.25">
      <c r="A1708" s="175" t="s">
        <v>348</v>
      </c>
      <c r="B1708" s="175" t="s">
        <v>349</v>
      </c>
      <c r="C1708" s="175" t="s">
        <v>209</v>
      </c>
      <c r="D1708" s="175" t="s">
        <v>210</v>
      </c>
      <c r="E1708" s="175"/>
      <c r="F1708" s="174">
        <v>1150304</v>
      </c>
      <c r="G1708" s="174">
        <v>636512</v>
      </c>
      <c r="H1708" s="174">
        <v>77856</v>
      </c>
      <c r="I1708" s="174">
        <v>12444</v>
      </c>
      <c r="J1708" s="174">
        <v>588656</v>
      </c>
      <c r="K1708" s="174">
        <v>524512</v>
      </c>
      <c r="L1708" s="174">
        <v>445633</v>
      </c>
      <c r="M1708" s="174">
        <v>102935</v>
      </c>
      <c r="N1708" s="174">
        <v>3538852</v>
      </c>
    </row>
    <row r="1709" spans="1:14" hidden="1" outlineLevel="1" x14ac:dyDescent="0.25">
      <c r="D1709" s="173" t="s">
        <v>211</v>
      </c>
      <c r="E1709" s="173"/>
    </row>
    <row r="1710" spans="1:14" hidden="1" outlineLevel="1" x14ac:dyDescent="0.25">
      <c r="A1710" s="175" t="s">
        <v>348</v>
      </c>
      <c r="B1710" s="175" t="s">
        <v>349</v>
      </c>
      <c r="C1710" s="175" t="s">
        <v>212</v>
      </c>
      <c r="D1710" s="175" t="s">
        <v>213</v>
      </c>
      <c r="E1710" s="175"/>
      <c r="F1710" s="174">
        <v>0</v>
      </c>
      <c r="G1710" s="174">
        <v>0</v>
      </c>
      <c r="H1710" s="174">
        <v>0</v>
      </c>
      <c r="I1710" s="174">
        <v>0</v>
      </c>
      <c r="J1710" s="174">
        <v>0</v>
      </c>
      <c r="K1710" s="174">
        <v>0</v>
      </c>
      <c r="L1710" s="174">
        <v>0</v>
      </c>
      <c r="M1710" s="174">
        <v>0</v>
      </c>
      <c r="N1710" s="174">
        <v>0</v>
      </c>
    </row>
    <row r="1711" spans="1:14" hidden="1" outlineLevel="1" x14ac:dyDescent="0.25">
      <c r="A1711" s="175" t="s">
        <v>348</v>
      </c>
      <c r="B1711" s="175" t="s">
        <v>349</v>
      </c>
      <c r="C1711" s="175" t="s">
        <v>214</v>
      </c>
      <c r="D1711" s="175" t="s">
        <v>215</v>
      </c>
      <c r="E1711" s="175"/>
      <c r="F1711" s="174">
        <v>0</v>
      </c>
      <c r="G1711" s="174">
        <v>0</v>
      </c>
      <c r="H1711" s="174">
        <v>0</v>
      </c>
      <c r="I1711" s="174">
        <v>0</v>
      </c>
      <c r="J1711" s="174">
        <v>0</v>
      </c>
      <c r="K1711" s="174">
        <v>0</v>
      </c>
      <c r="L1711" s="174">
        <v>0</v>
      </c>
      <c r="M1711" s="174">
        <v>0</v>
      </c>
      <c r="N1711" s="174">
        <v>0</v>
      </c>
    </row>
    <row r="1712" spans="1:14" hidden="1" outlineLevel="1" x14ac:dyDescent="0.25">
      <c r="A1712" s="175" t="s">
        <v>348</v>
      </c>
      <c r="B1712" s="175" t="s">
        <v>349</v>
      </c>
      <c r="C1712" s="175" t="s">
        <v>216</v>
      </c>
      <c r="D1712" s="175" t="s">
        <v>217</v>
      </c>
      <c r="E1712" s="175"/>
      <c r="F1712" s="174">
        <v>0</v>
      </c>
      <c r="G1712" s="174">
        <v>0</v>
      </c>
      <c r="H1712" s="174">
        <v>0</v>
      </c>
      <c r="I1712" s="174">
        <v>0</v>
      </c>
      <c r="J1712" s="174">
        <v>0</v>
      </c>
      <c r="K1712" s="174">
        <v>0</v>
      </c>
      <c r="L1712" s="174">
        <v>0</v>
      </c>
      <c r="M1712" s="174">
        <v>0</v>
      </c>
      <c r="N1712" s="174">
        <v>0</v>
      </c>
    </row>
    <row r="1713" spans="1:14" hidden="1" outlineLevel="1" x14ac:dyDescent="0.25">
      <c r="A1713" s="175" t="s">
        <v>348</v>
      </c>
      <c r="B1713" s="175" t="s">
        <v>349</v>
      </c>
      <c r="C1713" s="175" t="s">
        <v>218</v>
      </c>
      <c r="D1713" s="175" t="s">
        <v>219</v>
      </c>
      <c r="E1713" s="175"/>
      <c r="F1713" s="174">
        <v>0</v>
      </c>
      <c r="G1713" s="174">
        <v>0</v>
      </c>
      <c r="H1713" s="174">
        <v>0</v>
      </c>
      <c r="I1713" s="174">
        <v>0</v>
      </c>
      <c r="J1713" s="174">
        <v>0</v>
      </c>
      <c r="K1713" s="174">
        <v>0</v>
      </c>
      <c r="L1713" s="174">
        <v>0</v>
      </c>
      <c r="M1713" s="174">
        <v>0</v>
      </c>
      <c r="N1713" s="174">
        <v>0</v>
      </c>
    </row>
    <row r="1714" spans="1:14" hidden="1" outlineLevel="1" x14ac:dyDescent="0.25">
      <c r="A1714" s="175" t="s">
        <v>348</v>
      </c>
      <c r="B1714" s="175" t="s">
        <v>349</v>
      </c>
      <c r="C1714" s="175" t="s">
        <v>482</v>
      </c>
      <c r="D1714" s="175" t="s">
        <v>483</v>
      </c>
      <c r="E1714" s="175"/>
      <c r="F1714" s="174">
        <v>0</v>
      </c>
      <c r="G1714" s="174">
        <v>0</v>
      </c>
      <c r="H1714" s="174">
        <v>0</v>
      </c>
      <c r="I1714" s="174">
        <v>0</v>
      </c>
      <c r="J1714" s="174">
        <v>0</v>
      </c>
      <c r="K1714" s="174">
        <v>0</v>
      </c>
      <c r="L1714" s="174">
        <v>0</v>
      </c>
      <c r="M1714" s="174">
        <v>0</v>
      </c>
      <c r="N1714" s="174">
        <v>0</v>
      </c>
    </row>
    <row r="1715" spans="1:14" hidden="1" outlineLevel="1" x14ac:dyDescent="0.25">
      <c r="A1715" s="175" t="s">
        <v>348</v>
      </c>
      <c r="B1715" s="175" t="s">
        <v>349</v>
      </c>
      <c r="C1715" s="175" t="s">
        <v>484</v>
      </c>
      <c r="D1715" s="175" t="s">
        <v>220</v>
      </c>
      <c r="E1715" s="175"/>
      <c r="F1715" s="174">
        <v>0</v>
      </c>
      <c r="G1715" s="174">
        <v>0</v>
      </c>
      <c r="H1715" s="174">
        <v>0</v>
      </c>
      <c r="I1715" s="174">
        <v>0</v>
      </c>
      <c r="J1715" s="174">
        <v>0</v>
      </c>
      <c r="K1715" s="174">
        <v>0</v>
      </c>
      <c r="L1715" s="174">
        <v>0</v>
      </c>
      <c r="M1715" s="174">
        <v>0</v>
      </c>
      <c r="N1715" s="174">
        <v>0</v>
      </c>
    </row>
    <row r="1716" spans="1:14" hidden="1" outlineLevel="1" x14ac:dyDescent="0.25"/>
    <row r="1717" spans="1:14" hidden="1" outlineLevel="1" x14ac:dyDescent="0.25"/>
    <row r="1718" spans="1:14" hidden="1" outlineLevel="1" x14ac:dyDescent="0.25">
      <c r="A1718" s="173" t="s">
        <v>350</v>
      </c>
    </row>
    <row r="1719" spans="1:14" hidden="1" outlineLevel="1" x14ac:dyDescent="0.25">
      <c r="A1719" s="175" t="s">
        <v>6</v>
      </c>
      <c r="B1719" s="175" t="s">
        <v>143</v>
      </c>
      <c r="C1719" s="175" t="s">
        <v>14</v>
      </c>
      <c r="D1719" s="173" t="s">
        <v>144</v>
      </c>
      <c r="E1719" s="173"/>
      <c r="F1719" s="174" t="s">
        <v>145</v>
      </c>
      <c r="G1719" s="174" t="s">
        <v>146</v>
      </c>
      <c r="H1719" s="174" t="s">
        <v>147</v>
      </c>
      <c r="I1719" s="174" t="s">
        <v>148</v>
      </c>
      <c r="J1719" s="174" t="s">
        <v>149</v>
      </c>
      <c r="K1719" s="174" t="s">
        <v>150</v>
      </c>
      <c r="L1719" s="174" t="s">
        <v>151</v>
      </c>
      <c r="M1719" s="174" t="s">
        <v>152</v>
      </c>
      <c r="N1719" s="174" t="s">
        <v>5</v>
      </c>
    </row>
    <row r="1720" spans="1:14" hidden="1" outlineLevel="1" x14ac:dyDescent="0.25">
      <c r="A1720" s="175" t="s">
        <v>351</v>
      </c>
      <c r="B1720" s="175" t="s">
        <v>352</v>
      </c>
      <c r="C1720" s="175" t="s">
        <v>155</v>
      </c>
      <c r="D1720" s="175" t="s">
        <v>156</v>
      </c>
      <c r="E1720" s="175"/>
      <c r="F1720" s="174">
        <v>22464</v>
      </c>
      <c r="G1720" s="174">
        <v>0</v>
      </c>
      <c r="H1720" s="174">
        <v>0</v>
      </c>
      <c r="I1720" s="174">
        <v>0</v>
      </c>
      <c r="J1720" s="174">
        <v>0</v>
      </c>
      <c r="K1720" s="174">
        <v>0</v>
      </c>
      <c r="L1720" s="174">
        <v>0</v>
      </c>
      <c r="M1720" s="174">
        <v>0</v>
      </c>
      <c r="N1720" s="174">
        <v>22464</v>
      </c>
    </row>
    <row r="1721" spans="1:14" hidden="1" outlineLevel="1" x14ac:dyDescent="0.25">
      <c r="A1721" s="175" t="s">
        <v>351</v>
      </c>
      <c r="B1721" s="175" t="s">
        <v>352</v>
      </c>
      <c r="C1721" s="175" t="s">
        <v>157</v>
      </c>
      <c r="D1721" s="175" t="s">
        <v>158</v>
      </c>
      <c r="E1721" s="175"/>
      <c r="F1721" s="174">
        <v>0</v>
      </c>
      <c r="G1721" s="174">
        <v>0</v>
      </c>
      <c r="H1721" s="174">
        <v>0</v>
      </c>
      <c r="I1721" s="174">
        <v>0</v>
      </c>
      <c r="J1721" s="174">
        <v>50768</v>
      </c>
      <c r="K1721" s="174">
        <v>0</v>
      </c>
      <c r="L1721" s="174">
        <v>528</v>
      </c>
      <c r="M1721" s="174">
        <v>0</v>
      </c>
      <c r="N1721" s="174">
        <v>51296</v>
      </c>
    </row>
    <row r="1722" spans="1:14" hidden="1" outlineLevel="1" x14ac:dyDescent="0.25">
      <c r="A1722" s="175" t="s">
        <v>351</v>
      </c>
      <c r="B1722" s="175" t="s">
        <v>352</v>
      </c>
      <c r="C1722" s="175" t="s">
        <v>159</v>
      </c>
      <c r="D1722" s="175" t="s">
        <v>160</v>
      </c>
      <c r="E1722" s="175"/>
      <c r="F1722" s="174">
        <v>0</v>
      </c>
      <c r="G1722" s="174">
        <v>867728</v>
      </c>
      <c r="H1722" s="174">
        <v>0</v>
      </c>
      <c r="I1722" s="174">
        <v>0</v>
      </c>
      <c r="J1722" s="174">
        <v>0</v>
      </c>
      <c r="K1722" s="174">
        <v>0</v>
      </c>
      <c r="L1722" s="174">
        <v>0</v>
      </c>
      <c r="M1722" s="174">
        <v>0</v>
      </c>
      <c r="N1722" s="174">
        <v>867728</v>
      </c>
    </row>
    <row r="1723" spans="1:14" hidden="1" outlineLevel="1" x14ac:dyDescent="0.25">
      <c r="A1723" s="175" t="s">
        <v>351</v>
      </c>
      <c r="B1723" s="175" t="s">
        <v>352</v>
      </c>
      <c r="C1723" s="175" t="s">
        <v>161</v>
      </c>
      <c r="D1723" s="175" t="s">
        <v>162</v>
      </c>
      <c r="E1723" s="175"/>
      <c r="F1723" s="174">
        <v>55632</v>
      </c>
      <c r="G1723" s="174">
        <v>32928</v>
      </c>
      <c r="H1723" s="174">
        <v>0</v>
      </c>
      <c r="I1723" s="174">
        <v>0</v>
      </c>
      <c r="J1723" s="174">
        <v>91696</v>
      </c>
      <c r="K1723" s="174">
        <v>154240</v>
      </c>
      <c r="L1723" s="174">
        <v>5633</v>
      </c>
      <c r="M1723" s="174">
        <v>5072</v>
      </c>
      <c r="N1723" s="174">
        <v>345201</v>
      </c>
    </row>
    <row r="1724" spans="1:14" hidden="1" outlineLevel="1" x14ac:dyDescent="0.25">
      <c r="A1724" s="175" t="s">
        <v>351</v>
      </c>
      <c r="B1724" s="175" t="s">
        <v>352</v>
      </c>
      <c r="C1724" s="175" t="s">
        <v>163</v>
      </c>
      <c r="D1724" s="175" t="s">
        <v>164</v>
      </c>
      <c r="E1724" s="175"/>
      <c r="F1724" s="174">
        <v>0</v>
      </c>
      <c r="G1724" s="174">
        <v>0</v>
      </c>
      <c r="H1724" s="174">
        <v>0</v>
      </c>
      <c r="I1724" s="174">
        <v>0</v>
      </c>
      <c r="J1724" s="174">
        <v>0</v>
      </c>
      <c r="K1724" s="174">
        <v>0</v>
      </c>
      <c r="L1724" s="174">
        <v>0</v>
      </c>
      <c r="M1724" s="174">
        <v>0</v>
      </c>
      <c r="N1724" s="174">
        <v>0</v>
      </c>
    </row>
    <row r="1725" spans="1:14" hidden="1" outlineLevel="1" x14ac:dyDescent="0.25">
      <c r="A1725" s="175" t="s">
        <v>351</v>
      </c>
      <c r="B1725" s="175" t="s">
        <v>352</v>
      </c>
      <c r="C1725" s="175" t="s">
        <v>165</v>
      </c>
      <c r="D1725" s="175" t="s">
        <v>166</v>
      </c>
      <c r="E1725" s="175"/>
      <c r="F1725" s="174">
        <v>26304</v>
      </c>
      <c r="G1725" s="174">
        <v>0</v>
      </c>
      <c r="H1725" s="174">
        <v>0</v>
      </c>
      <c r="I1725" s="174">
        <v>0</v>
      </c>
      <c r="J1725" s="174">
        <v>40848</v>
      </c>
      <c r="K1725" s="174">
        <v>0</v>
      </c>
      <c r="L1725" s="174">
        <v>0</v>
      </c>
      <c r="M1725" s="174">
        <v>0</v>
      </c>
      <c r="N1725" s="174">
        <v>67152</v>
      </c>
    </row>
    <row r="1726" spans="1:14" hidden="1" outlineLevel="1" x14ac:dyDescent="0.25">
      <c r="A1726" s="175" t="s">
        <v>351</v>
      </c>
      <c r="B1726" s="175" t="s">
        <v>352</v>
      </c>
      <c r="C1726" s="175" t="s">
        <v>167</v>
      </c>
      <c r="D1726" s="175" t="s">
        <v>168</v>
      </c>
      <c r="E1726" s="175"/>
      <c r="F1726" s="174">
        <v>0</v>
      </c>
      <c r="G1726" s="174">
        <v>31952</v>
      </c>
      <c r="H1726" s="174">
        <v>0</v>
      </c>
      <c r="I1726" s="174">
        <v>0</v>
      </c>
      <c r="J1726" s="174">
        <v>0</v>
      </c>
      <c r="K1726" s="174">
        <v>81312</v>
      </c>
      <c r="L1726" s="174">
        <v>0</v>
      </c>
      <c r="M1726" s="174">
        <v>650</v>
      </c>
      <c r="N1726" s="174">
        <v>113914</v>
      </c>
    </row>
    <row r="1727" spans="1:14" hidden="1" outlineLevel="1" x14ac:dyDescent="0.25">
      <c r="A1727" s="175" t="s">
        <v>351</v>
      </c>
      <c r="B1727" s="175" t="s">
        <v>352</v>
      </c>
      <c r="C1727" s="175" t="s">
        <v>169</v>
      </c>
      <c r="D1727" s="175" t="s">
        <v>170</v>
      </c>
      <c r="E1727" s="175"/>
      <c r="F1727" s="174">
        <v>0</v>
      </c>
      <c r="G1727" s="174">
        <v>0</v>
      </c>
      <c r="H1727" s="174">
        <v>0</v>
      </c>
      <c r="I1727" s="174">
        <v>0</v>
      </c>
      <c r="J1727" s="174">
        <v>5184</v>
      </c>
      <c r="K1727" s="174">
        <v>0</v>
      </c>
      <c r="L1727" s="174">
        <v>0</v>
      </c>
      <c r="M1727" s="174">
        <v>0</v>
      </c>
      <c r="N1727" s="174">
        <v>5184</v>
      </c>
    </row>
    <row r="1728" spans="1:14" hidden="1" outlineLevel="1" x14ac:dyDescent="0.25">
      <c r="A1728" s="175" t="s">
        <v>351</v>
      </c>
      <c r="B1728" s="175" t="s">
        <v>352</v>
      </c>
      <c r="C1728" s="175" t="s">
        <v>171</v>
      </c>
      <c r="D1728" s="175" t="s">
        <v>172</v>
      </c>
      <c r="E1728" s="175"/>
      <c r="F1728" s="174">
        <v>15264</v>
      </c>
      <c r="G1728" s="174">
        <v>22144</v>
      </c>
      <c r="H1728" s="174">
        <v>0</v>
      </c>
      <c r="I1728" s="174">
        <v>0</v>
      </c>
      <c r="J1728" s="174">
        <v>17360</v>
      </c>
      <c r="K1728" s="174">
        <v>9136</v>
      </c>
      <c r="L1728" s="174">
        <v>1536</v>
      </c>
      <c r="M1728" s="174">
        <v>0</v>
      </c>
      <c r="N1728" s="174">
        <v>65440</v>
      </c>
    </row>
    <row r="1729" spans="1:14" hidden="1" outlineLevel="1" x14ac:dyDescent="0.25">
      <c r="A1729" s="175" t="s">
        <v>351</v>
      </c>
      <c r="B1729" s="175" t="s">
        <v>352</v>
      </c>
      <c r="C1729" s="175" t="s">
        <v>173</v>
      </c>
      <c r="D1729" s="175" t="s">
        <v>174</v>
      </c>
      <c r="E1729" s="175"/>
      <c r="F1729" s="174">
        <v>0</v>
      </c>
      <c r="G1729" s="174">
        <v>5504</v>
      </c>
      <c r="H1729" s="174">
        <v>0</v>
      </c>
      <c r="I1729" s="174">
        <v>0</v>
      </c>
      <c r="J1729" s="174">
        <v>0</v>
      </c>
      <c r="K1729" s="174">
        <v>0</v>
      </c>
      <c r="L1729" s="174">
        <v>0</v>
      </c>
      <c r="M1729" s="174">
        <v>0</v>
      </c>
      <c r="N1729" s="174">
        <v>5504</v>
      </c>
    </row>
    <row r="1730" spans="1:14" hidden="1" outlineLevel="1" x14ac:dyDescent="0.25">
      <c r="A1730" s="175" t="s">
        <v>351</v>
      </c>
      <c r="B1730" s="175" t="s">
        <v>352</v>
      </c>
      <c r="C1730" s="175" t="s">
        <v>175</v>
      </c>
      <c r="D1730" s="175" t="s">
        <v>176</v>
      </c>
      <c r="E1730" s="175"/>
      <c r="F1730" s="174">
        <v>0</v>
      </c>
      <c r="G1730" s="174">
        <v>2784</v>
      </c>
      <c r="H1730" s="174">
        <v>0</v>
      </c>
      <c r="I1730" s="174">
        <v>0</v>
      </c>
      <c r="J1730" s="174">
        <v>0</v>
      </c>
      <c r="K1730" s="174">
        <v>124640</v>
      </c>
      <c r="L1730" s="174">
        <v>0</v>
      </c>
      <c r="M1730" s="174">
        <v>2320</v>
      </c>
      <c r="N1730" s="174">
        <v>129744</v>
      </c>
    </row>
    <row r="1731" spans="1:14" hidden="1" outlineLevel="1" x14ac:dyDescent="0.25">
      <c r="A1731" s="175" t="s">
        <v>351</v>
      </c>
      <c r="B1731" s="175" t="s">
        <v>352</v>
      </c>
      <c r="C1731" s="175" t="s">
        <v>177</v>
      </c>
      <c r="D1731" s="175" t="s">
        <v>178</v>
      </c>
      <c r="E1731" s="175"/>
      <c r="F1731" s="174">
        <v>597888</v>
      </c>
      <c r="G1731" s="174">
        <v>0</v>
      </c>
      <c r="H1731" s="174">
        <v>0</v>
      </c>
      <c r="I1731" s="174">
        <v>44896</v>
      </c>
      <c r="J1731" s="174">
        <v>0</v>
      </c>
      <c r="K1731" s="174">
        <v>0</v>
      </c>
      <c r="L1731" s="174">
        <v>0</v>
      </c>
      <c r="M1731" s="174">
        <v>0</v>
      </c>
      <c r="N1731" s="174">
        <v>642784</v>
      </c>
    </row>
    <row r="1732" spans="1:14" hidden="1" outlineLevel="1" x14ac:dyDescent="0.25">
      <c r="A1732" s="175" t="s">
        <v>351</v>
      </c>
      <c r="B1732" s="175" t="s">
        <v>352</v>
      </c>
      <c r="C1732" s="175" t="s">
        <v>179</v>
      </c>
      <c r="D1732" s="175" t="s">
        <v>180</v>
      </c>
      <c r="E1732" s="175"/>
      <c r="F1732" s="174">
        <v>65968</v>
      </c>
      <c r="G1732" s="174">
        <v>0</v>
      </c>
      <c r="H1732" s="174">
        <v>0</v>
      </c>
      <c r="I1732" s="174">
        <v>0</v>
      </c>
      <c r="J1732" s="174">
        <v>11968</v>
      </c>
      <c r="K1732" s="174">
        <v>0</v>
      </c>
      <c r="L1732" s="174">
        <v>256</v>
      </c>
      <c r="M1732" s="174">
        <v>0</v>
      </c>
      <c r="N1732" s="174">
        <v>78192</v>
      </c>
    </row>
    <row r="1733" spans="1:14" hidden="1" outlineLevel="1" x14ac:dyDescent="0.25">
      <c r="A1733" s="175" t="s">
        <v>351</v>
      </c>
      <c r="B1733" s="175" t="s">
        <v>352</v>
      </c>
      <c r="C1733" s="175" t="s">
        <v>181</v>
      </c>
      <c r="D1733" s="175" t="s">
        <v>182</v>
      </c>
      <c r="E1733" s="175"/>
      <c r="F1733" s="174">
        <v>0</v>
      </c>
      <c r="G1733" s="174">
        <v>0</v>
      </c>
      <c r="H1733" s="174">
        <v>0</v>
      </c>
      <c r="I1733" s="174">
        <v>0</v>
      </c>
      <c r="J1733" s="174">
        <v>0</v>
      </c>
      <c r="K1733" s="174">
        <v>293056</v>
      </c>
      <c r="L1733" s="174">
        <v>0</v>
      </c>
      <c r="M1733" s="174">
        <v>6616</v>
      </c>
      <c r="N1733" s="174">
        <v>299672</v>
      </c>
    </row>
    <row r="1734" spans="1:14" hidden="1" outlineLevel="1" x14ac:dyDescent="0.25">
      <c r="A1734" s="175" t="s">
        <v>351</v>
      </c>
      <c r="B1734" s="175" t="s">
        <v>352</v>
      </c>
      <c r="C1734" s="175" t="s">
        <v>183</v>
      </c>
      <c r="D1734" s="175" t="s">
        <v>184</v>
      </c>
      <c r="E1734" s="175"/>
      <c r="F1734" s="174">
        <v>0</v>
      </c>
      <c r="G1734" s="174">
        <v>0</v>
      </c>
      <c r="H1734" s="174">
        <v>0</v>
      </c>
      <c r="I1734" s="174">
        <v>0</v>
      </c>
      <c r="J1734" s="174">
        <v>0</v>
      </c>
      <c r="K1734" s="174">
        <v>44528</v>
      </c>
      <c r="L1734" s="174">
        <v>0</v>
      </c>
      <c r="M1734" s="174">
        <v>208</v>
      </c>
      <c r="N1734" s="174">
        <v>44736</v>
      </c>
    </row>
    <row r="1735" spans="1:14" hidden="1" outlineLevel="1" x14ac:dyDescent="0.25">
      <c r="A1735" s="175" t="s">
        <v>351</v>
      </c>
      <c r="B1735" s="175" t="s">
        <v>352</v>
      </c>
      <c r="C1735" s="175" t="s">
        <v>185</v>
      </c>
      <c r="D1735" s="175" t="s">
        <v>186</v>
      </c>
      <c r="E1735" s="175"/>
      <c r="F1735" s="174">
        <v>22224</v>
      </c>
      <c r="G1735" s="174">
        <v>1056</v>
      </c>
      <c r="H1735" s="174">
        <v>0</v>
      </c>
      <c r="I1735" s="174">
        <v>0</v>
      </c>
      <c r="J1735" s="174">
        <v>768</v>
      </c>
      <c r="K1735" s="174">
        <v>294720</v>
      </c>
      <c r="L1735" s="174">
        <v>0</v>
      </c>
      <c r="M1735" s="174">
        <v>25049</v>
      </c>
      <c r="N1735" s="174">
        <v>343817</v>
      </c>
    </row>
    <row r="1736" spans="1:14" hidden="1" outlineLevel="1" x14ac:dyDescent="0.25">
      <c r="A1736" s="175" t="s">
        <v>351</v>
      </c>
      <c r="B1736" s="175" t="s">
        <v>352</v>
      </c>
      <c r="C1736" s="175" t="s">
        <v>187</v>
      </c>
      <c r="D1736" s="175" t="s">
        <v>188</v>
      </c>
      <c r="E1736" s="175"/>
      <c r="F1736" s="174">
        <v>0</v>
      </c>
      <c r="G1736" s="174">
        <v>0</v>
      </c>
      <c r="H1736" s="174">
        <v>0</v>
      </c>
      <c r="I1736" s="174">
        <v>0</v>
      </c>
      <c r="J1736" s="174">
        <v>0</v>
      </c>
      <c r="K1736" s="174">
        <v>35696</v>
      </c>
      <c r="L1736" s="174">
        <v>0</v>
      </c>
      <c r="M1736" s="174">
        <v>0</v>
      </c>
      <c r="N1736" s="174">
        <v>35696</v>
      </c>
    </row>
    <row r="1737" spans="1:14" hidden="1" outlineLevel="1" x14ac:dyDescent="0.25">
      <c r="A1737" s="175" t="s">
        <v>351</v>
      </c>
      <c r="B1737" s="175" t="s">
        <v>352</v>
      </c>
      <c r="C1737" s="175" t="s">
        <v>189</v>
      </c>
      <c r="D1737" s="175" t="s">
        <v>190</v>
      </c>
      <c r="E1737" s="175"/>
      <c r="F1737" s="174">
        <v>0</v>
      </c>
      <c r="G1737" s="174">
        <v>0</v>
      </c>
      <c r="H1737" s="174">
        <v>0</v>
      </c>
      <c r="I1737" s="174">
        <v>0</v>
      </c>
      <c r="J1737" s="174">
        <v>0</v>
      </c>
      <c r="K1737" s="174">
        <v>226320</v>
      </c>
      <c r="L1737" s="174">
        <v>0</v>
      </c>
      <c r="M1737" s="174">
        <v>80</v>
      </c>
      <c r="N1737" s="174">
        <v>226400</v>
      </c>
    </row>
    <row r="1738" spans="1:14" hidden="1" outlineLevel="1" x14ac:dyDescent="0.25">
      <c r="A1738" s="175" t="s">
        <v>351</v>
      </c>
      <c r="B1738" s="175" t="s">
        <v>352</v>
      </c>
      <c r="C1738" s="175" t="s">
        <v>191</v>
      </c>
      <c r="D1738" s="175" t="s">
        <v>192</v>
      </c>
      <c r="E1738" s="175"/>
      <c r="F1738" s="174">
        <v>0</v>
      </c>
      <c r="G1738" s="174">
        <v>280128</v>
      </c>
      <c r="H1738" s="174">
        <v>151776</v>
      </c>
      <c r="I1738" s="174">
        <v>0</v>
      </c>
      <c r="J1738" s="174">
        <v>0</v>
      </c>
      <c r="K1738" s="174">
        <v>2160</v>
      </c>
      <c r="L1738" s="174">
        <v>0</v>
      </c>
      <c r="M1738" s="174">
        <v>0</v>
      </c>
      <c r="N1738" s="174">
        <v>434064</v>
      </c>
    </row>
    <row r="1739" spans="1:14" hidden="1" outlineLevel="1" x14ac:dyDescent="0.25">
      <c r="A1739" s="175" t="s">
        <v>351</v>
      </c>
      <c r="B1739" s="175" t="s">
        <v>352</v>
      </c>
      <c r="C1739" s="175" t="s">
        <v>193</v>
      </c>
      <c r="D1739" s="175" t="s">
        <v>194</v>
      </c>
      <c r="E1739" s="175"/>
      <c r="F1739" s="174">
        <v>0</v>
      </c>
      <c r="G1739" s="174">
        <v>0</v>
      </c>
      <c r="H1739" s="174">
        <v>0</v>
      </c>
      <c r="I1739" s="174">
        <v>0</v>
      </c>
      <c r="J1739" s="174">
        <v>48240</v>
      </c>
      <c r="K1739" s="174">
        <v>0</v>
      </c>
      <c r="L1739" s="174">
        <v>0</v>
      </c>
      <c r="M1739" s="174">
        <v>0</v>
      </c>
      <c r="N1739" s="174">
        <v>48240</v>
      </c>
    </row>
    <row r="1740" spans="1:14" hidden="1" outlineLevel="1" x14ac:dyDescent="0.25">
      <c r="A1740" s="175" t="s">
        <v>351</v>
      </c>
      <c r="B1740" s="175" t="s">
        <v>352</v>
      </c>
      <c r="C1740" s="175" t="s">
        <v>195</v>
      </c>
      <c r="D1740" s="175" t="s">
        <v>196</v>
      </c>
      <c r="E1740" s="175"/>
      <c r="F1740" s="174">
        <v>0</v>
      </c>
      <c r="G1740" s="174">
        <v>0</v>
      </c>
      <c r="H1740" s="174">
        <v>0</v>
      </c>
      <c r="I1740" s="174">
        <v>0</v>
      </c>
      <c r="J1740" s="174">
        <v>0</v>
      </c>
      <c r="K1740" s="174">
        <v>0</v>
      </c>
      <c r="L1740" s="174">
        <v>13792</v>
      </c>
      <c r="M1740" s="174">
        <v>0</v>
      </c>
      <c r="N1740" s="174">
        <v>13792</v>
      </c>
    </row>
    <row r="1741" spans="1:14" hidden="1" outlineLevel="1" x14ac:dyDescent="0.25">
      <c r="A1741" s="175" t="s">
        <v>351</v>
      </c>
      <c r="B1741" s="175" t="s">
        <v>352</v>
      </c>
      <c r="C1741" s="175" t="s">
        <v>197</v>
      </c>
      <c r="D1741" s="175" t="s">
        <v>198</v>
      </c>
      <c r="E1741" s="175"/>
      <c r="F1741" s="174">
        <v>0</v>
      </c>
      <c r="G1741" s="174">
        <v>0</v>
      </c>
      <c r="H1741" s="174">
        <v>0</v>
      </c>
      <c r="I1741" s="174">
        <v>0</v>
      </c>
      <c r="J1741" s="174">
        <v>15632</v>
      </c>
      <c r="K1741" s="174">
        <v>0</v>
      </c>
      <c r="L1741" s="174">
        <v>0</v>
      </c>
      <c r="M1741" s="174">
        <v>0</v>
      </c>
      <c r="N1741" s="174">
        <v>15632</v>
      </c>
    </row>
    <row r="1742" spans="1:14" hidden="1" outlineLevel="1" x14ac:dyDescent="0.25">
      <c r="A1742" s="175" t="s">
        <v>351</v>
      </c>
      <c r="B1742" s="175" t="s">
        <v>352</v>
      </c>
      <c r="C1742" s="175" t="s">
        <v>199</v>
      </c>
      <c r="D1742" s="175" t="s">
        <v>200</v>
      </c>
      <c r="E1742" s="175"/>
      <c r="F1742" s="174">
        <v>86064</v>
      </c>
      <c r="G1742" s="174">
        <v>0</v>
      </c>
      <c r="H1742" s="174">
        <v>0</v>
      </c>
      <c r="I1742" s="174">
        <v>0</v>
      </c>
      <c r="J1742" s="174">
        <v>7600</v>
      </c>
      <c r="K1742" s="174">
        <v>0</v>
      </c>
      <c r="L1742" s="174">
        <v>1742</v>
      </c>
      <c r="M1742" s="174">
        <v>0</v>
      </c>
      <c r="N1742" s="174">
        <v>95406</v>
      </c>
    </row>
    <row r="1743" spans="1:14" hidden="1" outlineLevel="1" x14ac:dyDescent="0.25">
      <c r="A1743" s="175" t="s">
        <v>351</v>
      </c>
      <c r="B1743" s="175" t="s">
        <v>352</v>
      </c>
      <c r="C1743" s="175" t="s">
        <v>201</v>
      </c>
      <c r="D1743" s="175" t="s">
        <v>202</v>
      </c>
      <c r="E1743" s="175"/>
      <c r="F1743" s="174">
        <v>51264</v>
      </c>
      <c r="G1743" s="174">
        <v>0</v>
      </c>
      <c r="H1743" s="174">
        <v>0</v>
      </c>
      <c r="I1743" s="174">
        <v>0</v>
      </c>
      <c r="J1743" s="174">
        <v>9616</v>
      </c>
      <c r="K1743" s="174">
        <v>0</v>
      </c>
      <c r="L1743" s="174">
        <v>42295</v>
      </c>
      <c r="M1743" s="174">
        <v>0</v>
      </c>
      <c r="N1743" s="174">
        <v>103175</v>
      </c>
    </row>
    <row r="1744" spans="1:14" hidden="1" outlineLevel="1" x14ac:dyDescent="0.25">
      <c r="A1744" s="175" t="s">
        <v>351</v>
      </c>
      <c r="B1744" s="175" t="s">
        <v>352</v>
      </c>
      <c r="C1744" s="175" t="s">
        <v>203</v>
      </c>
      <c r="D1744" s="175" t="s">
        <v>204</v>
      </c>
      <c r="E1744" s="175"/>
      <c r="F1744" s="174">
        <v>1007088</v>
      </c>
      <c r="G1744" s="174">
        <v>0</v>
      </c>
      <c r="H1744" s="174">
        <v>0</v>
      </c>
      <c r="I1744" s="174">
        <v>0</v>
      </c>
      <c r="J1744" s="174">
        <v>0</v>
      </c>
      <c r="K1744" s="174">
        <v>0</v>
      </c>
      <c r="L1744" s="174">
        <v>0</v>
      </c>
      <c r="M1744" s="174">
        <v>0</v>
      </c>
      <c r="N1744" s="174">
        <v>1007088</v>
      </c>
    </row>
    <row r="1745" spans="1:14" hidden="1" outlineLevel="1" x14ac:dyDescent="0.25">
      <c r="A1745" s="175" t="s">
        <v>351</v>
      </c>
      <c r="B1745" s="175" t="s">
        <v>352</v>
      </c>
      <c r="C1745" s="175" t="s">
        <v>205</v>
      </c>
      <c r="D1745" s="175" t="s">
        <v>206</v>
      </c>
      <c r="E1745" s="175"/>
      <c r="F1745" s="174">
        <v>298160</v>
      </c>
      <c r="G1745" s="174">
        <v>0</v>
      </c>
      <c r="H1745" s="174">
        <v>0</v>
      </c>
      <c r="I1745" s="174">
        <v>0</v>
      </c>
      <c r="J1745" s="174">
        <v>45600</v>
      </c>
      <c r="K1745" s="174">
        <v>0</v>
      </c>
      <c r="L1745" s="174">
        <v>64</v>
      </c>
      <c r="M1745" s="174">
        <v>0</v>
      </c>
      <c r="N1745" s="174">
        <v>343824</v>
      </c>
    </row>
    <row r="1746" spans="1:14" hidden="1" outlineLevel="1" x14ac:dyDescent="0.25">
      <c r="A1746" s="175" t="s">
        <v>351</v>
      </c>
      <c r="B1746" s="175" t="s">
        <v>352</v>
      </c>
      <c r="C1746" s="175" t="s">
        <v>207</v>
      </c>
      <c r="D1746" s="175" t="s">
        <v>208</v>
      </c>
      <c r="E1746" s="175"/>
      <c r="F1746" s="174">
        <v>0</v>
      </c>
      <c r="G1746" s="174">
        <v>0</v>
      </c>
      <c r="H1746" s="174">
        <v>0</v>
      </c>
      <c r="I1746" s="174">
        <v>0</v>
      </c>
      <c r="J1746" s="174">
        <v>0</v>
      </c>
      <c r="K1746" s="174">
        <v>0</v>
      </c>
      <c r="L1746" s="174">
        <v>0</v>
      </c>
      <c r="M1746" s="174">
        <v>0</v>
      </c>
      <c r="N1746" s="174">
        <v>0</v>
      </c>
    </row>
    <row r="1747" spans="1:14" hidden="1" outlineLevel="1" x14ac:dyDescent="0.25">
      <c r="A1747" s="175" t="s">
        <v>351</v>
      </c>
      <c r="B1747" s="175" t="s">
        <v>352</v>
      </c>
      <c r="C1747" s="175" t="s">
        <v>209</v>
      </c>
      <c r="D1747" s="175" t="s">
        <v>210</v>
      </c>
      <c r="E1747" s="175"/>
      <c r="F1747" s="174">
        <v>2248320</v>
      </c>
      <c r="G1747" s="174">
        <v>1244224</v>
      </c>
      <c r="H1747" s="174">
        <v>151776</v>
      </c>
      <c r="I1747" s="174">
        <v>44896</v>
      </c>
      <c r="J1747" s="174">
        <v>345280</v>
      </c>
      <c r="K1747" s="174">
        <v>1265808</v>
      </c>
      <c r="L1747" s="174">
        <v>65846</v>
      </c>
      <c r="M1747" s="174">
        <v>39995</v>
      </c>
      <c r="N1747" s="174">
        <v>5406145</v>
      </c>
    </row>
    <row r="1748" spans="1:14" hidden="1" outlineLevel="1" x14ac:dyDescent="0.25">
      <c r="D1748" s="173" t="s">
        <v>211</v>
      </c>
      <c r="E1748" s="173"/>
    </row>
    <row r="1749" spans="1:14" hidden="1" outlineLevel="1" x14ac:dyDescent="0.25">
      <c r="A1749" s="175" t="s">
        <v>351</v>
      </c>
      <c r="B1749" s="175" t="s">
        <v>352</v>
      </c>
      <c r="C1749" s="175" t="s">
        <v>212</v>
      </c>
      <c r="D1749" s="175" t="s">
        <v>213</v>
      </c>
      <c r="E1749" s="175"/>
      <c r="F1749" s="174">
        <v>0</v>
      </c>
      <c r="G1749" s="174">
        <v>0</v>
      </c>
      <c r="H1749" s="174">
        <v>0</v>
      </c>
      <c r="I1749" s="174">
        <v>0</v>
      </c>
      <c r="J1749" s="174">
        <v>0</v>
      </c>
      <c r="K1749" s="174">
        <v>0</v>
      </c>
      <c r="L1749" s="174">
        <v>0</v>
      </c>
      <c r="M1749" s="174">
        <v>0</v>
      </c>
      <c r="N1749" s="174">
        <v>0</v>
      </c>
    </row>
    <row r="1750" spans="1:14" hidden="1" outlineLevel="1" x14ac:dyDescent="0.25">
      <c r="A1750" s="175" t="s">
        <v>351</v>
      </c>
      <c r="B1750" s="175" t="s">
        <v>352</v>
      </c>
      <c r="C1750" s="175" t="s">
        <v>214</v>
      </c>
      <c r="D1750" s="175" t="s">
        <v>215</v>
      </c>
      <c r="E1750" s="175"/>
      <c r="F1750" s="174">
        <v>0</v>
      </c>
      <c r="G1750" s="174">
        <v>0</v>
      </c>
      <c r="H1750" s="174">
        <v>0</v>
      </c>
      <c r="I1750" s="174">
        <v>0</v>
      </c>
      <c r="J1750" s="174">
        <v>0</v>
      </c>
      <c r="K1750" s="174">
        <v>0</v>
      </c>
      <c r="L1750" s="174">
        <v>0</v>
      </c>
      <c r="M1750" s="174">
        <v>0</v>
      </c>
      <c r="N1750" s="174">
        <v>0</v>
      </c>
    </row>
    <row r="1751" spans="1:14" hidden="1" outlineLevel="1" x14ac:dyDescent="0.25">
      <c r="A1751" s="175" t="s">
        <v>351</v>
      </c>
      <c r="B1751" s="175" t="s">
        <v>352</v>
      </c>
      <c r="C1751" s="175" t="s">
        <v>216</v>
      </c>
      <c r="D1751" s="175" t="s">
        <v>217</v>
      </c>
      <c r="E1751" s="175"/>
      <c r="F1751" s="174">
        <v>0</v>
      </c>
      <c r="G1751" s="174">
        <v>60</v>
      </c>
      <c r="H1751" s="174">
        <v>0</v>
      </c>
      <c r="I1751" s="174">
        <v>0</v>
      </c>
      <c r="J1751" s="174">
        <v>0</v>
      </c>
      <c r="K1751" s="174">
        <v>0</v>
      </c>
      <c r="L1751" s="174">
        <v>0</v>
      </c>
      <c r="M1751" s="174">
        <v>0</v>
      </c>
      <c r="N1751" s="174">
        <v>60</v>
      </c>
    </row>
    <row r="1752" spans="1:14" hidden="1" outlineLevel="1" x14ac:dyDescent="0.25">
      <c r="A1752" s="175" t="s">
        <v>351</v>
      </c>
      <c r="B1752" s="175" t="s">
        <v>352</v>
      </c>
      <c r="C1752" s="175" t="s">
        <v>218</v>
      </c>
      <c r="D1752" s="175" t="s">
        <v>219</v>
      </c>
      <c r="E1752" s="175"/>
      <c r="F1752" s="174">
        <v>0</v>
      </c>
      <c r="G1752" s="174">
        <v>0</v>
      </c>
      <c r="H1752" s="174">
        <v>0</v>
      </c>
      <c r="I1752" s="174">
        <v>0</v>
      </c>
      <c r="J1752" s="174">
        <v>0</v>
      </c>
      <c r="K1752" s="174">
        <v>0</v>
      </c>
      <c r="L1752" s="174">
        <v>0</v>
      </c>
      <c r="M1752" s="174">
        <v>0</v>
      </c>
      <c r="N1752" s="174">
        <v>0</v>
      </c>
    </row>
    <row r="1753" spans="1:14" hidden="1" outlineLevel="1" x14ac:dyDescent="0.25">
      <c r="A1753" s="175" t="s">
        <v>351</v>
      </c>
      <c r="B1753" s="175" t="s">
        <v>352</v>
      </c>
      <c r="C1753" s="175" t="s">
        <v>482</v>
      </c>
      <c r="D1753" s="175" t="s">
        <v>483</v>
      </c>
      <c r="E1753" s="175"/>
      <c r="F1753" s="174">
        <v>0</v>
      </c>
      <c r="G1753" s="174">
        <v>249</v>
      </c>
      <c r="H1753" s="174">
        <v>0</v>
      </c>
      <c r="I1753" s="174">
        <v>0</v>
      </c>
      <c r="J1753" s="174">
        <v>0</v>
      </c>
      <c r="K1753" s="174">
        <v>0</v>
      </c>
      <c r="L1753" s="174">
        <v>0</v>
      </c>
      <c r="M1753" s="174">
        <v>0</v>
      </c>
      <c r="N1753" s="174">
        <v>249</v>
      </c>
    </row>
    <row r="1754" spans="1:14" hidden="1" outlineLevel="1" x14ac:dyDescent="0.25">
      <c r="A1754" s="175" t="s">
        <v>351</v>
      </c>
      <c r="B1754" s="175" t="s">
        <v>352</v>
      </c>
      <c r="C1754" s="175" t="s">
        <v>484</v>
      </c>
      <c r="D1754" s="175" t="s">
        <v>220</v>
      </c>
      <c r="E1754" s="175"/>
      <c r="F1754" s="174">
        <v>0</v>
      </c>
      <c r="G1754" s="174">
        <v>309</v>
      </c>
      <c r="H1754" s="174">
        <v>0</v>
      </c>
      <c r="I1754" s="174">
        <v>0</v>
      </c>
      <c r="J1754" s="174">
        <v>0</v>
      </c>
      <c r="K1754" s="174">
        <v>0</v>
      </c>
      <c r="L1754" s="174">
        <v>0</v>
      </c>
      <c r="M1754" s="174">
        <v>0</v>
      </c>
      <c r="N1754" s="174">
        <v>309</v>
      </c>
    </row>
    <row r="1755" spans="1:14" hidden="1" outlineLevel="1" x14ac:dyDescent="0.25"/>
    <row r="1756" spans="1:14" hidden="1" outlineLevel="1" x14ac:dyDescent="0.25"/>
    <row r="1757" spans="1:14" hidden="1" outlineLevel="1" x14ac:dyDescent="0.25">
      <c r="A1757" s="173" t="s">
        <v>353</v>
      </c>
    </row>
    <row r="1758" spans="1:14" hidden="1" outlineLevel="1" x14ac:dyDescent="0.25">
      <c r="A1758" s="175" t="s">
        <v>6</v>
      </c>
      <c r="B1758" s="175" t="s">
        <v>143</v>
      </c>
      <c r="C1758" s="175" t="s">
        <v>14</v>
      </c>
      <c r="D1758" s="173" t="s">
        <v>144</v>
      </c>
      <c r="E1758" s="173"/>
      <c r="F1758" s="174" t="s">
        <v>145</v>
      </c>
      <c r="G1758" s="174" t="s">
        <v>146</v>
      </c>
      <c r="H1758" s="174" t="s">
        <v>147</v>
      </c>
      <c r="I1758" s="174" t="s">
        <v>148</v>
      </c>
      <c r="J1758" s="174" t="s">
        <v>149</v>
      </c>
      <c r="K1758" s="174" t="s">
        <v>150</v>
      </c>
      <c r="L1758" s="174" t="s">
        <v>151</v>
      </c>
      <c r="M1758" s="174" t="s">
        <v>152</v>
      </c>
      <c r="N1758" s="174" t="s">
        <v>5</v>
      </c>
    </row>
    <row r="1759" spans="1:14" hidden="1" outlineLevel="1" x14ac:dyDescent="0.25">
      <c r="A1759" s="175" t="s">
        <v>354</v>
      </c>
      <c r="B1759" s="175" t="s">
        <v>355</v>
      </c>
      <c r="C1759" s="175" t="s">
        <v>155</v>
      </c>
      <c r="D1759" s="175" t="s">
        <v>156</v>
      </c>
      <c r="E1759" s="175"/>
      <c r="F1759" s="174">
        <v>4416</v>
      </c>
      <c r="G1759" s="174">
        <v>0</v>
      </c>
      <c r="H1759" s="174">
        <v>0</v>
      </c>
      <c r="I1759" s="174">
        <v>0</v>
      </c>
      <c r="J1759" s="174">
        <v>9648</v>
      </c>
      <c r="K1759" s="174">
        <v>0</v>
      </c>
      <c r="L1759" s="174">
        <v>0</v>
      </c>
      <c r="M1759" s="174">
        <v>0</v>
      </c>
      <c r="N1759" s="174">
        <v>14064</v>
      </c>
    </row>
    <row r="1760" spans="1:14" hidden="1" outlineLevel="1" x14ac:dyDescent="0.25">
      <c r="A1760" s="175" t="s">
        <v>354</v>
      </c>
      <c r="B1760" s="175" t="s">
        <v>355</v>
      </c>
      <c r="C1760" s="175" t="s">
        <v>157</v>
      </c>
      <c r="D1760" s="175" t="s">
        <v>158</v>
      </c>
      <c r="E1760" s="175"/>
      <c r="F1760" s="174">
        <v>0</v>
      </c>
      <c r="G1760" s="174">
        <v>0</v>
      </c>
      <c r="H1760" s="174">
        <v>0</v>
      </c>
      <c r="I1760" s="174">
        <v>0</v>
      </c>
      <c r="J1760" s="174">
        <v>39088</v>
      </c>
      <c r="K1760" s="174">
        <v>0</v>
      </c>
      <c r="L1760" s="174">
        <v>0</v>
      </c>
      <c r="M1760" s="174">
        <v>0</v>
      </c>
      <c r="N1760" s="174">
        <v>39088</v>
      </c>
    </row>
    <row r="1761" spans="1:14" hidden="1" outlineLevel="1" x14ac:dyDescent="0.25">
      <c r="A1761" s="175" t="s">
        <v>354</v>
      </c>
      <c r="B1761" s="175" t="s">
        <v>355</v>
      </c>
      <c r="C1761" s="175" t="s">
        <v>159</v>
      </c>
      <c r="D1761" s="175" t="s">
        <v>160</v>
      </c>
      <c r="E1761" s="175"/>
      <c r="F1761" s="174">
        <v>0</v>
      </c>
      <c r="G1761" s="174">
        <v>142864</v>
      </c>
      <c r="H1761" s="174">
        <v>0</v>
      </c>
      <c r="I1761" s="174">
        <v>0</v>
      </c>
      <c r="J1761" s="174">
        <v>0</v>
      </c>
      <c r="K1761" s="174">
        <v>0</v>
      </c>
      <c r="L1761" s="174">
        <v>0</v>
      </c>
      <c r="M1761" s="174">
        <v>0</v>
      </c>
      <c r="N1761" s="174">
        <v>142864</v>
      </c>
    </row>
    <row r="1762" spans="1:14" hidden="1" outlineLevel="1" x14ac:dyDescent="0.25">
      <c r="A1762" s="175" t="s">
        <v>354</v>
      </c>
      <c r="B1762" s="175" t="s">
        <v>355</v>
      </c>
      <c r="C1762" s="175" t="s">
        <v>161</v>
      </c>
      <c r="D1762" s="175" t="s">
        <v>162</v>
      </c>
      <c r="E1762" s="175"/>
      <c r="F1762" s="174">
        <v>7120</v>
      </c>
      <c r="G1762" s="174">
        <v>960</v>
      </c>
      <c r="H1762" s="174">
        <v>0</v>
      </c>
      <c r="I1762" s="174">
        <v>0</v>
      </c>
      <c r="J1762" s="174">
        <v>6800</v>
      </c>
      <c r="K1762" s="174">
        <v>12032</v>
      </c>
      <c r="L1762" s="174">
        <v>4113</v>
      </c>
      <c r="M1762" s="174">
        <v>672</v>
      </c>
      <c r="N1762" s="174">
        <v>31697</v>
      </c>
    </row>
    <row r="1763" spans="1:14" hidden="1" outlineLevel="1" x14ac:dyDescent="0.25">
      <c r="A1763" s="175" t="s">
        <v>354</v>
      </c>
      <c r="B1763" s="175" t="s">
        <v>355</v>
      </c>
      <c r="C1763" s="175" t="s">
        <v>163</v>
      </c>
      <c r="D1763" s="175" t="s">
        <v>164</v>
      </c>
      <c r="E1763" s="175"/>
      <c r="F1763" s="174">
        <v>0</v>
      </c>
      <c r="G1763" s="174">
        <v>0</v>
      </c>
      <c r="H1763" s="174">
        <v>0</v>
      </c>
      <c r="I1763" s="174">
        <v>0</v>
      </c>
      <c r="J1763" s="174">
        <v>0</v>
      </c>
      <c r="K1763" s="174">
        <v>0</v>
      </c>
      <c r="L1763" s="174">
        <v>0</v>
      </c>
      <c r="M1763" s="174">
        <v>0</v>
      </c>
      <c r="N1763" s="174">
        <v>0</v>
      </c>
    </row>
    <row r="1764" spans="1:14" hidden="1" outlineLevel="1" x14ac:dyDescent="0.25">
      <c r="A1764" s="175" t="s">
        <v>354</v>
      </c>
      <c r="B1764" s="175" t="s">
        <v>355</v>
      </c>
      <c r="C1764" s="175" t="s">
        <v>165</v>
      </c>
      <c r="D1764" s="175" t="s">
        <v>166</v>
      </c>
      <c r="E1764" s="175"/>
      <c r="F1764" s="174">
        <v>0</v>
      </c>
      <c r="G1764" s="174">
        <v>0</v>
      </c>
      <c r="H1764" s="174">
        <v>0</v>
      </c>
      <c r="I1764" s="174">
        <v>0</v>
      </c>
      <c r="J1764" s="174">
        <v>0</v>
      </c>
      <c r="K1764" s="174">
        <v>0</v>
      </c>
      <c r="L1764" s="174">
        <v>30</v>
      </c>
      <c r="M1764" s="174">
        <v>0</v>
      </c>
      <c r="N1764" s="174">
        <v>30</v>
      </c>
    </row>
    <row r="1765" spans="1:14" hidden="1" outlineLevel="1" x14ac:dyDescent="0.25">
      <c r="A1765" s="175" t="s">
        <v>354</v>
      </c>
      <c r="B1765" s="175" t="s">
        <v>355</v>
      </c>
      <c r="C1765" s="175" t="s">
        <v>167</v>
      </c>
      <c r="D1765" s="175" t="s">
        <v>168</v>
      </c>
      <c r="E1765" s="175"/>
      <c r="F1765" s="174">
        <v>0</v>
      </c>
      <c r="G1765" s="174">
        <v>27712</v>
      </c>
      <c r="H1765" s="174">
        <v>0</v>
      </c>
      <c r="I1765" s="174">
        <v>0</v>
      </c>
      <c r="J1765" s="174">
        <v>0</v>
      </c>
      <c r="K1765" s="174">
        <v>17504</v>
      </c>
      <c r="L1765" s="174">
        <v>0</v>
      </c>
      <c r="M1765" s="174">
        <v>115</v>
      </c>
      <c r="N1765" s="174">
        <v>45331</v>
      </c>
    </row>
    <row r="1766" spans="1:14" hidden="1" outlineLevel="1" x14ac:dyDescent="0.25">
      <c r="A1766" s="175" t="s">
        <v>354</v>
      </c>
      <c r="B1766" s="175" t="s">
        <v>355</v>
      </c>
      <c r="C1766" s="175" t="s">
        <v>169</v>
      </c>
      <c r="D1766" s="175" t="s">
        <v>170</v>
      </c>
      <c r="E1766" s="175"/>
      <c r="F1766" s="174">
        <v>0</v>
      </c>
      <c r="G1766" s="174">
        <v>0</v>
      </c>
      <c r="H1766" s="174">
        <v>0</v>
      </c>
      <c r="I1766" s="174">
        <v>0</v>
      </c>
      <c r="J1766" s="174">
        <v>7856</v>
      </c>
      <c r="K1766" s="174">
        <v>0</v>
      </c>
      <c r="L1766" s="174">
        <v>480</v>
      </c>
      <c r="M1766" s="174">
        <v>0</v>
      </c>
      <c r="N1766" s="174">
        <v>8336</v>
      </c>
    </row>
    <row r="1767" spans="1:14" hidden="1" outlineLevel="1" x14ac:dyDescent="0.25">
      <c r="A1767" s="175" t="s">
        <v>354</v>
      </c>
      <c r="B1767" s="175" t="s">
        <v>355</v>
      </c>
      <c r="C1767" s="175" t="s">
        <v>171</v>
      </c>
      <c r="D1767" s="175" t="s">
        <v>172</v>
      </c>
      <c r="E1767" s="175"/>
      <c r="F1767" s="174">
        <v>4464</v>
      </c>
      <c r="G1767" s="174">
        <v>4544</v>
      </c>
      <c r="H1767" s="174">
        <v>0</v>
      </c>
      <c r="I1767" s="174">
        <v>0</v>
      </c>
      <c r="J1767" s="174">
        <v>40288</v>
      </c>
      <c r="K1767" s="174">
        <v>0</v>
      </c>
      <c r="L1767" s="174">
        <v>7338</v>
      </c>
      <c r="M1767" s="174">
        <v>0</v>
      </c>
      <c r="N1767" s="174">
        <v>56634</v>
      </c>
    </row>
    <row r="1768" spans="1:14" hidden="1" outlineLevel="1" x14ac:dyDescent="0.25">
      <c r="A1768" s="175" t="s">
        <v>354</v>
      </c>
      <c r="B1768" s="175" t="s">
        <v>355</v>
      </c>
      <c r="C1768" s="175" t="s">
        <v>173</v>
      </c>
      <c r="D1768" s="175" t="s">
        <v>174</v>
      </c>
      <c r="E1768" s="175"/>
      <c r="F1768" s="174">
        <v>0</v>
      </c>
      <c r="G1768" s="174">
        <v>0</v>
      </c>
      <c r="H1768" s="174">
        <v>0</v>
      </c>
      <c r="I1768" s="174">
        <v>0</v>
      </c>
      <c r="J1768" s="174">
        <v>0</v>
      </c>
      <c r="K1768" s="174">
        <v>0</v>
      </c>
      <c r="L1768" s="174">
        <v>0</v>
      </c>
      <c r="M1768" s="174">
        <v>0</v>
      </c>
      <c r="N1768" s="174">
        <v>0</v>
      </c>
    </row>
    <row r="1769" spans="1:14" hidden="1" outlineLevel="1" x14ac:dyDescent="0.25">
      <c r="A1769" s="175" t="s">
        <v>354</v>
      </c>
      <c r="B1769" s="175" t="s">
        <v>355</v>
      </c>
      <c r="C1769" s="175" t="s">
        <v>175</v>
      </c>
      <c r="D1769" s="175" t="s">
        <v>176</v>
      </c>
      <c r="E1769" s="175"/>
      <c r="F1769" s="174">
        <v>0</v>
      </c>
      <c r="G1769" s="174">
        <v>0</v>
      </c>
      <c r="H1769" s="174">
        <v>0</v>
      </c>
      <c r="I1769" s="174">
        <v>0</v>
      </c>
      <c r="J1769" s="174">
        <v>0</v>
      </c>
      <c r="K1769" s="174">
        <v>18368</v>
      </c>
      <c r="L1769" s="174">
        <v>0</v>
      </c>
      <c r="M1769" s="174">
        <v>5158</v>
      </c>
      <c r="N1769" s="174">
        <v>23526</v>
      </c>
    </row>
    <row r="1770" spans="1:14" hidden="1" outlineLevel="1" x14ac:dyDescent="0.25">
      <c r="A1770" s="175" t="s">
        <v>354</v>
      </c>
      <c r="B1770" s="175" t="s">
        <v>355</v>
      </c>
      <c r="C1770" s="175" t="s">
        <v>177</v>
      </c>
      <c r="D1770" s="175" t="s">
        <v>178</v>
      </c>
      <c r="E1770" s="175"/>
      <c r="F1770" s="174">
        <v>127632</v>
      </c>
      <c r="G1770" s="174">
        <v>0</v>
      </c>
      <c r="H1770" s="174">
        <v>0</v>
      </c>
      <c r="I1770" s="174">
        <v>9584</v>
      </c>
      <c r="J1770" s="174">
        <v>0</v>
      </c>
      <c r="K1770" s="174">
        <v>0</v>
      </c>
      <c r="L1770" s="174">
        <v>0</v>
      </c>
      <c r="M1770" s="174">
        <v>0</v>
      </c>
      <c r="N1770" s="174">
        <v>137216</v>
      </c>
    </row>
    <row r="1771" spans="1:14" hidden="1" outlineLevel="1" x14ac:dyDescent="0.25">
      <c r="A1771" s="175" t="s">
        <v>354</v>
      </c>
      <c r="B1771" s="175" t="s">
        <v>355</v>
      </c>
      <c r="C1771" s="175" t="s">
        <v>179</v>
      </c>
      <c r="D1771" s="175" t="s">
        <v>180</v>
      </c>
      <c r="E1771" s="175"/>
      <c r="F1771" s="174">
        <v>16704</v>
      </c>
      <c r="G1771" s="174">
        <v>0</v>
      </c>
      <c r="H1771" s="174">
        <v>0</v>
      </c>
      <c r="I1771" s="174">
        <v>0</v>
      </c>
      <c r="J1771" s="174">
        <v>0</v>
      </c>
      <c r="K1771" s="174">
        <v>0</v>
      </c>
      <c r="L1771" s="174">
        <v>670</v>
      </c>
      <c r="M1771" s="174">
        <v>0</v>
      </c>
      <c r="N1771" s="174">
        <v>17374</v>
      </c>
    </row>
    <row r="1772" spans="1:14" hidden="1" outlineLevel="1" x14ac:dyDescent="0.25">
      <c r="A1772" s="175" t="s">
        <v>354</v>
      </c>
      <c r="B1772" s="175" t="s">
        <v>355</v>
      </c>
      <c r="C1772" s="175" t="s">
        <v>181</v>
      </c>
      <c r="D1772" s="175" t="s">
        <v>182</v>
      </c>
      <c r="E1772" s="175"/>
      <c r="F1772" s="174">
        <v>0</v>
      </c>
      <c r="G1772" s="174">
        <v>0</v>
      </c>
      <c r="H1772" s="174">
        <v>0</v>
      </c>
      <c r="I1772" s="174">
        <v>0</v>
      </c>
      <c r="J1772" s="174">
        <v>0</v>
      </c>
      <c r="K1772" s="174">
        <v>138160</v>
      </c>
      <c r="L1772" s="174">
        <v>0</v>
      </c>
      <c r="M1772" s="174">
        <v>9732</v>
      </c>
      <c r="N1772" s="174">
        <v>147892</v>
      </c>
    </row>
    <row r="1773" spans="1:14" hidden="1" outlineLevel="1" x14ac:dyDescent="0.25">
      <c r="A1773" s="175" t="s">
        <v>354</v>
      </c>
      <c r="B1773" s="175" t="s">
        <v>355</v>
      </c>
      <c r="C1773" s="175" t="s">
        <v>183</v>
      </c>
      <c r="D1773" s="175" t="s">
        <v>184</v>
      </c>
      <c r="E1773" s="175"/>
      <c r="F1773" s="174">
        <v>0</v>
      </c>
      <c r="G1773" s="174">
        <v>0</v>
      </c>
      <c r="H1773" s="174">
        <v>0</v>
      </c>
      <c r="I1773" s="174">
        <v>0</v>
      </c>
      <c r="J1773" s="174">
        <v>0</v>
      </c>
      <c r="K1773" s="174">
        <v>0</v>
      </c>
      <c r="L1773" s="174">
        <v>0</v>
      </c>
      <c r="M1773" s="174">
        <v>0</v>
      </c>
      <c r="N1773" s="174">
        <v>0</v>
      </c>
    </row>
    <row r="1774" spans="1:14" hidden="1" outlineLevel="1" x14ac:dyDescent="0.25">
      <c r="A1774" s="175" t="s">
        <v>354</v>
      </c>
      <c r="B1774" s="175" t="s">
        <v>355</v>
      </c>
      <c r="C1774" s="175" t="s">
        <v>185</v>
      </c>
      <c r="D1774" s="175" t="s">
        <v>186</v>
      </c>
      <c r="E1774" s="175"/>
      <c r="F1774" s="174">
        <v>1824</v>
      </c>
      <c r="G1774" s="174">
        <v>960</v>
      </c>
      <c r="H1774" s="174">
        <v>0</v>
      </c>
      <c r="I1774" s="174">
        <v>0</v>
      </c>
      <c r="J1774" s="174">
        <v>0</v>
      </c>
      <c r="K1774" s="174">
        <v>48976</v>
      </c>
      <c r="L1774" s="174">
        <v>0</v>
      </c>
      <c r="M1774" s="174">
        <v>57634</v>
      </c>
      <c r="N1774" s="174">
        <v>109394</v>
      </c>
    </row>
    <row r="1775" spans="1:14" hidden="1" outlineLevel="1" x14ac:dyDescent="0.25">
      <c r="A1775" s="175" t="s">
        <v>354</v>
      </c>
      <c r="B1775" s="175" t="s">
        <v>355</v>
      </c>
      <c r="C1775" s="175" t="s">
        <v>187</v>
      </c>
      <c r="D1775" s="175" t="s">
        <v>188</v>
      </c>
      <c r="E1775" s="175"/>
      <c r="F1775" s="174">
        <v>0</v>
      </c>
      <c r="G1775" s="174">
        <v>0</v>
      </c>
      <c r="H1775" s="174">
        <v>0</v>
      </c>
      <c r="I1775" s="174">
        <v>0</v>
      </c>
      <c r="J1775" s="174">
        <v>0</v>
      </c>
      <c r="K1775" s="174">
        <v>0</v>
      </c>
      <c r="L1775" s="174">
        <v>0</v>
      </c>
      <c r="M1775" s="174">
        <v>0</v>
      </c>
      <c r="N1775" s="174">
        <v>0</v>
      </c>
    </row>
    <row r="1776" spans="1:14" hidden="1" outlineLevel="1" x14ac:dyDescent="0.25">
      <c r="A1776" s="175" t="s">
        <v>354</v>
      </c>
      <c r="B1776" s="175" t="s">
        <v>355</v>
      </c>
      <c r="C1776" s="175" t="s">
        <v>189</v>
      </c>
      <c r="D1776" s="175" t="s">
        <v>190</v>
      </c>
      <c r="E1776" s="175"/>
      <c r="F1776" s="174">
        <v>0</v>
      </c>
      <c r="G1776" s="174">
        <v>0</v>
      </c>
      <c r="H1776" s="174">
        <v>0</v>
      </c>
      <c r="I1776" s="174">
        <v>0</v>
      </c>
      <c r="J1776" s="174">
        <v>0</v>
      </c>
      <c r="K1776" s="174">
        <v>96952</v>
      </c>
      <c r="L1776" s="174">
        <v>0</v>
      </c>
      <c r="M1776" s="174">
        <v>5583</v>
      </c>
      <c r="N1776" s="174">
        <v>102535</v>
      </c>
    </row>
    <row r="1777" spans="1:14" hidden="1" outlineLevel="1" x14ac:dyDescent="0.25">
      <c r="A1777" s="175" t="s">
        <v>354</v>
      </c>
      <c r="B1777" s="175" t="s">
        <v>355</v>
      </c>
      <c r="C1777" s="175" t="s">
        <v>191</v>
      </c>
      <c r="D1777" s="175" t="s">
        <v>192</v>
      </c>
      <c r="E1777" s="175"/>
      <c r="F1777" s="174">
        <v>0</v>
      </c>
      <c r="G1777" s="174">
        <v>70096</v>
      </c>
      <c r="H1777" s="174">
        <v>37690</v>
      </c>
      <c r="I1777" s="174">
        <v>0</v>
      </c>
      <c r="J1777" s="174">
        <v>0</v>
      </c>
      <c r="K1777" s="174">
        <v>0</v>
      </c>
      <c r="L1777" s="174">
        <v>0</v>
      </c>
      <c r="M1777" s="174">
        <v>0</v>
      </c>
      <c r="N1777" s="174">
        <v>107786</v>
      </c>
    </row>
    <row r="1778" spans="1:14" hidden="1" outlineLevel="1" x14ac:dyDescent="0.25">
      <c r="A1778" s="175" t="s">
        <v>354</v>
      </c>
      <c r="B1778" s="175" t="s">
        <v>355</v>
      </c>
      <c r="C1778" s="175" t="s">
        <v>193</v>
      </c>
      <c r="D1778" s="175" t="s">
        <v>194</v>
      </c>
      <c r="E1778" s="175"/>
      <c r="F1778" s="174">
        <v>0</v>
      </c>
      <c r="G1778" s="174">
        <v>0</v>
      </c>
      <c r="H1778" s="174">
        <v>0</v>
      </c>
      <c r="I1778" s="174">
        <v>0</v>
      </c>
      <c r="J1778" s="174">
        <v>10240</v>
      </c>
      <c r="K1778" s="174">
        <v>0</v>
      </c>
      <c r="L1778" s="174">
        <v>0</v>
      </c>
      <c r="M1778" s="174">
        <v>0</v>
      </c>
      <c r="N1778" s="174">
        <v>10240</v>
      </c>
    </row>
    <row r="1779" spans="1:14" hidden="1" outlineLevel="1" x14ac:dyDescent="0.25">
      <c r="A1779" s="175" t="s">
        <v>354</v>
      </c>
      <c r="B1779" s="175" t="s">
        <v>355</v>
      </c>
      <c r="C1779" s="175" t="s">
        <v>195</v>
      </c>
      <c r="D1779" s="175" t="s">
        <v>196</v>
      </c>
      <c r="E1779" s="175"/>
      <c r="F1779" s="174">
        <v>0</v>
      </c>
      <c r="G1779" s="174">
        <v>0</v>
      </c>
      <c r="H1779" s="174">
        <v>0</v>
      </c>
      <c r="I1779" s="174">
        <v>0</v>
      </c>
      <c r="J1779" s="174">
        <v>0</v>
      </c>
      <c r="K1779" s="174">
        <v>0</v>
      </c>
      <c r="L1779" s="174">
        <v>0</v>
      </c>
      <c r="M1779" s="174">
        <v>0</v>
      </c>
      <c r="N1779" s="174">
        <v>0</v>
      </c>
    </row>
    <row r="1780" spans="1:14" hidden="1" outlineLevel="1" x14ac:dyDescent="0.25">
      <c r="A1780" s="175" t="s">
        <v>354</v>
      </c>
      <c r="B1780" s="175" t="s">
        <v>355</v>
      </c>
      <c r="C1780" s="175" t="s">
        <v>197</v>
      </c>
      <c r="D1780" s="175" t="s">
        <v>198</v>
      </c>
      <c r="E1780" s="175"/>
      <c r="F1780" s="174">
        <v>0</v>
      </c>
      <c r="G1780" s="174">
        <v>0</v>
      </c>
      <c r="H1780" s="174">
        <v>0</v>
      </c>
      <c r="I1780" s="174">
        <v>0</v>
      </c>
      <c r="J1780" s="174">
        <v>4464</v>
      </c>
      <c r="K1780" s="174">
        <v>0</v>
      </c>
      <c r="L1780" s="174">
        <v>0</v>
      </c>
      <c r="M1780" s="174">
        <v>0</v>
      </c>
      <c r="N1780" s="174">
        <v>4464</v>
      </c>
    </row>
    <row r="1781" spans="1:14" hidden="1" outlineLevel="1" x14ac:dyDescent="0.25">
      <c r="A1781" s="175" t="s">
        <v>354</v>
      </c>
      <c r="B1781" s="175" t="s">
        <v>355</v>
      </c>
      <c r="C1781" s="175" t="s">
        <v>199</v>
      </c>
      <c r="D1781" s="175" t="s">
        <v>200</v>
      </c>
      <c r="E1781" s="175"/>
      <c r="F1781" s="174">
        <v>13712</v>
      </c>
      <c r="G1781" s="174">
        <v>0</v>
      </c>
      <c r="H1781" s="174">
        <v>0</v>
      </c>
      <c r="I1781" s="174">
        <v>0</v>
      </c>
      <c r="J1781" s="174">
        <v>0</v>
      </c>
      <c r="K1781" s="174">
        <v>0</v>
      </c>
      <c r="L1781" s="174">
        <v>0</v>
      </c>
      <c r="M1781" s="174">
        <v>0</v>
      </c>
      <c r="N1781" s="174">
        <v>13712</v>
      </c>
    </row>
    <row r="1782" spans="1:14" hidden="1" outlineLevel="1" x14ac:dyDescent="0.25">
      <c r="A1782" s="175" t="s">
        <v>354</v>
      </c>
      <c r="B1782" s="175" t="s">
        <v>355</v>
      </c>
      <c r="C1782" s="175" t="s">
        <v>201</v>
      </c>
      <c r="D1782" s="175" t="s">
        <v>202</v>
      </c>
      <c r="E1782" s="175"/>
      <c r="F1782" s="174">
        <v>3072</v>
      </c>
      <c r="G1782" s="174">
        <v>0</v>
      </c>
      <c r="H1782" s="174">
        <v>0</v>
      </c>
      <c r="I1782" s="174">
        <v>0</v>
      </c>
      <c r="J1782" s="174">
        <v>0</v>
      </c>
      <c r="K1782" s="174">
        <v>0</v>
      </c>
      <c r="L1782" s="174">
        <v>124648</v>
      </c>
      <c r="M1782" s="174">
        <v>0</v>
      </c>
      <c r="N1782" s="174">
        <v>127720</v>
      </c>
    </row>
    <row r="1783" spans="1:14" hidden="1" outlineLevel="1" x14ac:dyDescent="0.25">
      <c r="A1783" s="175" t="s">
        <v>354</v>
      </c>
      <c r="B1783" s="175" t="s">
        <v>355</v>
      </c>
      <c r="C1783" s="175" t="s">
        <v>203</v>
      </c>
      <c r="D1783" s="175" t="s">
        <v>204</v>
      </c>
      <c r="E1783" s="175"/>
      <c r="F1783" s="174">
        <v>219328</v>
      </c>
      <c r="G1783" s="174">
        <v>0</v>
      </c>
      <c r="H1783" s="174">
        <v>0</v>
      </c>
      <c r="I1783" s="174">
        <v>0</v>
      </c>
      <c r="J1783" s="174">
        <v>3024</v>
      </c>
      <c r="K1783" s="174">
        <v>0</v>
      </c>
      <c r="L1783" s="174">
        <v>0</v>
      </c>
      <c r="M1783" s="174">
        <v>0</v>
      </c>
      <c r="N1783" s="174">
        <v>222352</v>
      </c>
    </row>
    <row r="1784" spans="1:14" hidden="1" outlineLevel="1" x14ac:dyDescent="0.25">
      <c r="A1784" s="175" t="s">
        <v>354</v>
      </c>
      <c r="B1784" s="175" t="s">
        <v>355</v>
      </c>
      <c r="C1784" s="175" t="s">
        <v>205</v>
      </c>
      <c r="D1784" s="175" t="s">
        <v>206</v>
      </c>
      <c r="E1784" s="175"/>
      <c r="F1784" s="174">
        <v>34752</v>
      </c>
      <c r="G1784" s="174">
        <v>0</v>
      </c>
      <c r="H1784" s="174">
        <v>0</v>
      </c>
      <c r="I1784" s="174">
        <v>0</v>
      </c>
      <c r="J1784" s="174">
        <v>0</v>
      </c>
      <c r="K1784" s="174">
        <v>0</v>
      </c>
      <c r="L1784" s="174">
        <v>0</v>
      </c>
      <c r="M1784" s="174">
        <v>0</v>
      </c>
      <c r="N1784" s="174">
        <v>34752</v>
      </c>
    </row>
    <row r="1785" spans="1:14" hidden="1" outlineLevel="1" x14ac:dyDescent="0.25">
      <c r="A1785" s="175" t="s">
        <v>354</v>
      </c>
      <c r="B1785" s="175" t="s">
        <v>355</v>
      </c>
      <c r="C1785" s="175" t="s">
        <v>207</v>
      </c>
      <c r="D1785" s="175" t="s">
        <v>208</v>
      </c>
      <c r="E1785" s="175"/>
      <c r="F1785" s="174">
        <v>0</v>
      </c>
      <c r="G1785" s="174">
        <v>0</v>
      </c>
      <c r="H1785" s="174">
        <v>0</v>
      </c>
      <c r="I1785" s="174">
        <v>0</v>
      </c>
      <c r="J1785" s="174">
        <v>0</v>
      </c>
      <c r="K1785" s="174">
        <v>0</v>
      </c>
      <c r="L1785" s="174">
        <v>0</v>
      </c>
      <c r="M1785" s="174">
        <v>0</v>
      </c>
      <c r="N1785" s="174">
        <v>0</v>
      </c>
    </row>
    <row r="1786" spans="1:14" hidden="1" outlineLevel="1" x14ac:dyDescent="0.25">
      <c r="A1786" s="175" t="s">
        <v>354</v>
      </c>
      <c r="B1786" s="175" t="s">
        <v>355</v>
      </c>
      <c r="C1786" s="175" t="s">
        <v>209</v>
      </c>
      <c r="D1786" s="175" t="s">
        <v>210</v>
      </c>
      <c r="E1786" s="175"/>
      <c r="F1786" s="174">
        <v>433024</v>
      </c>
      <c r="G1786" s="174">
        <v>247136</v>
      </c>
      <c r="H1786" s="174">
        <v>37690</v>
      </c>
      <c r="I1786" s="174">
        <v>9584</v>
      </c>
      <c r="J1786" s="174">
        <v>121408</v>
      </c>
      <c r="K1786" s="174">
        <v>331992</v>
      </c>
      <c r="L1786" s="174">
        <v>137279</v>
      </c>
      <c r="M1786" s="174">
        <v>78894</v>
      </c>
      <c r="N1786" s="174">
        <v>1397007</v>
      </c>
    </row>
    <row r="1787" spans="1:14" hidden="1" outlineLevel="1" x14ac:dyDescent="0.25">
      <c r="D1787" s="173" t="s">
        <v>211</v>
      </c>
      <c r="E1787" s="173"/>
    </row>
    <row r="1788" spans="1:14" hidden="1" outlineLevel="1" x14ac:dyDescent="0.25">
      <c r="A1788" s="175" t="s">
        <v>354</v>
      </c>
      <c r="B1788" s="175" t="s">
        <v>355</v>
      </c>
      <c r="C1788" s="175" t="s">
        <v>212</v>
      </c>
      <c r="D1788" s="175" t="s">
        <v>213</v>
      </c>
      <c r="E1788" s="175"/>
      <c r="F1788" s="174">
        <v>0</v>
      </c>
      <c r="G1788" s="174">
        <v>0</v>
      </c>
      <c r="H1788" s="174">
        <v>0</v>
      </c>
      <c r="I1788" s="174">
        <v>0</v>
      </c>
      <c r="J1788" s="174">
        <v>0</v>
      </c>
      <c r="K1788" s="174">
        <v>0</v>
      </c>
      <c r="L1788" s="174">
        <v>0</v>
      </c>
      <c r="M1788" s="174">
        <v>0</v>
      </c>
      <c r="N1788" s="174">
        <v>0</v>
      </c>
    </row>
    <row r="1789" spans="1:14" hidden="1" outlineLevel="1" x14ac:dyDescent="0.25">
      <c r="A1789" s="175" t="s">
        <v>354</v>
      </c>
      <c r="B1789" s="175" t="s">
        <v>355</v>
      </c>
      <c r="C1789" s="175" t="s">
        <v>214</v>
      </c>
      <c r="D1789" s="175" t="s">
        <v>215</v>
      </c>
      <c r="E1789" s="175"/>
      <c r="F1789" s="174">
        <v>0</v>
      </c>
      <c r="G1789" s="174">
        <v>0</v>
      </c>
      <c r="H1789" s="174">
        <v>0</v>
      </c>
      <c r="I1789" s="174">
        <v>0</v>
      </c>
      <c r="J1789" s="174">
        <v>0</v>
      </c>
      <c r="K1789" s="174">
        <v>0</v>
      </c>
      <c r="L1789" s="174">
        <v>0</v>
      </c>
      <c r="M1789" s="174">
        <v>0</v>
      </c>
      <c r="N1789" s="174">
        <v>0</v>
      </c>
    </row>
    <row r="1790" spans="1:14" hidden="1" outlineLevel="1" x14ac:dyDescent="0.25">
      <c r="A1790" s="175" t="s">
        <v>354</v>
      </c>
      <c r="B1790" s="175" t="s">
        <v>355</v>
      </c>
      <c r="C1790" s="175" t="s">
        <v>216</v>
      </c>
      <c r="D1790" s="175" t="s">
        <v>217</v>
      </c>
      <c r="E1790" s="175"/>
      <c r="F1790" s="174">
        <v>0</v>
      </c>
      <c r="G1790" s="174">
        <v>0</v>
      </c>
      <c r="H1790" s="174">
        <v>0</v>
      </c>
      <c r="I1790" s="174">
        <v>0</v>
      </c>
      <c r="J1790" s="174">
        <v>0</v>
      </c>
      <c r="K1790" s="174">
        <v>0</v>
      </c>
      <c r="L1790" s="174">
        <v>0</v>
      </c>
      <c r="M1790" s="174">
        <v>0</v>
      </c>
      <c r="N1790" s="174">
        <v>0</v>
      </c>
    </row>
    <row r="1791" spans="1:14" hidden="1" outlineLevel="1" x14ac:dyDescent="0.25">
      <c r="A1791" s="175" t="s">
        <v>354</v>
      </c>
      <c r="B1791" s="175" t="s">
        <v>355</v>
      </c>
      <c r="C1791" s="175" t="s">
        <v>218</v>
      </c>
      <c r="D1791" s="175" t="s">
        <v>219</v>
      </c>
      <c r="E1791" s="175"/>
      <c r="F1791" s="174">
        <v>0</v>
      </c>
      <c r="G1791" s="174">
        <v>0</v>
      </c>
      <c r="H1791" s="174">
        <v>0</v>
      </c>
      <c r="I1791" s="174">
        <v>0</v>
      </c>
      <c r="J1791" s="174">
        <v>0</v>
      </c>
      <c r="K1791" s="174">
        <v>0</v>
      </c>
      <c r="L1791" s="174">
        <v>0</v>
      </c>
      <c r="M1791" s="174">
        <v>0</v>
      </c>
      <c r="N1791" s="174">
        <v>0</v>
      </c>
    </row>
    <row r="1792" spans="1:14" hidden="1" outlineLevel="1" x14ac:dyDescent="0.25">
      <c r="A1792" s="175" t="s">
        <v>354</v>
      </c>
      <c r="B1792" s="175" t="s">
        <v>355</v>
      </c>
      <c r="C1792" s="175" t="s">
        <v>482</v>
      </c>
      <c r="D1792" s="175" t="s">
        <v>483</v>
      </c>
      <c r="E1792" s="175"/>
      <c r="F1792" s="174">
        <v>0</v>
      </c>
      <c r="G1792" s="174">
        <v>0</v>
      </c>
      <c r="H1792" s="174">
        <v>0</v>
      </c>
      <c r="I1792" s="174">
        <v>0</v>
      </c>
      <c r="J1792" s="174">
        <v>0</v>
      </c>
      <c r="K1792" s="174">
        <v>0</v>
      </c>
      <c r="L1792" s="174">
        <v>0</v>
      </c>
      <c r="M1792" s="174">
        <v>0</v>
      </c>
      <c r="N1792" s="174">
        <v>0</v>
      </c>
    </row>
    <row r="1793" spans="1:14" hidden="1" outlineLevel="1" x14ac:dyDescent="0.25">
      <c r="A1793" s="175" t="s">
        <v>354</v>
      </c>
      <c r="B1793" s="175" t="s">
        <v>355</v>
      </c>
      <c r="C1793" s="175" t="s">
        <v>484</v>
      </c>
      <c r="D1793" s="175" t="s">
        <v>220</v>
      </c>
      <c r="E1793" s="175"/>
      <c r="F1793" s="174">
        <v>0</v>
      </c>
      <c r="G1793" s="174">
        <v>0</v>
      </c>
      <c r="H1793" s="174">
        <v>0</v>
      </c>
      <c r="I1793" s="174">
        <v>0</v>
      </c>
      <c r="J1793" s="174">
        <v>0</v>
      </c>
      <c r="K1793" s="174">
        <v>0</v>
      </c>
      <c r="L1793" s="174">
        <v>0</v>
      </c>
      <c r="M1793" s="174">
        <v>0</v>
      </c>
      <c r="N1793" s="174">
        <v>0</v>
      </c>
    </row>
    <row r="1794" spans="1:14" hidden="1" outlineLevel="1" x14ac:dyDescent="0.25"/>
    <row r="1795" spans="1:14" hidden="1" outlineLevel="1" x14ac:dyDescent="0.25"/>
    <row r="1796" spans="1:14" hidden="1" outlineLevel="1" x14ac:dyDescent="0.25">
      <c r="A1796" s="173" t="s">
        <v>356</v>
      </c>
    </row>
    <row r="1797" spans="1:14" hidden="1" outlineLevel="1" x14ac:dyDescent="0.25">
      <c r="A1797" s="175" t="s">
        <v>6</v>
      </c>
      <c r="B1797" s="175" t="s">
        <v>143</v>
      </c>
      <c r="C1797" s="175" t="s">
        <v>14</v>
      </c>
      <c r="D1797" s="173" t="s">
        <v>144</v>
      </c>
      <c r="E1797" s="173"/>
      <c r="F1797" s="174" t="s">
        <v>145</v>
      </c>
      <c r="G1797" s="174" t="s">
        <v>146</v>
      </c>
      <c r="H1797" s="174" t="s">
        <v>147</v>
      </c>
      <c r="I1797" s="174" t="s">
        <v>148</v>
      </c>
      <c r="J1797" s="174" t="s">
        <v>149</v>
      </c>
      <c r="K1797" s="174" t="s">
        <v>150</v>
      </c>
      <c r="L1797" s="174" t="s">
        <v>151</v>
      </c>
      <c r="M1797" s="174" t="s">
        <v>152</v>
      </c>
      <c r="N1797" s="174" t="s">
        <v>5</v>
      </c>
    </row>
    <row r="1798" spans="1:14" hidden="1" outlineLevel="1" x14ac:dyDescent="0.25">
      <c r="A1798" s="175" t="s">
        <v>357</v>
      </c>
      <c r="B1798" s="175" t="s">
        <v>358</v>
      </c>
      <c r="C1798" s="175" t="s">
        <v>155</v>
      </c>
      <c r="D1798" s="175" t="s">
        <v>156</v>
      </c>
      <c r="E1798" s="175"/>
      <c r="F1798" s="174">
        <v>5760</v>
      </c>
      <c r="G1798" s="174">
        <v>0</v>
      </c>
      <c r="H1798" s="174">
        <v>0</v>
      </c>
      <c r="I1798" s="174">
        <v>0</v>
      </c>
      <c r="J1798" s="174">
        <v>0</v>
      </c>
      <c r="K1798" s="174">
        <v>0</v>
      </c>
      <c r="L1798" s="174">
        <v>0</v>
      </c>
      <c r="M1798" s="174">
        <v>0</v>
      </c>
      <c r="N1798" s="174">
        <v>5760</v>
      </c>
    </row>
    <row r="1799" spans="1:14" hidden="1" outlineLevel="1" x14ac:dyDescent="0.25">
      <c r="A1799" s="175" t="s">
        <v>357</v>
      </c>
      <c r="B1799" s="175" t="s">
        <v>358</v>
      </c>
      <c r="C1799" s="175" t="s">
        <v>157</v>
      </c>
      <c r="D1799" s="175" t="s">
        <v>158</v>
      </c>
      <c r="E1799" s="175"/>
      <c r="F1799" s="174">
        <v>0</v>
      </c>
      <c r="G1799" s="174">
        <v>0</v>
      </c>
      <c r="H1799" s="174">
        <v>0</v>
      </c>
      <c r="I1799" s="174">
        <v>0</v>
      </c>
      <c r="J1799" s="174">
        <v>9456</v>
      </c>
      <c r="K1799" s="174">
        <v>0</v>
      </c>
      <c r="L1799" s="174">
        <v>14828</v>
      </c>
      <c r="M1799" s="174">
        <v>0</v>
      </c>
      <c r="N1799" s="174">
        <v>24284</v>
      </c>
    </row>
    <row r="1800" spans="1:14" hidden="1" outlineLevel="1" x14ac:dyDescent="0.25">
      <c r="A1800" s="175" t="s">
        <v>357</v>
      </c>
      <c r="B1800" s="175" t="s">
        <v>358</v>
      </c>
      <c r="C1800" s="175" t="s">
        <v>159</v>
      </c>
      <c r="D1800" s="175" t="s">
        <v>160</v>
      </c>
      <c r="E1800" s="175"/>
      <c r="F1800" s="174">
        <v>0</v>
      </c>
      <c r="G1800" s="174">
        <v>176272</v>
      </c>
      <c r="H1800" s="174">
        <v>0</v>
      </c>
      <c r="I1800" s="174">
        <v>0</v>
      </c>
      <c r="J1800" s="174">
        <v>32192</v>
      </c>
      <c r="K1800" s="174">
        <v>0</v>
      </c>
      <c r="L1800" s="174">
        <v>296</v>
      </c>
      <c r="M1800" s="174">
        <v>48</v>
      </c>
      <c r="N1800" s="174">
        <v>208808</v>
      </c>
    </row>
    <row r="1801" spans="1:14" hidden="1" outlineLevel="1" x14ac:dyDescent="0.25">
      <c r="A1801" s="175" t="s">
        <v>357</v>
      </c>
      <c r="B1801" s="175" t="s">
        <v>358</v>
      </c>
      <c r="C1801" s="175" t="s">
        <v>161</v>
      </c>
      <c r="D1801" s="175" t="s">
        <v>162</v>
      </c>
      <c r="E1801" s="175"/>
      <c r="F1801" s="174">
        <v>13072</v>
      </c>
      <c r="G1801" s="174">
        <v>9840</v>
      </c>
      <c r="H1801" s="174">
        <v>0</v>
      </c>
      <c r="I1801" s="174">
        <v>0</v>
      </c>
      <c r="J1801" s="174">
        <v>19056</v>
      </c>
      <c r="K1801" s="174">
        <v>2400</v>
      </c>
      <c r="L1801" s="174">
        <v>9079</v>
      </c>
      <c r="M1801" s="174">
        <v>720</v>
      </c>
      <c r="N1801" s="174">
        <v>54167</v>
      </c>
    </row>
    <row r="1802" spans="1:14" hidden="1" outlineLevel="1" x14ac:dyDescent="0.25">
      <c r="A1802" s="175" t="s">
        <v>357</v>
      </c>
      <c r="B1802" s="175" t="s">
        <v>358</v>
      </c>
      <c r="C1802" s="175" t="s">
        <v>163</v>
      </c>
      <c r="D1802" s="175" t="s">
        <v>164</v>
      </c>
      <c r="E1802" s="175"/>
      <c r="F1802" s="174">
        <v>0</v>
      </c>
      <c r="G1802" s="174">
        <v>0</v>
      </c>
      <c r="H1802" s="174">
        <v>0</v>
      </c>
      <c r="I1802" s="174">
        <v>0</v>
      </c>
      <c r="J1802" s="174">
        <v>0</v>
      </c>
      <c r="K1802" s="174">
        <v>0</v>
      </c>
      <c r="L1802" s="174">
        <v>0</v>
      </c>
      <c r="M1802" s="174">
        <v>0</v>
      </c>
      <c r="N1802" s="174">
        <v>0</v>
      </c>
    </row>
    <row r="1803" spans="1:14" hidden="1" outlineLevel="1" x14ac:dyDescent="0.25">
      <c r="A1803" s="175" t="s">
        <v>357</v>
      </c>
      <c r="B1803" s="175" t="s">
        <v>358</v>
      </c>
      <c r="C1803" s="175" t="s">
        <v>165</v>
      </c>
      <c r="D1803" s="175" t="s">
        <v>166</v>
      </c>
      <c r="E1803" s="175"/>
      <c r="F1803" s="174">
        <v>0</v>
      </c>
      <c r="G1803" s="174">
        <v>0</v>
      </c>
      <c r="H1803" s="174">
        <v>0</v>
      </c>
      <c r="I1803" s="174">
        <v>0</v>
      </c>
      <c r="J1803" s="174">
        <v>0</v>
      </c>
      <c r="K1803" s="174">
        <v>0</v>
      </c>
      <c r="L1803" s="174">
        <v>48</v>
      </c>
      <c r="M1803" s="174">
        <v>0</v>
      </c>
      <c r="N1803" s="174">
        <v>48</v>
      </c>
    </row>
    <row r="1804" spans="1:14" hidden="1" outlineLevel="1" x14ac:dyDescent="0.25">
      <c r="A1804" s="175" t="s">
        <v>357</v>
      </c>
      <c r="B1804" s="175" t="s">
        <v>358</v>
      </c>
      <c r="C1804" s="175" t="s">
        <v>167</v>
      </c>
      <c r="D1804" s="175" t="s">
        <v>168</v>
      </c>
      <c r="E1804" s="175"/>
      <c r="F1804" s="174">
        <v>0</v>
      </c>
      <c r="G1804" s="174">
        <v>32816</v>
      </c>
      <c r="H1804" s="174">
        <v>0</v>
      </c>
      <c r="I1804" s="174">
        <v>0</v>
      </c>
      <c r="J1804" s="174">
        <v>0</v>
      </c>
      <c r="K1804" s="174">
        <v>8272</v>
      </c>
      <c r="L1804" s="174">
        <v>0</v>
      </c>
      <c r="M1804" s="174">
        <v>698</v>
      </c>
      <c r="N1804" s="174">
        <v>41786</v>
      </c>
    </row>
    <row r="1805" spans="1:14" hidden="1" outlineLevel="1" x14ac:dyDescent="0.25">
      <c r="A1805" s="175" t="s">
        <v>357</v>
      </c>
      <c r="B1805" s="175" t="s">
        <v>358</v>
      </c>
      <c r="C1805" s="175" t="s">
        <v>169</v>
      </c>
      <c r="D1805" s="175" t="s">
        <v>170</v>
      </c>
      <c r="E1805" s="175"/>
      <c r="F1805" s="174">
        <v>0</v>
      </c>
      <c r="G1805" s="174">
        <v>0</v>
      </c>
      <c r="H1805" s="174">
        <v>0</v>
      </c>
      <c r="I1805" s="174">
        <v>0</v>
      </c>
      <c r="J1805" s="174">
        <v>336</v>
      </c>
      <c r="K1805" s="174">
        <v>0</v>
      </c>
      <c r="L1805" s="174">
        <v>9452</v>
      </c>
      <c r="M1805" s="174">
        <v>0</v>
      </c>
      <c r="N1805" s="174">
        <v>9788</v>
      </c>
    </row>
    <row r="1806" spans="1:14" hidden="1" outlineLevel="1" x14ac:dyDescent="0.25">
      <c r="A1806" s="175" t="s">
        <v>357</v>
      </c>
      <c r="B1806" s="175" t="s">
        <v>358</v>
      </c>
      <c r="C1806" s="175" t="s">
        <v>171</v>
      </c>
      <c r="D1806" s="175" t="s">
        <v>172</v>
      </c>
      <c r="E1806" s="175"/>
      <c r="F1806" s="174">
        <v>4704</v>
      </c>
      <c r="G1806" s="174">
        <v>864</v>
      </c>
      <c r="H1806" s="174">
        <v>0</v>
      </c>
      <c r="I1806" s="174">
        <v>0</v>
      </c>
      <c r="J1806" s="174">
        <v>0</v>
      </c>
      <c r="K1806" s="174">
        <v>0</v>
      </c>
      <c r="L1806" s="174">
        <v>0</v>
      </c>
      <c r="M1806" s="174">
        <v>0</v>
      </c>
      <c r="N1806" s="174">
        <v>5568</v>
      </c>
    </row>
    <row r="1807" spans="1:14" hidden="1" outlineLevel="1" x14ac:dyDescent="0.25">
      <c r="A1807" s="175" t="s">
        <v>357</v>
      </c>
      <c r="B1807" s="175" t="s">
        <v>358</v>
      </c>
      <c r="C1807" s="175" t="s">
        <v>173</v>
      </c>
      <c r="D1807" s="175" t="s">
        <v>174</v>
      </c>
      <c r="E1807" s="175"/>
      <c r="F1807" s="174">
        <v>0</v>
      </c>
      <c r="G1807" s="174">
        <v>416</v>
      </c>
      <c r="H1807" s="174">
        <v>0</v>
      </c>
      <c r="I1807" s="174">
        <v>0</v>
      </c>
      <c r="J1807" s="174">
        <v>0</v>
      </c>
      <c r="K1807" s="174">
        <v>0</v>
      </c>
      <c r="L1807" s="174">
        <v>0</v>
      </c>
      <c r="M1807" s="174">
        <v>0</v>
      </c>
      <c r="N1807" s="174">
        <v>416</v>
      </c>
    </row>
    <row r="1808" spans="1:14" hidden="1" outlineLevel="1" x14ac:dyDescent="0.25">
      <c r="A1808" s="175" t="s">
        <v>357</v>
      </c>
      <c r="B1808" s="175" t="s">
        <v>358</v>
      </c>
      <c r="C1808" s="175" t="s">
        <v>175</v>
      </c>
      <c r="D1808" s="175" t="s">
        <v>176</v>
      </c>
      <c r="E1808" s="175"/>
      <c r="F1808" s="174">
        <v>0</v>
      </c>
      <c r="G1808" s="174">
        <v>192</v>
      </c>
      <c r="H1808" s="174">
        <v>0</v>
      </c>
      <c r="I1808" s="174">
        <v>0</v>
      </c>
      <c r="J1808" s="174">
        <v>0</v>
      </c>
      <c r="K1808" s="174">
        <v>74848</v>
      </c>
      <c r="L1808" s="174">
        <v>0</v>
      </c>
      <c r="M1808" s="174">
        <v>44616</v>
      </c>
      <c r="N1808" s="174">
        <v>119656</v>
      </c>
    </row>
    <row r="1809" spans="1:14" hidden="1" outlineLevel="1" x14ac:dyDescent="0.25">
      <c r="A1809" s="175" t="s">
        <v>357</v>
      </c>
      <c r="B1809" s="175" t="s">
        <v>358</v>
      </c>
      <c r="C1809" s="175" t="s">
        <v>177</v>
      </c>
      <c r="D1809" s="175" t="s">
        <v>178</v>
      </c>
      <c r="E1809" s="175"/>
      <c r="F1809" s="174">
        <v>150528</v>
      </c>
      <c r="G1809" s="174">
        <v>0</v>
      </c>
      <c r="H1809" s="174">
        <v>0</v>
      </c>
      <c r="I1809" s="174">
        <v>15920</v>
      </c>
      <c r="J1809" s="174">
        <v>0</v>
      </c>
      <c r="K1809" s="174">
        <v>0</v>
      </c>
      <c r="L1809" s="174">
        <v>72</v>
      </c>
      <c r="M1809" s="174">
        <v>0</v>
      </c>
      <c r="N1809" s="174">
        <v>166520</v>
      </c>
    </row>
    <row r="1810" spans="1:14" hidden="1" outlineLevel="1" x14ac:dyDescent="0.25">
      <c r="A1810" s="175" t="s">
        <v>357</v>
      </c>
      <c r="B1810" s="175" t="s">
        <v>358</v>
      </c>
      <c r="C1810" s="175" t="s">
        <v>179</v>
      </c>
      <c r="D1810" s="175" t="s">
        <v>180</v>
      </c>
      <c r="E1810" s="175"/>
      <c r="F1810" s="174">
        <v>6880</v>
      </c>
      <c r="G1810" s="174">
        <v>0</v>
      </c>
      <c r="H1810" s="174">
        <v>0</v>
      </c>
      <c r="I1810" s="174">
        <v>0</v>
      </c>
      <c r="J1810" s="174">
        <v>0</v>
      </c>
      <c r="K1810" s="174">
        <v>0</v>
      </c>
      <c r="L1810" s="174">
        <v>168</v>
      </c>
      <c r="M1810" s="174">
        <v>0</v>
      </c>
      <c r="N1810" s="174">
        <v>7048</v>
      </c>
    </row>
    <row r="1811" spans="1:14" hidden="1" outlineLevel="1" x14ac:dyDescent="0.25">
      <c r="A1811" s="175" t="s">
        <v>357</v>
      </c>
      <c r="B1811" s="175" t="s">
        <v>358</v>
      </c>
      <c r="C1811" s="175" t="s">
        <v>181</v>
      </c>
      <c r="D1811" s="175" t="s">
        <v>182</v>
      </c>
      <c r="E1811" s="175"/>
      <c r="F1811" s="174">
        <v>0</v>
      </c>
      <c r="G1811" s="174">
        <v>0</v>
      </c>
      <c r="H1811" s="174">
        <v>0</v>
      </c>
      <c r="I1811" s="174">
        <v>0</v>
      </c>
      <c r="J1811" s="174">
        <v>0</v>
      </c>
      <c r="K1811" s="174">
        <v>108544</v>
      </c>
      <c r="L1811" s="174">
        <v>0</v>
      </c>
      <c r="M1811" s="174">
        <v>3312</v>
      </c>
      <c r="N1811" s="174">
        <v>111856</v>
      </c>
    </row>
    <row r="1812" spans="1:14" hidden="1" outlineLevel="1" x14ac:dyDescent="0.25">
      <c r="A1812" s="175" t="s">
        <v>357</v>
      </c>
      <c r="B1812" s="175" t="s">
        <v>358</v>
      </c>
      <c r="C1812" s="175" t="s">
        <v>183</v>
      </c>
      <c r="D1812" s="175" t="s">
        <v>184</v>
      </c>
      <c r="E1812" s="175"/>
      <c r="F1812" s="174">
        <v>0</v>
      </c>
      <c r="G1812" s="174">
        <v>0</v>
      </c>
      <c r="H1812" s="174">
        <v>0</v>
      </c>
      <c r="I1812" s="174">
        <v>0</v>
      </c>
      <c r="J1812" s="174">
        <v>0</v>
      </c>
      <c r="K1812" s="174">
        <v>0</v>
      </c>
      <c r="L1812" s="174">
        <v>0</v>
      </c>
      <c r="M1812" s="174">
        <v>0</v>
      </c>
      <c r="N1812" s="174">
        <v>0</v>
      </c>
    </row>
    <row r="1813" spans="1:14" hidden="1" outlineLevel="1" x14ac:dyDescent="0.25">
      <c r="A1813" s="175" t="s">
        <v>357</v>
      </c>
      <c r="B1813" s="175" t="s">
        <v>358</v>
      </c>
      <c r="C1813" s="175" t="s">
        <v>185</v>
      </c>
      <c r="D1813" s="175" t="s">
        <v>186</v>
      </c>
      <c r="E1813" s="175"/>
      <c r="F1813" s="174">
        <v>0</v>
      </c>
      <c r="G1813" s="174">
        <v>384</v>
      </c>
      <c r="H1813" s="174">
        <v>0</v>
      </c>
      <c r="I1813" s="174">
        <v>0</v>
      </c>
      <c r="J1813" s="174">
        <v>0</v>
      </c>
      <c r="K1813" s="174">
        <v>65552</v>
      </c>
      <c r="L1813" s="174">
        <v>0</v>
      </c>
      <c r="M1813" s="174">
        <v>15877</v>
      </c>
      <c r="N1813" s="174">
        <v>81813</v>
      </c>
    </row>
    <row r="1814" spans="1:14" hidden="1" outlineLevel="1" x14ac:dyDescent="0.25">
      <c r="A1814" s="175" t="s">
        <v>357</v>
      </c>
      <c r="B1814" s="175" t="s">
        <v>358</v>
      </c>
      <c r="C1814" s="175" t="s">
        <v>187</v>
      </c>
      <c r="D1814" s="175" t="s">
        <v>188</v>
      </c>
      <c r="E1814" s="175"/>
      <c r="F1814" s="174">
        <v>0</v>
      </c>
      <c r="G1814" s="174">
        <v>0</v>
      </c>
      <c r="H1814" s="174">
        <v>0</v>
      </c>
      <c r="I1814" s="174">
        <v>0</v>
      </c>
      <c r="J1814" s="174">
        <v>0</v>
      </c>
      <c r="K1814" s="174">
        <v>21392</v>
      </c>
      <c r="L1814" s="174">
        <v>0</v>
      </c>
      <c r="M1814" s="174">
        <v>0</v>
      </c>
      <c r="N1814" s="174">
        <v>21392</v>
      </c>
    </row>
    <row r="1815" spans="1:14" hidden="1" outlineLevel="1" x14ac:dyDescent="0.25">
      <c r="A1815" s="175" t="s">
        <v>357</v>
      </c>
      <c r="B1815" s="175" t="s">
        <v>358</v>
      </c>
      <c r="C1815" s="175" t="s">
        <v>189</v>
      </c>
      <c r="D1815" s="175" t="s">
        <v>190</v>
      </c>
      <c r="E1815" s="175"/>
      <c r="F1815" s="174">
        <v>0</v>
      </c>
      <c r="G1815" s="174">
        <v>0</v>
      </c>
      <c r="H1815" s="174">
        <v>0</v>
      </c>
      <c r="I1815" s="174">
        <v>0</v>
      </c>
      <c r="J1815" s="174">
        <v>0</v>
      </c>
      <c r="K1815" s="174">
        <v>96672</v>
      </c>
      <c r="L1815" s="174">
        <v>0</v>
      </c>
      <c r="M1815" s="174">
        <v>0</v>
      </c>
      <c r="N1815" s="174">
        <v>96672</v>
      </c>
    </row>
    <row r="1816" spans="1:14" hidden="1" outlineLevel="1" x14ac:dyDescent="0.25">
      <c r="A1816" s="175" t="s">
        <v>357</v>
      </c>
      <c r="B1816" s="175" t="s">
        <v>358</v>
      </c>
      <c r="C1816" s="175" t="s">
        <v>191</v>
      </c>
      <c r="D1816" s="175" t="s">
        <v>192</v>
      </c>
      <c r="E1816" s="175"/>
      <c r="F1816" s="174">
        <v>0</v>
      </c>
      <c r="G1816" s="174">
        <v>79360</v>
      </c>
      <c r="H1816" s="174">
        <v>43200</v>
      </c>
      <c r="I1816" s="174">
        <v>0</v>
      </c>
      <c r="J1816" s="174">
        <v>0</v>
      </c>
      <c r="K1816" s="174">
        <v>0</v>
      </c>
      <c r="L1816" s="174">
        <v>0</v>
      </c>
      <c r="M1816" s="174">
        <v>0</v>
      </c>
      <c r="N1816" s="174">
        <v>122560</v>
      </c>
    </row>
    <row r="1817" spans="1:14" hidden="1" outlineLevel="1" x14ac:dyDescent="0.25">
      <c r="A1817" s="175" t="s">
        <v>357</v>
      </c>
      <c r="B1817" s="175" t="s">
        <v>358</v>
      </c>
      <c r="C1817" s="175" t="s">
        <v>193</v>
      </c>
      <c r="D1817" s="175" t="s">
        <v>194</v>
      </c>
      <c r="E1817" s="175"/>
      <c r="F1817" s="174">
        <v>0</v>
      </c>
      <c r="G1817" s="174">
        <v>0</v>
      </c>
      <c r="H1817" s="174">
        <v>0</v>
      </c>
      <c r="I1817" s="174">
        <v>0</v>
      </c>
      <c r="J1817" s="174">
        <v>0</v>
      </c>
      <c r="K1817" s="174">
        <v>0</v>
      </c>
      <c r="L1817" s="174">
        <v>0</v>
      </c>
      <c r="M1817" s="174">
        <v>0</v>
      </c>
      <c r="N1817" s="174">
        <v>0</v>
      </c>
    </row>
    <row r="1818" spans="1:14" hidden="1" outlineLevel="1" x14ac:dyDescent="0.25">
      <c r="A1818" s="175" t="s">
        <v>357</v>
      </c>
      <c r="B1818" s="175" t="s">
        <v>358</v>
      </c>
      <c r="C1818" s="175" t="s">
        <v>195</v>
      </c>
      <c r="D1818" s="175" t="s">
        <v>196</v>
      </c>
      <c r="E1818" s="175"/>
      <c r="F1818" s="174">
        <v>0</v>
      </c>
      <c r="G1818" s="174">
        <v>0</v>
      </c>
      <c r="H1818" s="174">
        <v>0</v>
      </c>
      <c r="I1818" s="174">
        <v>0</v>
      </c>
      <c r="J1818" s="174">
        <v>0</v>
      </c>
      <c r="K1818" s="174">
        <v>0</v>
      </c>
      <c r="L1818" s="174">
        <v>0</v>
      </c>
      <c r="M1818" s="174">
        <v>0</v>
      </c>
      <c r="N1818" s="174">
        <v>0</v>
      </c>
    </row>
    <row r="1819" spans="1:14" hidden="1" outlineLevel="1" x14ac:dyDescent="0.25">
      <c r="A1819" s="175" t="s">
        <v>357</v>
      </c>
      <c r="B1819" s="175" t="s">
        <v>358</v>
      </c>
      <c r="C1819" s="175" t="s">
        <v>197</v>
      </c>
      <c r="D1819" s="175" t="s">
        <v>198</v>
      </c>
      <c r="E1819" s="175"/>
      <c r="F1819" s="174">
        <v>0</v>
      </c>
      <c r="G1819" s="174">
        <v>0</v>
      </c>
      <c r="H1819" s="174">
        <v>0</v>
      </c>
      <c r="I1819" s="174">
        <v>0</v>
      </c>
      <c r="J1819" s="174">
        <v>1360</v>
      </c>
      <c r="K1819" s="174">
        <v>0</v>
      </c>
      <c r="L1819" s="174">
        <v>0</v>
      </c>
      <c r="M1819" s="174">
        <v>0</v>
      </c>
      <c r="N1819" s="174">
        <v>1360</v>
      </c>
    </row>
    <row r="1820" spans="1:14" hidden="1" outlineLevel="1" x14ac:dyDescent="0.25">
      <c r="A1820" s="175" t="s">
        <v>357</v>
      </c>
      <c r="B1820" s="175" t="s">
        <v>358</v>
      </c>
      <c r="C1820" s="175" t="s">
        <v>199</v>
      </c>
      <c r="D1820" s="175" t="s">
        <v>200</v>
      </c>
      <c r="E1820" s="175"/>
      <c r="F1820" s="174">
        <v>6368</v>
      </c>
      <c r="G1820" s="174">
        <v>0</v>
      </c>
      <c r="H1820" s="174">
        <v>0</v>
      </c>
      <c r="I1820" s="174">
        <v>0</v>
      </c>
      <c r="J1820" s="174">
        <v>0</v>
      </c>
      <c r="K1820" s="174">
        <v>0</v>
      </c>
      <c r="L1820" s="174">
        <v>0</v>
      </c>
      <c r="M1820" s="174">
        <v>0</v>
      </c>
      <c r="N1820" s="174">
        <v>6368</v>
      </c>
    </row>
    <row r="1821" spans="1:14" hidden="1" outlineLevel="1" x14ac:dyDescent="0.25">
      <c r="A1821" s="175" t="s">
        <v>357</v>
      </c>
      <c r="B1821" s="175" t="s">
        <v>358</v>
      </c>
      <c r="C1821" s="175" t="s">
        <v>201</v>
      </c>
      <c r="D1821" s="175" t="s">
        <v>202</v>
      </c>
      <c r="E1821" s="175"/>
      <c r="F1821" s="174">
        <v>10848</v>
      </c>
      <c r="G1821" s="174">
        <v>0</v>
      </c>
      <c r="H1821" s="174">
        <v>0</v>
      </c>
      <c r="I1821" s="174">
        <v>0</v>
      </c>
      <c r="J1821" s="174">
        <v>0</v>
      </c>
      <c r="K1821" s="174">
        <v>0</v>
      </c>
      <c r="L1821" s="174">
        <v>23949</v>
      </c>
      <c r="M1821" s="174">
        <v>0</v>
      </c>
      <c r="N1821" s="174">
        <v>34797</v>
      </c>
    </row>
    <row r="1822" spans="1:14" hidden="1" outlineLevel="1" x14ac:dyDescent="0.25">
      <c r="A1822" s="175" t="s">
        <v>357</v>
      </c>
      <c r="B1822" s="175" t="s">
        <v>358</v>
      </c>
      <c r="C1822" s="175" t="s">
        <v>203</v>
      </c>
      <c r="D1822" s="175" t="s">
        <v>204</v>
      </c>
      <c r="E1822" s="175"/>
      <c r="F1822" s="174">
        <v>280320</v>
      </c>
      <c r="G1822" s="174">
        <v>0</v>
      </c>
      <c r="H1822" s="174">
        <v>0</v>
      </c>
      <c r="I1822" s="174">
        <v>0</v>
      </c>
      <c r="J1822" s="174">
        <v>0</v>
      </c>
      <c r="K1822" s="174">
        <v>0</v>
      </c>
      <c r="L1822" s="174">
        <v>0</v>
      </c>
      <c r="M1822" s="174">
        <v>0</v>
      </c>
      <c r="N1822" s="174">
        <v>280320</v>
      </c>
    </row>
    <row r="1823" spans="1:14" hidden="1" outlineLevel="1" x14ac:dyDescent="0.25">
      <c r="A1823" s="175" t="s">
        <v>357</v>
      </c>
      <c r="B1823" s="175" t="s">
        <v>358</v>
      </c>
      <c r="C1823" s="175" t="s">
        <v>205</v>
      </c>
      <c r="D1823" s="175" t="s">
        <v>206</v>
      </c>
      <c r="E1823" s="175"/>
      <c r="F1823" s="174">
        <v>54592</v>
      </c>
      <c r="G1823" s="174">
        <v>0</v>
      </c>
      <c r="H1823" s="174">
        <v>0</v>
      </c>
      <c r="I1823" s="174">
        <v>0</v>
      </c>
      <c r="J1823" s="174">
        <v>0</v>
      </c>
      <c r="K1823" s="174">
        <v>0</v>
      </c>
      <c r="L1823" s="174">
        <v>0</v>
      </c>
      <c r="M1823" s="174">
        <v>0</v>
      </c>
      <c r="N1823" s="174">
        <v>54592</v>
      </c>
    </row>
    <row r="1824" spans="1:14" hidden="1" outlineLevel="1" x14ac:dyDescent="0.25">
      <c r="A1824" s="175" t="s">
        <v>357</v>
      </c>
      <c r="B1824" s="175" t="s">
        <v>358</v>
      </c>
      <c r="C1824" s="175" t="s">
        <v>207</v>
      </c>
      <c r="D1824" s="175" t="s">
        <v>208</v>
      </c>
      <c r="E1824" s="175"/>
      <c r="F1824" s="174">
        <v>0</v>
      </c>
      <c r="G1824" s="174">
        <v>0</v>
      </c>
      <c r="H1824" s="174">
        <v>0</v>
      </c>
      <c r="I1824" s="174">
        <v>0</v>
      </c>
      <c r="J1824" s="174">
        <v>0</v>
      </c>
      <c r="K1824" s="174">
        <v>0</v>
      </c>
      <c r="L1824" s="174">
        <v>0</v>
      </c>
      <c r="M1824" s="174">
        <v>0</v>
      </c>
      <c r="N1824" s="174">
        <v>0</v>
      </c>
    </row>
    <row r="1825" spans="1:14" hidden="1" outlineLevel="1" x14ac:dyDescent="0.25">
      <c r="A1825" s="175" t="s">
        <v>357</v>
      </c>
      <c r="B1825" s="175" t="s">
        <v>358</v>
      </c>
      <c r="C1825" s="175" t="s">
        <v>209</v>
      </c>
      <c r="D1825" s="175" t="s">
        <v>210</v>
      </c>
      <c r="E1825" s="175"/>
      <c r="F1825" s="174">
        <v>533072</v>
      </c>
      <c r="G1825" s="174">
        <v>300144</v>
      </c>
      <c r="H1825" s="174">
        <v>43200</v>
      </c>
      <c r="I1825" s="174">
        <v>15920</v>
      </c>
      <c r="J1825" s="174">
        <v>62400</v>
      </c>
      <c r="K1825" s="174">
        <v>377680</v>
      </c>
      <c r="L1825" s="174">
        <v>57892</v>
      </c>
      <c r="M1825" s="174">
        <v>65271</v>
      </c>
      <c r="N1825" s="174">
        <v>1455579</v>
      </c>
    </row>
    <row r="1826" spans="1:14" hidden="1" outlineLevel="1" x14ac:dyDescent="0.25">
      <c r="D1826" s="173" t="s">
        <v>211</v>
      </c>
      <c r="E1826" s="173"/>
    </row>
    <row r="1827" spans="1:14" hidden="1" outlineLevel="1" x14ac:dyDescent="0.25">
      <c r="A1827" s="175" t="s">
        <v>357</v>
      </c>
      <c r="B1827" s="175" t="s">
        <v>358</v>
      </c>
      <c r="C1827" s="175" t="s">
        <v>212</v>
      </c>
      <c r="D1827" s="175" t="s">
        <v>213</v>
      </c>
      <c r="E1827" s="175"/>
      <c r="F1827" s="174">
        <v>0</v>
      </c>
      <c r="G1827" s="174">
        <v>0</v>
      </c>
      <c r="H1827" s="174">
        <v>0</v>
      </c>
      <c r="I1827" s="174">
        <v>0</v>
      </c>
      <c r="J1827" s="174">
        <v>0</v>
      </c>
      <c r="K1827" s="174">
        <v>0</v>
      </c>
      <c r="L1827" s="174">
        <v>0</v>
      </c>
      <c r="M1827" s="174">
        <v>0</v>
      </c>
      <c r="N1827" s="174">
        <v>0</v>
      </c>
    </row>
    <row r="1828" spans="1:14" hidden="1" outlineLevel="1" x14ac:dyDescent="0.25">
      <c r="A1828" s="175" t="s">
        <v>357</v>
      </c>
      <c r="B1828" s="175" t="s">
        <v>358</v>
      </c>
      <c r="C1828" s="175" t="s">
        <v>214</v>
      </c>
      <c r="D1828" s="175" t="s">
        <v>215</v>
      </c>
      <c r="E1828" s="175"/>
      <c r="F1828" s="174">
        <v>0</v>
      </c>
      <c r="G1828" s="174">
        <v>0</v>
      </c>
      <c r="H1828" s="174">
        <v>0</v>
      </c>
      <c r="I1828" s="174">
        <v>0</v>
      </c>
      <c r="J1828" s="174">
        <v>0</v>
      </c>
      <c r="K1828" s="174">
        <v>0</v>
      </c>
      <c r="L1828" s="174">
        <v>0</v>
      </c>
      <c r="M1828" s="174">
        <v>0</v>
      </c>
      <c r="N1828" s="174">
        <v>0</v>
      </c>
    </row>
    <row r="1829" spans="1:14" hidden="1" outlineLevel="1" x14ac:dyDescent="0.25">
      <c r="A1829" s="175" t="s">
        <v>357</v>
      </c>
      <c r="B1829" s="175" t="s">
        <v>358</v>
      </c>
      <c r="C1829" s="175" t="s">
        <v>216</v>
      </c>
      <c r="D1829" s="175" t="s">
        <v>217</v>
      </c>
      <c r="E1829" s="175"/>
      <c r="F1829" s="174">
        <v>0</v>
      </c>
      <c r="G1829" s="174">
        <v>0</v>
      </c>
      <c r="H1829" s="174">
        <v>0</v>
      </c>
      <c r="I1829" s="174">
        <v>0</v>
      </c>
      <c r="J1829" s="174">
        <v>0</v>
      </c>
      <c r="K1829" s="174">
        <v>0</v>
      </c>
      <c r="L1829" s="174">
        <v>0</v>
      </c>
      <c r="M1829" s="174">
        <v>0</v>
      </c>
      <c r="N1829" s="174">
        <v>0</v>
      </c>
    </row>
    <row r="1830" spans="1:14" hidden="1" outlineLevel="1" x14ac:dyDescent="0.25">
      <c r="A1830" s="175" t="s">
        <v>357</v>
      </c>
      <c r="B1830" s="175" t="s">
        <v>358</v>
      </c>
      <c r="C1830" s="175" t="s">
        <v>218</v>
      </c>
      <c r="D1830" s="175" t="s">
        <v>219</v>
      </c>
      <c r="E1830" s="175"/>
      <c r="F1830" s="174">
        <v>0</v>
      </c>
      <c r="G1830" s="174">
        <v>0</v>
      </c>
      <c r="H1830" s="174">
        <v>0</v>
      </c>
      <c r="I1830" s="174">
        <v>0</v>
      </c>
      <c r="J1830" s="174">
        <v>0</v>
      </c>
      <c r="K1830" s="174">
        <v>0</v>
      </c>
      <c r="L1830" s="174">
        <v>0</v>
      </c>
      <c r="M1830" s="174">
        <v>0</v>
      </c>
      <c r="N1830" s="174">
        <v>0</v>
      </c>
    </row>
    <row r="1831" spans="1:14" hidden="1" outlineLevel="1" x14ac:dyDescent="0.25">
      <c r="A1831" s="175" t="s">
        <v>357</v>
      </c>
      <c r="B1831" s="175" t="s">
        <v>358</v>
      </c>
      <c r="C1831" s="175" t="s">
        <v>482</v>
      </c>
      <c r="D1831" s="175" t="s">
        <v>483</v>
      </c>
      <c r="E1831" s="175"/>
      <c r="F1831" s="174">
        <v>0</v>
      </c>
      <c r="G1831" s="174">
        <v>0</v>
      </c>
      <c r="H1831" s="174">
        <v>0</v>
      </c>
      <c r="I1831" s="174">
        <v>0</v>
      </c>
      <c r="J1831" s="174">
        <v>0</v>
      </c>
      <c r="K1831" s="174">
        <v>0</v>
      </c>
      <c r="L1831" s="174">
        <v>0</v>
      </c>
      <c r="M1831" s="174">
        <v>0</v>
      </c>
      <c r="N1831" s="174">
        <v>0</v>
      </c>
    </row>
    <row r="1832" spans="1:14" hidden="1" outlineLevel="1" x14ac:dyDescent="0.25">
      <c r="A1832" s="175" t="s">
        <v>357</v>
      </c>
      <c r="B1832" s="175" t="s">
        <v>358</v>
      </c>
      <c r="C1832" s="175" t="s">
        <v>484</v>
      </c>
      <c r="D1832" s="175" t="s">
        <v>220</v>
      </c>
      <c r="E1832" s="175"/>
      <c r="F1832" s="174">
        <v>0</v>
      </c>
      <c r="G1832" s="174">
        <v>0</v>
      </c>
      <c r="H1832" s="174">
        <v>0</v>
      </c>
      <c r="I1832" s="174">
        <v>0</v>
      </c>
      <c r="J1832" s="174">
        <v>0</v>
      </c>
      <c r="K1832" s="174">
        <v>0</v>
      </c>
      <c r="L1832" s="174">
        <v>0</v>
      </c>
      <c r="M1832" s="174">
        <v>0</v>
      </c>
      <c r="N1832" s="174">
        <v>0</v>
      </c>
    </row>
    <row r="1833" spans="1:14" hidden="1" outlineLevel="1" x14ac:dyDescent="0.25"/>
    <row r="1834" spans="1:14" hidden="1" outlineLevel="1" x14ac:dyDescent="0.25"/>
    <row r="1835" spans="1:14" hidden="1" outlineLevel="1" x14ac:dyDescent="0.25">
      <c r="A1835" s="173" t="s">
        <v>359</v>
      </c>
    </row>
    <row r="1836" spans="1:14" hidden="1" outlineLevel="1" x14ac:dyDescent="0.25">
      <c r="A1836" s="175" t="s">
        <v>6</v>
      </c>
      <c r="B1836" s="175" t="s">
        <v>143</v>
      </c>
      <c r="C1836" s="175" t="s">
        <v>14</v>
      </c>
      <c r="D1836" s="173" t="s">
        <v>144</v>
      </c>
      <c r="E1836" s="173"/>
      <c r="F1836" s="174" t="s">
        <v>145</v>
      </c>
      <c r="G1836" s="174" t="s">
        <v>146</v>
      </c>
      <c r="H1836" s="174" t="s">
        <v>147</v>
      </c>
      <c r="I1836" s="174" t="s">
        <v>148</v>
      </c>
      <c r="J1836" s="174" t="s">
        <v>149</v>
      </c>
      <c r="K1836" s="174" t="s">
        <v>150</v>
      </c>
      <c r="L1836" s="174" t="s">
        <v>151</v>
      </c>
      <c r="M1836" s="174" t="s">
        <v>152</v>
      </c>
      <c r="N1836" s="174" t="s">
        <v>5</v>
      </c>
    </row>
    <row r="1837" spans="1:14" hidden="1" outlineLevel="1" x14ac:dyDescent="0.25">
      <c r="A1837" s="175" t="s">
        <v>360</v>
      </c>
      <c r="B1837" s="175" t="s">
        <v>361</v>
      </c>
      <c r="C1837" s="175" t="s">
        <v>155</v>
      </c>
      <c r="D1837" s="175" t="s">
        <v>156</v>
      </c>
      <c r="E1837" s="175"/>
      <c r="F1837" s="174">
        <v>13328</v>
      </c>
      <c r="G1837" s="174">
        <v>0</v>
      </c>
      <c r="H1837" s="174">
        <v>0</v>
      </c>
      <c r="I1837" s="174">
        <v>0</v>
      </c>
      <c r="J1837" s="174">
        <v>5472</v>
      </c>
      <c r="K1837" s="174">
        <v>0</v>
      </c>
      <c r="L1837" s="174">
        <v>0</v>
      </c>
      <c r="M1837" s="174">
        <v>0</v>
      </c>
      <c r="N1837" s="174">
        <v>18800</v>
      </c>
    </row>
    <row r="1838" spans="1:14" hidden="1" outlineLevel="1" x14ac:dyDescent="0.25">
      <c r="A1838" s="175" t="s">
        <v>360</v>
      </c>
      <c r="B1838" s="175" t="s">
        <v>361</v>
      </c>
      <c r="C1838" s="175" t="s">
        <v>157</v>
      </c>
      <c r="D1838" s="175" t="s">
        <v>158</v>
      </c>
      <c r="E1838" s="175"/>
      <c r="F1838" s="174">
        <v>0</v>
      </c>
      <c r="G1838" s="174">
        <v>0</v>
      </c>
      <c r="H1838" s="174">
        <v>0</v>
      </c>
      <c r="I1838" s="174">
        <v>0</v>
      </c>
      <c r="J1838" s="174">
        <v>33824</v>
      </c>
      <c r="K1838" s="174">
        <v>0</v>
      </c>
      <c r="L1838" s="174">
        <v>12048</v>
      </c>
      <c r="M1838" s="174">
        <v>0</v>
      </c>
      <c r="N1838" s="174">
        <v>45872</v>
      </c>
    </row>
    <row r="1839" spans="1:14" hidden="1" outlineLevel="1" x14ac:dyDescent="0.25">
      <c r="A1839" s="175" t="s">
        <v>360</v>
      </c>
      <c r="B1839" s="175" t="s">
        <v>361</v>
      </c>
      <c r="C1839" s="175" t="s">
        <v>159</v>
      </c>
      <c r="D1839" s="175" t="s">
        <v>160</v>
      </c>
      <c r="E1839" s="175"/>
      <c r="F1839" s="174">
        <v>0</v>
      </c>
      <c r="G1839" s="174">
        <v>296712</v>
      </c>
      <c r="H1839" s="174">
        <v>0</v>
      </c>
      <c r="I1839" s="174">
        <v>0</v>
      </c>
      <c r="J1839" s="174">
        <v>0</v>
      </c>
      <c r="K1839" s="174">
        <v>0</v>
      </c>
      <c r="L1839" s="174">
        <v>0</v>
      </c>
      <c r="M1839" s="174">
        <v>0</v>
      </c>
      <c r="N1839" s="174">
        <v>296712</v>
      </c>
    </row>
    <row r="1840" spans="1:14" hidden="1" outlineLevel="1" x14ac:dyDescent="0.25">
      <c r="A1840" s="175" t="s">
        <v>360</v>
      </c>
      <c r="B1840" s="175" t="s">
        <v>361</v>
      </c>
      <c r="C1840" s="175" t="s">
        <v>161</v>
      </c>
      <c r="D1840" s="175" t="s">
        <v>162</v>
      </c>
      <c r="E1840" s="175"/>
      <c r="F1840" s="174">
        <v>19776</v>
      </c>
      <c r="G1840" s="174">
        <v>16800</v>
      </c>
      <c r="H1840" s="174">
        <v>0</v>
      </c>
      <c r="I1840" s="174">
        <v>0</v>
      </c>
      <c r="J1840" s="174">
        <v>22816</v>
      </c>
      <c r="K1840" s="174">
        <v>720</v>
      </c>
      <c r="L1840" s="174">
        <v>1748</v>
      </c>
      <c r="M1840" s="174">
        <v>0</v>
      </c>
      <c r="N1840" s="174">
        <v>61860</v>
      </c>
    </row>
    <row r="1841" spans="1:14" hidden="1" outlineLevel="1" x14ac:dyDescent="0.25">
      <c r="A1841" s="175" t="s">
        <v>360</v>
      </c>
      <c r="B1841" s="175" t="s">
        <v>361</v>
      </c>
      <c r="C1841" s="175" t="s">
        <v>163</v>
      </c>
      <c r="D1841" s="175" t="s">
        <v>164</v>
      </c>
      <c r="E1841" s="175"/>
      <c r="F1841" s="174">
        <v>0</v>
      </c>
      <c r="G1841" s="174">
        <v>0</v>
      </c>
      <c r="H1841" s="174">
        <v>0</v>
      </c>
      <c r="I1841" s="174">
        <v>0</v>
      </c>
      <c r="J1841" s="174">
        <v>0</v>
      </c>
      <c r="K1841" s="174">
        <v>0</v>
      </c>
      <c r="L1841" s="174">
        <v>0</v>
      </c>
      <c r="M1841" s="174">
        <v>0</v>
      </c>
      <c r="N1841" s="174">
        <v>0</v>
      </c>
    </row>
    <row r="1842" spans="1:14" hidden="1" outlineLevel="1" x14ac:dyDescent="0.25">
      <c r="A1842" s="175" t="s">
        <v>360</v>
      </c>
      <c r="B1842" s="175" t="s">
        <v>361</v>
      </c>
      <c r="C1842" s="175" t="s">
        <v>165</v>
      </c>
      <c r="D1842" s="175" t="s">
        <v>166</v>
      </c>
      <c r="E1842" s="175"/>
      <c r="F1842" s="174">
        <v>0</v>
      </c>
      <c r="G1842" s="174">
        <v>0</v>
      </c>
      <c r="H1842" s="174">
        <v>0</v>
      </c>
      <c r="I1842" s="174">
        <v>0</v>
      </c>
      <c r="J1842" s="174">
        <v>4544</v>
      </c>
      <c r="K1842" s="174">
        <v>0</v>
      </c>
      <c r="L1842" s="174">
        <v>0</v>
      </c>
      <c r="M1842" s="174">
        <v>0</v>
      </c>
      <c r="N1842" s="174">
        <v>4544</v>
      </c>
    </row>
    <row r="1843" spans="1:14" hidden="1" outlineLevel="1" x14ac:dyDescent="0.25">
      <c r="A1843" s="175" t="s">
        <v>360</v>
      </c>
      <c r="B1843" s="175" t="s">
        <v>361</v>
      </c>
      <c r="C1843" s="175" t="s">
        <v>167</v>
      </c>
      <c r="D1843" s="175" t="s">
        <v>168</v>
      </c>
      <c r="E1843" s="175"/>
      <c r="F1843" s="174">
        <v>0</v>
      </c>
      <c r="G1843" s="174">
        <v>12864</v>
      </c>
      <c r="H1843" s="174">
        <v>0</v>
      </c>
      <c r="I1843" s="174">
        <v>0</v>
      </c>
      <c r="J1843" s="174">
        <v>0</v>
      </c>
      <c r="K1843" s="174">
        <v>17520</v>
      </c>
      <c r="L1843" s="174">
        <v>0</v>
      </c>
      <c r="M1843" s="174">
        <v>900</v>
      </c>
      <c r="N1843" s="174">
        <v>31284</v>
      </c>
    </row>
    <row r="1844" spans="1:14" hidden="1" outlineLevel="1" x14ac:dyDescent="0.25">
      <c r="A1844" s="175" t="s">
        <v>360</v>
      </c>
      <c r="B1844" s="175" t="s">
        <v>361</v>
      </c>
      <c r="C1844" s="175" t="s">
        <v>169</v>
      </c>
      <c r="D1844" s="175" t="s">
        <v>170</v>
      </c>
      <c r="E1844" s="175"/>
      <c r="F1844" s="174">
        <v>0</v>
      </c>
      <c r="G1844" s="174">
        <v>0</v>
      </c>
      <c r="H1844" s="174">
        <v>0</v>
      </c>
      <c r="I1844" s="174">
        <v>0</v>
      </c>
      <c r="J1844" s="174">
        <v>0</v>
      </c>
      <c r="K1844" s="174">
        <v>0</v>
      </c>
      <c r="L1844" s="174">
        <v>480</v>
      </c>
      <c r="M1844" s="174">
        <v>0</v>
      </c>
      <c r="N1844" s="174">
        <v>480</v>
      </c>
    </row>
    <row r="1845" spans="1:14" hidden="1" outlineLevel="1" x14ac:dyDescent="0.25">
      <c r="A1845" s="175" t="s">
        <v>360</v>
      </c>
      <c r="B1845" s="175" t="s">
        <v>361</v>
      </c>
      <c r="C1845" s="175" t="s">
        <v>171</v>
      </c>
      <c r="D1845" s="175" t="s">
        <v>172</v>
      </c>
      <c r="E1845" s="175"/>
      <c r="F1845" s="174">
        <v>10320</v>
      </c>
      <c r="G1845" s="174">
        <v>12576</v>
      </c>
      <c r="H1845" s="174">
        <v>0</v>
      </c>
      <c r="I1845" s="174">
        <v>0</v>
      </c>
      <c r="J1845" s="174">
        <v>107182</v>
      </c>
      <c r="K1845" s="174">
        <v>0</v>
      </c>
      <c r="L1845" s="174">
        <v>204</v>
      </c>
      <c r="M1845" s="174">
        <v>0</v>
      </c>
      <c r="N1845" s="174">
        <v>130282</v>
      </c>
    </row>
    <row r="1846" spans="1:14" hidden="1" outlineLevel="1" x14ac:dyDescent="0.25">
      <c r="A1846" s="175" t="s">
        <v>360</v>
      </c>
      <c r="B1846" s="175" t="s">
        <v>361</v>
      </c>
      <c r="C1846" s="175" t="s">
        <v>173</v>
      </c>
      <c r="D1846" s="175" t="s">
        <v>174</v>
      </c>
      <c r="E1846" s="175"/>
      <c r="F1846" s="174">
        <v>0</v>
      </c>
      <c r="G1846" s="174">
        <v>0</v>
      </c>
      <c r="H1846" s="174">
        <v>0</v>
      </c>
      <c r="I1846" s="174">
        <v>0</v>
      </c>
      <c r="J1846" s="174">
        <v>0</v>
      </c>
      <c r="K1846" s="174">
        <v>0</v>
      </c>
      <c r="L1846" s="174">
        <v>0</v>
      </c>
      <c r="M1846" s="174">
        <v>0</v>
      </c>
      <c r="N1846" s="174">
        <v>0</v>
      </c>
    </row>
    <row r="1847" spans="1:14" hidden="1" outlineLevel="1" x14ac:dyDescent="0.25">
      <c r="A1847" s="175" t="s">
        <v>360</v>
      </c>
      <c r="B1847" s="175" t="s">
        <v>361</v>
      </c>
      <c r="C1847" s="175" t="s">
        <v>175</v>
      </c>
      <c r="D1847" s="175" t="s">
        <v>176</v>
      </c>
      <c r="E1847" s="175"/>
      <c r="F1847" s="174">
        <v>0</v>
      </c>
      <c r="G1847" s="174">
        <v>0</v>
      </c>
      <c r="H1847" s="174">
        <v>0</v>
      </c>
      <c r="I1847" s="174">
        <v>0</v>
      </c>
      <c r="J1847" s="174">
        <v>0</v>
      </c>
      <c r="K1847" s="174">
        <v>0</v>
      </c>
      <c r="L1847" s="174">
        <v>0</v>
      </c>
      <c r="M1847" s="174">
        <v>6576</v>
      </c>
      <c r="N1847" s="174">
        <v>6576</v>
      </c>
    </row>
    <row r="1848" spans="1:14" hidden="1" outlineLevel="1" x14ac:dyDescent="0.25">
      <c r="A1848" s="175" t="s">
        <v>360</v>
      </c>
      <c r="B1848" s="175" t="s">
        <v>361</v>
      </c>
      <c r="C1848" s="175" t="s">
        <v>177</v>
      </c>
      <c r="D1848" s="175" t="s">
        <v>178</v>
      </c>
      <c r="E1848" s="175"/>
      <c r="F1848" s="174">
        <v>277584</v>
      </c>
      <c r="G1848" s="174">
        <v>0</v>
      </c>
      <c r="H1848" s="174">
        <v>0</v>
      </c>
      <c r="I1848" s="174">
        <v>23884</v>
      </c>
      <c r="J1848" s="174">
        <v>0</v>
      </c>
      <c r="K1848" s="174">
        <v>0</v>
      </c>
      <c r="L1848" s="174">
        <v>0</v>
      </c>
      <c r="M1848" s="174">
        <v>0</v>
      </c>
      <c r="N1848" s="174">
        <v>301468</v>
      </c>
    </row>
    <row r="1849" spans="1:14" hidden="1" outlineLevel="1" x14ac:dyDescent="0.25">
      <c r="A1849" s="175" t="s">
        <v>360</v>
      </c>
      <c r="B1849" s="175" t="s">
        <v>361</v>
      </c>
      <c r="C1849" s="175" t="s">
        <v>179</v>
      </c>
      <c r="D1849" s="175" t="s">
        <v>180</v>
      </c>
      <c r="E1849" s="175"/>
      <c r="F1849" s="174">
        <v>16656</v>
      </c>
      <c r="G1849" s="174">
        <v>0</v>
      </c>
      <c r="H1849" s="174">
        <v>0</v>
      </c>
      <c r="I1849" s="174">
        <v>0</v>
      </c>
      <c r="J1849" s="174">
        <v>0</v>
      </c>
      <c r="K1849" s="174">
        <v>0</v>
      </c>
      <c r="L1849" s="174">
        <v>0</v>
      </c>
      <c r="M1849" s="174">
        <v>0</v>
      </c>
      <c r="N1849" s="174">
        <v>16656</v>
      </c>
    </row>
    <row r="1850" spans="1:14" hidden="1" outlineLevel="1" x14ac:dyDescent="0.25">
      <c r="A1850" s="175" t="s">
        <v>360</v>
      </c>
      <c r="B1850" s="175" t="s">
        <v>361</v>
      </c>
      <c r="C1850" s="175" t="s">
        <v>181</v>
      </c>
      <c r="D1850" s="175" t="s">
        <v>182</v>
      </c>
      <c r="E1850" s="175"/>
      <c r="F1850" s="174">
        <v>0</v>
      </c>
      <c r="G1850" s="174">
        <v>0</v>
      </c>
      <c r="H1850" s="174">
        <v>0</v>
      </c>
      <c r="I1850" s="174">
        <v>0</v>
      </c>
      <c r="J1850" s="174">
        <v>0</v>
      </c>
      <c r="K1850" s="174">
        <v>240096</v>
      </c>
      <c r="L1850" s="174">
        <v>0</v>
      </c>
      <c r="M1850" s="174">
        <v>8820</v>
      </c>
      <c r="N1850" s="174">
        <v>248916</v>
      </c>
    </row>
    <row r="1851" spans="1:14" hidden="1" outlineLevel="1" x14ac:dyDescent="0.25">
      <c r="A1851" s="175" t="s">
        <v>360</v>
      </c>
      <c r="B1851" s="175" t="s">
        <v>361</v>
      </c>
      <c r="C1851" s="175" t="s">
        <v>183</v>
      </c>
      <c r="D1851" s="175" t="s">
        <v>184</v>
      </c>
      <c r="E1851" s="175"/>
      <c r="F1851" s="174">
        <v>0</v>
      </c>
      <c r="G1851" s="174">
        <v>0</v>
      </c>
      <c r="H1851" s="174">
        <v>0</v>
      </c>
      <c r="I1851" s="174">
        <v>0</v>
      </c>
      <c r="J1851" s="174">
        <v>0</v>
      </c>
      <c r="K1851" s="174">
        <v>0</v>
      </c>
      <c r="L1851" s="174">
        <v>0</v>
      </c>
      <c r="M1851" s="174">
        <v>0</v>
      </c>
      <c r="N1851" s="174">
        <v>0</v>
      </c>
    </row>
    <row r="1852" spans="1:14" hidden="1" outlineLevel="1" x14ac:dyDescent="0.25">
      <c r="A1852" s="175" t="s">
        <v>360</v>
      </c>
      <c r="B1852" s="175" t="s">
        <v>361</v>
      </c>
      <c r="C1852" s="175" t="s">
        <v>185</v>
      </c>
      <c r="D1852" s="175" t="s">
        <v>186</v>
      </c>
      <c r="E1852" s="175"/>
      <c r="F1852" s="174">
        <v>0</v>
      </c>
      <c r="G1852" s="174">
        <v>1920</v>
      </c>
      <c r="H1852" s="174">
        <v>0</v>
      </c>
      <c r="I1852" s="174">
        <v>0</v>
      </c>
      <c r="J1852" s="174">
        <v>0</v>
      </c>
      <c r="K1852" s="174">
        <v>246016</v>
      </c>
      <c r="L1852" s="174">
        <v>0</v>
      </c>
      <c r="M1852" s="174">
        <v>32324</v>
      </c>
      <c r="N1852" s="174">
        <v>280260</v>
      </c>
    </row>
    <row r="1853" spans="1:14" hidden="1" outlineLevel="1" x14ac:dyDescent="0.25">
      <c r="A1853" s="175" t="s">
        <v>360</v>
      </c>
      <c r="B1853" s="175" t="s">
        <v>361</v>
      </c>
      <c r="C1853" s="175" t="s">
        <v>187</v>
      </c>
      <c r="D1853" s="175" t="s">
        <v>188</v>
      </c>
      <c r="E1853" s="175"/>
      <c r="F1853" s="174">
        <v>0</v>
      </c>
      <c r="G1853" s="174">
        <v>0</v>
      </c>
      <c r="H1853" s="174">
        <v>0</v>
      </c>
      <c r="I1853" s="174">
        <v>0</v>
      </c>
      <c r="J1853" s="174">
        <v>0</v>
      </c>
      <c r="K1853" s="174">
        <v>25568</v>
      </c>
      <c r="L1853" s="174">
        <v>0</v>
      </c>
      <c r="M1853" s="174">
        <v>0</v>
      </c>
      <c r="N1853" s="174">
        <v>25568</v>
      </c>
    </row>
    <row r="1854" spans="1:14" hidden="1" outlineLevel="1" x14ac:dyDescent="0.25">
      <c r="A1854" s="175" t="s">
        <v>360</v>
      </c>
      <c r="B1854" s="175" t="s">
        <v>361</v>
      </c>
      <c r="C1854" s="175" t="s">
        <v>189</v>
      </c>
      <c r="D1854" s="175" t="s">
        <v>190</v>
      </c>
      <c r="E1854" s="175"/>
      <c r="F1854" s="174">
        <v>0</v>
      </c>
      <c r="G1854" s="174">
        <v>0</v>
      </c>
      <c r="H1854" s="174">
        <v>0</v>
      </c>
      <c r="I1854" s="174">
        <v>0</v>
      </c>
      <c r="J1854" s="174">
        <v>0</v>
      </c>
      <c r="K1854" s="174">
        <v>74576</v>
      </c>
      <c r="L1854" s="174">
        <v>0</v>
      </c>
      <c r="M1854" s="174">
        <v>0</v>
      </c>
      <c r="N1854" s="174">
        <v>74576</v>
      </c>
    </row>
    <row r="1855" spans="1:14" hidden="1" outlineLevel="1" x14ac:dyDescent="0.25">
      <c r="A1855" s="175" t="s">
        <v>360</v>
      </c>
      <c r="B1855" s="175" t="s">
        <v>361</v>
      </c>
      <c r="C1855" s="175" t="s">
        <v>191</v>
      </c>
      <c r="D1855" s="175" t="s">
        <v>192</v>
      </c>
      <c r="E1855" s="175"/>
      <c r="F1855" s="174">
        <v>0</v>
      </c>
      <c r="G1855" s="174">
        <v>122064</v>
      </c>
      <c r="H1855" s="174">
        <v>62784</v>
      </c>
      <c r="I1855" s="174">
        <v>0</v>
      </c>
      <c r="J1855" s="174">
        <v>0</v>
      </c>
      <c r="K1855" s="174">
        <v>0</v>
      </c>
      <c r="L1855" s="174">
        <v>0</v>
      </c>
      <c r="M1855" s="174">
        <v>0</v>
      </c>
      <c r="N1855" s="174">
        <v>184848</v>
      </c>
    </row>
    <row r="1856" spans="1:14" hidden="1" outlineLevel="1" x14ac:dyDescent="0.25">
      <c r="A1856" s="175" t="s">
        <v>360</v>
      </c>
      <c r="B1856" s="175" t="s">
        <v>361</v>
      </c>
      <c r="C1856" s="175" t="s">
        <v>193</v>
      </c>
      <c r="D1856" s="175" t="s">
        <v>194</v>
      </c>
      <c r="E1856" s="175"/>
      <c r="F1856" s="174">
        <v>0</v>
      </c>
      <c r="G1856" s="174">
        <v>0</v>
      </c>
      <c r="H1856" s="174">
        <v>0</v>
      </c>
      <c r="I1856" s="174">
        <v>0</v>
      </c>
      <c r="J1856" s="174">
        <v>20688</v>
      </c>
      <c r="K1856" s="174">
        <v>0</v>
      </c>
      <c r="L1856" s="174">
        <v>0</v>
      </c>
      <c r="M1856" s="174">
        <v>0</v>
      </c>
      <c r="N1856" s="174">
        <v>20688</v>
      </c>
    </row>
    <row r="1857" spans="1:14" hidden="1" outlineLevel="1" x14ac:dyDescent="0.25">
      <c r="A1857" s="175" t="s">
        <v>360</v>
      </c>
      <c r="B1857" s="175" t="s">
        <v>361</v>
      </c>
      <c r="C1857" s="175" t="s">
        <v>195</v>
      </c>
      <c r="D1857" s="175" t="s">
        <v>196</v>
      </c>
      <c r="E1857" s="175"/>
      <c r="F1857" s="174">
        <v>0</v>
      </c>
      <c r="G1857" s="174">
        <v>0</v>
      </c>
      <c r="H1857" s="174">
        <v>0</v>
      </c>
      <c r="I1857" s="174">
        <v>0</v>
      </c>
      <c r="J1857" s="174">
        <v>0</v>
      </c>
      <c r="K1857" s="174">
        <v>0</v>
      </c>
      <c r="L1857" s="174">
        <v>18745</v>
      </c>
      <c r="M1857" s="174">
        <v>0</v>
      </c>
      <c r="N1857" s="174">
        <v>18745</v>
      </c>
    </row>
    <row r="1858" spans="1:14" hidden="1" outlineLevel="1" x14ac:dyDescent="0.25">
      <c r="A1858" s="175" t="s">
        <v>360</v>
      </c>
      <c r="B1858" s="175" t="s">
        <v>361</v>
      </c>
      <c r="C1858" s="175" t="s">
        <v>197</v>
      </c>
      <c r="D1858" s="175" t="s">
        <v>198</v>
      </c>
      <c r="E1858" s="175"/>
      <c r="F1858" s="174">
        <v>0</v>
      </c>
      <c r="G1858" s="174">
        <v>0</v>
      </c>
      <c r="H1858" s="174">
        <v>0</v>
      </c>
      <c r="I1858" s="174">
        <v>0</v>
      </c>
      <c r="J1858" s="174">
        <v>2496</v>
      </c>
      <c r="K1858" s="174">
        <v>0</v>
      </c>
      <c r="L1858" s="174">
        <v>0</v>
      </c>
      <c r="M1858" s="174">
        <v>0</v>
      </c>
      <c r="N1858" s="174">
        <v>2496</v>
      </c>
    </row>
    <row r="1859" spans="1:14" hidden="1" outlineLevel="1" x14ac:dyDescent="0.25">
      <c r="A1859" s="175" t="s">
        <v>360</v>
      </c>
      <c r="B1859" s="175" t="s">
        <v>361</v>
      </c>
      <c r="C1859" s="175" t="s">
        <v>199</v>
      </c>
      <c r="D1859" s="175" t="s">
        <v>200</v>
      </c>
      <c r="E1859" s="175"/>
      <c r="F1859" s="174">
        <v>66224</v>
      </c>
      <c r="G1859" s="174">
        <v>0</v>
      </c>
      <c r="H1859" s="174">
        <v>0</v>
      </c>
      <c r="I1859" s="174">
        <v>0</v>
      </c>
      <c r="J1859" s="174">
        <v>0</v>
      </c>
      <c r="K1859" s="174">
        <v>0</v>
      </c>
      <c r="L1859" s="174">
        <v>0</v>
      </c>
      <c r="M1859" s="174">
        <v>0</v>
      </c>
      <c r="N1859" s="174">
        <v>66224</v>
      </c>
    </row>
    <row r="1860" spans="1:14" hidden="1" outlineLevel="1" x14ac:dyDescent="0.25">
      <c r="A1860" s="175" t="s">
        <v>360</v>
      </c>
      <c r="B1860" s="175" t="s">
        <v>361</v>
      </c>
      <c r="C1860" s="175" t="s">
        <v>201</v>
      </c>
      <c r="D1860" s="175" t="s">
        <v>202</v>
      </c>
      <c r="E1860" s="175"/>
      <c r="F1860" s="174">
        <v>16800</v>
      </c>
      <c r="G1860" s="174">
        <v>0</v>
      </c>
      <c r="H1860" s="174">
        <v>0</v>
      </c>
      <c r="I1860" s="174">
        <v>0</v>
      </c>
      <c r="J1860" s="174">
        <v>29165</v>
      </c>
      <c r="K1860" s="174">
        <v>0</v>
      </c>
      <c r="L1860" s="174">
        <v>46396</v>
      </c>
      <c r="M1860" s="174">
        <v>0</v>
      </c>
      <c r="N1860" s="174">
        <v>92361</v>
      </c>
    </row>
    <row r="1861" spans="1:14" hidden="1" outlineLevel="1" x14ac:dyDescent="0.25">
      <c r="A1861" s="175" t="s">
        <v>360</v>
      </c>
      <c r="B1861" s="175" t="s">
        <v>361</v>
      </c>
      <c r="C1861" s="175" t="s">
        <v>203</v>
      </c>
      <c r="D1861" s="175" t="s">
        <v>204</v>
      </c>
      <c r="E1861" s="175"/>
      <c r="F1861" s="174">
        <v>493968</v>
      </c>
      <c r="G1861" s="174">
        <v>0</v>
      </c>
      <c r="H1861" s="174">
        <v>0</v>
      </c>
      <c r="I1861" s="174">
        <v>0</v>
      </c>
      <c r="J1861" s="174">
        <v>0</v>
      </c>
      <c r="K1861" s="174">
        <v>0</v>
      </c>
      <c r="L1861" s="174">
        <v>0</v>
      </c>
      <c r="M1861" s="174">
        <v>0</v>
      </c>
      <c r="N1861" s="174">
        <v>493968</v>
      </c>
    </row>
    <row r="1862" spans="1:14" hidden="1" outlineLevel="1" x14ac:dyDescent="0.25">
      <c r="A1862" s="175" t="s">
        <v>360</v>
      </c>
      <c r="B1862" s="175" t="s">
        <v>361</v>
      </c>
      <c r="C1862" s="175" t="s">
        <v>205</v>
      </c>
      <c r="D1862" s="175" t="s">
        <v>206</v>
      </c>
      <c r="E1862" s="175"/>
      <c r="F1862" s="174">
        <v>114656</v>
      </c>
      <c r="G1862" s="174">
        <v>0</v>
      </c>
      <c r="H1862" s="174">
        <v>0</v>
      </c>
      <c r="I1862" s="174">
        <v>0</v>
      </c>
      <c r="J1862" s="174">
        <v>3552</v>
      </c>
      <c r="K1862" s="174">
        <v>0</v>
      </c>
      <c r="L1862" s="174">
        <v>384</v>
      </c>
      <c r="M1862" s="174">
        <v>0</v>
      </c>
      <c r="N1862" s="174">
        <v>118592</v>
      </c>
    </row>
    <row r="1863" spans="1:14" hidden="1" outlineLevel="1" x14ac:dyDescent="0.25">
      <c r="A1863" s="175" t="s">
        <v>360</v>
      </c>
      <c r="B1863" s="175" t="s">
        <v>361</v>
      </c>
      <c r="C1863" s="175" t="s">
        <v>207</v>
      </c>
      <c r="D1863" s="175" t="s">
        <v>208</v>
      </c>
      <c r="E1863" s="175"/>
      <c r="F1863" s="174">
        <v>0</v>
      </c>
      <c r="G1863" s="174">
        <v>0</v>
      </c>
      <c r="H1863" s="174">
        <v>0</v>
      </c>
      <c r="I1863" s="174">
        <v>0</v>
      </c>
      <c r="J1863" s="174">
        <v>0</v>
      </c>
      <c r="K1863" s="174">
        <v>0</v>
      </c>
      <c r="L1863" s="174">
        <v>0</v>
      </c>
      <c r="M1863" s="174">
        <v>0</v>
      </c>
      <c r="N1863" s="174">
        <v>0</v>
      </c>
    </row>
    <row r="1864" spans="1:14" hidden="1" outlineLevel="1" x14ac:dyDescent="0.25">
      <c r="A1864" s="175" t="s">
        <v>360</v>
      </c>
      <c r="B1864" s="175" t="s">
        <v>361</v>
      </c>
      <c r="C1864" s="175" t="s">
        <v>209</v>
      </c>
      <c r="D1864" s="175" t="s">
        <v>210</v>
      </c>
      <c r="E1864" s="175"/>
      <c r="F1864" s="174">
        <v>1029312</v>
      </c>
      <c r="G1864" s="174">
        <v>462936</v>
      </c>
      <c r="H1864" s="174">
        <v>62784</v>
      </c>
      <c r="I1864" s="174">
        <v>23884</v>
      </c>
      <c r="J1864" s="174">
        <v>229739</v>
      </c>
      <c r="K1864" s="174">
        <v>604496</v>
      </c>
      <c r="L1864" s="174">
        <v>80005</v>
      </c>
      <c r="M1864" s="174">
        <v>48620</v>
      </c>
      <c r="N1864" s="174">
        <v>2541776</v>
      </c>
    </row>
    <row r="1865" spans="1:14" hidden="1" outlineLevel="1" x14ac:dyDescent="0.25">
      <c r="D1865" s="173" t="s">
        <v>211</v>
      </c>
      <c r="E1865" s="173"/>
    </row>
    <row r="1866" spans="1:14" hidden="1" outlineLevel="1" x14ac:dyDescent="0.25">
      <c r="A1866" s="175" t="s">
        <v>360</v>
      </c>
      <c r="B1866" s="175" t="s">
        <v>361</v>
      </c>
      <c r="C1866" s="175" t="s">
        <v>212</v>
      </c>
      <c r="D1866" s="175" t="s">
        <v>213</v>
      </c>
      <c r="E1866" s="175"/>
      <c r="F1866" s="174">
        <v>0</v>
      </c>
      <c r="G1866" s="174">
        <v>0</v>
      </c>
      <c r="H1866" s="174">
        <v>0</v>
      </c>
      <c r="I1866" s="174">
        <v>0</v>
      </c>
      <c r="J1866" s="174">
        <v>0</v>
      </c>
      <c r="K1866" s="174">
        <v>0</v>
      </c>
      <c r="L1866" s="174">
        <v>0</v>
      </c>
      <c r="M1866" s="174">
        <v>0</v>
      </c>
      <c r="N1866" s="174">
        <v>0</v>
      </c>
    </row>
    <row r="1867" spans="1:14" hidden="1" outlineLevel="1" x14ac:dyDescent="0.25">
      <c r="A1867" s="175" t="s">
        <v>360</v>
      </c>
      <c r="B1867" s="175" t="s">
        <v>361</v>
      </c>
      <c r="C1867" s="175" t="s">
        <v>214</v>
      </c>
      <c r="D1867" s="175" t="s">
        <v>215</v>
      </c>
      <c r="E1867" s="175"/>
      <c r="F1867" s="174">
        <v>0</v>
      </c>
      <c r="G1867" s="174">
        <v>0</v>
      </c>
      <c r="H1867" s="174">
        <v>0</v>
      </c>
      <c r="I1867" s="174">
        <v>0</v>
      </c>
      <c r="J1867" s="174">
        <v>0</v>
      </c>
      <c r="K1867" s="174">
        <v>0</v>
      </c>
      <c r="L1867" s="174">
        <v>0</v>
      </c>
      <c r="M1867" s="174">
        <v>0</v>
      </c>
      <c r="N1867" s="174">
        <v>0</v>
      </c>
    </row>
    <row r="1868" spans="1:14" hidden="1" outlineLevel="1" x14ac:dyDescent="0.25">
      <c r="A1868" s="175" t="s">
        <v>360</v>
      </c>
      <c r="B1868" s="175" t="s">
        <v>361</v>
      </c>
      <c r="C1868" s="175" t="s">
        <v>216</v>
      </c>
      <c r="D1868" s="175" t="s">
        <v>217</v>
      </c>
      <c r="E1868" s="175"/>
      <c r="F1868" s="174">
        <v>0</v>
      </c>
      <c r="G1868" s="174">
        <v>0</v>
      </c>
      <c r="H1868" s="174">
        <v>0</v>
      </c>
      <c r="I1868" s="174">
        <v>0</v>
      </c>
      <c r="J1868" s="174">
        <v>0</v>
      </c>
      <c r="K1868" s="174">
        <v>0</v>
      </c>
      <c r="L1868" s="174">
        <v>0</v>
      </c>
      <c r="M1868" s="174">
        <v>0</v>
      </c>
      <c r="N1868" s="174">
        <v>0</v>
      </c>
    </row>
    <row r="1869" spans="1:14" hidden="1" outlineLevel="1" x14ac:dyDescent="0.25">
      <c r="A1869" s="175" t="s">
        <v>360</v>
      </c>
      <c r="B1869" s="175" t="s">
        <v>361</v>
      </c>
      <c r="C1869" s="175" t="s">
        <v>218</v>
      </c>
      <c r="D1869" s="175" t="s">
        <v>219</v>
      </c>
      <c r="E1869" s="175"/>
      <c r="F1869" s="174">
        <v>0</v>
      </c>
      <c r="G1869" s="174">
        <v>0</v>
      </c>
      <c r="H1869" s="174">
        <v>0</v>
      </c>
      <c r="I1869" s="174">
        <v>0</v>
      </c>
      <c r="J1869" s="174">
        <v>0</v>
      </c>
      <c r="K1869" s="174">
        <v>0</v>
      </c>
      <c r="L1869" s="174">
        <v>0</v>
      </c>
      <c r="M1869" s="174">
        <v>0</v>
      </c>
      <c r="N1869" s="174">
        <v>0</v>
      </c>
    </row>
    <row r="1870" spans="1:14" hidden="1" outlineLevel="1" x14ac:dyDescent="0.25">
      <c r="A1870" s="175" t="s">
        <v>360</v>
      </c>
      <c r="B1870" s="175" t="s">
        <v>361</v>
      </c>
      <c r="C1870" s="175" t="s">
        <v>482</v>
      </c>
      <c r="D1870" s="175" t="s">
        <v>483</v>
      </c>
      <c r="E1870" s="175"/>
      <c r="F1870" s="174">
        <v>0</v>
      </c>
      <c r="G1870" s="174">
        <v>0</v>
      </c>
      <c r="H1870" s="174">
        <v>0</v>
      </c>
      <c r="I1870" s="174">
        <v>0</v>
      </c>
      <c r="J1870" s="174">
        <v>0</v>
      </c>
      <c r="K1870" s="174">
        <v>0</v>
      </c>
      <c r="L1870" s="174">
        <v>0</v>
      </c>
      <c r="M1870" s="174">
        <v>0</v>
      </c>
      <c r="N1870" s="174">
        <v>0</v>
      </c>
    </row>
    <row r="1871" spans="1:14" hidden="1" outlineLevel="1" x14ac:dyDescent="0.25">
      <c r="A1871" s="175" t="s">
        <v>360</v>
      </c>
      <c r="B1871" s="175" t="s">
        <v>361</v>
      </c>
      <c r="C1871" s="175" t="s">
        <v>484</v>
      </c>
      <c r="D1871" s="175" t="s">
        <v>220</v>
      </c>
      <c r="E1871" s="175"/>
      <c r="F1871" s="174">
        <v>0</v>
      </c>
      <c r="G1871" s="174">
        <v>0</v>
      </c>
      <c r="H1871" s="174">
        <v>0</v>
      </c>
      <c r="I1871" s="174">
        <v>0</v>
      </c>
      <c r="J1871" s="174">
        <v>0</v>
      </c>
      <c r="K1871" s="174">
        <v>0</v>
      </c>
      <c r="L1871" s="174">
        <v>0</v>
      </c>
      <c r="M1871" s="174">
        <v>0</v>
      </c>
      <c r="N1871" s="174">
        <v>0</v>
      </c>
    </row>
    <row r="1872" spans="1:14" hidden="1" outlineLevel="1" x14ac:dyDescent="0.25"/>
    <row r="1873" spans="1:14" hidden="1" outlineLevel="1" x14ac:dyDescent="0.25"/>
    <row r="1874" spans="1:14" hidden="1" outlineLevel="1" x14ac:dyDescent="0.25">
      <c r="A1874" s="173" t="s">
        <v>362</v>
      </c>
    </row>
    <row r="1875" spans="1:14" hidden="1" outlineLevel="1" x14ac:dyDescent="0.25">
      <c r="A1875" s="175" t="s">
        <v>6</v>
      </c>
      <c r="B1875" s="175" t="s">
        <v>143</v>
      </c>
      <c r="C1875" s="175" t="s">
        <v>14</v>
      </c>
      <c r="D1875" s="173" t="s">
        <v>144</v>
      </c>
      <c r="E1875" s="173"/>
      <c r="F1875" s="174" t="s">
        <v>145</v>
      </c>
      <c r="G1875" s="174" t="s">
        <v>146</v>
      </c>
      <c r="H1875" s="174" t="s">
        <v>147</v>
      </c>
      <c r="I1875" s="174" t="s">
        <v>148</v>
      </c>
      <c r="J1875" s="174" t="s">
        <v>149</v>
      </c>
      <c r="K1875" s="174" t="s">
        <v>150</v>
      </c>
      <c r="L1875" s="174" t="s">
        <v>151</v>
      </c>
      <c r="M1875" s="174" t="s">
        <v>152</v>
      </c>
      <c r="N1875" s="174" t="s">
        <v>5</v>
      </c>
    </row>
    <row r="1876" spans="1:14" hidden="1" outlineLevel="1" x14ac:dyDescent="0.25">
      <c r="A1876" s="175" t="s">
        <v>363</v>
      </c>
      <c r="B1876" s="175" t="s">
        <v>364</v>
      </c>
      <c r="C1876" s="175" t="s">
        <v>155</v>
      </c>
      <c r="D1876" s="175" t="s">
        <v>156</v>
      </c>
      <c r="E1876" s="175"/>
      <c r="F1876" s="174">
        <v>12016</v>
      </c>
      <c r="G1876" s="174">
        <v>0</v>
      </c>
      <c r="H1876" s="174">
        <v>0</v>
      </c>
      <c r="I1876" s="174">
        <v>0</v>
      </c>
      <c r="J1876" s="174">
        <v>42496</v>
      </c>
      <c r="K1876" s="174">
        <v>0</v>
      </c>
      <c r="L1876" s="174">
        <v>0</v>
      </c>
      <c r="M1876" s="174">
        <v>0</v>
      </c>
      <c r="N1876" s="174">
        <v>54512</v>
      </c>
    </row>
    <row r="1877" spans="1:14" hidden="1" outlineLevel="1" x14ac:dyDescent="0.25">
      <c r="A1877" s="175" t="s">
        <v>363</v>
      </c>
      <c r="B1877" s="175" t="s">
        <v>364</v>
      </c>
      <c r="C1877" s="175" t="s">
        <v>157</v>
      </c>
      <c r="D1877" s="175" t="s">
        <v>158</v>
      </c>
      <c r="E1877" s="175"/>
      <c r="F1877" s="174">
        <v>0</v>
      </c>
      <c r="G1877" s="174">
        <v>0</v>
      </c>
      <c r="H1877" s="174">
        <v>0</v>
      </c>
      <c r="I1877" s="174">
        <v>0</v>
      </c>
      <c r="J1877" s="174">
        <v>21440</v>
      </c>
      <c r="K1877" s="174">
        <v>0</v>
      </c>
      <c r="L1877" s="174">
        <v>72</v>
      </c>
      <c r="M1877" s="174">
        <v>0</v>
      </c>
      <c r="N1877" s="174">
        <v>21512</v>
      </c>
    </row>
    <row r="1878" spans="1:14" hidden="1" outlineLevel="1" x14ac:dyDescent="0.25">
      <c r="A1878" s="175" t="s">
        <v>363</v>
      </c>
      <c r="B1878" s="175" t="s">
        <v>364</v>
      </c>
      <c r="C1878" s="175" t="s">
        <v>159</v>
      </c>
      <c r="D1878" s="175" t="s">
        <v>160</v>
      </c>
      <c r="E1878" s="175"/>
      <c r="F1878" s="174">
        <v>0</v>
      </c>
      <c r="G1878" s="174">
        <v>297536</v>
      </c>
      <c r="H1878" s="174">
        <v>0</v>
      </c>
      <c r="I1878" s="174">
        <v>0</v>
      </c>
      <c r="J1878" s="174">
        <v>560</v>
      </c>
      <c r="K1878" s="174">
        <v>0</v>
      </c>
      <c r="L1878" s="174">
        <v>0</v>
      </c>
      <c r="M1878" s="174">
        <v>0</v>
      </c>
      <c r="N1878" s="174">
        <v>298096</v>
      </c>
    </row>
    <row r="1879" spans="1:14" hidden="1" outlineLevel="1" x14ac:dyDescent="0.25">
      <c r="A1879" s="175" t="s">
        <v>363</v>
      </c>
      <c r="B1879" s="175" t="s">
        <v>364</v>
      </c>
      <c r="C1879" s="175" t="s">
        <v>161</v>
      </c>
      <c r="D1879" s="175" t="s">
        <v>162</v>
      </c>
      <c r="E1879" s="175"/>
      <c r="F1879" s="174">
        <v>5088</v>
      </c>
      <c r="G1879" s="174">
        <v>15168</v>
      </c>
      <c r="H1879" s="174">
        <v>0</v>
      </c>
      <c r="I1879" s="174">
        <v>0</v>
      </c>
      <c r="J1879" s="174">
        <v>8352</v>
      </c>
      <c r="K1879" s="174">
        <v>10944</v>
      </c>
      <c r="L1879" s="174">
        <v>80</v>
      </c>
      <c r="M1879" s="174">
        <v>0</v>
      </c>
      <c r="N1879" s="174">
        <v>39632</v>
      </c>
    </row>
    <row r="1880" spans="1:14" hidden="1" outlineLevel="1" x14ac:dyDescent="0.25">
      <c r="A1880" s="175" t="s">
        <v>363</v>
      </c>
      <c r="B1880" s="175" t="s">
        <v>364</v>
      </c>
      <c r="C1880" s="175" t="s">
        <v>163</v>
      </c>
      <c r="D1880" s="175" t="s">
        <v>164</v>
      </c>
      <c r="E1880" s="175"/>
      <c r="F1880" s="174">
        <v>0</v>
      </c>
      <c r="G1880" s="174">
        <v>0</v>
      </c>
      <c r="H1880" s="174">
        <v>0</v>
      </c>
      <c r="I1880" s="174">
        <v>0</v>
      </c>
      <c r="J1880" s="174">
        <v>0</v>
      </c>
      <c r="K1880" s="174">
        <v>0</v>
      </c>
      <c r="L1880" s="174">
        <v>0</v>
      </c>
      <c r="M1880" s="174">
        <v>0</v>
      </c>
      <c r="N1880" s="174">
        <v>0</v>
      </c>
    </row>
    <row r="1881" spans="1:14" hidden="1" outlineLevel="1" x14ac:dyDescent="0.25">
      <c r="A1881" s="175" t="s">
        <v>363</v>
      </c>
      <c r="B1881" s="175" t="s">
        <v>364</v>
      </c>
      <c r="C1881" s="175" t="s">
        <v>165</v>
      </c>
      <c r="D1881" s="175" t="s">
        <v>166</v>
      </c>
      <c r="E1881" s="175"/>
      <c r="F1881" s="174">
        <v>1808</v>
      </c>
      <c r="G1881" s="174">
        <v>0</v>
      </c>
      <c r="H1881" s="174">
        <v>0</v>
      </c>
      <c r="I1881" s="174">
        <v>0</v>
      </c>
      <c r="J1881" s="174">
        <v>0</v>
      </c>
      <c r="K1881" s="174">
        <v>0</v>
      </c>
      <c r="L1881" s="174">
        <v>0</v>
      </c>
      <c r="M1881" s="174">
        <v>0</v>
      </c>
      <c r="N1881" s="174">
        <v>1808</v>
      </c>
    </row>
    <row r="1882" spans="1:14" hidden="1" outlineLevel="1" x14ac:dyDescent="0.25">
      <c r="A1882" s="175" t="s">
        <v>363</v>
      </c>
      <c r="B1882" s="175" t="s">
        <v>364</v>
      </c>
      <c r="C1882" s="175" t="s">
        <v>167</v>
      </c>
      <c r="D1882" s="175" t="s">
        <v>168</v>
      </c>
      <c r="E1882" s="175"/>
      <c r="F1882" s="174">
        <v>0</v>
      </c>
      <c r="G1882" s="174">
        <v>1152</v>
      </c>
      <c r="H1882" s="174">
        <v>0</v>
      </c>
      <c r="I1882" s="174">
        <v>0</v>
      </c>
      <c r="J1882" s="174">
        <v>0</v>
      </c>
      <c r="K1882" s="174">
        <v>27984</v>
      </c>
      <c r="L1882" s="174">
        <v>0</v>
      </c>
      <c r="M1882" s="174">
        <v>136</v>
      </c>
      <c r="N1882" s="174">
        <v>29272</v>
      </c>
    </row>
    <row r="1883" spans="1:14" hidden="1" outlineLevel="1" x14ac:dyDescent="0.25">
      <c r="A1883" s="175" t="s">
        <v>363</v>
      </c>
      <c r="B1883" s="175" t="s">
        <v>364</v>
      </c>
      <c r="C1883" s="175" t="s">
        <v>169</v>
      </c>
      <c r="D1883" s="175" t="s">
        <v>170</v>
      </c>
      <c r="E1883" s="175"/>
      <c r="F1883" s="174">
        <v>0</v>
      </c>
      <c r="G1883" s="174">
        <v>0</v>
      </c>
      <c r="H1883" s="174">
        <v>0</v>
      </c>
      <c r="I1883" s="174">
        <v>0</v>
      </c>
      <c r="J1883" s="174">
        <v>15296</v>
      </c>
      <c r="K1883" s="174">
        <v>0</v>
      </c>
      <c r="L1883" s="174">
        <v>0</v>
      </c>
      <c r="M1883" s="174">
        <v>0</v>
      </c>
      <c r="N1883" s="174">
        <v>15296</v>
      </c>
    </row>
    <row r="1884" spans="1:14" hidden="1" outlineLevel="1" x14ac:dyDescent="0.25">
      <c r="A1884" s="175" t="s">
        <v>363</v>
      </c>
      <c r="B1884" s="175" t="s">
        <v>364</v>
      </c>
      <c r="C1884" s="175" t="s">
        <v>171</v>
      </c>
      <c r="D1884" s="175" t="s">
        <v>172</v>
      </c>
      <c r="E1884" s="175"/>
      <c r="F1884" s="174">
        <v>7152</v>
      </c>
      <c r="G1884" s="174">
        <v>3072</v>
      </c>
      <c r="H1884" s="174">
        <v>0</v>
      </c>
      <c r="I1884" s="174">
        <v>0</v>
      </c>
      <c r="J1884" s="174">
        <v>8720</v>
      </c>
      <c r="K1884" s="174">
        <v>0</v>
      </c>
      <c r="L1884" s="174">
        <v>0</v>
      </c>
      <c r="M1884" s="174">
        <v>0</v>
      </c>
      <c r="N1884" s="174">
        <v>18944</v>
      </c>
    </row>
    <row r="1885" spans="1:14" hidden="1" outlineLevel="1" x14ac:dyDescent="0.25">
      <c r="A1885" s="175" t="s">
        <v>363</v>
      </c>
      <c r="B1885" s="175" t="s">
        <v>364</v>
      </c>
      <c r="C1885" s="175" t="s">
        <v>173</v>
      </c>
      <c r="D1885" s="175" t="s">
        <v>174</v>
      </c>
      <c r="E1885" s="175"/>
      <c r="F1885" s="174">
        <v>0</v>
      </c>
      <c r="G1885" s="174">
        <v>0</v>
      </c>
      <c r="H1885" s="174">
        <v>0</v>
      </c>
      <c r="I1885" s="174">
        <v>0</v>
      </c>
      <c r="J1885" s="174">
        <v>0</v>
      </c>
      <c r="K1885" s="174">
        <v>0</v>
      </c>
      <c r="L1885" s="174">
        <v>0</v>
      </c>
      <c r="M1885" s="174">
        <v>0</v>
      </c>
      <c r="N1885" s="174">
        <v>0</v>
      </c>
    </row>
    <row r="1886" spans="1:14" hidden="1" outlineLevel="1" x14ac:dyDescent="0.25">
      <c r="A1886" s="175" t="s">
        <v>363</v>
      </c>
      <c r="B1886" s="175" t="s">
        <v>364</v>
      </c>
      <c r="C1886" s="175" t="s">
        <v>175</v>
      </c>
      <c r="D1886" s="175" t="s">
        <v>176</v>
      </c>
      <c r="E1886" s="175"/>
      <c r="F1886" s="174">
        <v>0</v>
      </c>
      <c r="G1886" s="174">
        <v>0</v>
      </c>
      <c r="H1886" s="174">
        <v>0</v>
      </c>
      <c r="I1886" s="174">
        <v>0</v>
      </c>
      <c r="J1886" s="174">
        <v>0</v>
      </c>
      <c r="K1886" s="174">
        <v>10224</v>
      </c>
      <c r="L1886" s="174">
        <v>0</v>
      </c>
      <c r="M1886" s="174">
        <v>156</v>
      </c>
      <c r="N1886" s="174">
        <v>10380</v>
      </c>
    </row>
    <row r="1887" spans="1:14" hidden="1" outlineLevel="1" x14ac:dyDescent="0.25">
      <c r="A1887" s="175" t="s">
        <v>363</v>
      </c>
      <c r="B1887" s="175" t="s">
        <v>364</v>
      </c>
      <c r="C1887" s="175" t="s">
        <v>177</v>
      </c>
      <c r="D1887" s="175" t="s">
        <v>178</v>
      </c>
      <c r="E1887" s="175"/>
      <c r="F1887" s="174">
        <v>130544</v>
      </c>
      <c r="G1887" s="174">
        <v>0</v>
      </c>
      <c r="H1887" s="174">
        <v>0</v>
      </c>
      <c r="I1887" s="174">
        <v>13248</v>
      </c>
      <c r="J1887" s="174">
        <v>0</v>
      </c>
      <c r="K1887" s="174">
        <v>0</v>
      </c>
      <c r="L1887" s="174">
        <v>0</v>
      </c>
      <c r="M1887" s="174">
        <v>0</v>
      </c>
      <c r="N1887" s="174">
        <v>143792</v>
      </c>
    </row>
    <row r="1888" spans="1:14" hidden="1" outlineLevel="1" x14ac:dyDescent="0.25">
      <c r="A1888" s="175" t="s">
        <v>363</v>
      </c>
      <c r="B1888" s="175" t="s">
        <v>364</v>
      </c>
      <c r="C1888" s="175" t="s">
        <v>179</v>
      </c>
      <c r="D1888" s="175" t="s">
        <v>180</v>
      </c>
      <c r="E1888" s="175"/>
      <c r="F1888" s="174">
        <v>16864</v>
      </c>
      <c r="G1888" s="174">
        <v>0</v>
      </c>
      <c r="H1888" s="174">
        <v>0</v>
      </c>
      <c r="I1888" s="174">
        <v>0</v>
      </c>
      <c r="J1888" s="174">
        <v>1152</v>
      </c>
      <c r="K1888" s="174">
        <v>0</v>
      </c>
      <c r="L1888" s="174">
        <v>0</v>
      </c>
      <c r="M1888" s="174">
        <v>0</v>
      </c>
      <c r="N1888" s="174">
        <v>18016</v>
      </c>
    </row>
    <row r="1889" spans="1:14" hidden="1" outlineLevel="1" x14ac:dyDescent="0.25">
      <c r="A1889" s="175" t="s">
        <v>363</v>
      </c>
      <c r="B1889" s="175" t="s">
        <v>364</v>
      </c>
      <c r="C1889" s="175" t="s">
        <v>181</v>
      </c>
      <c r="D1889" s="175" t="s">
        <v>182</v>
      </c>
      <c r="E1889" s="175"/>
      <c r="F1889" s="174">
        <v>0</v>
      </c>
      <c r="G1889" s="174">
        <v>0</v>
      </c>
      <c r="H1889" s="174">
        <v>0</v>
      </c>
      <c r="I1889" s="174">
        <v>0</v>
      </c>
      <c r="J1889" s="174">
        <v>0</v>
      </c>
      <c r="K1889" s="174">
        <v>0</v>
      </c>
      <c r="L1889" s="174">
        <v>0</v>
      </c>
      <c r="M1889" s="174">
        <v>0</v>
      </c>
      <c r="N1889" s="174">
        <v>0</v>
      </c>
    </row>
    <row r="1890" spans="1:14" hidden="1" outlineLevel="1" x14ac:dyDescent="0.25">
      <c r="A1890" s="175" t="s">
        <v>363</v>
      </c>
      <c r="B1890" s="175" t="s">
        <v>364</v>
      </c>
      <c r="C1890" s="175" t="s">
        <v>183</v>
      </c>
      <c r="D1890" s="175" t="s">
        <v>184</v>
      </c>
      <c r="E1890" s="175"/>
      <c r="F1890" s="174">
        <v>0</v>
      </c>
      <c r="G1890" s="174">
        <v>0</v>
      </c>
      <c r="H1890" s="174">
        <v>0</v>
      </c>
      <c r="I1890" s="174">
        <v>0</v>
      </c>
      <c r="J1890" s="174">
        <v>0</v>
      </c>
      <c r="K1890" s="174">
        <v>0</v>
      </c>
      <c r="L1890" s="174">
        <v>0</v>
      </c>
      <c r="M1890" s="174">
        <v>0</v>
      </c>
      <c r="N1890" s="174">
        <v>0</v>
      </c>
    </row>
    <row r="1891" spans="1:14" hidden="1" outlineLevel="1" x14ac:dyDescent="0.25">
      <c r="A1891" s="175" t="s">
        <v>363</v>
      </c>
      <c r="B1891" s="175" t="s">
        <v>364</v>
      </c>
      <c r="C1891" s="175" t="s">
        <v>185</v>
      </c>
      <c r="D1891" s="175" t="s">
        <v>186</v>
      </c>
      <c r="E1891" s="175"/>
      <c r="F1891" s="174">
        <v>1296</v>
      </c>
      <c r="G1891" s="174">
        <v>576</v>
      </c>
      <c r="H1891" s="174">
        <v>0</v>
      </c>
      <c r="I1891" s="174">
        <v>0</v>
      </c>
      <c r="J1891" s="174">
        <v>0</v>
      </c>
      <c r="K1891" s="174">
        <v>800</v>
      </c>
      <c r="L1891" s="174">
        <v>0</v>
      </c>
      <c r="M1891" s="174">
        <v>175</v>
      </c>
      <c r="N1891" s="174">
        <v>2847</v>
      </c>
    </row>
    <row r="1892" spans="1:14" hidden="1" outlineLevel="1" x14ac:dyDescent="0.25">
      <c r="A1892" s="175" t="s">
        <v>363</v>
      </c>
      <c r="B1892" s="175" t="s">
        <v>364</v>
      </c>
      <c r="C1892" s="175" t="s">
        <v>187</v>
      </c>
      <c r="D1892" s="175" t="s">
        <v>188</v>
      </c>
      <c r="E1892" s="175"/>
      <c r="F1892" s="174">
        <v>0</v>
      </c>
      <c r="G1892" s="174">
        <v>0</v>
      </c>
      <c r="H1892" s="174">
        <v>0</v>
      </c>
      <c r="I1892" s="174">
        <v>0</v>
      </c>
      <c r="J1892" s="174">
        <v>0</v>
      </c>
      <c r="K1892" s="174">
        <v>0</v>
      </c>
      <c r="L1892" s="174">
        <v>0</v>
      </c>
      <c r="M1892" s="174">
        <v>0</v>
      </c>
      <c r="N1892" s="174">
        <v>0</v>
      </c>
    </row>
    <row r="1893" spans="1:14" hidden="1" outlineLevel="1" x14ac:dyDescent="0.25">
      <c r="A1893" s="175" t="s">
        <v>363</v>
      </c>
      <c r="B1893" s="175" t="s">
        <v>364</v>
      </c>
      <c r="C1893" s="175" t="s">
        <v>189</v>
      </c>
      <c r="D1893" s="175" t="s">
        <v>190</v>
      </c>
      <c r="E1893" s="175"/>
      <c r="F1893" s="174">
        <v>0</v>
      </c>
      <c r="G1893" s="174">
        <v>0</v>
      </c>
      <c r="H1893" s="174">
        <v>0</v>
      </c>
      <c r="I1893" s="174">
        <v>0</v>
      </c>
      <c r="J1893" s="174">
        <v>0</v>
      </c>
      <c r="K1893" s="174">
        <v>0</v>
      </c>
      <c r="L1893" s="174">
        <v>0</v>
      </c>
      <c r="M1893" s="174">
        <v>0</v>
      </c>
      <c r="N1893" s="174">
        <v>0</v>
      </c>
    </row>
    <row r="1894" spans="1:14" hidden="1" outlineLevel="1" x14ac:dyDescent="0.25">
      <c r="A1894" s="175" t="s">
        <v>363</v>
      </c>
      <c r="B1894" s="175" t="s">
        <v>364</v>
      </c>
      <c r="C1894" s="175" t="s">
        <v>191</v>
      </c>
      <c r="D1894" s="175" t="s">
        <v>192</v>
      </c>
      <c r="E1894" s="175"/>
      <c r="F1894" s="174">
        <v>0</v>
      </c>
      <c r="G1894" s="174">
        <v>99808</v>
      </c>
      <c r="H1894" s="174">
        <v>21221</v>
      </c>
      <c r="I1894" s="174">
        <v>0</v>
      </c>
      <c r="J1894" s="174">
        <v>0</v>
      </c>
      <c r="K1894" s="174">
        <v>0</v>
      </c>
      <c r="L1894" s="174">
        <v>0</v>
      </c>
      <c r="M1894" s="174">
        <v>0</v>
      </c>
      <c r="N1894" s="174">
        <v>121029</v>
      </c>
    </row>
    <row r="1895" spans="1:14" hidden="1" outlineLevel="1" x14ac:dyDescent="0.25">
      <c r="A1895" s="175" t="s">
        <v>363</v>
      </c>
      <c r="B1895" s="175" t="s">
        <v>364</v>
      </c>
      <c r="C1895" s="175" t="s">
        <v>193</v>
      </c>
      <c r="D1895" s="175" t="s">
        <v>194</v>
      </c>
      <c r="E1895" s="175"/>
      <c r="F1895" s="174">
        <v>0</v>
      </c>
      <c r="G1895" s="174">
        <v>0</v>
      </c>
      <c r="H1895" s="174">
        <v>0</v>
      </c>
      <c r="I1895" s="174">
        <v>0</v>
      </c>
      <c r="J1895" s="174">
        <v>0</v>
      </c>
      <c r="K1895" s="174">
        <v>0</v>
      </c>
      <c r="L1895" s="174">
        <v>0</v>
      </c>
      <c r="M1895" s="174">
        <v>0</v>
      </c>
      <c r="N1895" s="174">
        <v>0</v>
      </c>
    </row>
    <row r="1896" spans="1:14" hidden="1" outlineLevel="1" x14ac:dyDescent="0.25">
      <c r="A1896" s="175" t="s">
        <v>363</v>
      </c>
      <c r="B1896" s="175" t="s">
        <v>364</v>
      </c>
      <c r="C1896" s="175" t="s">
        <v>195</v>
      </c>
      <c r="D1896" s="175" t="s">
        <v>196</v>
      </c>
      <c r="E1896" s="175"/>
      <c r="F1896" s="174">
        <v>0</v>
      </c>
      <c r="G1896" s="174">
        <v>0</v>
      </c>
      <c r="H1896" s="174">
        <v>0</v>
      </c>
      <c r="I1896" s="174">
        <v>0</v>
      </c>
      <c r="J1896" s="174">
        <v>1024</v>
      </c>
      <c r="K1896" s="174">
        <v>0</v>
      </c>
      <c r="L1896" s="174">
        <v>1192</v>
      </c>
      <c r="M1896" s="174">
        <v>0</v>
      </c>
      <c r="N1896" s="174">
        <v>2216</v>
      </c>
    </row>
    <row r="1897" spans="1:14" hidden="1" outlineLevel="1" x14ac:dyDescent="0.25">
      <c r="A1897" s="175" t="s">
        <v>363</v>
      </c>
      <c r="B1897" s="175" t="s">
        <v>364</v>
      </c>
      <c r="C1897" s="175" t="s">
        <v>197</v>
      </c>
      <c r="D1897" s="175" t="s">
        <v>198</v>
      </c>
      <c r="E1897" s="175"/>
      <c r="F1897" s="174">
        <v>0</v>
      </c>
      <c r="G1897" s="174">
        <v>0</v>
      </c>
      <c r="H1897" s="174">
        <v>0</v>
      </c>
      <c r="I1897" s="174">
        <v>0</v>
      </c>
      <c r="J1897" s="174">
        <v>14560</v>
      </c>
      <c r="K1897" s="174">
        <v>0</v>
      </c>
      <c r="L1897" s="174">
        <v>0</v>
      </c>
      <c r="M1897" s="174">
        <v>0</v>
      </c>
      <c r="N1897" s="174">
        <v>14560</v>
      </c>
    </row>
    <row r="1898" spans="1:14" hidden="1" outlineLevel="1" x14ac:dyDescent="0.25">
      <c r="A1898" s="175" t="s">
        <v>363</v>
      </c>
      <c r="B1898" s="175" t="s">
        <v>364</v>
      </c>
      <c r="C1898" s="175" t="s">
        <v>199</v>
      </c>
      <c r="D1898" s="175" t="s">
        <v>200</v>
      </c>
      <c r="E1898" s="175"/>
      <c r="F1898" s="174">
        <v>33168</v>
      </c>
      <c r="G1898" s="174">
        <v>0</v>
      </c>
      <c r="H1898" s="174">
        <v>0</v>
      </c>
      <c r="I1898" s="174">
        <v>0</v>
      </c>
      <c r="J1898" s="174">
        <v>0</v>
      </c>
      <c r="K1898" s="174">
        <v>0</v>
      </c>
      <c r="L1898" s="174">
        <v>0</v>
      </c>
      <c r="M1898" s="174">
        <v>0</v>
      </c>
      <c r="N1898" s="174">
        <v>33168</v>
      </c>
    </row>
    <row r="1899" spans="1:14" hidden="1" outlineLevel="1" x14ac:dyDescent="0.25">
      <c r="A1899" s="175" t="s">
        <v>363</v>
      </c>
      <c r="B1899" s="175" t="s">
        <v>364</v>
      </c>
      <c r="C1899" s="175" t="s">
        <v>201</v>
      </c>
      <c r="D1899" s="175" t="s">
        <v>202</v>
      </c>
      <c r="E1899" s="175"/>
      <c r="F1899" s="174">
        <v>1728</v>
      </c>
      <c r="G1899" s="174">
        <v>0</v>
      </c>
      <c r="H1899" s="174">
        <v>0</v>
      </c>
      <c r="I1899" s="174">
        <v>0</v>
      </c>
      <c r="J1899" s="174">
        <v>0</v>
      </c>
      <c r="K1899" s="174">
        <v>0</v>
      </c>
      <c r="L1899" s="174">
        <v>75931</v>
      </c>
      <c r="M1899" s="174">
        <v>0</v>
      </c>
      <c r="N1899" s="174">
        <v>77659</v>
      </c>
    </row>
    <row r="1900" spans="1:14" hidden="1" outlineLevel="1" x14ac:dyDescent="0.25">
      <c r="A1900" s="175" t="s">
        <v>363</v>
      </c>
      <c r="B1900" s="175" t="s">
        <v>364</v>
      </c>
      <c r="C1900" s="175" t="s">
        <v>203</v>
      </c>
      <c r="D1900" s="175" t="s">
        <v>204</v>
      </c>
      <c r="E1900" s="175"/>
      <c r="F1900" s="174">
        <v>143952</v>
      </c>
      <c r="G1900" s="174">
        <v>0</v>
      </c>
      <c r="H1900" s="174">
        <v>0</v>
      </c>
      <c r="I1900" s="174">
        <v>0</v>
      </c>
      <c r="J1900" s="174">
        <v>528</v>
      </c>
      <c r="K1900" s="174">
        <v>0</v>
      </c>
      <c r="L1900" s="174">
        <v>0</v>
      </c>
      <c r="M1900" s="174">
        <v>0</v>
      </c>
      <c r="N1900" s="174">
        <v>144480</v>
      </c>
    </row>
    <row r="1901" spans="1:14" hidden="1" outlineLevel="1" x14ac:dyDescent="0.25">
      <c r="A1901" s="175" t="s">
        <v>363</v>
      </c>
      <c r="B1901" s="175" t="s">
        <v>364</v>
      </c>
      <c r="C1901" s="175" t="s">
        <v>205</v>
      </c>
      <c r="D1901" s="175" t="s">
        <v>206</v>
      </c>
      <c r="E1901" s="175"/>
      <c r="F1901" s="174">
        <v>30336</v>
      </c>
      <c r="G1901" s="174">
        <v>0</v>
      </c>
      <c r="H1901" s="174">
        <v>0</v>
      </c>
      <c r="I1901" s="174">
        <v>0</v>
      </c>
      <c r="J1901" s="174">
        <v>0</v>
      </c>
      <c r="K1901" s="174">
        <v>0</v>
      </c>
      <c r="L1901" s="174">
        <v>0</v>
      </c>
      <c r="M1901" s="174">
        <v>0</v>
      </c>
      <c r="N1901" s="174">
        <v>30336</v>
      </c>
    </row>
    <row r="1902" spans="1:14" hidden="1" outlineLevel="1" x14ac:dyDescent="0.25">
      <c r="A1902" s="175" t="s">
        <v>363</v>
      </c>
      <c r="B1902" s="175" t="s">
        <v>364</v>
      </c>
      <c r="C1902" s="175" t="s">
        <v>207</v>
      </c>
      <c r="D1902" s="175" t="s">
        <v>208</v>
      </c>
      <c r="E1902" s="175"/>
      <c r="F1902" s="174">
        <v>0</v>
      </c>
      <c r="G1902" s="174">
        <v>0</v>
      </c>
      <c r="H1902" s="174">
        <v>0</v>
      </c>
      <c r="I1902" s="174">
        <v>0</v>
      </c>
      <c r="J1902" s="174">
        <v>0</v>
      </c>
      <c r="K1902" s="174">
        <v>0</v>
      </c>
      <c r="L1902" s="174">
        <v>0</v>
      </c>
      <c r="M1902" s="174">
        <v>0</v>
      </c>
      <c r="N1902" s="174">
        <v>0</v>
      </c>
    </row>
    <row r="1903" spans="1:14" hidden="1" outlineLevel="1" x14ac:dyDescent="0.25">
      <c r="A1903" s="175" t="s">
        <v>363</v>
      </c>
      <c r="B1903" s="175" t="s">
        <v>364</v>
      </c>
      <c r="C1903" s="175" t="s">
        <v>209</v>
      </c>
      <c r="D1903" s="175" t="s">
        <v>210</v>
      </c>
      <c r="E1903" s="175"/>
      <c r="F1903" s="174">
        <v>383952</v>
      </c>
      <c r="G1903" s="174">
        <v>417312</v>
      </c>
      <c r="H1903" s="174">
        <v>21221</v>
      </c>
      <c r="I1903" s="174">
        <v>13248</v>
      </c>
      <c r="J1903" s="174">
        <v>114128</v>
      </c>
      <c r="K1903" s="174">
        <v>49952</v>
      </c>
      <c r="L1903" s="174">
        <v>77275</v>
      </c>
      <c r="M1903" s="174">
        <v>467</v>
      </c>
      <c r="N1903" s="174">
        <v>1077555</v>
      </c>
    </row>
    <row r="1904" spans="1:14" hidden="1" outlineLevel="1" x14ac:dyDescent="0.25">
      <c r="D1904" s="173" t="s">
        <v>211</v>
      </c>
      <c r="E1904" s="173"/>
    </row>
    <row r="1905" spans="1:14" hidden="1" outlineLevel="1" x14ac:dyDescent="0.25">
      <c r="A1905" s="175" t="s">
        <v>363</v>
      </c>
      <c r="B1905" s="175" t="s">
        <v>364</v>
      </c>
      <c r="C1905" s="175" t="s">
        <v>212</v>
      </c>
      <c r="D1905" s="175" t="s">
        <v>213</v>
      </c>
      <c r="E1905" s="175"/>
      <c r="F1905" s="174">
        <v>0</v>
      </c>
      <c r="G1905" s="174">
        <v>0</v>
      </c>
      <c r="H1905" s="174">
        <v>0</v>
      </c>
      <c r="I1905" s="174">
        <v>0</v>
      </c>
      <c r="J1905" s="174">
        <v>0</v>
      </c>
      <c r="K1905" s="174">
        <v>0</v>
      </c>
      <c r="L1905" s="174">
        <v>0</v>
      </c>
      <c r="M1905" s="174">
        <v>0</v>
      </c>
      <c r="N1905" s="174">
        <v>0</v>
      </c>
    </row>
    <row r="1906" spans="1:14" hidden="1" outlineLevel="1" x14ac:dyDescent="0.25">
      <c r="A1906" s="175" t="s">
        <v>363</v>
      </c>
      <c r="B1906" s="175" t="s">
        <v>364</v>
      </c>
      <c r="C1906" s="175" t="s">
        <v>214</v>
      </c>
      <c r="D1906" s="175" t="s">
        <v>215</v>
      </c>
      <c r="E1906" s="175"/>
      <c r="F1906" s="174">
        <v>0</v>
      </c>
      <c r="G1906" s="174">
        <v>0</v>
      </c>
      <c r="H1906" s="174">
        <v>0</v>
      </c>
      <c r="I1906" s="174">
        <v>0</v>
      </c>
      <c r="J1906" s="174">
        <v>0</v>
      </c>
      <c r="K1906" s="174">
        <v>0</v>
      </c>
      <c r="L1906" s="174">
        <v>0</v>
      </c>
      <c r="M1906" s="174">
        <v>0</v>
      </c>
      <c r="N1906" s="174">
        <v>0</v>
      </c>
    </row>
    <row r="1907" spans="1:14" hidden="1" outlineLevel="1" x14ac:dyDescent="0.25">
      <c r="A1907" s="175" t="s">
        <v>363</v>
      </c>
      <c r="B1907" s="175" t="s">
        <v>364</v>
      </c>
      <c r="C1907" s="175" t="s">
        <v>216</v>
      </c>
      <c r="D1907" s="175" t="s">
        <v>217</v>
      </c>
      <c r="E1907" s="175"/>
      <c r="F1907" s="174">
        <v>0</v>
      </c>
      <c r="G1907" s="174">
        <v>0</v>
      </c>
      <c r="H1907" s="174">
        <v>0</v>
      </c>
      <c r="I1907" s="174">
        <v>0</v>
      </c>
      <c r="J1907" s="174">
        <v>0</v>
      </c>
      <c r="K1907" s="174">
        <v>0</v>
      </c>
      <c r="L1907" s="174">
        <v>0</v>
      </c>
      <c r="M1907" s="174">
        <v>0</v>
      </c>
      <c r="N1907" s="174">
        <v>0</v>
      </c>
    </row>
    <row r="1908" spans="1:14" hidden="1" outlineLevel="1" x14ac:dyDescent="0.25">
      <c r="A1908" s="175" t="s">
        <v>363</v>
      </c>
      <c r="B1908" s="175" t="s">
        <v>364</v>
      </c>
      <c r="C1908" s="175" t="s">
        <v>218</v>
      </c>
      <c r="D1908" s="175" t="s">
        <v>219</v>
      </c>
      <c r="E1908" s="175"/>
      <c r="F1908" s="174">
        <v>0</v>
      </c>
      <c r="G1908" s="174">
        <v>0</v>
      </c>
      <c r="H1908" s="174">
        <v>0</v>
      </c>
      <c r="I1908" s="174">
        <v>0</v>
      </c>
      <c r="J1908" s="174">
        <v>0</v>
      </c>
      <c r="K1908" s="174">
        <v>0</v>
      </c>
      <c r="L1908" s="174">
        <v>0</v>
      </c>
      <c r="M1908" s="174">
        <v>0</v>
      </c>
      <c r="N1908" s="174">
        <v>0</v>
      </c>
    </row>
    <row r="1909" spans="1:14" hidden="1" outlineLevel="1" x14ac:dyDescent="0.25">
      <c r="A1909" s="175" t="s">
        <v>363</v>
      </c>
      <c r="B1909" s="175" t="s">
        <v>364</v>
      </c>
      <c r="C1909" s="175" t="s">
        <v>482</v>
      </c>
      <c r="D1909" s="175" t="s">
        <v>483</v>
      </c>
      <c r="E1909" s="175"/>
      <c r="F1909" s="174">
        <v>0</v>
      </c>
      <c r="G1909" s="174">
        <v>0</v>
      </c>
      <c r="H1909" s="174">
        <v>0</v>
      </c>
      <c r="I1909" s="174">
        <v>0</v>
      </c>
      <c r="J1909" s="174">
        <v>0</v>
      </c>
      <c r="K1909" s="174">
        <v>0</v>
      </c>
      <c r="L1909" s="174">
        <v>0</v>
      </c>
      <c r="M1909" s="174">
        <v>0</v>
      </c>
      <c r="N1909" s="174">
        <v>0</v>
      </c>
    </row>
    <row r="1910" spans="1:14" hidden="1" outlineLevel="1" x14ac:dyDescent="0.25">
      <c r="A1910" s="175" t="s">
        <v>363</v>
      </c>
      <c r="B1910" s="175" t="s">
        <v>364</v>
      </c>
      <c r="C1910" s="175" t="s">
        <v>484</v>
      </c>
      <c r="D1910" s="175" t="s">
        <v>220</v>
      </c>
      <c r="E1910" s="175"/>
      <c r="F1910" s="174">
        <v>0</v>
      </c>
      <c r="G1910" s="174">
        <v>0</v>
      </c>
      <c r="H1910" s="174">
        <v>0</v>
      </c>
      <c r="I1910" s="174">
        <v>0</v>
      </c>
      <c r="J1910" s="174">
        <v>0</v>
      </c>
      <c r="K1910" s="174">
        <v>0</v>
      </c>
      <c r="L1910" s="174">
        <v>0</v>
      </c>
      <c r="M1910" s="174">
        <v>0</v>
      </c>
      <c r="N1910" s="174">
        <v>0</v>
      </c>
    </row>
    <row r="1911" spans="1:14" hidden="1" outlineLevel="1" x14ac:dyDescent="0.25"/>
    <row r="1912" spans="1:14" hidden="1" outlineLevel="1" x14ac:dyDescent="0.25"/>
    <row r="1913" spans="1:14" hidden="1" outlineLevel="1" x14ac:dyDescent="0.25">
      <c r="A1913" s="173" t="s">
        <v>365</v>
      </c>
    </row>
    <row r="1914" spans="1:14" hidden="1" outlineLevel="1" x14ac:dyDescent="0.25">
      <c r="A1914" s="175" t="s">
        <v>6</v>
      </c>
      <c r="B1914" s="175" t="s">
        <v>143</v>
      </c>
      <c r="C1914" s="175" t="s">
        <v>14</v>
      </c>
      <c r="D1914" s="173" t="s">
        <v>144</v>
      </c>
      <c r="E1914" s="173"/>
      <c r="F1914" s="174" t="s">
        <v>145</v>
      </c>
      <c r="G1914" s="174" t="s">
        <v>146</v>
      </c>
      <c r="H1914" s="174" t="s">
        <v>147</v>
      </c>
      <c r="I1914" s="174" t="s">
        <v>148</v>
      </c>
      <c r="J1914" s="174" t="s">
        <v>149</v>
      </c>
      <c r="K1914" s="174" t="s">
        <v>150</v>
      </c>
      <c r="L1914" s="174" t="s">
        <v>151</v>
      </c>
      <c r="M1914" s="174" t="s">
        <v>152</v>
      </c>
      <c r="N1914" s="174" t="s">
        <v>5</v>
      </c>
    </row>
    <row r="1915" spans="1:14" hidden="1" outlineLevel="1" x14ac:dyDescent="0.25">
      <c r="A1915" s="175" t="s">
        <v>366</v>
      </c>
      <c r="B1915" s="175" t="s">
        <v>367</v>
      </c>
      <c r="C1915" s="175" t="s">
        <v>155</v>
      </c>
      <c r="D1915" s="175" t="s">
        <v>156</v>
      </c>
      <c r="E1915" s="175"/>
      <c r="F1915" s="174">
        <v>6096</v>
      </c>
      <c r="G1915" s="174">
        <v>0</v>
      </c>
      <c r="H1915" s="174">
        <v>0</v>
      </c>
      <c r="I1915" s="174">
        <v>0</v>
      </c>
      <c r="J1915" s="174">
        <v>0</v>
      </c>
      <c r="K1915" s="174">
        <v>0</v>
      </c>
      <c r="L1915" s="174">
        <v>0</v>
      </c>
      <c r="M1915" s="174">
        <v>0</v>
      </c>
      <c r="N1915" s="174">
        <v>6096</v>
      </c>
    </row>
    <row r="1916" spans="1:14" hidden="1" outlineLevel="1" x14ac:dyDescent="0.25">
      <c r="A1916" s="175" t="s">
        <v>366</v>
      </c>
      <c r="B1916" s="175" t="s">
        <v>367</v>
      </c>
      <c r="C1916" s="175" t="s">
        <v>157</v>
      </c>
      <c r="D1916" s="175" t="s">
        <v>158</v>
      </c>
      <c r="E1916" s="175"/>
      <c r="F1916" s="174">
        <v>0</v>
      </c>
      <c r="G1916" s="174">
        <v>0</v>
      </c>
      <c r="H1916" s="174">
        <v>0</v>
      </c>
      <c r="I1916" s="174">
        <v>0</v>
      </c>
      <c r="J1916" s="174">
        <v>31504</v>
      </c>
      <c r="K1916" s="174">
        <v>0</v>
      </c>
      <c r="L1916" s="174">
        <v>3360</v>
      </c>
      <c r="M1916" s="174">
        <v>0</v>
      </c>
      <c r="N1916" s="174">
        <v>34864</v>
      </c>
    </row>
    <row r="1917" spans="1:14" hidden="1" outlineLevel="1" x14ac:dyDescent="0.25">
      <c r="A1917" s="175" t="s">
        <v>366</v>
      </c>
      <c r="B1917" s="175" t="s">
        <v>367</v>
      </c>
      <c r="C1917" s="175" t="s">
        <v>159</v>
      </c>
      <c r="D1917" s="175" t="s">
        <v>160</v>
      </c>
      <c r="E1917" s="175"/>
      <c r="F1917" s="174">
        <v>0</v>
      </c>
      <c r="G1917" s="174">
        <v>447328</v>
      </c>
      <c r="H1917" s="174">
        <v>0</v>
      </c>
      <c r="I1917" s="174">
        <v>0</v>
      </c>
      <c r="J1917" s="174">
        <v>54032</v>
      </c>
      <c r="K1917" s="174">
        <v>0</v>
      </c>
      <c r="L1917" s="174">
        <v>0</v>
      </c>
      <c r="M1917" s="174">
        <v>24</v>
      </c>
      <c r="N1917" s="174">
        <v>501384</v>
      </c>
    </row>
    <row r="1918" spans="1:14" hidden="1" outlineLevel="1" x14ac:dyDescent="0.25">
      <c r="A1918" s="175" t="s">
        <v>366</v>
      </c>
      <c r="B1918" s="175" t="s">
        <v>367</v>
      </c>
      <c r="C1918" s="175" t="s">
        <v>161</v>
      </c>
      <c r="D1918" s="175" t="s">
        <v>162</v>
      </c>
      <c r="E1918" s="175"/>
      <c r="F1918" s="174">
        <v>43152</v>
      </c>
      <c r="G1918" s="174">
        <v>18880</v>
      </c>
      <c r="H1918" s="174">
        <v>0</v>
      </c>
      <c r="I1918" s="174">
        <v>0</v>
      </c>
      <c r="J1918" s="174">
        <v>15312</v>
      </c>
      <c r="K1918" s="174">
        <v>14944</v>
      </c>
      <c r="L1918" s="174">
        <v>5048</v>
      </c>
      <c r="M1918" s="174">
        <v>1304</v>
      </c>
      <c r="N1918" s="174">
        <v>98640</v>
      </c>
    </row>
    <row r="1919" spans="1:14" hidden="1" outlineLevel="1" x14ac:dyDescent="0.25">
      <c r="A1919" s="175" t="s">
        <v>366</v>
      </c>
      <c r="B1919" s="175" t="s">
        <v>367</v>
      </c>
      <c r="C1919" s="175" t="s">
        <v>163</v>
      </c>
      <c r="D1919" s="175" t="s">
        <v>164</v>
      </c>
      <c r="E1919" s="175"/>
      <c r="F1919" s="174">
        <v>0</v>
      </c>
      <c r="G1919" s="174">
        <v>0</v>
      </c>
      <c r="H1919" s="174">
        <v>0</v>
      </c>
      <c r="I1919" s="174">
        <v>0</v>
      </c>
      <c r="J1919" s="174">
        <v>0</v>
      </c>
      <c r="K1919" s="174">
        <v>0</v>
      </c>
      <c r="L1919" s="174">
        <v>0</v>
      </c>
      <c r="M1919" s="174">
        <v>0</v>
      </c>
      <c r="N1919" s="174">
        <v>0</v>
      </c>
    </row>
    <row r="1920" spans="1:14" hidden="1" outlineLevel="1" x14ac:dyDescent="0.25">
      <c r="A1920" s="175" t="s">
        <v>366</v>
      </c>
      <c r="B1920" s="175" t="s">
        <v>367</v>
      </c>
      <c r="C1920" s="175" t="s">
        <v>165</v>
      </c>
      <c r="D1920" s="175" t="s">
        <v>166</v>
      </c>
      <c r="E1920" s="175"/>
      <c r="F1920" s="174">
        <v>0</v>
      </c>
      <c r="G1920" s="174">
        <v>0</v>
      </c>
      <c r="H1920" s="174">
        <v>0</v>
      </c>
      <c r="I1920" s="174">
        <v>0</v>
      </c>
      <c r="J1920" s="174">
        <v>7616</v>
      </c>
      <c r="K1920" s="174">
        <v>0</v>
      </c>
      <c r="L1920" s="174">
        <v>0</v>
      </c>
      <c r="M1920" s="174">
        <v>0</v>
      </c>
      <c r="N1920" s="174">
        <v>7616</v>
      </c>
    </row>
    <row r="1921" spans="1:14" hidden="1" outlineLevel="1" x14ac:dyDescent="0.25">
      <c r="A1921" s="175" t="s">
        <v>366</v>
      </c>
      <c r="B1921" s="175" t="s">
        <v>367</v>
      </c>
      <c r="C1921" s="175" t="s">
        <v>167</v>
      </c>
      <c r="D1921" s="175" t="s">
        <v>168</v>
      </c>
      <c r="E1921" s="175"/>
      <c r="F1921" s="174">
        <v>0</v>
      </c>
      <c r="G1921" s="174">
        <v>32320</v>
      </c>
      <c r="H1921" s="174">
        <v>0</v>
      </c>
      <c r="I1921" s="174">
        <v>0</v>
      </c>
      <c r="J1921" s="174">
        <v>0</v>
      </c>
      <c r="K1921" s="174">
        <v>15008</v>
      </c>
      <c r="L1921" s="174">
        <v>0</v>
      </c>
      <c r="M1921" s="174">
        <v>3136</v>
      </c>
      <c r="N1921" s="174">
        <v>50464</v>
      </c>
    </row>
    <row r="1922" spans="1:14" hidden="1" outlineLevel="1" x14ac:dyDescent="0.25">
      <c r="A1922" s="175" t="s">
        <v>366</v>
      </c>
      <c r="B1922" s="175" t="s">
        <v>367</v>
      </c>
      <c r="C1922" s="175" t="s">
        <v>169</v>
      </c>
      <c r="D1922" s="175" t="s">
        <v>170</v>
      </c>
      <c r="E1922" s="175"/>
      <c r="F1922" s="174">
        <v>0</v>
      </c>
      <c r="G1922" s="174">
        <v>0</v>
      </c>
      <c r="H1922" s="174">
        <v>0</v>
      </c>
      <c r="I1922" s="174">
        <v>0</v>
      </c>
      <c r="J1922" s="174">
        <v>17536</v>
      </c>
      <c r="K1922" s="174">
        <v>0</v>
      </c>
      <c r="L1922" s="174">
        <v>704</v>
      </c>
      <c r="M1922" s="174">
        <v>0</v>
      </c>
      <c r="N1922" s="174">
        <v>18240</v>
      </c>
    </row>
    <row r="1923" spans="1:14" hidden="1" outlineLevel="1" x14ac:dyDescent="0.25">
      <c r="A1923" s="175" t="s">
        <v>366</v>
      </c>
      <c r="B1923" s="175" t="s">
        <v>367</v>
      </c>
      <c r="C1923" s="175" t="s">
        <v>171</v>
      </c>
      <c r="D1923" s="175" t="s">
        <v>172</v>
      </c>
      <c r="E1923" s="175"/>
      <c r="F1923" s="174">
        <v>23664</v>
      </c>
      <c r="G1923" s="174">
        <v>6672</v>
      </c>
      <c r="H1923" s="174">
        <v>0</v>
      </c>
      <c r="I1923" s="174">
        <v>0</v>
      </c>
      <c r="J1923" s="174">
        <v>92352</v>
      </c>
      <c r="K1923" s="174">
        <v>0</v>
      </c>
      <c r="L1923" s="174">
        <v>96</v>
      </c>
      <c r="M1923" s="174">
        <v>0</v>
      </c>
      <c r="N1923" s="174">
        <v>122784</v>
      </c>
    </row>
    <row r="1924" spans="1:14" hidden="1" outlineLevel="1" x14ac:dyDescent="0.25">
      <c r="A1924" s="175" t="s">
        <v>366</v>
      </c>
      <c r="B1924" s="175" t="s">
        <v>367</v>
      </c>
      <c r="C1924" s="175" t="s">
        <v>173</v>
      </c>
      <c r="D1924" s="175" t="s">
        <v>174</v>
      </c>
      <c r="E1924" s="175"/>
      <c r="F1924" s="174">
        <v>0</v>
      </c>
      <c r="G1924" s="174">
        <v>864</v>
      </c>
      <c r="H1924" s="174">
        <v>0</v>
      </c>
      <c r="I1924" s="174">
        <v>0</v>
      </c>
      <c r="J1924" s="174">
        <v>0</v>
      </c>
      <c r="K1924" s="174">
        <v>0</v>
      </c>
      <c r="L1924" s="174">
        <v>0</v>
      </c>
      <c r="M1924" s="174">
        <v>0</v>
      </c>
      <c r="N1924" s="174">
        <v>864</v>
      </c>
    </row>
    <row r="1925" spans="1:14" hidden="1" outlineLevel="1" x14ac:dyDescent="0.25">
      <c r="A1925" s="175" t="s">
        <v>366</v>
      </c>
      <c r="B1925" s="175" t="s">
        <v>367</v>
      </c>
      <c r="C1925" s="175" t="s">
        <v>175</v>
      </c>
      <c r="D1925" s="175" t="s">
        <v>176</v>
      </c>
      <c r="E1925" s="175"/>
      <c r="F1925" s="174">
        <v>0</v>
      </c>
      <c r="G1925" s="174">
        <v>0</v>
      </c>
      <c r="H1925" s="174">
        <v>0</v>
      </c>
      <c r="I1925" s="174">
        <v>0</v>
      </c>
      <c r="J1925" s="174">
        <v>0</v>
      </c>
      <c r="K1925" s="174">
        <v>57200</v>
      </c>
      <c r="L1925" s="174">
        <v>0</v>
      </c>
      <c r="M1925" s="174">
        <v>2696</v>
      </c>
      <c r="N1925" s="174">
        <v>59896</v>
      </c>
    </row>
    <row r="1926" spans="1:14" hidden="1" outlineLevel="1" x14ac:dyDescent="0.25">
      <c r="A1926" s="175" t="s">
        <v>366</v>
      </c>
      <c r="B1926" s="175" t="s">
        <v>367</v>
      </c>
      <c r="C1926" s="175" t="s">
        <v>177</v>
      </c>
      <c r="D1926" s="175" t="s">
        <v>178</v>
      </c>
      <c r="E1926" s="175"/>
      <c r="F1926" s="174">
        <v>380352</v>
      </c>
      <c r="G1926" s="174">
        <v>0</v>
      </c>
      <c r="H1926" s="174">
        <v>0</v>
      </c>
      <c r="I1926" s="174">
        <v>35344</v>
      </c>
      <c r="J1926" s="174">
        <v>480</v>
      </c>
      <c r="K1926" s="174">
        <v>0</v>
      </c>
      <c r="L1926" s="174">
        <v>0</v>
      </c>
      <c r="M1926" s="174">
        <v>0</v>
      </c>
      <c r="N1926" s="174">
        <v>416176</v>
      </c>
    </row>
    <row r="1927" spans="1:14" hidden="1" outlineLevel="1" x14ac:dyDescent="0.25">
      <c r="A1927" s="175" t="s">
        <v>366</v>
      </c>
      <c r="B1927" s="175" t="s">
        <v>367</v>
      </c>
      <c r="C1927" s="175" t="s">
        <v>179</v>
      </c>
      <c r="D1927" s="175" t="s">
        <v>180</v>
      </c>
      <c r="E1927" s="175"/>
      <c r="F1927" s="174">
        <v>12768</v>
      </c>
      <c r="G1927" s="174">
        <v>0</v>
      </c>
      <c r="H1927" s="174">
        <v>0</v>
      </c>
      <c r="I1927" s="174">
        <v>0</v>
      </c>
      <c r="J1927" s="174">
        <v>0</v>
      </c>
      <c r="K1927" s="174">
        <v>0</v>
      </c>
      <c r="L1927" s="174">
        <v>0</v>
      </c>
      <c r="M1927" s="174">
        <v>0</v>
      </c>
      <c r="N1927" s="174">
        <v>12768</v>
      </c>
    </row>
    <row r="1928" spans="1:14" hidden="1" outlineLevel="1" x14ac:dyDescent="0.25">
      <c r="A1928" s="175" t="s">
        <v>366</v>
      </c>
      <c r="B1928" s="175" t="s">
        <v>367</v>
      </c>
      <c r="C1928" s="175" t="s">
        <v>181</v>
      </c>
      <c r="D1928" s="175" t="s">
        <v>182</v>
      </c>
      <c r="E1928" s="175"/>
      <c r="F1928" s="174">
        <v>0</v>
      </c>
      <c r="G1928" s="174">
        <v>0</v>
      </c>
      <c r="H1928" s="174">
        <v>0</v>
      </c>
      <c r="I1928" s="174">
        <v>0</v>
      </c>
      <c r="J1928" s="174">
        <v>0</v>
      </c>
      <c r="K1928" s="174">
        <v>79280</v>
      </c>
      <c r="L1928" s="174">
        <v>0</v>
      </c>
      <c r="M1928" s="174">
        <v>6192</v>
      </c>
      <c r="N1928" s="174">
        <v>85472</v>
      </c>
    </row>
    <row r="1929" spans="1:14" hidden="1" outlineLevel="1" x14ac:dyDescent="0.25">
      <c r="A1929" s="175" t="s">
        <v>366</v>
      </c>
      <c r="B1929" s="175" t="s">
        <v>367</v>
      </c>
      <c r="C1929" s="175" t="s">
        <v>183</v>
      </c>
      <c r="D1929" s="175" t="s">
        <v>184</v>
      </c>
      <c r="E1929" s="175"/>
      <c r="F1929" s="174">
        <v>0</v>
      </c>
      <c r="G1929" s="174">
        <v>0</v>
      </c>
      <c r="H1929" s="174">
        <v>0</v>
      </c>
      <c r="I1929" s="174">
        <v>0</v>
      </c>
      <c r="J1929" s="174">
        <v>0</v>
      </c>
      <c r="K1929" s="174">
        <v>31920</v>
      </c>
      <c r="L1929" s="174">
        <v>0</v>
      </c>
      <c r="M1929" s="174">
        <v>0</v>
      </c>
      <c r="N1929" s="174">
        <v>31920</v>
      </c>
    </row>
    <row r="1930" spans="1:14" hidden="1" outlineLevel="1" x14ac:dyDescent="0.25">
      <c r="A1930" s="175" t="s">
        <v>366</v>
      </c>
      <c r="B1930" s="175" t="s">
        <v>367</v>
      </c>
      <c r="C1930" s="175" t="s">
        <v>185</v>
      </c>
      <c r="D1930" s="175" t="s">
        <v>186</v>
      </c>
      <c r="E1930" s="175"/>
      <c r="F1930" s="174">
        <v>8976</v>
      </c>
      <c r="G1930" s="174">
        <v>0</v>
      </c>
      <c r="H1930" s="174">
        <v>0</v>
      </c>
      <c r="I1930" s="174">
        <v>0</v>
      </c>
      <c r="J1930" s="174">
        <v>2464</v>
      </c>
      <c r="K1930" s="174">
        <v>154352</v>
      </c>
      <c r="L1930" s="174">
        <v>0</v>
      </c>
      <c r="M1930" s="174">
        <v>10687</v>
      </c>
      <c r="N1930" s="174">
        <v>176479</v>
      </c>
    </row>
    <row r="1931" spans="1:14" hidden="1" outlineLevel="1" x14ac:dyDescent="0.25">
      <c r="A1931" s="175" t="s">
        <v>366</v>
      </c>
      <c r="B1931" s="175" t="s">
        <v>367</v>
      </c>
      <c r="C1931" s="175" t="s">
        <v>187</v>
      </c>
      <c r="D1931" s="175" t="s">
        <v>188</v>
      </c>
      <c r="E1931" s="175"/>
      <c r="F1931" s="174">
        <v>0</v>
      </c>
      <c r="G1931" s="174">
        <v>0</v>
      </c>
      <c r="H1931" s="174">
        <v>0</v>
      </c>
      <c r="I1931" s="174">
        <v>0</v>
      </c>
      <c r="J1931" s="174">
        <v>0</v>
      </c>
      <c r="K1931" s="174">
        <v>0</v>
      </c>
      <c r="L1931" s="174">
        <v>0</v>
      </c>
      <c r="M1931" s="174">
        <v>0</v>
      </c>
      <c r="N1931" s="174">
        <v>0</v>
      </c>
    </row>
    <row r="1932" spans="1:14" hidden="1" outlineLevel="1" x14ac:dyDescent="0.25">
      <c r="A1932" s="175" t="s">
        <v>366</v>
      </c>
      <c r="B1932" s="175" t="s">
        <v>367</v>
      </c>
      <c r="C1932" s="175" t="s">
        <v>189</v>
      </c>
      <c r="D1932" s="175" t="s">
        <v>190</v>
      </c>
      <c r="E1932" s="175"/>
      <c r="F1932" s="174">
        <v>0</v>
      </c>
      <c r="G1932" s="174">
        <v>0</v>
      </c>
      <c r="H1932" s="174">
        <v>0</v>
      </c>
      <c r="I1932" s="174">
        <v>0</v>
      </c>
      <c r="J1932" s="174">
        <v>0</v>
      </c>
      <c r="K1932" s="174">
        <v>50464</v>
      </c>
      <c r="L1932" s="174">
        <v>0</v>
      </c>
      <c r="M1932" s="174">
        <v>0</v>
      </c>
      <c r="N1932" s="174">
        <v>50464</v>
      </c>
    </row>
    <row r="1933" spans="1:14" hidden="1" outlineLevel="1" x14ac:dyDescent="0.25">
      <c r="A1933" s="175" t="s">
        <v>366</v>
      </c>
      <c r="B1933" s="175" t="s">
        <v>367</v>
      </c>
      <c r="C1933" s="175" t="s">
        <v>191</v>
      </c>
      <c r="D1933" s="175" t="s">
        <v>192</v>
      </c>
      <c r="E1933" s="175"/>
      <c r="F1933" s="174">
        <v>0</v>
      </c>
      <c r="G1933" s="174">
        <v>219728</v>
      </c>
      <c r="H1933" s="174">
        <v>83840</v>
      </c>
      <c r="I1933" s="174">
        <v>0</v>
      </c>
      <c r="J1933" s="174">
        <v>0</v>
      </c>
      <c r="K1933" s="174">
        <v>0</v>
      </c>
      <c r="L1933" s="174">
        <v>0</v>
      </c>
      <c r="M1933" s="174">
        <v>20</v>
      </c>
      <c r="N1933" s="174">
        <v>303588</v>
      </c>
    </row>
    <row r="1934" spans="1:14" hidden="1" outlineLevel="1" x14ac:dyDescent="0.25">
      <c r="A1934" s="175" t="s">
        <v>366</v>
      </c>
      <c r="B1934" s="175" t="s">
        <v>367</v>
      </c>
      <c r="C1934" s="175" t="s">
        <v>193</v>
      </c>
      <c r="D1934" s="175" t="s">
        <v>194</v>
      </c>
      <c r="E1934" s="175"/>
      <c r="F1934" s="174">
        <v>0</v>
      </c>
      <c r="G1934" s="174">
        <v>0</v>
      </c>
      <c r="H1934" s="174">
        <v>0</v>
      </c>
      <c r="I1934" s="174">
        <v>0</v>
      </c>
      <c r="J1934" s="174">
        <v>16560</v>
      </c>
      <c r="K1934" s="174">
        <v>0</v>
      </c>
      <c r="L1934" s="174">
        <v>0</v>
      </c>
      <c r="M1934" s="174">
        <v>0</v>
      </c>
      <c r="N1934" s="174">
        <v>16560</v>
      </c>
    </row>
    <row r="1935" spans="1:14" hidden="1" outlineLevel="1" x14ac:dyDescent="0.25">
      <c r="A1935" s="175" t="s">
        <v>366</v>
      </c>
      <c r="B1935" s="175" t="s">
        <v>367</v>
      </c>
      <c r="C1935" s="175" t="s">
        <v>195</v>
      </c>
      <c r="D1935" s="175" t="s">
        <v>196</v>
      </c>
      <c r="E1935" s="175"/>
      <c r="F1935" s="174">
        <v>0</v>
      </c>
      <c r="G1935" s="174">
        <v>0</v>
      </c>
      <c r="H1935" s="174">
        <v>0</v>
      </c>
      <c r="I1935" s="174">
        <v>0</v>
      </c>
      <c r="J1935" s="174">
        <v>0</v>
      </c>
      <c r="K1935" s="174">
        <v>0</v>
      </c>
      <c r="L1935" s="174">
        <v>0</v>
      </c>
      <c r="M1935" s="174">
        <v>0</v>
      </c>
      <c r="N1935" s="174">
        <v>0</v>
      </c>
    </row>
    <row r="1936" spans="1:14" hidden="1" outlineLevel="1" x14ac:dyDescent="0.25">
      <c r="A1936" s="175" t="s">
        <v>366</v>
      </c>
      <c r="B1936" s="175" t="s">
        <v>367</v>
      </c>
      <c r="C1936" s="175" t="s">
        <v>197</v>
      </c>
      <c r="D1936" s="175" t="s">
        <v>198</v>
      </c>
      <c r="E1936" s="175"/>
      <c r="F1936" s="174">
        <v>0</v>
      </c>
      <c r="G1936" s="174">
        <v>0</v>
      </c>
      <c r="H1936" s="174">
        <v>0</v>
      </c>
      <c r="I1936" s="174">
        <v>0</v>
      </c>
      <c r="J1936" s="174">
        <v>1984</v>
      </c>
      <c r="K1936" s="174">
        <v>0</v>
      </c>
      <c r="L1936" s="174">
        <v>456</v>
      </c>
      <c r="M1936" s="174">
        <v>0</v>
      </c>
      <c r="N1936" s="174">
        <v>2440</v>
      </c>
    </row>
    <row r="1937" spans="1:14" hidden="1" outlineLevel="1" x14ac:dyDescent="0.25">
      <c r="A1937" s="175" t="s">
        <v>366</v>
      </c>
      <c r="B1937" s="175" t="s">
        <v>367</v>
      </c>
      <c r="C1937" s="175" t="s">
        <v>199</v>
      </c>
      <c r="D1937" s="175" t="s">
        <v>200</v>
      </c>
      <c r="E1937" s="175"/>
      <c r="F1937" s="174">
        <v>37488</v>
      </c>
      <c r="G1937" s="174">
        <v>0</v>
      </c>
      <c r="H1937" s="174">
        <v>0</v>
      </c>
      <c r="I1937" s="174">
        <v>0</v>
      </c>
      <c r="J1937" s="174">
        <v>0</v>
      </c>
      <c r="K1937" s="174">
        <v>0</v>
      </c>
      <c r="L1937" s="174">
        <v>0</v>
      </c>
      <c r="M1937" s="174">
        <v>0</v>
      </c>
      <c r="N1937" s="174">
        <v>37488</v>
      </c>
    </row>
    <row r="1938" spans="1:14" hidden="1" outlineLevel="1" x14ac:dyDescent="0.25">
      <c r="A1938" s="175" t="s">
        <v>366</v>
      </c>
      <c r="B1938" s="175" t="s">
        <v>367</v>
      </c>
      <c r="C1938" s="175" t="s">
        <v>201</v>
      </c>
      <c r="D1938" s="175" t="s">
        <v>202</v>
      </c>
      <c r="E1938" s="175"/>
      <c r="F1938" s="174">
        <v>13728</v>
      </c>
      <c r="G1938" s="174">
        <v>0</v>
      </c>
      <c r="H1938" s="174">
        <v>0</v>
      </c>
      <c r="I1938" s="174">
        <v>0</v>
      </c>
      <c r="J1938" s="174">
        <v>51296</v>
      </c>
      <c r="K1938" s="174">
        <v>0</v>
      </c>
      <c r="L1938" s="174">
        <v>1614</v>
      </c>
      <c r="M1938" s="174">
        <v>0</v>
      </c>
      <c r="N1938" s="174">
        <v>66638</v>
      </c>
    </row>
    <row r="1939" spans="1:14" hidden="1" outlineLevel="1" x14ac:dyDescent="0.25">
      <c r="A1939" s="175" t="s">
        <v>366</v>
      </c>
      <c r="B1939" s="175" t="s">
        <v>367</v>
      </c>
      <c r="C1939" s="175" t="s">
        <v>203</v>
      </c>
      <c r="D1939" s="175" t="s">
        <v>204</v>
      </c>
      <c r="E1939" s="175"/>
      <c r="F1939" s="174">
        <v>593664</v>
      </c>
      <c r="G1939" s="174">
        <v>0</v>
      </c>
      <c r="H1939" s="174">
        <v>0</v>
      </c>
      <c r="I1939" s="174">
        <v>0</v>
      </c>
      <c r="J1939" s="174">
        <v>2880</v>
      </c>
      <c r="K1939" s="174">
        <v>0</v>
      </c>
      <c r="L1939" s="174">
        <v>0</v>
      </c>
      <c r="M1939" s="174">
        <v>0</v>
      </c>
      <c r="N1939" s="174">
        <v>596544</v>
      </c>
    </row>
    <row r="1940" spans="1:14" hidden="1" outlineLevel="1" x14ac:dyDescent="0.25">
      <c r="A1940" s="175" t="s">
        <v>366</v>
      </c>
      <c r="B1940" s="175" t="s">
        <v>367</v>
      </c>
      <c r="C1940" s="175" t="s">
        <v>205</v>
      </c>
      <c r="D1940" s="175" t="s">
        <v>206</v>
      </c>
      <c r="E1940" s="175"/>
      <c r="F1940" s="174">
        <v>88736</v>
      </c>
      <c r="G1940" s="174">
        <v>0</v>
      </c>
      <c r="H1940" s="174">
        <v>0</v>
      </c>
      <c r="I1940" s="174">
        <v>0</v>
      </c>
      <c r="J1940" s="174">
        <v>1728</v>
      </c>
      <c r="K1940" s="174">
        <v>0</v>
      </c>
      <c r="L1940" s="174">
        <v>96</v>
      </c>
      <c r="M1940" s="174">
        <v>0</v>
      </c>
      <c r="N1940" s="174">
        <v>90560</v>
      </c>
    </row>
    <row r="1941" spans="1:14" hidden="1" outlineLevel="1" x14ac:dyDescent="0.25">
      <c r="A1941" s="175" t="s">
        <v>366</v>
      </c>
      <c r="B1941" s="175" t="s">
        <v>367</v>
      </c>
      <c r="C1941" s="175" t="s">
        <v>207</v>
      </c>
      <c r="D1941" s="175" t="s">
        <v>208</v>
      </c>
      <c r="E1941" s="175"/>
      <c r="F1941" s="174">
        <v>0</v>
      </c>
      <c r="G1941" s="174">
        <v>0</v>
      </c>
      <c r="H1941" s="174">
        <v>0</v>
      </c>
      <c r="I1941" s="174">
        <v>0</v>
      </c>
      <c r="J1941" s="174">
        <v>0</v>
      </c>
      <c r="K1941" s="174">
        <v>0</v>
      </c>
      <c r="L1941" s="174">
        <v>0</v>
      </c>
      <c r="M1941" s="174">
        <v>0</v>
      </c>
      <c r="N1941" s="174">
        <v>0</v>
      </c>
    </row>
    <row r="1942" spans="1:14" hidden="1" outlineLevel="1" x14ac:dyDescent="0.25">
      <c r="A1942" s="175" t="s">
        <v>366</v>
      </c>
      <c r="B1942" s="175" t="s">
        <v>367</v>
      </c>
      <c r="C1942" s="175" t="s">
        <v>209</v>
      </c>
      <c r="D1942" s="175" t="s">
        <v>210</v>
      </c>
      <c r="E1942" s="175"/>
      <c r="F1942" s="174">
        <v>1208624</v>
      </c>
      <c r="G1942" s="174">
        <v>725792</v>
      </c>
      <c r="H1942" s="174">
        <v>83840</v>
      </c>
      <c r="I1942" s="174">
        <v>35344</v>
      </c>
      <c r="J1942" s="174">
        <v>295744</v>
      </c>
      <c r="K1942" s="174">
        <v>403168</v>
      </c>
      <c r="L1942" s="174">
        <v>11374</v>
      </c>
      <c r="M1942" s="174">
        <v>24059</v>
      </c>
      <c r="N1942" s="174">
        <v>2787945</v>
      </c>
    </row>
    <row r="1943" spans="1:14" hidden="1" outlineLevel="1" x14ac:dyDescent="0.25">
      <c r="D1943" s="173" t="s">
        <v>211</v>
      </c>
      <c r="E1943" s="173"/>
    </row>
    <row r="1944" spans="1:14" hidden="1" outlineLevel="1" x14ac:dyDescent="0.25">
      <c r="A1944" s="175" t="s">
        <v>366</v>
      </c>
      <c r="B1944" s="175" t="s">
        <v>367</v>
      </c>
      <c r="C1944" s="175" t="s">
        <v>212</v>
      </c>
      <c r="D1944" s="175" t="s">
        <v>213</v>
      </c>
      <c r="E1944" s="175"/>
      <c r="F1944" s="174">
        <v>0</v>
      </c>
      <c r="G1944" s="174">
        <v>0</v>
      </c>
      <c r="H1944" s="174">
        <v>0</v>
      </c>
      <c r="I1944" s="174">
        <v>0</v>
      </c>
      <c r="J1944" s="174">
        <v>0</v>
      </c>
      <c r="K1944" s="174">
        <v>0</v>
      </c>
      <c r="L1944" s="174">
        <v>0</v>
      </c>
      <c r="M1944" s="174">
        <v>0</v>
      </c>
      <c r="N1944" s="174">
        <v>0</v>
      </c>
    </row>
    <row r="1945" spans="1:14" hidden="1" outlineLevel="1" x14ac:dyDescent="0.25">
      <c r="A1945" s="175" t="s">
        <v>366</v>
      </c>
      <c r="B1945" s="175" t="s">
        <v>367</v>
      </c>
      <c r="C1945" s="175" t="s">
        <v>214</v>
      </c>
      <c r="D1945" s="175" t="s">
        <v>215</v>
      </c>
      <c r="E1945" s="175"/>
      <c r="F1945" s="174">
        <v>0</v>
      </c>
      <c r="G1945" s="174">
        <v>0</v>
      </c>
      <c r="H1945" s="174">
        <v>0</v>
      </c>
      <c r="I1945" s="174">
        <v>0</v>
      </c>
      <c r="J1945" s="174">
        <v>0</v>
      </c>
      <c r="K1945" s="174">
        <v>0</v>
      </c>
      <c r="L1945" s="174">
        <v>0</v>
      </c>
      <c r="M1945" s="174">
        <v>0</v>
      </c>
      <c r="N1945" s="174">
        <v>0</v>
      </c>
    </row>
    <row r="1946" spans="1:14" hidden="1" outlineLevel="1" x14ac:dyDescent="0.25">
      <c r="A1946" s="175" t="s">
        <v>366</v>
      </c>
      <c r="B1946" s="175" t="s">
        <v>367</v>
      </c>
      <c r="C1946" s="175" t="s">
        <v>216</v>
      </c>
      <c r="D1946" s="175" t="s">
        <v>217</v>
      </c>
      <c r="E1946" s="175"/>
      <c r="F1946" s="174">
        <v>0</v>
      </c>
      <c r="G1946" s="174">
        <v>0</v>
      </c>
      <c r="H1946" s="174">
        <v>0</v>
      </c>
      <c r="I1946" s="174">
        <v>0</v>
      </c>
      <c r="J1946" s="174">
        <v>0</v>
      </c>
      <c r="K1946" s="174">
        <v>0</v>
      </c>
      <c r="L1946" s="174">
        <v>0</v>
      </c>
      <c r="M1946" s="174">
        <v>0</v>
      </c>
      <c r="N1946" s="174">
        <v>0</v>
      </c>
    </row>
    <row r="1947" spans="1:14" hidden="1" outlineLevel="1" x14ac:dyDescent="0.25">
      <c r="A1947" s="175" t="s">
        <v>366</v>
      </c>
      <c r="B1947" s="175" t="s">
        <v>367</v>
      </c>
      <c r="C1947" s="175" t="s">
        <v>218</v>
      </c>
      <c r="D1947" s="175" t="s">
        <v>219</v>
      </c>
      <c r="E1947" s="175"/>
      <c r="F1947" s="174">
        <v>0</v>
      </c>
      <c r="G1947" s="174">
        <v>0</v>
      </c>
      <c r="H1947" s="174">
        <v>0</v>
      </c>
      <c r="I1947" s="174">
        <v>0</v>
      </c>
      <c r="J1947" s="174">
        <v>0</v>
      </c>
      <c r="K1947" s="174">
        <v>0</v>
      </c>
      <c r="L1947" s="174">
        <v>0</v>
      </c>
      <c r="M1947" s="174">
        <v>0</v>
      </c>
      <c r="N1947" s="174">
        <v>0</v>
      </c>
    </row>
    <row r="1948" spans="1:14" hidden="1" outlineLevel="1" x14ac:dyDescent="0.25">
      <c r="A1948" s="175" t="s">
        <v>366</v>
      </c>
      <c r="B1948" s="175" t="s">
        <v>367</v>
      </c>
      <c r="C1948" s="175" t="s">
        <v>482</v>
      </c>
      <c r="D1948" s="175" t="s">
        <v>483</v>
      </c>
      <c r="E1948" s="175"/>
      <c r="F1948" s="174">
        <v>0</v>
      </c>
      <c r="G1948" s="174">
        <v>0</v>
      </c>
      <c r="H1948" s="174">
        <v>0</v>
      </c>
      <c r="I1948" s="174">
        <v>0</v>
      </c>
      <c r="J1948" s="174">
        <v>0</v>
      </c>
      <c r="K1948" s="174">
        <v>0</v>
      </c>
      <c r="L1948" s="174">
        <v>0</v>
      </c>
      <c r="M1948" s="174">
        <v>0</v>
      </c>
      <c r="N1948" s="174">
        <v>0</v>
      </c>
    </row>
    <row r="1949" spans="1:14" hidden="1" outlineLevel="1" x14ac:dyDescent="0.25">
      <c r="A1949" s="175" t="s">
        <v>366</v>
      </c>
      <c r="B1949" s="175" t="s">
        <v>367</v>
      </c>
      <c r="C1949" s="175" t="s">
        <v>484</v>
      </c>
      <c r="D1949" s="175" t="s">
        <v>220</v>
      </c>
      <c r="E1949" s="175"/>
      <c r="F1949" s="174">
        <v>0</v>
      </c>
      <c r="G1949" s="174">
        <v>0</v>
      </c>
      <c r="H1949" s="174">
        <v>0</v>
      </c>
      <c r="I1949" s="174">
        <v>0</v>
      </c>
      <c r="J1949" s="174">
        <v>0</v>
      </c>
      <c r="K1949" s="174">
        <v>0</v>
      </c>
      <c r="L1949" s="174">
        <v>0</v>
      </c>
      <c r="M1949" s="174">
        <v>0</v>
      </c>
      <c r="N1949" s="174">
        <v>0</v>
      </c>
    </row>
    <row r="1950" spans="1:14" hidden="1" outlineLevel="1" x14ac:dyDescent="0.25"/>
    <row r="1951" spans="1:14" hidden="1" outlineLevel="1" x14ac:dyDescent="0.25"/>
    <row r="1952" spans="1:14" hidden="1" outlineLevel="1" x14ac:dyDescent="0.25">
      <c r="A1952" s="173" t="s">
        <v>372</v>
      </c>
    </row>
    <row r="1953" spans="1:14" hidden="1" outlineLevel="1" x14ac:dyDescent="0.25">
      <c r="A1953" s="175" t="s">
        <v>6</v>
      </c>
      <c r="B1953" s="175" t="s">
        <v>143</v>
      </c>
      <c r="C1953" s="175" t="s">
        <v>14</v>
      </c>
      <c r="D1953" s="173" t="s">
        <v>144</v>
      </c>
      <c r="E1953" s="173"/>
      <c r="F1953" s="174" t="s">
        <v>145</v>
      </c>
      <c r="G1953" s="174" t="s">
        <v>146</v>
      </c>
      <c r="H1953" s="174" t="s">
        <v>147</v>
      </c>
      <c r="I1953" s="174" t="s">
        <v>148</v>
      </c>
      <c r="J1953" s="174" t="s">
        <v>149</v>
      </c>
      <c r="K1953" s="174" t="s">
        <v>150</v>
      </c>
      <c r="L1953" s="174" t="s">
        <v>151</v>
      </c>
      <c r="M1953" s="174" t="s">
        <v>152</v>
      </c>
      <c r="N1953" s="174" t="s">
        <v>5</v>
      </c>
    </row>
    <row r="1954" spans="1:14" hidden="1" outlineLevel="1" x14ac:dyDescent="0.25">
      <c r="A1954" s="175" t="s">
        <v>373</v>
      </c>
      <c r="B1954" s="175" t="s">
        <v>485</v>
      </c>
      <c r="C1954" s="175" t="s">
        <v>155</v>
      </c>
      <c r="D1954" s="175" t="s">
        <v>156</v>
      </c>
      <c r="E1954" s="175"/>
      <c r="F1954" s="174">
        <v>0</v>
      </c>
      <c r="G1954" s="174">
        <v>0</v>
      </c>
      <c r="H1954" s="174">
        <v>0</v>
      </c>
      <c r="I1954" s="174">
        <v>0</v>
      </c>
      <c r="J1954" s="174">
        <v>0</v>
      </c>
      <c r="K1954" s="174">
        <v>0</v>
      </c>
      <c r="L1954" s="174">
        <v>0</v>
      </c>
      <c r="M1954" s="174">
        <v>0</v>
      </c>
      <c r="N1954" s="174">
        <v>0</v>
      </c>
    </row>
    <row r="1955" spans="1:14" hidden="1" outlineLevel="1" x14ac:dyDescent="0.25">
      <c r="A1955" s="175" t="s">
        <v>373</v>
      </c>
      <c r="B1955" s="175" t="s">
        <v>485</v>
      </c>
      <c r="C1955" s="175" t="s">
        <v>157</v>
      </c>
      <c r="D1955" s="175" t="s">
        <v>158</v>
      </c>
      <c r="E1955" s="175"/>
      <c r="F1955" s="174">
        <v>0</v>
      </c>
      <c r="G1955" s="174">
        <v>0</v>
      </c>
      <c r="H1955" s="174">
        <v>0</v>
      </c>
      <c r="I1955" s="174">
        <v>0</v>
      </c>
      <c r="J1955" s="174">
        <v>27744</v>
      </c>
      <c r="K1955" s="174">
        <v>0</v>
      </c>
      <c r="L1955" s="174">
        <v>0</v>
      </c>
      <c r="M1955" s="174">
        <v>0</v>
      </c>
      <c r="N1955" s="174">
        <v>27744</v>
      </c>
    </row>
    <row r="1956" spans="1:14" hidden="1" outlineLevel="1" x14ac:dyDescent="0.25">
      <c r="A1956" s="175" t="s">
        <v>373</v>
      </c>
      <c r="B1956" s="175" t="s">
        <v>485</v>
      </c>
      <c r="C1956" s="175" t="s">
        <v>159</v>
      </c>
      <c r="D1956" s="175" t="s">
        <v>160</v>
      </c>
      <c r="E1956" s="175"/>
      <c r="F1956" s="174">
        <v>0</v>
      </c>
      <c r="G1956" s="174">
        <v>40272</v>
      </c>
      <c r="H1956" s="174">
        <v>0</v>
      </c>
      <c r="I1956" s="174">
        <v>0</v>
      </c>
      <c r="J1956" s="174">
        <v>0</v>
      </c>
      <c r="K1956" s="174">
        <v>5504</v>
      </c>
      <c r="L1956" s="174">
        <v>0</v>
      </c>
      <c r="M1956" s="174">
        <v>0</v>
      </c>
      <c r="N1956" s="174">
        <v>45776</v>
      </c>
    </row>
    <row r="1957" spans="1:14" hidden="1" outlineLevel="1" x14ac:dyDescent="0.25">
      <c r="A1957" s="175" t="s">
        <v>373</v>
      </c>
      <c r="B1957" s="175" t="s">
        <v>485</v>
      </c>
      <c r="C1957" s="175" t="s">
        <v>161</v>
      </c>
      <c r="D1957" s="175" t="s">
        <v>162</v>
      </c>
      <c r="E1957" s="175"/>
      <c r="F1957" s="174">
        <v>0</v>
      </c>
      <c r="G1957" s="174">
        <v>0</v>
      </c>
      <c r="H1957" s="174">
        <v>0</v>
      </c>
      <c r="I1957" s="174">
        <v>0</v>
      </c>
      <c r="J1957" s="174">
        <v>36432</v>
      </c>
      <c r="K1957" s="174">
        <v>68160</v>
      </c>
      <c r="L1957" s="174">
        <v>0</v>
      </c>
      <c r="M1957" s="174">
        <v>0</v>
      </c>
      <c r="N1957" s="174">
        <v>104592</v>
      </c>
    </row>
    <row r="1958" spans="1:14" hidden="1" outlineLevel="1" x14ac:dyDescent="0.25">
      <c r="A1958" s="175" t="s">
        <v>373</v>
      </c>
      <c r="B1958" s="175" t="s">
        <v>485</v>
      </c>
      <c r="C1958" s="175" t="s">
        <v>163</v>
      </c>
      <c r="D1958" s="175" t="s">
        <v>164</v>
      </c>
      <c r="E1958" s="175"/>
      <c r="F1958" s="174">
        <v>0</v>
      </c>
      <c r="G1958" s="174">
        <v>0</v>
      </c>
      <c r="H1958" s="174">
        <v>0</v>
      </c>
      <c r="I1958" s="174">
        <v>0</v>
      </c>
      <c r="J1958" s="174">
        <v>0</v>
      </c>
      <c r="K1958" s="174">
        <v>0</v>
      </c>
      <c r="L1958" s="174">
        <v>0</v>
      </c>
      <c r="M1958" s="174">
        <v>0</v>
      </c>
      <c r="N1958" s="174">
        <v>0</v>
      </c>
    </row>
    <row r="1959" spans="1:14" hidden="1" outlineLevel="1" x14ac:dyDescent="0.25">
      <c r="A1959" s="175" t="s">
        <v>373</v>
      </c>
      <c r="B1959" s="175" t="s">
        <v>485</v>
      </c>
      <c r="C1959" s="175" t="s">
        <v>165</v>
      </c>
      <c r="D1959" s="175" t="s">
        <v>166</v>
      </c>
      <c r="E1959" s="175"/>
      <c r="F1959" s="174">
        <v>0</v>
      </c>
      <c r="G1959" s="174">
        <v>0</v>
      </c>
      <c r="H1959" s="174">
        <v>0</v>
      </c>
      <c r="I1959" s="174">
        <v>0</v>
      </c>
      <c r="J1959" s="174">
        <v>14304</v>
      </c>
      <c r="K1959" s="174">
        <v>0</v>
      </c>
      <c r="L1959" s="174">
        <v>0</v>
      </c>
      <c r="M1959" s="174">
        <v>0</v>
      </c>
      <c r="N1959" s="174">
        <v>14304</v>
      </c>
    </row>
    <row r="1960" spans="1:14" hidden="1" outlineLevel="1" x14ac:dyDescent="0.25">
      <c r="A1960" s="175" t="s">
        <v>373</v>
      </c>
      <c r="B1960" s="175" t="s">
        <v>485</v>
      </c>
      <c r="C1960" s="175" t="s">
        <v>167</v>
      </c>
      <c r="D1960" s="175" t="s">
        <v>168</v>
      </c>
      <c r="E1960" s="175"/>
      <c r="F1960" s="174">
        <v>0</v>
      </c>
      <c r="G1960" s="174">
        <v>0</v>
      </c>
      <c r="H1960" s="174">
        <v>0</v>
      </c>
      <c r="I1960" s="174">
        <v>0</v>
      </c>
      <c r="J1960" s="174">
        <v>0</v>
      </c>
      <c r="K1960" s="174">
        <v>36784</v>
      </c>
      <c r="L1960" s="174">
        <v>0</v>
      </c>
      <c r="M1960" s="174">
        <v>0</v>
      </c>
      <c r="N1960" s="174">
        <v>36784</v>
      </c>
    </row>
    <row r="1961" spans="1:14" hidden="1" outlineLevel="1" x14ac:dyDescent="0.25">
      <c r="A1961" s="175" t="s">
        <v>373</v>
      </c>
      <c r="B1961" s="175" t="s">
        <v>485</v>
      </c>
      <c r="C1961" s="175" t="s">
        <v>169</v>
      </c>
      <c r="D1961" s="175" t="s">
        <v>170</v>
      </c>
      <c r="E1961" s="175"/>
      <c r="F1961" s="174">
        <v>0</v>
      </c>
      <c r="G1961" s="174">
        <v>0</v>
      </c>
      <c r="H1961" s="174">
        <v>0</v>
      </c>
      <c r="I1961" s="174">
        <v>0</v>
      </c>
      <c r="J1961" s="174">
        <v>6368</v>
      </c>
      <c r="K1961" s="174">
        <v>0</v>
      </c>
      <c r="L1961" s="174">
        <v>0</v>
      </c>
      <c r="M1961" s="174">
        <v>0</v>
      </c>
      <c r="N1961" s="174">
        <v>6368</v>
      </c>
    </row>
    <row r="1962" spans="1:14" hidden="1" outlineLevel="1" x14ac:dyDescent="0.25">
      <c r="A1962" s="175" t="s">
        <v>373</v>
      </c>
      <c r="B1962" s="175" t="s">
        <v>485</v>
      </c>
      <c r="C1962" s="175" t="s">
        <v>171</v>
      </c>
      <c r="D1962" s="175" t="s">
        <v>172</v>
      </c>
      <c r="E1962" s="175"/>
      <c r="F1962" s="174">
        <v>0</v>
      </c>
      <c r="G1962" s="174">
        <v>0</v>
      </c>
      <c r="H1962" s="174">
        <v>0</v>
      </c>
      <c r="I1962" s="174">
        <v>0</v>
      </c>
      <c r="J1962" s="174">
        <v>9440</v>
      </c>
      <c r="K1962" s="174">
        <v>0</v>
      </c>
      <c r="L1962" s="174">
        <v>0</v>
      </c>
      <c r="M1962" s="174">
        <v>0</v>
      </c>
      <c r="N1962" s="174">
        <v>9440</v>
      </c>
    </row>
    <row r="1963" spans="1:14" hidden="1" outlineLevel="1" x14ac:dyDescent="0.25">
      <c r="A1963" s="175" t="s">
        <v>373</v>
      </c>
      <c r="B1963" s="175" t="s">
        <v>485</v>
      </c>
      <c r="C1963" s="175" t="s">
        <v>173</v>
      </c>
      <c r="D1963" s="175" t="s">
        <v>174</v>
      </c>
      <c r="E1963" s="175"/>
      <c r="F1963" s="174">
        <v>0</v>
      </c>
      <c r="G1963" s="174">
        <v>0</v>
      </c>
      <c r="H1963" s="174">
        <v>0</v>
      </c>
      <c r="I1963" s="174">
        <v>0</v>
      </c>
      <c r="J1963" s="174">
        <v>0</v>
      </c>
      <c r="K1963" s="174">
        <v>0</v>
      </c>
      <c r="L1963" s="174">
        <v>0</v>
      </c>
      <c r="M1963" s="174">
        <v>0</v>
      </c>
      <c r="N1963" s="174">
        <v>0</v>
      </c>
    </row>
    <row r="1964" spans="1:14" hidden="1" outlineLevel="1" x14ac:dyDescent="0.25">
      <c r="A1964" s="175" t="s">
        <v>373</v>
      </c>
      <c r="B1964" s="175" t="s">
        <v>485</v>
      </c>
      <c r="C1964" s="175" t="s">
        <v>175</v>
      </c>
      <c r="D1964" s="175" t="s">
        <v>176</v>
      </c>
      <c r="E1964" s="175"/>
      <c r="F1964" s="174">
        <v>0</v>
      </c>
      <c r="G1964" s="174">
        <v>0</v>
      </c>
      <c r="H1964" s="174">
        <v>0</v>
      </c>
      <c r="I1964" s="174">
        <v>0</v>
      </c>
      <c r="J1964" s="174">
        <v>0</v>
      </c>
      <c r="K1964" s="174">
        <v>37680</v>
      </c>
      <c r="L1964" s="174">
        <v>0</v>
      </c>
      <c r="M1964" s="174">
        <v>0</v>
      </c>
      <c r="N1964" s="174">
        <v>37680</v>
      </c>
    </row>
    <row r="1965" spans="1:14" hidden="1" outlineLevel="1" x14ac:dyDescent="0.25">
      <c r="A1965" s="175" t="s">
        <v>373</v>
      </c>
      <c r="B1965" s="175" t="s">
        <v>485</v>
      </c>
      <c r="C1965" s="175" t="s">
        <v>177</v>
      </c>
      <c r="D1965" s="175" t="s">
        <v>178</v>
      </c>
      <c r="E1965" s="175"/>
      <c r="F1965" s="174">
        <v>29408</v>
      </c>
      <c r="G1965" s="174">
        <v>0</v>
      </c>
      <c r="H1965" s="174">
        <v>0</v>
      </c>
      <c r="I1965" s="174">
        <v>12728</v>
      </c>
      <c r="J1965" s="174">
        <v>0</v>
      </c>
      <c r="K1965" s="174">
        <v>0</v>
      </c>
      <c r="L1965" s="174">
        <v>0</v>
      </c>
      <c r="M1965" s="174">
        <v>0</v>
      </c>
      <c r="N1965" s="174">
        <v>42136</v>
      </c>
    </row>
    <row r="1966" spans="1:14" hidden="1" outlineLevel="1" x14ac:dyDescent="0.25">
      <c r="A1966" s="175" t="s">
        <v>373</v>
      </c>
      <c r="B1966" s="175" t="s">
        <v>485</v>
      </c>
      <c r="C1966" s="175" t="s">
        <v>179</v>
      </c>
      <c r="D1966" s="175" t="s">
        <v>180</v>
      </c>
      <c r="E1966" s="175"/>
      <c r="F1966" s="174">
        <v>0</v>
      </c>
      <c r="G1966" s="174">
        <v>0</v>
      </c>
      <c r="H1966" s="174">
        <v>0</v>
      </c>
      <c r="I1966" s="174">
        <v>0</v>
      </c>
      <c r="J1966" s="174">
        <v>0</v>
      </c>
      <c r="K1966" s="174">
        <v>0</v>
      </c>
      <c r="L1966" s="174">
        <v>0</v>
      </c>
      <c r="M1966" s="174">
        <v>0</v>
      </c>
      <c r="N1966" s="174">
        <v>0</v>
      </c>
    </row>
    <row r="1967" spans="1:14" hidden="1" outlineLevel="1" x14ac:dyDescent="0.25">
      <c r="A1967" s="175" t="s">
        <v>373</v>
      </c>
      <c r="B1967" s="175" t="s">
        <v>485</v>
      </c>
      <c r="C1967" s="175" t="s">
        <v>181</v>
      </c>
      <c r="D1967" s="175" t="s">
        <v>182</v>
      </c>
      <c r="E1967" s="175"/>
      <c r="F1967" s="174">
        <v>0</v>
      </c>
      <c r="G1967" s="174">
        <v>0</v>
      </c>
      <c r="H1967" s="174">
        <v>0</v>
      </c>
      <c r="I1967" s="174">
        <v>0</v>
      </c>
      <c r="J1967" s="174">
        <v>0</v>
      </c>
      <c r="K1967" s="174">
        <v>0</v>
      </c>
      <c r="L1967" s="174">
        <v>0</v>
      </c>
      <c r="M1967" s="174">
        <v>0</v>
      </c>
      <c r="N1967" s="174">
        <v>0</v>
      </c>
    </row>
    <row r="1968" spans="1:14" hidden="1" outlineLevel="1" x14ac:dyDescent="0.25">
      <c r="A1968" s="175" t="s">
        <v>373</v>
      </c>
      <c r="B1968" s="175" t="s">
        <v>485</v>
      </c>
      <c r="C1968" s="175" t="s">
        <v>183</v>
      </c>
      <c r="D1968" s="175" t="s">
        <v>184</v>
      </c>
      <c r="E1968" s="175"/>
      <c r="F1968" s="174">
        <v>0</v>
      </c>
      <c r="G1968" s="174">
        <v>0</v>
      </c>
      <c r="H1968" s="174">
        <v>0</v>
      </c>
      <c r="I1968" s="174">
        <v>0</v>
      </c>
      <c r="J1968" s="174">
        <v>0</v>
      </c>
      <c r="K1968" s="174">
        <v>0</v>
      </c>
      <c r="L1968" s="174">
        <v>0</v>
      </c>
      <c r="M1968" s="174">
        <v>0</v>
      </c>
      <c r="N1968" s="174">
        <v>0</v>
      </c>
    </row>
    <row r="1969" spans="1:14" hidden="1" outlineLevel="1" x14ac:dyDescent="0.25">
      <c r="A1969" s="175" t="s">
        <v>373</v>
      </c>
      <c r="B1969" s="175" t="s">
        <v>485</v>
      </c>
      <c r="C1969" s="175" t="s">
        <v>185</v>
      </c>
      <c r="D1969" s="175" t="s">
        <v>186</v>
      </c>
      <c r="E1969" s="175"/>
      <c r="F1969" s="174">
        <v>0</v>
      </c>
      <c r="G1969" s="174">
        <v>0</v>
      </c>
      <c r="H1969" s="174">
        <v>0</v>
      </c>
      <c r="I1969" s="174">
        <v>0</v>
      </c>
      <c r="J1969" s="174">
        <v>0</v>
      </c>
      <c r="K1969" s="174">
        <v>70336</v>
      </c>
      <c r="L1969" s="174">
        <v>0</v>
      </c>
      <c r="M1969" s="174">
        <v>0</v>
      </c>
      <c r="N1969" s="174">
        <v>70336</v>
      </c>
    </row>
    <row r="1970" spans="1:14" hidden="1" outlineLevel="1" x14ac:dyDescent="0.25">
      <c r="A1970" s="175" t="s">
        <v>373</v>
      </c>
      <c r="B1970" s="175" t="s">
        <v>485</v>
      </c>
      <c r="C1970" s="175" t="s">
        <v>187</v>
      </c>
      <c r="D1970" s="175" t="s">
        <v>188</v>
      </c>
      <c r="E1970" s="175"/>
      <c r="F1970" s="174">
        <v>0</v>
      </c>
      <c r="G1970" s="174">
        <v>0</v>
      </c>
      <c r="H1970" s="174">
        <v>0</v>
      </c>
      <c r="I1970" s="174">
        <v>0</v>
      </c>
      <c r="J1970" s="174">
        <v>0</v>
      </c>
      <c r="K1970" s="174">
        <v>0</v>
      </c>
      <c r="L1970" s="174">
        <v>0</v>
      </c>
      <c r="M1970" s="174">
        <v>0</v>
      </c>
      <c r="N1970" s="174">
        <v>0</v>
      </c>
    </row>
    <row r="1971" spans="1:14" hidden="1" outlineLevel="1" x14ac:dyDescent="0.25">
      <c r="A1971" s="175" t="s">
        <v>373</v>
      </c>
      <c r="B1971" s="175" t="s">
        <v>485</v>
      </c>
      <c r="C1971" s="175" t="s">
        <v>189</v>
      </c>
      <c r="D1971" s="175" t="s">
        <v>190</v>
      </c>
      <c r="E1971" s="175"/>
      <c r="F1971" s="174">
        <v>0</v>
      </c>
      <c r="G1971" s="174">
        <v>0</v>
      </c>
      <c r="H1971" s="174">
        <v>0</v>
      </c>
      <c r="I1971" s="174">
        <v>0</v>
      </c>
      <c r="J1971" s="174">
        <v>0</v>
      </c>
      <c r="K1971" s="174">
        <v>0</v>
      </c>
      <c r="L1971" s="174">
        <v>0</v>
      </c>
      <c r="M1971" s="174">
        <v>0</v>
      </c>
      <c r="N1971" s="174">
        <v>0</v>
      </c>
    </row>
    <row r="1972" spans="1:14" hidden="1" outlineLevel="1" x14ac:dyDescent="0.25">
      <c r="A1972" s="175" t="s">
        <v>373</v>
      </c>
      <c r="B1972" s="175" t="s">
        <v>485</v>
      </c>
      <c r="C1972" s="175" t="s">
        <v>191</v>
      </c>
      <c r="D1972" s="175" t="s">
        <v>192</v>
      </c>
      <c r="E1972" s="175"/>
      <c r="F1972" s="174">
        <v>0</v>
      </c>
      <c r="G1972" s="174">
        <v>10128</v>
      </c>
      <c r="H1972" s="174">
        <v>6472</v>
      </c>
      <c r="I1972" s="174">
        <v>0</v>
      </c>
      <c r="J1972" s="174">
        <v>0</v>
      </c>
      <c r="K1972" s="174">
        <v>0</v>
      </c>
      <c r="L1972" s="174">
        <v>0</v>
      </c>
      <c r="M1972" s="174">
        <v>0</v>
      </c>
      <c r="N1972" s="174">
        <v>16600</v>
      </c>
    </row>
    <row r="1973" spans="1:14" hidden="1" outlineLevel="1" x14ac:dyDescent="0.25">
      <c r="A1973" s="175" t="s">
        <v>373</v>
      </c>
      <c r="B1973" s="175" t="s">
        <v>485</v>
      </c>
      <c r="C1973" s="175" t="s">
        <v>193</v>
      </c>
      <c r="D1973" s="175" t="s">
        <v>194</v>
      </c>
      <c r="E1973" s="175"/>
      <c r="F1973" s="174">
        <v>0</v>
      </c>
      <c r="G1973" s="174">
        <v>0</v>
      </c>
      <c r="H1973" s="174">
        <v>0</v>
      </c>
      <c r="I1973" s="174">
        <v>0</v>
      </c>
      <c r="J1973" s="174">
        <v>0</v>
      </c>
      <c r="K1973" s="174">
        <v>0</v>
      </c>
      <c r="L1973" s="174">
        <v>0</v>
      </c>
      <c r="M1973" s="174">
        <v>0</v>
      </c>
      <c r="N1973" s="174">
        <v>0</v>
      </c>
    </row>
    <row r="1974" spans="1:14" hidden="1" outlineLevel="1" x14ac:dyDescent="0.25">
      <c r="A1974" s="175" t="s">
        <v>373</v>
      </c>
      <c r="B1974" s="175" t="s">
        <v>485</v>
      </c>
      <c r="C1974" s="175" t="s">
        <v>195</v>
      </c>
      <c r="D1974" s="175" t="s">
        <v>196</v>
      </c>
      <c r="E1974" s="175"/>
      <c r="F1974" s="174">
        <v>0</v>
      </c>
      <c r="G1974" s="174">
        <v>0</v>
      </c>
      <c r="H1974" s="174">
        <v>0</v>
      </c>
      <c r="I1974" s="174">
        <v>0</v>
      </c>
      <c r="J1974" s="174">
        <v>28000</v>
      </c>
      <c r="K1974" s="174">
        <v>0</v>
      </c>
      <c r="L1974" s="174">
        <v>2780</v>
      </c>
      <c r="M1974" s="174">
        <v>0</v>
      </c>
      <c r="N1974" s="174">
        <v>30780</v>
      </c>
    </row>
    <row r="1975" spans="1:14" hidden="1" outlineLevel="1" x14ac:dyDescent="0.25">
      <c r="A1975" s="175" t="s">
        <v>373</v>
      </c>
      <c r="B1975" s="175" t="s">
        <v>485</v>
      </c>
      <c r="C1975" s="175" t="s">
        <v>197</v>
      </c>
      <c r="D1975" s="175" t="s">
        <v>198</v>
      </c>
      <c r="E1975" s="175"/>
      <c r="F1975" s="174">
        <v>0</v>
      </c>
      <c r="G1975" s="174">
        <v>0</v>
      </c>
      <c r="H1975" s="174">
        <v>0</v>
      </c>
      <c r="I1975" s="174">
        <v>0</v>
      </c>
      <c r="J1975" s="174">
        <v>5664</v>
      </c>
      <c r="K1975" s="174">
        <v>0</v>
      </c>
      <c r="L1975" s="174">
        <v>0</v>
      </c>
      <c r="M1975" s="174">
        <v>0</v>
      </c>
      <c r="N1975" s="174">
        <v>5664</v>
      </c>
    </row>
    <row r="1976" spans="1:14" hidden="1" outlineLevel="1" x14ac:dyDescent="0.25">
      <c r="A1976" s="175" t="s">
        <v>373</v>
      </c>
      <c r="B1976" s="175" t="s">
        <v>485</v>
      </c>
      <c r="C1976" s="175" t="s">
        <v>199</v>
      </c>
      <c r="D1976" s="175" t="s">
        <v>200</v>
      </c>
      <c r="E1976" s="175"/>
      <c r="F1976" s="174">
        <v>0</v>
      </c>
      <c r="G1976" s="174">
        <v>0</v>
      </c>
      <c r="H1976" s="174">
        <v>0</v>
      </c>
      <c r="I1976" s="174">
        <v>0</v>
      </c>
      <c r="J1976" s="174">
        <v>0</v>
      </c>
      <c r="K1976" s="174">
        <v>0</v>
      </c>
      <c r="L1976" s="174">
        <v>0</v>
      </c>
      <c r="M1976" s="174">
        <v>0</v>
      </c>
      <c r="N1976" s="174">
        <v>0</v>
      </c>
    </row>
    <row r="1977" spans="1:14" hidden="1" outlineLevel="1" x14ac:dyDescent="0.25">
      <c r="A1977" s="175" t="s">
        <v>373</v>
      </c>
      <c r="B1977" s="175" t="s">
        <v>485</v>
      </c>
      <c r="C1977" s="175" t="s">
        <v>201</v>
      </c>
      <c r="D1977" s="175" t="s">
        <v>202</v>
      </c>
      <c r="E1977" s="175"/>
      <c r="F1977" s="174">
        <v>0</v>
      </c>
      <c r="G1977" s="174">
        <v>0</v>
      </c>
      <c r="H1977" s="174">
        <v>0</v>
      </c>
      <c r="I1977" s="174">
        <v>0</v>
      </c>
      <c r="J1977" s="174">
        <v>0</v>
      </c>
      <c r="K1977" s="174">
        <v>0</v>
      </c>
      <c r="L1977" s="174">
        <v>0</v>
      </c>
      <c r="M1977" s="174">
        <v>0</v>
      </c>
      <c r="N1977" s="174">
        <v>0</v>
      </c>
    </row>
    <row r="1978" spans="1:14" hidden="1" outlineLevel="1" x14ac:dyDescent="0.25">
      <c r="A1978" s="175" t="s">
        <v>373</v>
      </c>
      <c r="B1978" s="175" t="s">
        <v>485</v>
      </c>
      <c r="C1978" s="175" t="s">
        <v>203</v>
      </c>
      <c r="D1978" s="175" t="s">
        <v>204</v>
      </c>
      <c r="E1978" s="175"/>
      <c r="F1978" s="174">
        <v>29856</v>
      </c>
      <c r="G1978" s="174">
        <v>0</v>
      </c>
      <c r="H1978" s="174">
        <v>0</v>
      </c>
      <c r="I1978" s="174">
        <v>0</v>
      </c>
      <c r="J1978" s="174">
        <v>0</v>
      </c>
      <c r="K1978" s="174">
        <v>0</v>
      </c>
      <c r="L1978" s="174">
        <v>0</v>
      </c>
      <c r="M1978" s="174">
        <v>0</v>
      </c>
      <c r="N1978" s="174">
        <v>29856</v>
      </c>
    </row>
    <row r="1979" spans="1:14" hidden="1" outlineLevel="1" x14ac:dyDescent="0.25">
      <c r="A1979" s="175" t="s">
        <v>373</v>
      </c>
      <c r="B1979" s="175" t="s">
        <v>485</v>
      </c>
      <c r="C1979" s="175" t="s">
        <v>205</v>
      </c>
      <c r="D1979" s="175" t="s">
        <v>206</v>
      </c>
      <c r="E1979" s="175"/>
      <c r="F1979" s="174">
        <v>0</v>
      </c>
      <c r="G1979" s="174">
        <v>0</v>
      </c>
      <c r="H1979" s="174">
        <v>0</v>
      </c>
      <c r="I1979" s="174">
        <v>0</v>
      </c>
      <c r="J1979" s="174">
        <v>24768</v>
      </c>
      <c r="K1979" s="174">
        <v>0</v>
      </c>
      <c r="L1979" s="174">
        <v>0</v>
      </c>
      <c r="M1979" s="174">
        <v>0</v>
      </c>
      <c r="N1979" s="174">
        <v>24768</v>
      </c>
    </row>
    <row r="1980" spans="1:14" hidden="1" outlineLevel="1" x14ac:dyDescent="0.25">
      <c r="A1980" s="175" t="s">
        <v>373</v>
      </c>
      <c r="B1980" s="175" t="s">
        <v>485</v>
      </c>
      <c r="C1980" s="175" t="s">
        <v>207</v>
      </c>
      <c r="D1980" s="175" t="s">
        <v>208</v>
      </c>
      <c r="E1980" s="175"/>
      <c r="F1980" s="174">
        <v>0</v>
      </c>
      <c r="G1980" s="174">
        <v>0</v>
      </c>
      <c r="H1980" s="174">
        <v>0</v>
      </c>
      <c r="I1980" s="174">
        <v>0</v>
      </c>
      <c r="J1980" s="174">
        <v>0</v>
      </c>
      <c r="K1980" s="174">
        <v>0</v>
      </c>
      <c r="L1980" s="174">
        <v>0</v>
      </c>
      <c r="M1980" s="174">
        <v>0</v>
      </c>
      <c r="N1980" s="174">
        <v>0</v>
      </c>
    </row>
    <row r="1981" spans="1:14" hidden="1" outlineLevel="1" x14ac:dyDescent="0.25">
      <c r="A1981" s="175" t="s">
        <v>373</v>
      </c>
      <c r="B1981" s="175" t="s">
        <v>485</v>
      </c>
      <c r="C1981" s="175" t="s">
        <v>209</v>
      </c>
      <c r="D1981" s="175" t="s">
        <v>210</v>
      </c>
      <c r="E1981" s="175"/>
      <c r="F1981" s="174">
        <v>59264</v>
      </c>
      <c r="G1981" s="174">
        <v>50400</v>
      </c>
      <c r="H1981" s="174">
        <v>6472</v>
      </c>
      <c r="I1981" s="174">
        <v>12728</v>
      </c>
      <c r="J1981" s="174">
        <v>152720</v>
      </c>
      <c r="K1981" s="174">
        <v>218464</v>
      </c>
      <c r="L1981" s="174">
        <v>2780</v>
      </c>
      <c r="M1981" s="174">
        <v>0</v>
      </c>
      <c r="N1981" s="174">
        <v>502828</v>
      </c>
    </row>
    <row r="1982" spans="1:14" hidden="1" outlineLevel="1" x14ac:dyDescent="0.25">
      <c r="D1982" s="173" t="s">
        <v>211</v>
      </c>
      <c r="E1982" s="173"/>
    </row>
    <row r="1983" spans="1:14" hidden="1" outlineLevel="1" x14ac:dyDescent="0.25">
      <c r="A1983" s="175" t="s">
        <v>373</v>
      </c>
      <c r="B1983" s="175" t="s">
        <v>485</v>
      </c>
      <c r="C1983" s="175" t="s">
        <v>212</v>
      </c>
      <c r="D1983" s="175" t="s">
        <v>213</v>
      </c>
      <c r="E1983" s="175"/>
      <c r="F1983" s="174">
        <v>0</v>
      </c>
      <c r="G1983" s="174">
        <v>0</v>
      </c>
      <c r="H1983" s="174">
        <v>0</v>
      </c>
      <c r="I1983" s="174">
        <v>0</v>
      </c>
      <c r="J1983" s="174">
        <v>0</v>
      </c>
      <c r="K1983" s="174">
        <v>0</v>
      </c>
      <c r="L1983" s="174">
        <v>0</v>
      </c>
      <c r="M1983" s="174">
        <v>0</v>
      </c>
      <c r="N1983" s="174">
        <v>0</v>
      </c>
    </row>
    <row r="1984" spans="1:14" hidden="1" outlineLevel="1" x14ac:dyDescent="0.25">
      <c r="A1984" s="175" t="s">
        <v>373</v>
      </c>
      <c r="B1984" s="175" t="s">
        <v>485</v>
      </c>
      <c r="C1984" s="175" t="s">
        <v>214</v>
      </c>
      <c r="D1984" s="175" t="s">
        <v>215</v>
      </c>
      <c r="E1984" s="175"/>
      <c r="F1984" s="174">
        <v>0</v>
      </c>
      <c r="G1984" s="174">
        <v>0</v>
      </c>
      <c r="H1984" s="174">
        <v>0</v>
      </c>
      <c r="I1984" s="174">
        <v>0</v>
      </c>
      <c r="J1984" s="174">
        <v>0</v>
      </c>
      <c r="K1984" s="174">
        <v>0</v>
      </c>
      <c r="L1984" s="174">
        <v>0</v>
      </c>
      <c r="M1984" s="174">
        <v>0</v>
      </c>
      <c r="N1984" s="174">
        <v>0</v>
      </c>
    </row>
    <row r="1985" spans="1:14" hidden="1" outlineLevel="1" x14ac:dyDescent="0.25">
      <c r="A1985" s="175" t="s">
        <v>373</v>
      </c>
      <c r="B1985" s="175" t="s">
        <v>485</v>
      </c>
      <c r="C1985" s="175" t="s">
        <v>216</v>
      </c>
      <c r="D1985" s="175" t="s">
        <v>217</v>
      </c>
      <c r="E1985" s="175"/>
      <c r="F1985" s="174">
        <v>0</v>
      </c>
      <c r="G1985" s="174">
        <v>0</v>
      </c>
      <c r="H1985" s="174">
        <v>0</v>
      </c>
      <c r="I1985" s="174">
        <v>0</v>
      </c>
      <c r="J1985" s="174">
        <v>0</v>
      </c>
      <c r="K1985" s="174">
        <v>0</v>
      </c>
      <c r="L1985" s="174">
        <v>0</v>
      </c>
      <c r="M1985" s="174">
        <v>0</v>
      </c>
      <c r="N1985" s="174">
        <v>0</v>
      </c>
    </row>
    <row r="1986" spans="1:14" hidden="1" outlineLevel="1" x14ac:dyDescent="0.25">
      <c r="A1986" s="175" t="s">
        <v>373</v>
      </c>
      <c r="B1986" s="175" t="s">
        <v>485</v>
      </c>
      <c r="C1986" s="175" t="s">
        <v>218</v>
      </c>
      <c r="D1986" s="175" t="s">
        <v>219</v>
      </c>
      <c r="E1986" s="175"/>
      <c r="F1986" s="174">
        <v>0</v>
      </c>
      <c r="G1986" s="174">
        <v>0</v>
      </c>
      <c r="H1986" s="174">
        <v>0</v>
      </c>
      <c r="I1986" s="174">
        <v>0</v>
      </c>
      <c r="J1986" s="174">
        <v>0</v>
      </c>
      <c r="K1986" s="174">
        <v>0</v>
      </c>
      <c r="L1986" s="174">
        <v>0</v>
      </c>
      <c r="M1986" s="174">
        <v>0</v>
      </c>
      <c r="N1986" s="174">
        <v>0</v>
      </c>
    </row>
    <row r="1987" spans="1:14" hidden="1" outlineLevel="1" x14ac:dyDescent="0.25">
      <c r="A1987" s="175" t="s">
        <v>373</v>
      </c>
      <c r="B1987" s="175" t="s">
        <v>485</v>
      </c>
      <c r="C1987" s="175" t="s">
        <v>482</v>
      </c>
      <c r="D1987" s="175" t="s">
        <v>483</v>
      </c>
      <c r="E1987" s="175"/>
      <c r="F1987" s="174">
        <v>0</v>
      </c>
      <c r="G1987" s="174">
        <v>0</v>
      </c>
      <c r="H1987" s="174">
        <v>0</v>
      </c>
      <c r="I1987" s="174">
        <v>0</v>
      </c>
      <c r="J1987" s="174">
        <v>0</v>
      </c>
      <c r="K1987" s="174">
        <v>0</v>
      </c>
      <c r="L1987" s="174">
        <v>0</v>
      </c>
      <c r="M1987" s="174">
        <v>0</v>
      </c>
      <c r="N1987" s="174">
        <v>0</v>
      </c>
    </row>
    <row r="1988" spans="1:14" hidden="1" outlineLevel="1" x14ac:dyDescent="0.25">
      <c r="A1988" s="175" t="s">
        <v>373</v>
      </c>
      <c r="B1988" s="175" t="s">
        <v>485</v>
      </c>
      <c r="C1988" s="175" t="s">
        <v>484</v>
      </c>
      <c r="D1988" s="175" t="s">
        <v>220</v>
      </c>
      <c r="E1988" s="175"/>
      <c r="F1988" s="174">
        <v>0</v>
      </c>
      <c r="G1988" s="174">
        <v>0</v>
      </c>
      <c r="H1988" s="174">
        <v>0</v>
      </c>
      <c r="I1988" s="174">
        <v>0</v>
      </c>
      <c r="J1988" s="174">
        <v>0</v>
      </c>
      <c r="K1988" s="174">
        <v>0</v>
      </c>
      <c r="L1988" s="174">
        <v>0</v>
      </c>
      <c r="M1988" s="174">
        <v>0</v>
      </c>
      <c r="N1988" s="174">
        <v>0</v>
      </c>
    </row>
    <row r="1989" spans="1:14" hidden="1" outlineLevel="1" x14ac:dyDescent="0.25"/>
    <row r="1990" spans="1:14" hidden="1" outlineLevel="1" x14ac:dyDescent="0.25"/>
    <row r="1991" spans="1:14" hidden="1" outlineLevel="1" x14ac:dyDescent="0.25">
      <c r="A1991" s="173" t="s">
        <v>374</v>
      </c>
    </row>
    <row r="1992" spans="1:14" hidden="1" outlineLevel="1" x14ac:dyDescent="0.25">
      <c r="A1992" s="175" t="s">
        <v>6</v>
      </c>
      <c r="B1992" s="175" t="s">
        <v>143</v>
      </c>
      <c r="C1992" s="175" t="s">
        <v>14</v>
      </c>
      <c r="D1992" s="173" t="s">
        <v>144</v>
      </c>
      <c r="E1992" s="173"/>
      <c r="F1992" s="174" t="s">
        <v>145</v>
      </c>
      <c r="G1992" s="174" t="s">
        <v>146</v>
      </c>
      <c r="H1992" s="174" t="s">
        <v>147</v>
      </c>
      <c r="I1992" s="174" t="s">
        <v>148</v>
      </c>
      <c r="J1992" s="174" t="s">
        <v>149</v>
      </c>
      <c r="K1992" s="174" t="s">
        <v>150</v>
      </c>
      <c r="L1992" s="174" t="s">
        <v>151</v>
      </c>
      <c r="M1992" s="174" t="s">
        <v>152</v>
      </c>
      <c r="N1992" s="174" t="s">
        <v>5</v>
      </c>
    </row>
    <row r="1993" spans="1:14" hidden="1" outlineLevel="1" x14ac:dyDescent="0.25">
      <c r="A1993" s="175" t="s">
        <v>375</v>
      </c>
      <c r="B1993" s="175" t="s">
        <v>486</v>
      </c>
      <c r="C1993" s="175" t="s">
        <v>155</v>
      </c>
      <c r="D1993" s="175" t="s">
        <v>156</v>
      </c>
      <c r="E1993" s="175"/>
      <c r="F1993" s="174">
        <v>0</v>
      </c>
      <c r="G1993" s="174">
        <v>0</v>
      </c>
      <c r="H1993" s="174">
        <v>0</v>
      </c>
      <c r="I1993" s="174">
        <v>0</v>
      </c>
      <c r="J1993" s="174">
        <v>0</v>
      </c>
      <c r="K1993" s="174">
        <v>0</v>
      </c>
      <c r="L1993" s="174">
        <v>0</v>
      </c>
      <c r="M1993" s="174">
        <v>0</v>
      </c>
      <c r="N1993" s="174">
        <v>0</v>
      </c>
    </row>
    <row r="1994" spans="1:14" hidden="1" outlineLevel="1" x14ac:dyDescent="0.25">
      <c r="A1994" s="175" t="s">
        <v>375</v>
      </c>
      <c r="B1994" s="175" t="s">
        <v>486</v>
      </c>
      <c r="C1994" s="175" t="s">
        <v>157</v>
      </c>
      <c r="D1994" s="175" t="s">
        <v>158</v>
      </c>
      <c r="E1994" s="175"/>
      <c r="F1994" s="174">
        <v>0</v>
      </c>
      <c r="G1994" s="174">
        <v>0</v>
      </c>
      <c r="H1994" s="174">
        <v>0</v>
      </c>
      <c r="I1994" s="174">
        <v>0</v>
      </c>
      <c r="J1994" s="174">
        <v>8832</v>
      </c>
      <c r="K1994" s="174">
        <v>0</v>
      </c>
      <c r="L1994" s="174">
        <v>0</v>
      </c>
      <c r="M1994" s="174">
        <v>0</v>
      </c>
      <c r="N1994" s="174">
        <v>8832</v>
      </c>
    </row>
    <row r="1995" spans="1:14" hidden="1" outlineLevel="1" x14ac:dyDescent="0.25">
      <c r="A1995" s="175" t="s">
        <v>375</v>
      </c>
      <c r="B1995" s="175" t="s">
        <v>486</v>
      </c>
      <c r="C1995" s="175" t="s">
        <v>159</v>
      </c>
      <c r="D1995" s="175" t="s">
        <v>160</v>
      </c>
      <c r="E1995" s="175"/>
      <c r="F1995" s="174">
        <v>0</v>
      </c>
      <c r="G1995" s="174">
        <v>0</v>
      </c>
      <c r="H1995" s="174">
        <v>0</v>
      </c>
      <c r="I1995" s="174">
        <v>0</v>
      </c>
      <c r="J1995" s="174">
        <v>0</v>
      </c>
      <c r="K1995" s="174">
        <v>0</v>
      </c>
      <c r="L1995" s="174">
        <v>0</v>
      </c>
      <c r="M1995" s="174">
        <v>0</v>
      </c>
      <c r="N1995" s="174">
        <v>0</v>
      </c>
    </row>
    <row r="1996" spans="1:14" hidden="1" outlineLevel="1" x14ac:dyDescent="0.25">
      <c r="A1996" s="175" t="s">
        <v>375</v>
      </c>
      <c r="B1996" s="175" t="s">
        <v>486</v>
      </c>
      <c r="C1996" s="175" t="s">
        <v>161</v>
      </c>
      <c r="D1996" s="175" t="s">
        <v>162</v>
      </c>
      <c r="E1996" s="175"/>
      <c r="F1996" s="174">
        <v>0</v>
      </c>
      <c r="G1996" s="174">
        <v>0</v>
      </c>
      <c r="H1996" s="174">
        <v>0</v>
      </c>
      <c r="I1996" s="174">
        <v>0</v>
      </c>
      <c r="J1996" s="174">
        <v>0</v>
      </c>
      <c r="K1996" s="174">
        <v>0</v>
      </c>
      <c r="L1996" s="174">
        <v>0</v>
      </c>
      <c r="M1996" s="174">
        <v>0</v>
      </c>
      <c r="N1996" s="174">
        <v>0</v>
      </c>
    </row>
    <row r="1997" spans="1:14" hidden="1" outlineLevel="1" x14ac:dyDescent="0.25">
      <c r="A1997" s="175" t="s">
        <v>375</v>
      </c>
      <c r="B1997" s="175" t="s">
        <v>486</v>
      </c>
      <c r="C1997" s="175" t="s">
        <v>163</v>
      </c>
      <c r="D1997" s="175" t="s">
        <v>164</v>
      </c>
      <c r="E1997" s="175"/>
      <c r="F1997" s="174">
        <v>0</v>
      </c>
      <c r="G1997" s="174">
        <v>0</v>
      </c>
      <c r="H1997" s="174">
        <v>0</v>
      </c>
      <c r="I1997" s="174">
        <v>0</v>
      </c>
      <c r="J1997" s="174">
        <v>0</v>
      </c>
      <c r="K1997" s="174">
        <v>0</v>
      </c>
      <c r="L1997" s="174">
        <v>0</v>
      </c>
      <c r="M1997" s="174">
        <v>0</v>
      </c>
      <c r="N1997" s="174">
        <v>0</v>
      </c>
    </row>
    <row r="1998" spans="1:14" hidden="1" outlineLevel="1" x14ac:dyDescent="0.25">
      <c r="A1998" s="175" t="s">
        <v>375</v>
      </c>
      <c r="B1998" s="175" t="s">
        <v>486</v>
      </c>
      <c r="C1998" s="175" t="s">
        <v>165</v>
      </c>
      <c r="D1998" s="175" t="s">
        <v>166</v>
      </c>
      <c r="E1998" s="175"/>
      <c r="F1998" s="174">
        <v>0</v>
      </c>
      <c r="G1998" s="174">
        <v>0</v>
      </c>
      <c r="H1998" s="174">
        <v>0</v>
      </c>
      <c r="I1998" s="174">
        <v>0</v>
      </c>
      <c r="J1998" s="174">
        <v>0</v>
      </c>
      <c r="K1998" s="174">
        <v>0</v>
      </c>
      <c r="L1998" s="174">
        <v>0</v>
      </c>
      <c r="M1998" s="174">
        <v>0</v>
      </c>
      <c r="N1998" s="174">
        <v>0</v>
      </c>
    </row>
    <row r="1999" spans="1:14" hidden="1" outlineLevel="1" x14ac:dyDescent="0.25">
      <c r="A1999" s="175" t="s">
        <v>375</v>
      </c>
      <c r="B1999" s="175" t="s">
        <v>486</v>
      </c>
      <c r="C1999" s="175" t="s">
        <v>167</v>
      </c>
      <c r="D1999" s="175" t="s">
        <v>168</v>
      </c>
      <c r="E1999" s="175"/>
      <c r="F1999" s="174">
        <v>0</v>
      </c>
      <c r="G1999" s="174">
        <v>0</v>
      </c>
      <c r="H1999" s="174">
        <v>0</v>
      </c>
      <c r="I1999" s="174">
        <v>0</v>
      </c>
      <c r="J1999" s="174">
        <v>0</v>
      </c>
      <c r="K1999" s="174">
        <v>0</v>
      </c>
      <c r="L1999" s="174">
        <v>0</v>
      </c>
      <c r="M1999" s="174">
        <v>0</v>
      </c>
      <c r="N1999" s="174">
        <v>0</v>
      </c>
    </row>
    <row r="2000" spans="1:14" hidden="1" outlineLevel="1" x14ac:dyDescent="0.25">
      <c r="A2000" s="175" t="s">
        <v>375</v>
      </c>
      <c r="B2000" s="175" t="s">
        <v>486</v>
      </c>
      <c r="C2000" s="175" t="s">
        <v>169</v>
      </c>
      <c r="D2000" s="175" t="s">
        <v>170</v>
      </c>
      <c r="E2000" s="175"/>
      <c r="F2000" s="174">
        <v>0</v>
      </c>
      <c r="G2000" s="174">
        <v>0</v>
      </c>
      <c r="H2000" s="174">
        <v>0</v>
      </c>
      <c r="I2000" s="174">
        <v>0</v>
      </c>
      <c r="J2000" s="174">
        <v>0</v>
      </c>
      <c r="K2000" s="174">
        <v>0</v>
      </c>
      <c r="L2000" s="174">
        <v>0</v>
      </c>
      <c r="M2000" s="174">
        <v>0</v>
      </c>
      <c r="N2000" s="174">
        <v>0</v>
      </c>
    </row>
    <row r="2001" spans="1:14" hidden="1" outlineLevel="1" x14ac:dyDescent="0.25">
      <c r="A2001" s="175" t="s">
        <v>375</v>
      </c>
      <c r="B2001" s="175" t="s">
        <v>486</v>
      </c>
      <c r="C2001" s="175" t="s">
        <v>171</v>
      </c>
      <c r="D2001" s="175" t="s">
        <v>172</v>
      </c>
      <c r="E2001" s="175"/>
      <c r="F2001" s="174">
        <v>0</v>
      </c>
      <c r="G2001" s="174">
        <v>0</v>
      </c>
      <c r="H2001" s="174">
        <v>0</v>
      </c>
      <c r="I2001" s="174">
        <v>0</v>
      </c>
      <c r="J2001" s="174">
        <v>0</v>
      </c>
      <c r="K2001" s="174">
        <v>0</v>
      </c>
      <c r="L2001" s="174">
        <v>0</v>
      </c>
      <c r="M2001" s="174">
        <v>0</v>
      </c>
      <c r="N2001" s="174">
        <v>0</v>
      </c>
    </row>
    <row r="2002" spans="1:14" hidden="1" outlineLevel="1" x14ac:dyDescent="0.25">
      <c r="A2002" s="175" t="s">
        <v>375</v>
      </c>
      <c r="B2002" s="175" t="s">
        <v>486</v>
      </c>
      <c r="C2002" s="175" t="s">
        <v>173</v>
      </c>
      <c r="D2002" s="175" t="s">
        <v>174</v>
      </c>
      <c r="E2002" s="175"/>
      <c r="F2002" s="174">
        <v>0</v>
      </c>
      <c r="G2002" s="174">
        <v>0</v>
      </c>
      <c r="H2002" s="174">
        <v>0</v>
      </c>
      <c r="I2002" s="174">
        <v>0</v>
      </c>
      <c r="J2002" s="174">
        <v>0</v>
      </c>
      <c r="K2002" s="174">
        <v>0</v>
      </c>
      <c r="L2002" s="174">
        <v>0</v>
      </c>
      <c r="M2002" s="174">
        <v>0</v>
      </c>
      <c r="N2002" s="174">
        <v>0</v>
      </c>
    </row>
    <row r="2003" spans="1:14" hidden="1" outlineLevel="1" x14ac:dyDescent="0.25">
      <c r="A2003" s="175" t="s">
        <v>375</v>
      </c>
      <c r="B2003" s="175" t="s">
        <v>486</v>
      </c>
      <c r="C2003" s="175" t="s">
        <v>175</v>
      </c>
      <c r="D2003" s="175" t="s">
        <v>176</v>
      </c>
      <c r="E2003" s="175"/>
      <c r="F2003" s="174">
        <v>0</v>
      </c>
      <c r="G2003" s="174">
        <v>0</v>
      </c>
      <c r="H2003" s="174">
        <v>0</v>
      </c>
      <c r="I2003" s="174">
        <v>0</v>
      </c>
      <c r="J2003" s="174">
        <v>0</v>
      </c>
      <c r="K2003" s="174">
        <v>7248</v>
      </c>
      <c r="L2003" s="174">
        <v>0</v>
      </c>
      <c r="M2003" s="174">
        <v>0</v>
      </c>
      <c r="N2003" s="174">
        <v>7248</v>
      </c>
    </row>
    <row r="2004" spans="1:14" hidden="1" outlineLevel="1" x14ac:dyDescent="0.25">
      <c r="A2004" s="175" t="s">
        <v>375</v>
      </c>
      <c r="B2004" s="175" t="s">
        <v>486</v>
      </c>
      <c r="C2004" s="175" t="s">
        <v>177</v>
      </c>
      <c r="D2004" s="175" t="s">
        <v>178</v>
      </c>
      <c r="E2004" s="175"/>
      <c r="F2004" s="174">
        <v>128</v>
      </c>
      <c r="G2004" s="174">
        <v>0</v>
      </c>
      <c r="H2004" s="174">
        <v>0</v>
      </c>
      <c r="I2004" s="174">
        <v>696</v>
      </c>
      <c r="J2004" s="174">
        <v>0</v>
      </c>
      <c r="K2004" s="174">
        <v>0</v>
      </c>
      <c r="L2004" s="174">
        <v>0</v>
      </c>
      <c r="M2004" s="174">
        <v>0</v>
      </c>
      <c r="N2004" s="174">
        <v>824</v>
      </c>
    </row>
    <row r="2005" spans="1:14" hidden="1" outlineLevel="1" x14ac:dyDescent="0.25">
      <c r="A2005" s="175" t="s">
        <v>375</v>
      </c>
      <c r="B2005" s="175" t="s">
        <v>486</v>
      </c>
      <c r="C2005" s="175" t="s">
        <v>179</v>
      </c>
      <c r="D2005" s="175" t="s">
        <v>180</v>
      </c>
      <c r="E2005" s="175"/>
      <c r="F2005" s="174">
        <v>0</v>
      </c>
      <c r="G2005" s="174">
        <v>0</v>
      </c>
      <c r="H2005" s="174">
        <v>0</v>
      </c>
      <c r="I2005" s="174">
        <v>0</v>
      </c>
      <c r="J2005" s="174">
        <v>0</v>
      </c>
      <c r="K2005" s="174">
        <v>0</v>
      </c>
      <c r="L2005" s="174">
        <v>0</v>
      </c>
      <c r="M2005" s="174">
        <v>0</v>
      </c>
      <c r="N2005" s="174">
        <v>0</v>
      </c>
    </row>
    <row r="2006" spans="1:14" hidden="1" outlineLevel="1" x14ac:dyDescent="0.25">
      <c r="A2006" s="175" t="s">
        <v>375</v>
      </c>
      <c r="B2006" s="175" t="s">
        <v>486</v>
      </c>
      <c r="C2006" s="175" t="s">
        <v>181</v>
      </c>
      <c r="D2006" s="175" t="s">
        <v>182</v>
      </c>
      <c r="E2006" s="175"/>
      <c r="F2006" s="174">
        <v>0</v>
      </c>
      <c r="G2006" s="174">
        <v>0</v>
      </c>
      <c r="H2006" s="174">
        <v>0</v>
      </c>
      <c r="I2006" s="174">
        <v>0</v>
      </c>
      <c r="J2006" s="174">
        <v>0</v>
      </c>
      <c r="K2006" s="174">
        <v>0</v>
      </c>
      <c r="L2006" s="174">
        <v>0</v>
      </c>
      <c r="M2006" s="174">
        <v>0</v>
      </c>
      <c r="N2006" s="174">
        <v>0</v>
      </c>
    </row>
    <row r="2007" spans="1:14" hidden="1" outlineLevel="1" x14ac:dyDescent="0.25">
      <c r="A2007" s="175" t="s">
        <v>375</v>
      </c>
      <c r="B2007" s="175" t="s">
        <v>486</v>
      </c>
      <c r="C2007" s="175" t="s">
        <v>183</v>
      </c>
      <c r="D2007" s="175" t="s">
        <v>184</v>
      </c>
      <c r="E2007" s="175"/>
      <c r="F2007" s="174">
        <v>0</v>
      </c>
      <c r="G2007" s="174">
        <v>0</v>
      </c>
      <c r="H2007" s="174">
        <v>0</v>
      </c>
      <c r="I2007" s="174">
        <v>0</v>
      </c>
      <c r="J2007" s="174">
        <v>0</v>
      </c>
      <c r="K2007" s="174">
        <v>0</v>
      </c>
      <c r="L2007" s="174">
        <v>0</v>
      </c>
      <c r="M2007" s="174">
        <v>0</v>
      </c>
      <c r="N2007" s="174">
        <v>0</v>
      </c>
    </row>
    <row r="2008" spans="1:14" hidden="1" outlineLevel="1" x14ac:dyDescent="0.25">
      <c r="A2008" s="175" t="s">
        <v>375</v>
      </c>
      <c r="B2008" s="175" t="s">
        <v>486</v>
      </c>
      <c r="C2008" s="175" t="s">
        <v>185</v>
      </c>
      <c r="D2008" s="175" t="s">
        <v>186</v>
      </c>
      <c r="E2008" s="175"/>
      <c r="F2008" s="174">
        <v>0</v>
      </c>
      <c r="G2008" s="174">
        <v>0</v>
      </c>
      <c r="H2008" s="174">
        <v>0</v>
      </c>
      <c r="I2008" s="174">
        <v>0</v>
      </c>
      <c r="J2008" s="174">
        <v>0</v>
      </c>
      <c r="K2008" s="174">
        <v>10912</v>
      </c>
      <c r="L2008" s="174">
        <v>0</v>
      </c>
      <c r="M2008" s="174">
        <v>0</v>
      </c>
      <c r="N2008" s="174">
        <v>10912</v>
      </c>
    </row>
    <row r="2009" spans="1:14" hidden="1" outlineLevel="1" x14ac:dyDescent="0.25">
      <c r="A2009" s="175" t="s">
        <v>375</v>
      </c>
      <c r="B2009" s="175" t="s">
        <v>486</v>
      </c>
      <c r="C2009" s="175" t="s">
        <v>187</v>
      </c>
      <c r="D2009" s="175" t="s">
        <v>188</v>
      </c>
      <c r="E2009" s="175"/>
      <c r="F2009" s="174">
        <v>0</v>
      </c>
      <c r="G2009" s="174">
        <v>0</v>
      </c>
      <c r="H2009" s="174">
        <v>0</v>
      </c>
      <c r="I2009" s="174">
        <v>0</v>
      </c>
      <c r="J2009" s="174">
        <v>0</v>
      </c>
      <c r="K2009" s="174">
        <v>0</v>
      </c>
      <c r="L2009" s="174">
        <v>0</v>
      </c>
      <c r="M2009" s="174">
        <v>0</v>
      </c>
      <c r="N2009" s="174">
        <v>0</v>
      </c>
    </row>
    <row r="2010" spans="1:14" hidden="1" outlineLevel="1" x14ac:dyDescent="0.25">
      <c r="A2010" s="175" t="s">
        <v>375</v>
      </c>
      <c r="B2010" s="175" t="s">
        <v>486</v>
      </c>
      <c r="C2010" s="175" t="s">
        <v>189</v>
      </c>
      <c r="D2010" s="175" t="s">
        <v>190</v>
      </c>
      <c r="E2010" s="175"/>
      <c r="F2010" s="174">
        <v>0</v>
      </c>
      <c r="G2010" s="174">
        <v>0</v>
      </c>
      <c r="H2010" s="174">
        <v>0</v>
      </c>
      <c r="I2010" s="174">
        <v>0</v>
      </c>
      <c r="J2010" s="174">
        <v>0</v>
      </c>
      <c r="K2010" s="174">
        <v>18080</v>
      </c>
      <c r="L2010" s="174">
        <v>0</v>
      </c>
      <c r="M2010" s="174">
        <v>0</v>
      </c>
      <c r="N2010" s="174">
        <v>18080</v>
      </c>
    </row>
    <row r="2011" spans="1:14" hidden="1" outlineLevel="1" x14ac:dyDescent="0.25">
      <c r="A2011" s="175" t="s">
        <v>375</v>
      </c>
      <c r="B2011" s="175" t="s">
        <v>486</v>
      </c>
      <c r="C2011" s="175" t="s">
        <v>191</v>
      </c>
      <c r="D2011" s="175" t="s">
        <v>192</v>
      </c>
      <c r="E2011" s="175"/>
      <c r="F2011" s="174">
        <v>0</v>
      </c>
      <c r="G2011" s="174">
        <v>448</v>
      </c>
      <c r="H2011" s="174">
        <v>5492</v>
      </c>
      <c r="I2011" s="174">
        <v>0</v>
      </c>
      <c r="J2011" s="174">
        <v>0</v>
      </c>
      <c r="K2011" s="174">
        <v>2832</v>
      </c>
      <c r="L2011" s="174">
        <v>0</v>
      </c>
      <c r="M2011" s="174">
        <v>0</v>
      </c>
      <c r="N2011" s="174">
        <v>8772</v>
      </c>
    </row>
    <row r="2012" spans="1:14" hidden="1" outlineLevel="1" x14ac:dyDescent="0.25">
      <c r="A2012" s="175" t="s">
        <v>375</v>
      </c>
      <c r="B2012" s="175" t="s">
        <v>486</v>
      </c>
      <c r="C2012" s="175" t="s">
        <v>193</v>
      </c>
      <c r="D2012" s="175" t="s">
        <v>194</v>
      </c>
      <c r="E2012" s="175"/>
      <c r="F2012" s="174">
        <v>0</v>
      </c>
      <c r="G2012" s="174">
        <v>0</v>
      </c>
      <c r="H2012" s="174">
        <v>0</v>
      </c>
      <c r="I2012" s="174">
        <v>0</v>
      </c>
      <c r="J2012" s="174">
        <v>0</v>
      </c>
      <c r="K2012" s="174">
        <v>0</v>
      </c>
      <c r="L2012" s="174">
        <v>0</v>
      </c>
      <c r="M2012" s="174">
        <v>0</v>
      </c>
      <c r="N2012" s="174">
        <v>0</v>
      </c>
    </row>
    <row r="2013" spans="1:14" hidden="1" outlineLevel="1" x14ac:dyDescent="0.25">
      <c r="A2013" s="175" t="s">
        <v>375</v>
      </c>
      <c r="B2013" s="175" t="s">
        <v>486</v>
      </c>
      <c r="C2013" s="175" t="s">
        <v>195</v>
      </c>
      <c r="D2013" s="175" t="s">
        <v>196</v>
      </c>
      <c r="E2013" s="175"/>
      <c r="F2013" s="174">
        <v>0</v>
      </c>
      <c r="G2013" s="174">
        <v>0</v>
      </c>
      <c r="H2013" s="174">
        <v>0</v>
      </c>
      <c r="I2013" s="174">
        <v>0</v>
      </c>
      <c r="J2013" s="174">
        <v>0</v>
      </c>
      <c r="K2013" s="174">
        <v>0</v>
      </c>
      <c r="L2013" s="174">
        <v>0</v>
      </c>
      <c r="M2013" s="174">
        <v>0</v>
      </c>
      <c r="N2013" s="174">
        <v>0</v>
      </c>
    </row>
    <row r="2014" spans="1:14" hidden="1" outlineLevel="1" x14ac:dyDescent="0.25">
      <c r="A2014" s="175" t="s">
        <v>375</v>
      </c>
      <c r="B2014" s="175" t="s">
        <v>486</v>
      </c>
      <c r="C2014" s="175" t="s">
        <v>197</v>
      </c>
      <c r="D2014" s="175" t="s">
        <v>198</v>
      </c>
      <c r="E2014" s="175"/>
      <c r="F2014" s="174">
        <v>0</v>
      </c>
      <c r="G2014" s="174">
        <v>0</v>
      </c>
      <c r="H2014" s="174">
        <v>0</v>
      </c>
      <c r="I2014" s="174">
        <v>0</v>
      </c>
      <c r="J2014" s="174">
        <v>0</v>
      </c>
      <c r="K2014" s="174">
        <v>0</v>
      </c>
      <c r="L2014" s="174">
        <v>0</v>
      </c>
      <c r="M2014" s="174">
        <v>0</v>
      </c>
      <c r="N2014" s="174">
        <v>0</v>
      </c>
    </row>
    <row r="2015" spans="1:14" hidden="1" outlineLevel="1" x14ac:dyDescent="0.25">
      <c r="A2015" s="175" t="s">
        <v>375</v>
      </c>
      <c r="B2015" s="175" t="s">
        <v>486</v>
      </c>
      <c r="C2015" s="175" t="s">
        <v>199</v>
      </c>
      <c r="D2015" s="175" t="s">
        <v>200</v>
      </c>
      <c r="E2015" s="175"/>
      <c r="F2015" s="174">
        <v>0</v>
      </c>
      <c r="G2015" s="174">
        <v>0</v>
      </c>
      <c r="H2015" s="174">
        <v>0</v>
      </c>
      <c r="I2015" s="174">
        <v>0</v>
      </c>
      <c r="J2015" s="174">
        <v>0</v>
      </c>
      <c r="K2015" s="174">
        <v>0</v>
      </c>
      <c r="L2015" s="174">
        <v>0</v>
      </c>
      <c r="M2015" s="174">
        <v>0</v>
      </c>
      <c r="N2015" s="174">
        <v>0</v>
      </c>
    </row>
    <row r="2016" spans="1:14" hidden="1" outlineLevel="1" x14ac:dyDescent="0.25">
      <c r="A2016" s="175" t="s">
        <v>375</v>
      </c>
      <c r="B2016" s="175" t="s">
        <v>486</v>
      </c>
      <c r="C2016" s="175" t="s">
        <v>201</v>
      </c>
      <c r="D2016" s="175" t="s">
        <v>202</v>
      </c>
      <c r="E2016" s="175"/>
      <c r="F2016" s="174">
        <v>0</v>
      </c>
      <c r="G2016" s="174">
        <v>0</v>
      </c>
      <c r="H2016" s="174">
        <v>0</v>
      </c>
      <c r="I2016" s="174">
        <v>0</v>
      </c>
      <c r="J2016" s="174">
        <v>1104</v>
      </c>
      <c r="K2016" s="174">
        <v>0</v>
      </c>
      <c r="L2016" s="174">
        <v>0</v>
      </c>
      <c r="M2016" s="174">
        <v>0</v>
      </c>
      <c r="N2016" s="174">
        <v>1104</v>
      </c>
    </row>
    <row r="2017" spans="1:14" hidden="1" outlineLevel="1" x14ac:dyDescent="0.25">
      <c r="A2017" s="175" t="s">
        <v>375</v>
      </c>
      <c r="B2017" s="175" t="s">
        <v>486</v>
      </c>
      <c r="C2017" s="175" t="s">
        <v>203</v>
      </c>
      <c r="D2017" s="175" t="s">
        <v>204</v>
      </c>
      <c r="E2017" s="175"/>
      <c r="F2017" s="174">
        <v>0</v>
      </c>
      <c r="G2017" s="174">
        <v>0</v>
      </c>
      <c r="H2017" s="174">
        <v>0</v>
      </c>
      <c r="I2017" s="174">
        <v>0</v>
      </c>
      <c r="J2017" s="174">
        <v>1088</v>
      </c>
      <c r="K2017" s="174">
        <v>0</v>
      </c>
      <c r="L2017" s="174">
        <v>0</v>
      </c>
      <c r="M2017" s="174">
        <v>0</v>
      </c>
      <c r="N2017" s="174">
        <v>1088</v>
      </c>
    </row>
    <row r="2018" spans="1:14" hidden="1" outlineLevel="1" x14ac:dyDescent="0.25">
      <c r="A2018" s="175" t="s">
        <v>375</v>
      </c>
      <c r="B2018" s="175" t="s">
        <v>486</v>
      </c>
      <c r="C2018" s="175" t="s">
        <v>205</v>
      </c>
      <c r="D2018" s="175" t="s">
        <v>206</v>
      </c>
      <c r="E2018" s="175"/>
      <c r="F2018" s="174">
        <v>0</v>
      </c>
      <c r="G2018" s="174">
        <v>0</v>
      </c>
      <c r="H2018" s="174">
        <v>0</v>
      </c>
      <c r="I2018" s="174">
        <v>0</v>
      </c>
      <c r="J2018" s="174">
        <v>0</v>
      </c>
      <c r="K2018" s="174">
        <v>0</v>
      </c>
      <c r="L2018" s="174">
        <v>0</v>
      </c>
      <c r="M2018" s="174">
        <v>0</v>
      </c>
      <c r="N2018" s="174">
        <v>0</v>
      </c>
    </row>
    <row r="2019" spans="1:14" hidden="1" outlineLevel="1" x14ac:dyDescent="0.25">
      <c r="A2019" s="175" t="s">
        <v>375</v>
      </c>
      <c r="B2019" s="175" t="s">
        <v>486</v>
      </c>
      <c r="C2019" s="175" t="s">
        <v>207</v>
      </c>
      <c r="D2019" s="175" t="s">
        <v>208</v>
      </c>
      <c r="E2019" s="175"/>
      <c r="F2019" s="174">
        <v>0</v>
      </c>
      <c r="G2019" s="174">
        <v>0</v>
      </c>
      <c r="H2019" s="174">
        <v>0</v>
      </c>
      <c r="I2019" s="174">
        <v>0</v>
      </c>
      <c r="J2019" s="174">
        <v>0</v>
      </c>
      <c r="K2019" s="174">
        <v>0</v>
      </c>
      <c r="L2019" s="174">
        <v>0</v>
      </c>
      <c r="M2019" s="174">
        <v>0</v>
      </c>
      <c r="N2019" s="174">
        <v>0</v>
      </c>
    </row>
    <row r="2020" spans="1:14" hidden="1" outlineLevel="1" x14ac:dyDescent="0.25">
      <c r="A2020" s="175" t="s">
        <v>375</v>
      </c>
      <c r="B2020" s="175" t="s">
        <v>486</v>
      </c>
      <c r="C2020" s="175" t="s">
        <v>209</v>
      </c>
      <c r="D2020" s="175" t="s">
        <v>210</v>
      </c>
      <c r="E2020" s="175"/>
      <c r="F2020" s="174">
        <v>128</v>
      </c>
      <c r="G2020" s="174">
        <v>448</v>
      </c>
      <c r="H2020" s="174">
        <v>5492</v>
      </c>
      <c r="I2020" s="174">
        <v>696</v>
      </c>
      <c r="J2020" s="174">
        <v>11024</v>
      </c>
      <c r="K2020" s="174">
        <v>39072</v>
      </c>
      <c r="L2020" s="174">
        <v>0</v>
      </c>
      <c r="M2020" s="174">
        <v>0</v>
      </c>
      <c r="N2020" s="174">
        <v>56860</v>
      </c>
    </row>
    <row r="2021" spans="1:14" hidden="1" outlineLevel="1" x14ac:dyDescent="0.25">
      <c r="D2021" s="173" t="s">
        <v>211</v>
      </c>
      <c r="E2021" s="173"/>
    </row>
    <row r="2022" spans="1:14" hidden="1" outlineLevel="1" x14ac:dyDescent="0.25">
      <c r="A2022" s="175" t="s">
        <v>375</v>
      </c>
      <c r="B2022" s="175" t="s">
        <v>486</v>
      </c>
      <c r="C2022" s="175" t="s">
        <v>212</v>
      </c>
      <c r="D2022" s="175" t="s">
        <v>213</v>
      </c>
      <c r="E2022" s="175"/>
      <c r="F2022" s="174">
        <v>0</v>
      </c>
      <c r="G2022" s="174">
        <v>0</v>
      </c>
      <c r="H2022" s="174">
        <v>0</v>
      </c>
      <c r="I2022" s="174">
        <v>0</v>
      </c>
      <c r="J2022" s="174">
        <v>0</v>
      </c>
      <c r="K2022" s="174">
        <v>0</v>
      </c>
      <c r="L2022" s="174">
        <v>0</v>
      </c>
      <c r="M2022" s="174">
        <v>0</v>
      </c>
      <c r="N2022" s="174">
        <v>0</v>
      </c>
    </row>
    <row r="2023" spans="1:14" hidden="1" outlineLevel="1" x14ac:dyDescent="0.25">
      <c r="A2023" s="175" t="s">
        <v>375</v>
      </c>
      <c r="B2023" s="175" t="s">
        <v>486</v>
      </c>
      <c r="C2023" s="175" t="s">
        <v>214</v>
      </c>
      <c r="D2023" s="175" t="s">
        <v>215</v>
      </c>
      <c r="E2023" s="175"/>
      <c r="F2023" s="174">
        <v>0</v>
      </c>
      <c r="G2023" s="174">
        <v>0</v>
      </c>
      <c r="H2023" s="174">
        <v>0</v>
      </c>
      <c r="I2023" s="174">
        <v>0</v>
      </c>
      <c r="J2023" s="174">
        <v>0</v>
      </c>
      <c r="K2023" s="174">
        <v>0</v>
      </c>
      <c r="L2023" s="174">
        <v>0</v>
      </c>
      <c r="M2023" s="174">
        <v>0</v>
      </c>
      <c r="N2023" s="174">
        <v>0</v>
      </c>
    </row>
    <row r="2024" spans="1:14" hidden="1" outlineLevel="1" x14ac:dyDescent="0.25">
      <c r="A2024" s="175" t="s">
        <v>375</v>
      </c>
      <c r="B2024" s="175" t="s">
        <v>486</v>
      </c>
      <c r="C2024" s="175" t="s">
        <v>216</v>
      </c>
      <c r="D2024" s="175" t="s">
        <v>217</v>
      </c>
      <c r="E2024" s="175"/>
      <c r="F2024" s="174">
        <v>0</v>
      </c>
      <c r="G2024" s="174">
        <v>0</v>
      </c>
      <c r="H2024" s="174">
        <v>0</v>
      </c>
      <c r="I2024" s="174">
        <v>0</v>
      </c>
      <c r="J2024" s="174">
        <v>0</v>
      </c>
      <c r="K2024" s="174">
        <v>0</v>
      </c>
      <c r="L2024" s="174">
        <v>0</v>
      </c>
      <c r="M2024" s="174">
        <v>0</v>
      </c>
      <c r="N2024" s="174">
        <v>0</v>
      </c>
    </row>
    <row r="2025" spans="1:14" hidden="1" outlineLevel="1" x14ac:dyDescent="0.25">
      <c r="A2025" s="175" t="s">
        <v>375</v>
      </c>
      <c r="B2025" s="175" t="s">
        <v>486</v>
      </c>
      <c r="C2025" s="175" t="s">
        <v>218</v>
      </c>
      <c r="D2025" s="175" t="s">
        <v>219</v>
      </c>
      <c r="E2025" s="175"/>
      <c r="F2025" s="174">
        <v>0</v>
      </c>
      <c r="G2025" s="174">
        <v>0</v>
      </c>
      <c r="H2025" s="174">
        <v>0</v>
      </c>
      <c r="I2025" s="174">
        <v>0</v>
      </c>
      <c r="J2025" s="174">
        <v>0</v>
      </c>
      <c r="K2025" s="174">
        <v>0</v>
      </c>
      <c r="L2025" s="174">
        <v>0</v>
      </c>
      <c r="M2025" s="174">
        <v>0</v>
      </c>
      <c r="N2025" s="174">
        <v>0</v>
      </c>
    </row>
    <row r="2026" spans="1:14" hidden="1" outlineLevel="1" x14ac:dyDescent="0.25">
      <c r="A2026" s="175" t="s">
        <v>375</v>
      </c>
      <c r="B2026" s="175" t="s">
        <v>486</v>
      </c>
      <c r="C2026" s="175" t="s">
        <v>482</v>
      </c>
      <c r="D2026" s="175" t="s">
        <v>483</v>
      </c>
      <c r="E2026" s="175"/>
      <c r="F2026" s="174">
        <v>0</v>
      </c>
      <c r="G2026" s="174">
        <v>0</v>
      </c>
      <c r="H2026" s="174">
        <v>0</v>
      </c>
      <c r="I2026" s="174">
        <v>0</v>
      </c>
      <c r="J2026" s="174">
        <v>0</v>
      </c>
      <c r="K2026" s="174">
        <v>0</v>
      </c>
      <c r="L2026" s="174">
        <v>0</v>
      </c>
      <c r="M2026" s="174">
        <v>0</v>
      </c>
      <c r="N2026" s="174">
        <v>0</v>
      </c>
    </row>
    <row r="2027" spans="1:14" hidden="1" outlineLevel="1" x14ac:dyDescent="0.25">
      <c r="A2027" s="175" t="s">
        <v>375</v>
      </c>
      <c r="B2027" s="175" t="s">
        <v>486</v>
      </c>
      <c r="C2027" s="175" t="s">
        <v>484</v>
      </c>
      <c r="D2027" s="175" t="s">
        <v>220</v>
      </c>
      <c r="E2027" s="175"/>
      <c r="F2027" s="174">
        <v>0</v>
      </c>
      <c r="G2027" s="174">
        <v>0</v>
      </c>
      <c r="H2027" s="174">
        <v>0</v>
      </c>
      <c r="I2027" s="174">
        <v>0</v>
      </c>
      <c r="J2027" s="174">
        <v>0</v>
      </c>
      <c r="K2027" s="174">
        <v>0</v>
      </c>
      <c r="L2027" s="174">
        <v>0</v>
      </c>
      <c r="M2027" s="174">
        <v>0</v>
      </c>
      <c r="N2027" s="174">
        <v>0</v>
      </c>
    </row>
    <row r="2028" spans="1:14" hidden="1" outlineLevel="1" x14ac:dyDescent="0.25"/>
    <row r="2029" spans="1:14" hidden="1" outlineLevel="1" x14ac:dyDescent="0.25"/>
    <row r="2030" spans="1:14" hidden="1" outlineLevel="1" x14ac:dyDescent="0.25">
      <c r="A2030" s="173" t="s">
        <v>376</v>
      </c>
    </row>
    <row r="2031" spans="1:14" hidden="1" outlineLevel="1" x14ac:dyDescent="0.25">
      <c r="A2031" s="175" t="s">
        <v>6</v>
      </c>
      <c r="B2031" s="175" t="s">
        <v>143</v>
      </c>
      <c r="C2031" s="175" t="s">
        <v>14</v>
      </c>
      <c r="D2031" s="173" t="s">
        <v>144</v>
      </c>
      <c r="E2031" s="173"/>
      <c r="F2031" s="174" t="s">
        <v>145</v>
      </c>
      <c r="G2031" s="174" t="s">
        <v>146</v>
      </c>
      <c r="H2031" s="174" t="s">
        <v>147</v>
      </c>
      <c r="I2031" s="174" t="s">
        <v>148</v>
      </c>
      <c r="J2031" s="174" t="s">
        <v>149</v>
      </c>
      <c r="K2031" s="174" t="s">
        <v>150</v>
      </c>
      <c r="L2031" s="174" t="s">
        <v>151</v>
      </c>
      <c r="M2031" s="174" t="s">
        <v>152</v>
      </c>
      <c r="N2031" s="174" t="s">
        <v>5</v>
      </c>
    </row>
    <row r="2032" spans="1:14" hidden="1" outlineLevel="1" x14ac:dyDescent="0.25">
      <c r="A2032" s="175" t="s">
        <v>377</v>
      </c>
      <c r="B2032" s="175" t="s">
        <v>487</v>
      </c>
      <c r="C2032" s="175" t="s">
        <v>155</v>
      </c>
      <c r="D2032" s="175" t="s">
        <v>156</v>
      </c>
      <c r="E2032" s="175"/>
      <c r="F2032" s="174">
        <v>0</v>
      </c>
      <c r="G2032" s="174">
        <v>0</v>
      </c>
      <c r="H2032" s="174">
        <v>0</v>
      </c>
      <c r="I2032" s="174">
        <v>0</v>
      </c>
      <c r="J2032" s="174">
        <v>0</v>
      </c>
      <c r="K2032" s="174">
        <v>0</v>
      </c>
      <c r="L2032" s="174">
        <v>0</v>
      </c>
      <c r="M2032" s="174">
        <v>0</v>
      </c>
      <c r="N2032" s="174">
        <v>0</v>
      </c>
    </row>
    <row r="2033" spans="1:14" hidden="1" outlineLevel="1" x14ac:dyDescent="0.25">
      <c r="A2033" s="175" t="s">
        <v>377</v>
      </c>
      <c r="B2033" s="175" t="s">
        <v>487</v>
      </c>
      <c r="C2033" s="175" t="s">
        <v>157</v>
      </c>
      <c r="D2033" s="175" t="s">
        <v>158</v>
      </c>
      <c r="E2033" s="175"/>
      <c r="F2033" s="174">
        <v>0</v>
      </c>
      <c r="G2033" s="174">
        <v>0</v>
      </c>
      <c r="H2033" s="174">
        <v>0</v>
      </c>
      <c r="I2033" s="174">
        <v>0</v>
      </c>
      <c r="J2033" s="174">
        <v>20624</v>
      </c>
      <c r="K2033" s="174">
        <v>0</v>
      </c>
      <c r="L2033" s="174">
        <v>0</v>
      </c>
      <c r="M2033" s="174">
        <v>0</v>
      </c>
      <c r="N2033" s="174">
        <v>20624</v>
      </c>
    </row>
    <row r="2034" spans="1:14" hidden="1" outlineLevel="1" x14ac:dyDescent="0.25">
      <c r="A2034" s="175" t="s">
        <v>377</v>
      </c>
      <c r="B2034" s="175" t="s">
        <v>487</v>
      </c>
      <c r="C2034" s="175" t="s">
        <v>159</v>
      </c>
      <c r="D2034" s="175" t="s">
        <v>160</v>
      </c>
      <c r="E2034" s="175"/>
      <c r="F2034" s="174">
        <v>0</v>
      </c>
      <c r="G2034" s="174">
        <v>0</v>
      </c>
      <c r="H2034" s="174">
        <v>0</v>
      </c>
      <c r="I2034" s="174">
        <v>0</v>
      </c>
      <c r="J2034" s="174">
        <v>0</v>
      </c>
      <c r="K2034" s="174">
        <v>0</v>
      </c>
      <c r="L2034" s="174">
        <v>0</v>
      </c>
      <c r="M2034" s="174">
        <v>0</v>
      </c>
      <c r="N2034" s="174">
        <v>0</v>
      </c>
    </row>
    <row r="2035" spans="1:14" hidden="1" outlineLevel="1" x14ac:dyDescent="0.25">
      <c r="A2035" s="175" t="s">
        <v>377</v>
      </c>
      <c r="B2035" s="175" t="s">
        <v>487</v>
      </c>
      <c r="C2035" s="175" t="s">
        <v>161</v>
      </c>
      <c r="D2035" s="175" t="s">
        <v>162</v>
      </c>
      <c r="E2035" s="175"/>
      <c r="F2035" s="174">
        <v>0</v>
      </c>
      <c r="G2035" s="174">
        <v>0</v>
      </c>
      <c r="H2035" s="174">
        <v>0</v>
      </c>
      <c r="I2035" s="174">
        <v>0</v>
      </c>
      <c r="J2035" s="174">
        <v>15552</v>
      </c>
      <c r="K2035" s="174">
        <v>3840</v>
      </c>
      <c r="L2035" s="174">
        <v>0</v>
      </c>
      <c r="M2035" s="174">
        <v>0</v>
      </c>
      <c r="N2035" s="174">
        <v>19392</v>
      </c>
    </row>
    <row r="2036" spans="1:14" hidden="1" outlineLevel="1" x14ac:dyDescent="0.25">
      <c r="A2036" s="175" t="s">
        <v>377</v>
      </c>
      <c r="B2036" s="175" t="s">
        <v>487</v>
      </c>
      <c r="C2036" s="175" t="s">
        <v>163</v>
      </c>
      <c r="D2036" s="175" t="s">
        <v>164</v>
      </c>
      <c r="E2036" s="175"/>
      <c r="F2036" s="174">
        <v>0</v>
      </c>
      <c r="G2036" s="174">
        <v>0</v>
      </c>
      <c r="H2036" s="174">
        <v>0</v>
      </c>
      <c r="I2036" s="174">
        <v>0</v>
      </c>
      <c r="J2036" s="174">
        <v>0</v>
      </c>
      <c r="K2036" s="174">
        <v>0</v>
      </c>
      <c r="L2036" s="174">
        <v>0</v>
      </c>
      <c r="M2036" s="174">
        <v>0</v>
      </c>
      <c r="N2036" s="174">
        <v>0</v>
      </c>
    </row>
    <row r="2037" spans="1:14" hidden="1" outlineLevel="1" x14ac:dyDescent="0.25">
      <c r="A2037" s="175" t="s">
        <v>377</v>
      </c>
      <c r="B2037" s="175" t="s">
        <v>487</v>
      </c>
      <c r="C2037" s="175" t="s">
        <v>165</v>
      </c>
      <c r="D2037" s="175" t="s">
        <v>166</v>
      </c>
      <c r="E2037" s="175"/>
      <c r="F2037" s="174">
        <v>0</v>
      </c>
      <c r="G2037" s="174">
        <v>0</v>
      </c>
      <c r="H2037" s="174">
        <v>0</v>
      </c>
      <c r="I2037" s="174">
        <v>0</v>
      </c>
      <c r="J2037" s="174">
        <v>0</v>
      </c>
      <c r="K2037" s="174">
        <v>0</v>
      </c>
      <c r="L2037" s="174">
        <v>0</v>
      </c>
      <c r="M2037" s="174">
        <v>0</v>
      </c>
      <c r="N2037" s="174">
        <v>0</v>
      </c>
    </row>
    <row r="2038" spans="1:14" hidden="1" outlineLevel="1" x14ac:dyDescent="0.25">
      <c r="A2038" s="175" t="s">
        <v>377</v>
      </c>
      <c r="B2038" s="175" t="s">
        <v>487</v>
      </c>
      <c r="C2038" s="175" t="s">
        <v>167</v>
      </c>
      <c r="D2038" s="175" t="s">
        <v>168</v>
      </c>
      <c r="E2038" s="175"/>
      <c r="F2038" s="174">
        <v>0</v>
      </c>
      <c r="G2038" s="174">
        <v>0</v>
      </c>
      <c r="H2038" s="174">
        <v>0</v>
      </c>
      <c r="I2038" s="174">
        <v>0</v>
      </c>
      <c r="J2038" s="174">
        <v>0</v>
      </c>
      <c r="K2038" s="174">
        <v>12464</v>
      </c>
      <c r="L2038" s="174">
        <v>0</v>
      </c>
      <c r="M2038" s="174">
        <v>0</v>
      </c>
      <c r="N2038" s="174">
        <v>12464</v>
      </c>
    </row>
    <row r="2039" spans="1:14" hidden="1" outlineLevel="1" x14ac:dyDescent="0.25">
      <c r="A2039" s="175" t="s">
        <v>377</v>
      </c>
      <c r="B2039" s="175" t="s">
        <v>487</v>
      </c>
      <c r="C2039" s="175" t="s">
        <v>169</v>
      </c>
      <c r="D2039" s="175" t="s">
        <v>170</v>
      </c>
      <c r="E2039" s="175"/>
      <c r="F2039" s="174">
        <v>0</v>
      </c>
      <c r="G2039" s="174">
        <v>0</v>
      </c>
      <c r="H2039" s="174">
        <v>0</v>
      </c>
      <c r="I2039" s="174">
        <v>0</v>
      </c>
      <c r="J2039" s="174">
        <v>0</v>
      </c>
      <c r="K2039" s="174">
        <v>0</v>
      </c>
      <c r="L2039" s="174">
        <v>0</v>
      </c>
      <c r="M2039" s="174">
        <v>0</v>
      </c>
      <c r="N2039" s="174">
        <v>0</v>
      </c>
    </row>
    <row r="2040" spans="1:14" hidden="1" outlineLevel="1" x14ac:dyDescent="0.25">
      <c r="A2040" s="175" t="s">
        <v>377</v>
      </c>
      <c r="B2040" s="175" t="s">
        <v>487</v>
      </c>
      <c r="C2040" s="175" t="s">
        <v>171</v>
      </c>
      <c r="D2040" s="175" t="s">
        <v>172</v>
      </c>
      <c r="E2040" s="175"/>
      <c r="F2040" s="174">
        <v>0</v>
      </c>
      <c r="G2040" s="174">
        <v>0</v>
      </c>
      <c r="H2040" s="174">
        <v>0</v>
      </c>
      <c r="I2040" s="174">
        <v>0</v>
      </c>
      <c r="J2040" s="174">
        <v>0</v>
      </c>
      <c r="K2040" s="174">
        <v>0</v>
      </c>
      <c r="L2040" s="174">
        <v>0</v>
      </c>
      <c r="M2040" s="174">
        <v>0</v>
      </c>
      <c r="N2040" s="174">
        <v>0</v>
      </c>
    </row>
    <row r="2041" spans="1:14" hidden="1" outlineLevel="1" x14ac:dyDescent="0.25">
      <c r="A2041" s="175" t="s">
        <v>377</v>
      </c>
      <c r="B2041" s="175" t="s">
        <v>487</v>
      </c>
      <c r="C2041" s="175" t="s">
        <v>173</v>
      </c>
      <c r="D2041" s="175" t="s">
        <v>174</v>
      </c>
      <c r="E2041" s="175"/>
      <c r="F2041" s="174">
        <v>0</v>
      </c>
      <c r="G2041" s="174">
        <v>0</v>
      </c>
      <c r="H2041" s="174">
        <v>0</v>
      </c>
      <c r="I2041" s="174">
        <v>0</v>
      </c>
      <c r="J2041" s="174">
        <v>0</v>
      </c>
      <c r="K2041" s="174">
        <v>0</v>
      </c>
      <c r="L2041" s="174">
        <v>0</v>
      </c>
      <c r="M2041" s="174">
        <v>0</v>
      </c>
      <c r="N2041" s="174">
        <v>0</v>
      </c>
    </row>
    <row r="2042" spans="1:14" hidden="1" outlineLevel="1" x14ac:dyDescent="0.25">
      <c r="A2042" s="175" t="s">
        <v>377</v>
      </c>
      <c r="B2042" s="175" t="s">
        <v>487</v>
      </c>
      <c r="C2042" s="175" t="s">
        <v>175</v>
      </c>
      <c r="D2042" s="175" t="s">
        <v>176</v>
      </c>
      <c r="E2042" s="175"/>
      <c r="F2042" s="174">
        <v>0</v>
      </c>
      <c r="G2042" s="174">
        <v>0</v>
      </c>
      <c r="H2042" s="174">
        <v>0</v>
      </c>
      <c r="I2042" s="174">
        <v>0</v>
      </c>
      <c r="J2042" s="174">
        <v>0</v>
      </c>
      <c r="K2042" s="174">
        <v>0</v>
      </c>
      <c r="L2042" s="174">
        <v>0</v>
      </c>
      <c r="M2042" s="174">
        <v>0</v>
      </c>
      <c r="N2042" s="174">
        <v>0</v>
      </c>
    </row>
    <row r="2043" spans="1:14" hidden="1" outlineLevel="1" x14ac:dyDescent="0.25">
      <c r="A2043" s="175" t="s">
        <v>377</v>
      </c>
      <c r="B2043" s="175" t="s">
        <v>487</v>
      </c>
      <c r="C2043" s="175" t="s">
        <v>177</v>
      </c>
      <c r="D2043" s="175" t="s">
        <v>178</v>
      </c>
      <c r="E2043" s="175"/>
      <c r="F2043" s="174">
        <v>1424</v>
      </c>
      <c r="G2043" s="174">
        <v>0</v>
      </c>
      <c r="H2043" s="174">
        <v>0</v>
      </c>
      <c r="I2043" s="174">
        <v>1768</v>
      </c>
      <c r="J2043" s="174">
        <v>0</v>
      </c>
      <c r="K2043" s="174">
        <v>0</v>
      </c>
      <c r="L2043" s="174">
        <v>0</v>
      </c>
      <c r="M2043" s="174">
        <v>0</v>
      </c>
      <c r="N2043" s="174">
        <v>3192</v>
      </c>
    </row>
    <row r="2044" spans="1:14" hidden="1" outlineLevel="1" x14ac:dyDescent="0.25">
      <c r="A2044" s="175" t="s">
        <v>377</v>
      </c>
      <c r="B2044" s="175" t="s">
        <v>487</v>
      </c>
      <c r="C2044" s="175" t="s">
        <v>179</v>
      </c>
      <c r="D2044" s="175" t="s">
        <v>180</v>
      </c>
      <c r="E2044" s="175"/>
      <c r="F2044" s="174">
        <v>0</v>
      </c>
      <c r="G2044" s="174">
        <v>0</v>
      </c>
      <c r="H2044" s="174">
        <v>0</v>
      </c>
      <c r="I2044" s="174">
        <v>0</v>
      </c>
      <c r="J2044" s="174">
        <v>0</v>
      </c>
      <c r="K2044" s="174">
        <v>0</v>
      </c>
      <c r="L2044" s="174">
        <v>0</v>
      </c>
      <c r="M2044" s="174">
        <v>0</v>
      </c>
      <c r="N2044" s="174">
        <v>0</v>
      </c>
    </row>
    <row r="2045" spans="1:14" hidden="1" outlineLevel="1" x14ac:dyDescent="0.25">
      <c r="A2045" s="175" t="s">
        <v>377</v>
      </c>
      <c r="B2045" s="175" t="s">
        <v>487</v>
      </c>
      <c r="C2045" s="175" t="s">
        <v>181</v>
      </c>
      <c r="D2045" s="175" t="s">
        <v>182</v>
      </c>
      <c r="E2045" s="175"/>
      <c r="F2045" s="174">
        <v>0</v>
      </c>
      <c r="G2045" s="174">
        <v>0</v>
      </c>
      <c r="H2045" s="174">
        <v>0</v>
      </c>
      <c r="I2045" s="174">
        <v>0</v>
      </c>
      <c r="J2045" s="174">
        <v>0</v>
      </c>
      <c r="K2045" s="174">
        <v>0</v>
      </c>
      <c r="L2045" s="174">
        <v>0</v>
      </c>
      <c r="M2045" s="174">
        <v>0</v>
      </c>
      <c r="N2045" s="174">
        <v>0</v>
      </c>
    </row>
    <row r="2046" spans="1:14" hidden="1" outlineLevel="1" x14ac:dyDescent="0.25">
      <c r="A2046" s="175" t="s">
        <v>377</v>
      </c>
      <c r="B2046" s="175" t="s">
        <v>487</v>
      </c>
      <c r="C2046" s="175" t="s">
        <v>183</v>
      </c>
      <c r="D2046" s="175" t="s">
        <v>184</v>
      </c>
      <c r="E2046" s="175"/>
      <c r="F2046" s="174">
        <v>0</v>
      </c>
      <c r="G2046" s="174">
        <v>0</v>
      </c>
      <c r="H2046" s="174">
        <v>0</v>
      </c>
      <c r="I2046" s="174">
        <v>0</v>
      </c>
      <c r="J2046" s="174">
        <v>0</v>
      </c>
      <c r="K2046" s="174">
        <v>0</v>
      </c>
      <c r="L2046" s="174">
        <v>0</v>
      </c>
      <c r="M2046" s="174">
        <v>0</v>
      </c>
      <c r="N2046" s="174">
        <v>0</v>
      </c>
    </row>
    <row r="2047" spans="1:14" hidden="1" outlineLevel="1" x14ac:dyDescent="0.25">
      <c r="A2047" s="175" t="s">
        <v>377</v>
      </c>
      <c r="B2047" s="175" t="s">
        <v>487</v>
      </c>
      <c r="C2047" s="175" t="s">
        <v>185</v>
      </c>
      <c r="D2047" s="175" t="s">
        <v>186</v>
      </c>
      <c r="E2047" s="175"/>
      <c r="F2047" s="174">
        <v>0</v>
      </c>
      <c r="G2047" s="174">
        <v>0</v>
      </c>
      <c r="H2047" s="174">
        <v>0</v>
      </c>
      <c r="I2047" s="174">
        <v>0</v>
      </c>
      <c r="J2047" s="174">
        <v>0</v>
      </c>
      <c r="K2047" s="174">
        <v>19824</v>
      </c>
      <c r="L2047" s="174">
        <v>0</v>
      </c>
      <c r="M2047" s="174">
        <v>0</v>
      </c>
      <c r="N2047" s="174">
        <v>19824</v>
      </c>
    </row>
    <row r="2048" spans="1:14" hidden="1" outlineLevel="1" x14ac:dyDescent="0.25">
      <c r="A2048" s="175" t="s">
        <v>377</v>
      </c>
      <c r="B2048" s="175" t="s">
        <v>487</v>
      </c>
      <c r="C2048" s="175" t="s">
        <v>187</v>
      </c>
      <c r="D2048" s="175" t="s">
        <v>188</v>
      </c>
      <c r="E2048" s="175"/>
      <c r="F2048" s="174">
        <v>0</v>
      </c>
      <c r="G2048" s="174">
        <v>0</v>
      </c>
      <c r="H2048" s="174">
        <v>0</v>
      </c>
      <c r="I2048" s="174">
        <v>0</v>
      </c>
      <c r="J2048" s="174">
        <v>0</v>
      </c>
      <c r="K2048" s="174">
        <v>0</v>
      </c>
      <c r="L2048" s="174">
        <v>0</v>
      </c>
      <c r="M2048" s="174">
        <v>0</v>
      </c>
      <c r="N2048" s="174">
        <v>0</v>
      </c>
    </row>
    <row r="2049" spans="1:14" hidden="1" outlineLevel="1" x14ac:dyDescent="0.25">
      <c r="A2049" s="175" t="s">
        <v>377</v>
      </c>
      <c r="B2049" s="175" t="s">
        <v>487</v>
      </c>
      <c r="C2049" s="175" t="s">
        <v>189</v>
      </c>
      <c r="D2049" s="175" t="s">
        <v>190</v>
      </c>
      <c r="E2049" s="175"/>
      <c r="F2049" s="174">
        <v>0</v>
      </c>
      <c r="G2049" s="174">
        <v>0</v>
      </c>
      <c r="H2049" s="174">
        <v>0</v>
      </c>
      <c r="I2049" s="174">
        <v>0</v>
      </c>
      <c r="J2049" s="174">
        <v>0</v>
      </c>
      <c r="K2049" s="174">
        <v>0</v>
      </c>
      <c r="L2049" s="174">
        <v>0</v>
      </c>
      <c r="M2049" s="174">
        <v>0</v>
      </c>
      <c r="N2049" s="174">
        <v>0</v>
      </c>
    </row>
    <row r="2050" spans="1:14" hidden="1" outlineLevel="1" x14ac:dyDescent="0.25">
      <c r="A2050" s="175" t="s">
        <v>377</v>
      </c>
      <c r="B2050" s="175" t="s">
        <v>487</v>
      </c>
      <c r="C2050" s="175" t="s">
        <v>191</v>
      </c>
      <c r="D2050" s="175" t="s">
        <v>192</v>
      </c>
      <c r="E2050" s="175"/>
      <c r="F2050" s="174">
        <v>0</v>
      </c>
      <c r="G2050" s="174">
        <v>1808</v>
      </c>
      <c r="H2050" s="174">
        <v>2176</v>
      </c>
      <c r="I2050" s="174">
        <v>0</v>
      </c>
      <c r="J2050" s="174">
        <v>0</v>
      </c>
      <c r="K2050" s="174">
        <v>0</v>
      </c>
      <c r="L2050" s="174">
        <v>0</v>
      </c>
      <c r="M2050" s="174">
        <v>0</v>
      </c>
      <c r="N2050" s="174">
        <v>3984</v>
      </c>
    </row>
    <row r="2051" spans="1:14" hidden="1" outlineLevel="1" x14ac:dyDescent="0.25">
      <c r="A2051" s="175" t="s">
        <v>377</v>
      </c>
      <c r="B2051" s="175" t="s">
        <v>487</v>
      </c>
      <c r="C2051" s="175" t="s">
        <v>193</v>
      </c>
      <c r="D2051" s="175" t="s">
        <v>194</v>
      </c>
      <c r="E2051" s="175"/>
      <c r="F2051" s="174">
        <v>0</v>
      </c>
      <c r="G2051" s="174">
        <v>0</v>
      </c>
      <c r="H2051" s="174">
        <v>0</v>
      </c>
      <c r="I2051" s="174">
        <v>0</v>
      </c>
      <c r="J2051" s="174">
        <v>0</v>
      </c>
      <c r="K2051" s="174">
        <v>0</v>
      </c>
      <c r="L2051" s="174">
        <v>0</v>
      </c>
      <c r="M2051" s="174">
        <v>0</v>
      </c>
      <c r="N2051" s="174">
        <v>0</v>
      </c>
    </row>
    <row r="2052" spans="1:14" hidden="1" outlineLevel="1" x14ac:dyDescent="0.25">
      <c r="A2052" s="175" t="s">
        <v>377</v>
      </c>
      <c r="B2052" s="175" t="s">
        <v>487</v>
      </c>
      <c r="C2052" s="175" t="s">
        <v>195</v>
      </c>
      <c r="D2052" s="175" t="s">
        <v>196</v>
      </c>
      <c r="E2052" s="175"/>
      <c r="F2052" s="174">
        <v>0</v>
      </c>
      <c r="G2052" s="174">
        <v>0</v>
      </c>
      <c r="H2052" s="174">
        <v>0</v>
      </c>
      <c r="I2052" s="174">
        <v>0</v>
      </c>
      <c r="J2052" s="174">
        <v>0</v>
      </c>
      <c r="K2052" s="174">
        <v>0</v>
      </c>
      <c r="L2052" s="174">
        <v>0</v>
      </c>
      <c r="M2052" s="174">
        <v>0</v>
      </c>
      <c r="N2052" s="174">
        <v>0</v>
      </c>
    </row>
    <row r="2053" spans="1:14" hidden="1" outlineLevel="1" x14ac:dyDescent="0.25">
      <c r="A2053" s="175" t="s">
        <v>377</v>
      </c>
      <c r="B2053" s="175" t="s">
        <v>487</v>
      </c>
      <c r="C2053" s="175" t="s">
        <v>197</v>
      </c>
      <c r="D2053" s="175" t="s">
        <v>198</v>
      </c>
      <c r="E2053" s="175"/>
      <c r="F2053" s="174">
        <v>0</v>
      </c>
      <c r="G2053" s="174">
        <v>0</v>
      </c>
      <c r="H2053" s="174">
        <v>0</v>
      </c>
      <c r="I2053" s="174">
        <v>0</v>
      </c>
      <c r="J2053" s="174">
        <v>1248</v>
      </c>
      <c r="K2053" s="174">
        <v>0</v>
      </c>
      <c r="L2053" s="174">
        <v>0</v>
      </c>
      <c r="M2053" s="174">
        <v>0</v>
      </c>
      <c r="N2053" s="174">
        <v>1248</v>
      </c>
    </row>
    <row r="2054" spans="1:14" hidden="1" outlineLevel="1" x14ac:dyDescent="0.25">
      <c r="A2054" s="175" t="s">
        <v>377</v>
      </c>
      <c r="B2054" s="175" t="s">
        <v>487</v>
      </c>
      <c r="C2054" s="175" t="s">
        <v>199</v>
      </c>
      <c r="D2054" s="175" t="s">
        <v>200</v>
      </c>
      <c r="E2054" s="175"/>
      <c r="F2054" s="174">
        <v>0</v>
      </c>
      <c r="G2054" s="174">
        <v>0</v>
      </c>
      <c r="H2054" s="174">
        <v>0</v>
      </c>
      <c r="I2054" s="174">
        <v>0</v>
      </c>
      <c r="J2054" s="174">
        <v>0</v>
      </c>
      <c r="K2054" s="174">
        <v>0</v>
      </c>
      <c r="L2054" s="174">
        <v>0</v>
      </c>
      <c r="M2054" s="174">
        <v>0</v>
      </c>
      <c r="N2054" s="174">
        <v>0</v>
      </c>
    </row>
    <row r="2055" spans="1:14" hidden="1" outlineLevel="1" x14ac:dyDescent="0.25">
      <c r="A2055" s="175" t="s">
        <v>377</v>
      </c>
      <c r="B2055" s="175" t="s">
        <v>487</v>
      </c>
      <c r="C2055" s="175" t="s">
        <v>201</v>
      </c>
      <c r="D2055" s="175" t="s">
        <v>202</v>
      </c>
      <c r="E2055" s="175"/>
      <c r="F2055" s="174">
        <v>0</v>
      </c>
      <c r="G2055" s="174">
        <v>0</v>
      </c>
      <c r="H2055" s="174">
        <v>0</v>
      </c>
      <c r="I2055" s="174">
        <v>0</v>
      </c>
      <c r="J2055" s="174">
        <v>0</v>
      </c>
      <c r="K2055" s="174">
        <v>0</v>
      </c>
      <c r="L2055" s="174">
        <v>0</v>
      </c>
      <c r="M2055" s="174">
        <v>0</v>
      </c>
      <c r="N2055" s="174">
        <v>0</v>
      </c>
    </row>
    <row r="2056" spans="1:14" hidden="1" outlineLevel="1" x14ac:dyDescent="0.25">
      <c r="A2056" s="175" t="s">
        <v>377</v>
      </c>
      <c r="B2056" s="175" t="s">
        <v>487</v>
      </c>
      <c r="C2056" s="175" t="s">
        <v>203</v>
      </c>
      <c r="D2056" s="175" t="s">
        <v>204</v>
      </c>
      <c r="E2056" s="175"/>
      <c r="F2056" s="174">
        <v>0</v>
      </c>
      <c r="G2056" s="174">
        <v>0</v>
      </c>
      <c r="H2056" s="174">
        <v>0</v>
      </c>
      <c r="I2056" s="174">
        <v>0</v>
      </c>
      <c r="J2056" s="174">
        <v>0</v>
      </c>
      <c r="K2056" s="174">
        <v>0</v>
      </c>
      <c r="L2056" s="174">
        <v>0</v>
      </c>
      <c r="M2056" s="174">
        <v>0</v>
      </c>
      <c r="N2056" s="174">
        <v>0</v>
      </c>
    </row>
    <row r="2057" spans="1:14" hidden="1" outlineLevel="1" x14ac:dyDescent="0.25">
      <c r="A2057" s="175" t="s">
        <v>377</v>
      </c>
      <c r="B2057" s="175" t="s">
        <v>487</v>
      </c>
      <c r="C2057" s="175" t="s">
        <v>205</v>
      </c>
      <c r="D2057" s="175" t="s">
        <v>206</v>
      </c>
      <c r="E2057" s="175"/>
      <c r="F2057" s="174">
        <v>0</v>
      </c>
      <c r="G2057" s="174">
        <v>0</v>
      </c>
      <c r="H2057" s="174">
        <v>0</v>
      </c>
      <c r="I2057" s="174">
        <v>0</v>
      </c>
      <c r="J2057" s="174">
        <v>0</v>
      </c>
      <c r="K2057" s="174">
        <v>0</v>
      </c>
      <c r="L2057" s="174">
        <v>0</v>
      </c>
      <c r="M2057" s="174">
        <v>0</v>
      </c>
      <c r="N2057" s="174">
        <v>0</v>
      </c>
    </row>
    <row r="2058" spans="1:14" hidden="1" outlineLevel="1" x14ac:dyDescent="0.25">
      <c r="A2058" s="175" t="s">
        <v>377</v>
      </c>
      <c r="B2058" s="175" t="s">
        <v>487</v>
      </c>
      <c r="C2058" s="175" t="s">
        <v>207</v>
      </c>
      <c r="D2058" s="175" t="s">
        <v>208</v>
      </c>
      <c r="E2058" s="175"/>
      <c r="F2058" s="174">
        <v>0</v>
      </c>
      <c r="G2058" s="174">
        <v>0</v>
      </c>
      <c r="H2058" s="174">
        <v>0</v>
      </c>
      <c r="I2058" s="174">
        <v>0</v>
      </c>
      <c r="J2058" s="174">
        <v>0</v>
      </c>
      <c r="K2058" s="174">
        <v>0</v>
      </c>
      <c r="L2058" s="174">
        <v>0</v>
      </c>
      <c r="M2058" s="174">
        <v>0</v>
      </c>
      <c r="N2058" s="174">
        <v>0</v>
      </c>
    </row>
    <row r="2059" spans="1:14" hidden="1" outlineLevel="1" x14ac:dyDescent="0.25">
      <c r="A2059" s="175" t="s">
        <v>377</v>
      </c>
      <c r="B2059" s="175" t="s">
        <v>487</v>
      </c>
      <c r="C2059" s="175" t="s">
        <v>209</v>
      </c>
      <c r="D2059" s="175" t="s">
        <v>210</v>
      </c>
      <c r="E2059" s="175"/>
      <c r="F2059" s="174">
        <v>1424</v>
      </c>
      <c r="G2059" s="174">
        <v>1808</v>
      </c>
      <c r="H2059" s="174">
        <v>2176</v>
      </c>
      <c r="I2059" s="174">
        <v>1768</v>
      </c>
      <c r="J2059" s="174">
        <v>37424</v>
      </c>
      <c r="K2059" s="174">
        <v>36128</v>
      </c>
      <c r="L2059" s="174">
        <v>0</v>
      </c>
      <c r="M2059" s="174">
        <v>0</v>
      </c>
      <c r="N2059" s="174">
        <v>80728</v>
      </c>
    </row>
    <row r="2060" spans="1:14" hidden="1" outlineLevel="1" x14ac:dyDescent="0.25">
      <c r="D2060" s="173" t="s">
        <v>211</v>
      </c>
      <c r="E2060" s="173"/>
    </row>
    <row r="2061" spans="1:14" hidden="1" outlineLevel="1" x14ac:dyDescent="0.25">
      <c r="A2061" s="175" t="s">
        <v>377</v>
      </c>
      <c r="B2061" s="175" t="s">
        <v>487</v>
      </c>
      <c r="C2061" s="175" t="s">
        <v>212</v>
      </c>
      <c r="D2061" s="175" t="s">
        <v>213</v>
      </c>
      <c r="E2061" s="175"/>
      <c r="F2061" s="174">
        <v>0</v>
      </c>
      <c r="G2061" s="174">
        <v>0</v>
      </c>
      <c r="H2061" s="174">
        <v>0</v>
      </c>
      <c r="I2061" s="174">
        <v>0</v>
      </c>
      <c r="J2061" s="174">
        <v>0</v>
      </c>
      <c r="K2061" s="174">
        <v>0</v>
      </c>
      <c r="L2061" s="174">
        <v>0</v>
      </c>
      <c r="M2061" s="174">
        <v>0</v>
      </c>
      <c r="N2061" s="174">
        <v>0</v>
      </c>
    </row>
    <row r="2062" spans="1:14" hidden="1" outlineLevel="1" x14ac:dyDescent="0.25">
      <c r="A2062" s="175" t="s">
        <v>377</v>
      </c>
      <c r="B2062" s="175" t="s">
        <v>487</v>
      </c>
      <c r="C2062" s="175" t="s">
        <v>214</v>
      </c>
      <c r="D2062" s="175" t="s">
        <v>215</v>
      </c>
      <c r="E2062" s="175"/>
      <c r="F2062" s="174">
        <v>0</v>
      </c>
      <c r="G2062" s="174">
        <v>0</v>
      </c>
      <c r="H2062" s="174">
        <v>0</v>
      </c>
      <c r="I2062" s="174">
        <v>0</v>
      </c>
      <c r="J2062" s="174">
        <v>0</v>
      </c>
      <c r="K2062" s="174">
        <v>0</v>
      </c>
      <c r="L2062" s="174">
        <v>0</v>
      </c>
      <c r="M2062" s="174">
        <v>0</v>
      </c>
      <c r="N2062" s="174">
        <v>0</v>
      </c>
    </row>
    <row r="2063" spans="1:14" hidden="1" outlineLevel="1" x14ac:dyDescent="0.25">
      <c r="A2063" s="175" t="s">
        <v>377</v>
      </c>
      <c r="B2063" s="175" t="s">
        <v>487</v>
      </c>
      <c r="C2063" s="175" t="s">
        <v>216</v>
      </c>
      <c r="D2063" s="175" t="s">
        <v>217</v>
      </c>
      <c r="E2063" s="175"/>
      <c r="F2063" s="174">
        <v>0</v>
      </c>
      <c r="G2063" s="174">
        <v>0</v>
      </c>
      <c r="H2063" s="174">
        <v>0</v>
      </c>
      <c r="I2063" s="174">
        <v>0</v>
      </c>
      <c r="J2063" s="174">
        <v>0</v>
      </c>
      <c r="K2063" s="174">
        <v>0</v>
      </c>
      <c r="L2063" s="174">
        <v>0</v>
      </c>
      <c r="M2063" s="174">
        <v>0</v>
      </c>
      <c r="N2063" s="174">
        <v>0</v>
      </c>
    </row>
    <row r="2064" spans="1:14" hidden="1" outlineLevel="1" x14ac:dyDescent="0.25">
      <c r="A2064" s="175" t="s">
        <v>377</v>
      </c>
      <c r="B2064" s="175" t="s">
        <v>487</v>
      </c>
      <c r="C2064" s="175" t="s">
        <v>218</v>
      </c>
      <c r="D2064" s="175" t="s">
        <v>219</v>
      </c>
      <c r="E2064" s="175"/>
      <c r="F2064" s="174">
        <v>0</v>
      </c>
      <c r="G2064" s="174">
        <v>0</v>
      </c>
      <c r="H2064" s="174">
        <v>0</v>
      </c>
      <c r="I2064" s="174">
        <v>0</v>
      </c>
      <c r="J2064" s="174">
        <v>0</v>
      </c>
      <c r="K2064" s="174">
        <v>0</v>
      </c>
      <c r="L2064" s="174">
        <v>0</v>
      </c>
      <c r="M2064" s="174">
        <v>0</v>
      </c>
      <c r="N2064" s="174">
        <v>0</v>
      </c>
    </row>
    <row r="2065" spans="1:14" hidden="1" outlineLevel="1" x14ac:dyDescent="0.25">
      <c r="A2065" s="175" t="s">
        <v>377</v>
      </c>
      <c r="B2065" s="175" t="s">
        <v>487</v>
      </c>
      <c r="C2065" s="175" t="s">
        <v>482</v>
      </c>
      <c r="D2065" s="175" t="s">
        <v>483</v>
      </c>
      <c r="E2065" s="175"/>
      <c r="F2065" s="174">
        <v>0</v>
      </c>
      <c r="G2065" s="174">
        <v>0</v>
      </c>
      <c r="H2065" s="174">
        <v>0</v>
      </c>
      <c r="I2065" s="174">
        <v>0</v>
      </c>
      <c r="J2065" s="174">
        <v>0</v>
      </c>
      <c r="K2065" s="174">
        <v>0</v>
      </c>
      <c r="L2065" s="174">
        <v>0</v>
      </c>
      <c r="M2065" s="174">
        <v>0</v>
      </c>
      <c r="N2065" s="174">
        <v>0</v>
      </c>
    </row>
    <row r="2066" spans="1:14" hidden="1" outlineLevel="1" x14ac:dyDescent="0.25">
      <c r="A2066" s="175" t="s">
        <v>377</v>
      </c>
      <c r="B2066" s="175" t="s">
        <v>487</v>
      </c>
      <c r="C2066" s="175" t="s">
        <v>484</v>
      </c>
      <c r="D2066" s="175" t="s">
        <v>220</v>
      </c>
      <c r="E2066" s="175"/>
      <c r="F2066" s="174">
        <v>0</v>
      </c>
      <c r="G2066" s="174">
        <v>0</v>
      </c>
      <c r="H2066" s="174">
        <v>0</v>
      </c>
      <c r="I2066" s="174">
        <v>0</v>
      </c>
      <c r="J2066" s="174">
        <v>0</v>
      </c>
      <c r="K2066" s="174">
        <v>0</v>
      </c>
      <c r="L2066" s="174">
        <v>0</v>
      </c>
      <c r="M2066" s="174">
        <v>0</v>
      </c>
      <c r="N2066" s="174">
        <v>0</v>
      </c>
    </row>
    <row r="2067" spans="1:14" hidden="1" outlineLevel="1" x14ac:dyDescent="0.25"/>
    <row r="2068" spans="1:14" hidden="1" outlineLevel="1" x14ac:dyDescent="0.25"/>
    <row r="2069" spans="1:14" hidden="1" outlineLevel="1" x14ac:dyDescent="0.25">
      <c r="A2069" s="173" t="s">
        <v>488</v>
      </c>
    </row>
    <row r="2070" spans="1:14" hidden="1" outlineLevel="1" x14ac:dyDescent="0.25">
      <c r="A2070" s="175" t="s">
        <v>6</v>
      </c>
      <c r="B2070" s="175" t="s">
        <v>143</v>
      </c>
      <c r="C2070" s="175" t="s">
        <v>14</v>
      </c>
      <c r="D2070" s="173" t="s">
        <v>144</v>
      </c>
      <c r="E2070" s="173"/>
      <c r="F2070" s="174" t="s">
        <v>145</v>
      </c>
      <c r="G2070" s="174" t="s">
        <v>146</v>
      </c>
      <c r="H2070" s="174" t="s">
        <v>147</v>
      </c>
      <c r="I2070" s="174" t="s">
        <v>148</v>
      </c>
      <c r="J2070" s="174" t="s">
        <v>149</v>
      </c>
      <c r="K2070" s="174" t="s">
        <v>150</v>
      </c>
      <c r="L2070" s="174" t="s">
        <v>151</v>
      </c>
      <c r="M2070" s="174" t="s">
        <v>152</v>
      </c>
      <c r="N2070" s="174" t="s">
        <v>5</v>
      </c>
    </row>
    <row r="2071" spans="1:14" hidden="1" outlineLevel="1" x14ac:dyDescent="0.25">
      <c r="A2071" s="175" t="s">
        <v>489</v>
      </c>
      <c r="B2071" s="175" t="s">
        <v>490</v>
      </c>
      <c r="C2071" s="175" t="s">
        <v>155</v>
      </c>
      <c r="D2071" s="175" t="s">
        <v>156</v>
      </c>
      <c r="E2071" s="175"/>
      <c r="F2071" s="174">
        <v>0</v>
      </c>
      <c r="G2071" s="174">
        <v>0</v>
      </c>
      <c r="H2071" s="174">
        <v>0</v>
      </c>
      <c r="I2071" s="174">
        <v>0</v>
      </c>
      <c r="J2071" s="174">
        <v>0</v>
      </c>
      <c r="K2071" s="174">
        <v>0</v>
      </c>
      <c r="L2071" s="174">
        <v>0</v>
      </c>
      <c r="M2071" s="174">
        <v>0</v>
      </c>
      <c r="N2071" s="174">
        <v>0</v>
      </c>
    </row>
    <row r="2072" spans="1:14" hidden="1" outlineLevel="1" x14ac:dyDescent="0.25">
      <c r="A2072" s="175" t="s">
        <v>489</v>
      </c>
      <c r="B2072" s="175" t="s">
        <v>490</v>
      </c>
      <c r="C2072" s="175" t="s">
        <v>157</v>
      </c>
      <c r="D2072" s="175" t="s">
        <v>158</v>
      </c>
      <c r="E2072" s="175"/>
      <c r="F2072" s="174">
        <v>0</v>
      </c>
      <c r="G2072" s="174">
        <v>0</v>
      </c>
      <c r="H2072" s="174">
        <v>0</v>
      </c>
      <c r="I2072" s="174">
        <v>0</v>
      </c>
      <c r="J2072" s="174">
        <v>90448</v>
      </c>
      <c r="K2072" s="174">
        <v>0</v>
      </c>
      <c r="L2072" s="174">
        <v>0</v>
      </c>
      <c r="M2072" s="174">
        <v>0</v>
      </c>
      <c r="N2072" s="174">
        <v>90448</v>
      </c>
    </row>
    <row r="2073" spans="1:14" hidden="1" outlineLevel="1" x14ac:dyDescent="0.25">
      <c r="A2073" s="175" t="s">
        <v>489</v>
      </c>
      <c r="B2073" s="175" t="s">
        <v>490</v>
      </c>
      <c r="C2073" s="175" t="s">
        <v>159</v>
      </c>
      <c r="D2073" s="175" t="s">
        <v>160</v>
      </c>
      <c r="E2073" s="175"/>
      <c r="F2073" s="174">
        <v>0</v>
      </c>
      <c r="G2073" s="174">
        <v>0</v>
      </c>
      <c r="H2073" s="174">
        <v>0</v>
      </c>
      <c r="I2073" s="174">
        <v>0</v>
      </c>
      <c r="J2073" s="174">
        <v>0</v>
      </c>
      <c r="K2073" s="174">
        <v>0</v>
      </c>
      <c r="L2073" s="174">
        <v>0</v>
      </c>
      <c r="M2073" s="174">
        <v>0</v>
      </c>
      <c r="N2073" s="174">
        <v>0</v>
      </c>
    </row>
    <row r="2074" spans="1:14" hidden="1" outlineLevel="1" x14ac:dyDescent="0.25">
      <c r="A2074" s="175" t="s">
        <v>489</v>
      </c>
      <c r="B2074" s="175" t="s">
        <v>490</v>
      </c>
      <c r="C2074" s="175" t="s">
        <v>161</v>
      </c>
      <c r="D2074" s="175" t="s">
        <v>162</v>
      </c>
      <c r="E2074" s="175"/>
      <c r="F2074" s="174">
        <v>0</v>
      </c>
      <c r="G2074" s="174">
        <v>0</v>
      </c>
      <c r="H2074" s="174">
        <v>0</v>
      </c>
      <c r="I2074" s="174">
        <v>0</v>
      </c>
      <c r="J2074" s="174">
        <v>0</v>
      </c>
      <c r="K2074" s="174">
        <v>3936</v>
      </c>
      <c r="L2074" s="174">
        <v>0</v>
      </c>
      <c r="M2074" s="174">
        <v>0</v>
      </c>
      <c r="N2074" s="174">
        <v>3936</v>
      </c>
    </row>
    <row r="2075" spans="1:14" hidden="1" outlineLevel="1" x14ac:dyDescent="0.25">
      <c r="A2075" s="175" t="s">
        <v>489</v>
      </c>
      <c r="B2075" s="175" t="s">
        <v>490</v>
      </c>
      <c r="C2075" s="175" t="s">
        <v>163</v>
      </c>
      <c r="D2075" s="175" t="s">
        <v>164</v>
      </c>
      <c r="E2075" s="175"/>
      <c r="F2075" s="174">
        <v>0</v>
      </c>
      <c r="G2075" s="174">
        <v>0</v>
      </c>
      <c r="H2075" s="174">
        <v>0</v>
      </c>
      <c r="I2075" s="174">
        <v>0</v>
      </c>
      <c r="J2075" s="174">
        <v>0</v>
      </c>
      <c r="K2075" s="174">
        <v>0</v>
      </c>
      <c r="L2075" s="174">
        <v>0</v>
      </c>
      <c r="M2075" s="174">
        <v>0</v>
      </c>
      <c r="N2075" s="174">
        <v>0</v>
      </c>
    </row>
    <row r="2076" spans="1:14" hidden="1" outlineLevel="1" x14ac:dyDescent="0.25">
      <c r="A2076" s="175" t="s">
        <v>489</v>
      </c>
      <c r="B2076" s="175" t="s">
        <v>490</v>
      </c>
      <c r="C2076" s="175" t="s">
        <v>165</v>
      </c>
      <c r="D2076" s="175" t="s">
        <v>166</v>
      </c>
      <c r="E2076" s="175"/>
      <c r="F2076" s="174">
        <v>0</v>
      </c>
      <c r="G2076" s="174">
        <v>0</v>
      </c>
      <c r="H2076" s="174">
        <v>0</v>
      </c>
      <c r="I2076" s="174">
        <v>0</v>
      </c>
      <c r="J2076" s="174">
        <v>0</v>
      </c>
      <c r="K2076" s="174">
        <v>0</v>
      </c>
      <c r="L2076" s="174">
        <v>0</v>
      </c>
      <c r="M2076" s="174">
        <v>0</v>
      </c>
      <c r="N2076" s="174">
        <v>0</v>
      </c>
    </row>
    <row r="2077" spans="1:14" hidden="1" outlineLevel="1" x14ac:dyDescent="0.25">
      <c r="A2077" s="175" t="s">
        <v>489</v>
      </c>
      <c r="B2077" s="175" t="s">
        <v>490</v>
      </c>
      <c r="C2077" s="175" t="s">
        <v>167</v>
      </c>
      <c r="D2077" s="175" t="s">
        <v>168</v>
      </c>
      <c r="E2077" s="175"/>
      <c r="F2077" s="174">
        <v>0</v>
      </c>
      <c r="G2077" s="174">
        <v>0</v>
      </c>
      <c r="H2077" s="174">
        <v>0</v>
      </c>
      <c r="I2077" s="174">
        <v>0</v>
      </c>
      <c r="J2077" s="174">
        <v>0</v>
      </c>
      <c r="K2077" s="174">
        <v>23136</v>
      </c>
      <c r="L2077" s="174">
        <v>0</v>
      </c>
      <c r="M2077" s="174">
        <v>0</v>
      </c>
      <c r="N2077" s="174">
        <v>23136</v>
      </c>
    </row>
    <row r="2078" spans="1:14" hidden="1" outlineLevel="1" x14ac:dyDescent="0.25">
      <c r="A2078" s="175" t="s">
        <v>489</v>
      </c>
      <c r="B2078" s="175" t="s">
        <v>490</v>
      </c>
      <c r="C2078" s="175" t="s">
        <v>169</v>
      </c>
      <c r="D2078" s="175" t="s">
        <v>170</v>
      </c>
      <c r="E2078" s="175"/>
      <c r="F2078" s="174">
        <v>0</v>
      </c>
      <c r="G2078" s="174">
        <v>0</v>
      </c>
      <c r="H2078" s="174">
        <v>0</v>
      </c>
      <c r="I2078" s="174">
        <v>0</v>
      </c>
      <c r="J2078" s="174">
        <v>55328</v>
      </c>
      <c r="K2078" s="174">
        <v>0</v>
      </c>
      <c r="L2078" s="174">
        <v>0</v>
      </c>
      <c r="M2078" s="174">
        <v>0</v>
      </c>
      <c r="N2078" s="174">
        <v>55328</v>
      </c>
    </row>
    <row r="2079" spans="1:14" hidden="1" outlineLevel="1" x14ac:dyDescent="0.25">
      <c r="A2079" s="175" t="s">
        <v>489</v>
      </c>
      <c r="B2079" s="175" t="s">
        <v>490</v>
      </c>
      <c r="C2079" s="175" t="s">
        <v>171</v>
      </c>
      <c r="D2079" s="175" t="s">
        <v>172</v>
      </c>
      <c r="E2079" s="175"/>
      <c r="F2079" s="174">
        <v>0</v>
      </c>
      <c r="G2079" s="174">
        <v>0</v>
      </c>
      <c r="H2079" s="174">
        <v>0</v>
      </c>
      <c r="I2079" s="174">
        <v>0</v>
      </c>
      <c r="J2079" s="174">
        <v>0</v>
      </c>
      <c r="K2079" s="174">
        <v>0</v>
      </c>
      <c r="L2079" s="174">
        <v>0</v>
      </c>
      <c r="M2079" s="174">
        <v>0</v>
      </c>
      <c r="N2079" s="174">
        <v>0</v>
      </c>
    </row>
    <row r="2080" spans="1:14" hidden="1" outlineLevel="1" x14ac:dyDescent="0.25">
      <c r="A2080" s="175" t="s">
        <v>489</v>
      </c>
      <c r="B2080" s="175" t="s">
        <v>490</v>
      </c>
      <c r="C2080" s="175" t="s">
        <v>173</v>
      </c>
      <c r="D2080" s="175" t="s">
        <v>174</v>
      </c>
      <c r="E2080" s="175"/>
      <c r="F2080" s="174">
        <v>0</v>
      </c>
      <c r="G2080" s="174">
        <v>0</v>
      </c>
      <c r="H2080" s="174">
        <v>0</v>
      </c>
      <c r="I2080" s="174">
        <v>0</v>
      </c>
      <c r="J2080" s="174">
        <v>0</v>
      </c>
      <c r="K2080" s="174">
        <v>0</v>
      </c>
      <c r="L2080" s="174">
        <v>0</v>
      </c>
      <c r="M2080" s="174">
        <v>0</v>
      </c>
      <c r="N2080" s="174">
        <v>0</v>
      </c>
    </row>
    <row r="2081" spans="1:14" hidden="1" outlineLevel="1" x14ac:dyDescent="0.25">
      <c r="A2081" s="175" t="s">
        <v>489</v>
      </c>
      <c r="B2081" s="175" t="s">
        <v>490</v>
      </c>
      <c r="C2081" s="175" t="s">
        <v>175</v>
      </c>
      <c r="D2081" s="175" t="s">
        <v>176</v>
      </c>
      <c r="E2081" s="175"/>
      <c r="F2081" s="174">
        <v>0</v>
      </c>
      <c r="G2081" s="174">
        <v>0</v>
      </c>
      <c r="H2081" s="174">
        <v>0</v>
      </c>
      <c r="I2081" s="174">
        <v>0</v>
      </c>
      <c r="J2081" s="174">
        <v>0</v>
      </c>
      <c r="K2081" s="174">
        <v>98576</v>
      </c>
      <c r="L2081" s="174">
        <v>0</v>
      </c>
      <c r="M2081" s="174">
        <v>0</v>
      </c>
      <c r="N2081" s="174">
        <v>98576</v>
      </c>
    </row>
    <row r="2082" spans="1:14" hidden="1" outlineLevel="1" x14ac:dyDescent="0.25">
      <c r="A2082" s="175" t="s">
        <v>489</v>
      </c>
      <c r="B2082" s="175" t="s">
        <v>490</v>
      </c>
      <c r="C2082" s="175" t="s">
        <v>177</v>
      </c>
      <c r="D2082" s="175" t="s">
        <v>178</v>
      </c>
      <c r="E2082" s="175"/>
      <c r="F2082" s="174">
        <v>0</v>
      </c>
      <c r="G2082" s="174">
        <v>0</v>
      </c>
      <c r="H2082" s="174">
        <v>0</v>
      </c>
      <c r="I2082" s="174">
        <v>11872</v>
      </c>
      <c r="J2082" s="174">
        <v>0</v>
      </c>
      <c r="K2082" s="174">
        <v>0</v>
      </c>
      <c r="L2082" s="174">
        <v>0</v>
      </c>
      <c r="M2082" s="174">
        <v>0</v>
      </c>
      <c r="N2082" s="174">
        <v>11872</v>
      </c>
    </row>
    <row r="2083" spans="1:14" hidden="1" outlineLevel="1" x14ac:dyDescent="0.25">
      <c r="A2083" s="175" t="s">
        <v>489</v>
      </c>
      <c r="B2083" s="175" t="s">
        <v>490</v>
      </c>
      <c r="C2083" s="175" t="s">
        <v>179</v>
      </c>
      <c r="D2083" s="175" t="s">
        <v>180</v>
      </c>
      <c r="E2083" s="175"/>
      <c r="F2083" s="174">
        <v>0</v>
      </c>
      <c r="G2083" s="174">
        <v>0</v>
      </c>
      <c r="H2083" s="174">
        <v>0</v>
      </c>
      <c r="I2083" s="174">
        <v>0</v>
      </c>
      <c r="J2083" s="174">
        <v>0</v>
      </c>
      <c r="K2083" s="174">
        <v>0</v>
      </c>
      <c r="L2083" s="174">
        <v>0</v>
      </c>
      <c r="M2083" s="174">
        <v>0</v>
      </c>
      <c r="N2083" s="174">
        <v>0</v>
      </c>
    </row>
    <row r="2084" spans="1:14" hidden="1" outlineLevel="1" x14ac:dyDescent="0.25">
      <c r="A2084" s="175" t="s">
        <v>489</v>
      </c>
      <c r="B2084" s="175" t="s">
        <v>490</v>
      </c>
      <c r="C2084" s="175" t="s">
        <v>181</v>
      </c>
      <c r="D2084" s="175" t="s">
        <v>182</v>
      </c>
      <c r="E2084" s="175"/>
      <c r="F2084" s="174">
        <v>0</v>
      </c>
      <c r="G2084" s="174">
        <v>0</v>
      </c>
      <c r="H2084" s="174">
        <v>0</v>
      </c>
      <c r="I2084" s="174">
        <v>0</v>
      </c>
      <c r="J2084" s="174">
        <v>0</v>
      </c>
      <c r="K2084" s="174">
        <v>0</v>
      </c>
      <c r="L2084" s="174">
        <v>0</v>
      </c>
      <c r="M2084" s="174">
        <v>0</v>
      </c>
      <c r="N2084" s="174">
        <v>0</v>
      </c>
    </row>
    <row r="2085" spans="1:14" hidden="1" outlineLevel="1" x14ac:dyDescent="0.25">
      <c r="A2085" s="175" t="s">
        <v>489</v>
      </c>
      <c r="B2085" s="175" t="s">
        <v>490</v>
      </c>
      <c r="C2085" s="175" t="s">
        <v>183</v>
      </c>
      <c r="D2085" s="175" t="s">
        <v>184</v>
      </c>
      <c r="E2085" s="175"/>
      <c r="F2085" s="174">
        <v>0</v>
      </c>
      <c r="G2085" s="174">
        <v>0</v>
      </c>
      <c r="H2085" s="174">
        <v>0</v>
      </c>
      <c r="I2085" s="174">
        <v>0</v>
      </c>
      <c r="J2085" s="174">
        <v>0</v>
      </c>
      <c r="K2085" s="174">
        <v>0</v>
      </c>
      <c r="L2085" s="174">
        <v>0</v>
      </c>
      <c r="M2085" s="174">
        <v>0</v>
      </c>
      <c r="N2085" s="174">
        <v>0</v>
      </c>
    </row>
    <row r="2086" spans="1:14" hidden="1" outlineLevel="1" x14ac:dyDescent="0.25">
      <c r="A2086" s="175" t="s">
        <v>489</v>
      </c>
      <c r="B2086" s="175" t="s">
        <v>490</v>
      </c>
      <c r="C2086" s="175" t="s">
        <v>185</v>
      </c>
      <c r="D2086" s="175" t="s">
        <v>186</v>
      </c>
      <c r="E2086" s="175"/>
      <c r="F2086" s="174">
        <v>0</v>
      </c>
      <c r="G2086" s="174">
        <v>0</v>
      </c>
      <c r="H2086" s="174">
        <v>0</v>
      </c>
      <c r="I2086" s="174">
        <v>0</v>
      </c>
      <c r="J2086" s="174">
        <v>0</v>
      </c>
      <c r="K2086" s="174">
        <v>0</v>
      </c>
      <c r="L2086" s="174">
        <v>0</v>
      </c>
      <c r="M2086" s="174">
        <v>0</v>
      </c>
      <c r="N2086" s="174">
        <v>0</v>
      </c>
    </row>
    <row r="2087" spans="1:14" hidden="1" outlineLevel="1" x14ac:dyDescent="0.25">
      <c r="A2087" s="175" t="s">
        <v>489</v>
      </c>
      <c r="B2087" s="175" t="s">
        <v>490</v>
      </c>
      <c r="C2087" s="175" t="s">
        <v>187</v>
      </c>
      <c r="D2087" s="175" t="s">
        <v>188</v>
      </c>
      <c r="E2087" s="175"/>
      <c r="F2087" s="174">
        <v>0</v>
      </c>
      <c r="G2087" s="174">
        <v>0</v>
      </c>
      <c r="H2087" s="174">
        <v>0</v>
      </c>
      <c r="I2087" s="174">
        <v>0</v>
      </c>
      <c r="J2087" s="174">
        <v>0</v>
      </c>
      <c r="K2087" s="174">
        <v>0</v>
      </c>
      <c r="L2087" s="174">
        <v>0</v>
      </c>
      <c r="M2087" s="174">
        <v>0</v>
      </c>
      <c r="N2087" s="174">
        <v>0</v>
      </c>
    </row>
    <row r="2088" spans="1:14" hidden="1" outlineLevel="1" x14ac:dyDescent="0.25">
      <c r="A2088" s="175" t="s">
        <v>489</v>
      </c>
      <c r="B2088" s="175" t="s">
        <v>490</v>
      </c>
      <c r="C2088" s="175" t="s">
        <v>189</v>
      </c>
      <c r="D2088" s="175" t="s">
        <v>190</v>
      </c>
      <c r="E2088" s="175"/>
      <c r="F2088" s="174">
        <v>0</v>
      </c>
      <c r="G2088" s="174">
        <v>0</v>
      </c>
      <c r="H2088" s="174">
        <v>0</v>
      </c>
      <c r="I2088" s="174">
        <v>0</v>
      </c>
      <c r="J2088" s="174">
        <v>0</v>
      </c>
      <c r="K2088" s="174">
        <v>0</v>
      </c>
      <c r="L2088" s="174">
        <v>0</v>
      </c>
      <c r="M2088" s="174">
        <v>0</v>
      </c>
      <c r="N2088" s="174">
        <v>0</v>
      </c>
    </row>
    <row r="2089" spans="1:14" hidden="1" outlineLevel="1" x14ac:dyDescent="0.25">
      <c r="A2089" s="175" t="s">
        <v>489</v>
      </c>
      <c r="B2089" s="175" t="s">
        <v>490</v>
      </c>
      <c r="C2089" s="175" t="s">
        <v>191</v>
      </c>
      <c r="D2089" s="175" t="s">
        <v>192</v>
      </c>
      <c r="E2089" s="175"/>
      <c r="F2089" s="174">
        <v>0</v>
      </c>
      <c r="G2089" s="174">
        <v>0</v>
      </c>
      <c r="H2089" s="174">
        <v>0</v>
      </c>
      <c r="I2089" s="174">
        <v>0</v>
      </c>
      <c r="J2089" s="174">
        <v>0</v>
      </c>
      <c r="K2089" s="174">
        <v>0</v>
      </c>
      <c r="L2089" s="174">
        <v>0</v>
      </c>
      <c r="M2089" s="174">
        <v>0</v>
      </c>
      <c r="N2089" s="174">
        <v>0</v>
      </c>
    </row>
    <row r="2090" spans="1:14" hidden="1" outlineLevel="1" x14ac:dyDescent="0.25">
      <c r="A2090" s="175" t="s">
        <v>489</v>
      </c>
      <c r="B2090" s="175" t="s">
        <v>490</v>
      </c>
      <c r="C2090" s="175" t="s">
        <v>193</v>
      </c>
      <c r="D2090" s="175" t="s">
        <v>194</v>
      </c>
      <c r="E2090" s="175"/>
      <c r="F2090" s="174">
        <v>0</v>
      </c>
      <c r="G2090" s="174">
        <v>0</v>
      </c>
      <c r="H2090" s="174">
        <v>0</v>
      </c>
      <c r="I2090" s="174">
        <v>0</v>
      </c>
      <c r="J2090" s="174">
        <v>0</v>
      </c>
      <c r="K2090" s="174">
        <v>0</v>
      </c>
      <c r="L2090" s="174">
        <v>0</v>
      </c>
      <c r="M2090" s="174">
        <v>0</v>
      </c>
      <c r="N2090" s="174">
        <v>0</v>
      </c>
    </row>
    <row r="2091" spans="1:14" hidden="1" outlineLevel="1" x14ac:dyDescent="0.25">
      <c r="A2091" s="175" t="s">
        <v>489</v>
      </c>
      <c r="B2091" s="175" t="s">
        <v>490</v>
      </c>
      <c r="C2091" s="175" t="s">
        <v>195</v>
      </c>
      <c r="D2091" s="175" t="s">
        <v>196</v>
      </c>
      <c r="E2091" s="175"/>
      <c r="F2091" s="174">
        <v>0</v>
      </c>
      <c r="G2091" s="174">
        <v>0</v>
      </c>
      <c r="H2091" s="174">
        <v>0</v>
      </c>
      <c r="I2091" s="174">
        <v>0</v>
      </c>
      <c r="J2091" s="174">
        <v>42240</v>
      </c>
      <c r="K2091" s="174">
        <v>0</v>
      </c>
      <c r="L2091" s="174">
        <v>0</v>
      </c>
      <c r="M2091" s="174">
        <v>0</v>
      </c>
      <c r="N2091" s="174">
        <v>42240</v>
      </c>
    </row>
    <row r="2092" spans="1:14" hidden="1" outlineLevel="1" x14ac:dyDescent="0.25">
      <c r="A2092" s="175" t="s">
        <v>489</v>
      </c>
      <c r="B2092" s="175" t="s">
        <v>490</v>
      </c>
      <c r="C2092" s="175" t="s">
        <v>197</v>
      </c>
      <c r="D2092" s="175" t="s">
        <v>198</v>
      </c>
      <c r="E2092" s="175"/>
      <c r="F2092" s="174">
        <v>0</v>
      </c>
      <c r="G2092" s="174">
        <v>0</v>
      </c>
      <c r="H2092" s="174">
        <v>0</v>
      </c>
      <c r="I2092" s="174">
        <v>0</v>
      </c>
      <c r="J2092" s="174">
        <v>8640</v>
      </c>
      <c r="K2092" s="174">
        <v>0</v>
      </c>
      <c r="L2092" s="174">
        <v>0</v>
      </c>
      <c r="M2092" s="174">
        <v>0</v>
      </c>
      <c r="N2092" s="174">
        <v>8640</v>
      </c>
    </row>
    <row r="2093" spans="1:14" hidden="1" outlineLevel="1" x14ac:dyDescent="0.25">
      <c r="A2093" s="175" t="s">
        <v>489</v>
      </c>
      <c r="B2093" s="175" t="s">
        <v>490</v>
      </c>
      <c r="C2093" s="175" t="s">
        <v>199</v>
      </c>
      <c r="D2093" s="175" t="s">
        <v>200</v>
      </c>
      <c r="E2093" s="175"/>
      <c r="F2093" s="174">
        <v>0</v>
      </c>
      <c r="G2093" s="174">
        <v>0</v>
      </c>
      <c r="H2093" s="174">
        <v>0</v>
      </c>
      <c r="I2093" s="174">
        <v>0</v>
      </c>
      <c r="J2093" s="174">
        <v>0</v>
      </c>
      <c r="K2093" s="174">
        <v>0</v>
      </c>
      <c r="L2093" s="174">
        <v>0</v>
      </c>
      <c r="M2093" s="174">
        <v>0</v>
      </c>
      <c r="N2093" s="174">
        <v>0</v>
      </c>
    </row>
    <row r="2094" spans="1:14" hidden="1" outlineLevel="1" x14ac:dyDescent="0.25">
      <c r="A2094" s="175" t="s">
        <v>489</v>
      </c>
      <c r="B2094" s="175" t="s">
        <v>490</v>
      </c>
      <c r="C2094" s="175" t="s">
        <v>201</v>
      </c>
      <c r="D2094" s="175" t="s">
        <v>202</v>
      </c>
      <c r="E2094" s="175"/>
      <c r="F2094" s="174">
        <v>0</v>
      </c>
      <c r="G2094" s="174">
        <v>0</v>
      </c>
      <c r="H2094" s="174">
        <v>0</v>
      </c>
      <c r="I2094" s="174">
        <v>0</v>
      </c>
      <c r="J2094" s="174">
        <v>0</v>
      </c>
      <c r="K2094" s="174">
        <v>0</v>
      </c>
      <c r="L2094" s="174">
        <v>0</v>
      </c>
      <c r="M2094" s="174">
        <v>0</v>
      </c>
      <c r="N2094" s="174">
        <v>0</v>
      </c>
    </row>
    <row r="2095" spans="1:14" hidden="1" outlineLevel="1" x14ac:dyDescent="0.25">
      <c r="A2095" s="175" t="s">
        <v>489</v>
      </c>
      <c r="B2095" s="175" t="s">
        <v>490</v>
      </c>
      <c r="C2095" s="175" t="s">
        <v>203</v>
      </c>
      <c r="D2095" s="175" t="s">
        <v>204</v>
      </c>
      <c r="E2095" s="175"/>
      <c r="F2095" s="174">
        <v>0</v>
      </c>
      <c r="G2095" s="174">
        <v>0</v>
      </c>
      <c r="H2095" s="174">
        <v>0</v>
      </c>
      <c r="I2095" s="174">
        <v>0</v>
      </c>
      <c r="J2095" s="174">
        <v>0</v>
      </c>
      <c r="K2095" s="174">
        <v>0</v>
      </c>
      <c r="L2095" s="174">
        <v>0</v>
      </c>
      <c r="M2095" s="174">
        <v>0</v>
      </c>
      <c r="N2095" s="174">
        <v>0</v>
      </c>
    </row>
    <row r="2096" spans="1:14" hidden="1" outlineLevel="1" x14ac:dyDescent="0.25">
      <c r="A2096" s="175" t="s">
        <v>489</v>
      </c>
      <c r="B2096" s="175" t="s">
        <v>490</v>
      </c>
      <c r="C2096" s="175" t="s">
        <v>205</v>
      </c>
      <c r="D2096" s="175" t="s">
        <v>206</v>
      </c>
      <c r="E2096" s="175"/>
      <c r="F2096" s="174">
        <v>0</v>
      </c>
      <c r="G2096" s="174">
        <v>0</v>
      </c>
      <c r="H2096" s="174">
        <v>0</v>
      </c>
      <c r="I2096" s="174">
        <v>0</v>
      </c>
      <c r="J2096" s="174">
        <v>0</v>
      </c>
      <c r="K2096" s="174">
        <v>0</v>
      </c>
      <c r="L2096" s="174">
        <v>0</v>
      </c>
      <c r="M2096" s="174">
        <v>0</v>
      </c>
      <c r="N2096" s="174">
        <v>0</v>
      </c>
    </row>
    <row r="2097" spans="1:14" hidden="1" outlineLevel="1" x14ac:dyDescent="0.25">
      <c r="A2097" s="175" t="s">
        <v>489</v>
      </c>
      <c r="B2097" s="175" t="s">
        <v>490</v>
      </c>
      <c r="C2097" s="175" t="s">
        <v>207</v>
      </c>
      <c r="D2097" s="175" t="s">
        <v>208</v>
      </c>
      <c r="E2097" s="175"/>
      <c r="F2097" s="174">
        <v>0</v>
      </c>
      <c r="G2097" s="174">
        <v>0</v>
      </c>
      <c r="H2097" s="174">
        <v>0</v>
      </c>
      <c r="I2097" s="174">
        <v>0</v>
      </c>
      <c r="J2097" s="174">
        <v>0</v>
      </c>
      <c r="K2097" s="174">
        <v>0</v>
      </c>
      <c r="L2097" s="174">
        <v>0</v>
      </c>
      <c r="M2097" s="174">
        <v>0</v>
      </c>
      <c r="N2097" s="174">
        <v>0</v>
      </c>
    </row>
    <row r="2098" spans="1:14" hidden="1" outlineLevel="1" x14ac:dyDescent="0.25">
      <c r="A2098" s="175" t="s">
        <v>489</v>
      </c>
      <c r="B2098" s="175" t="s">
        <v>490</v>
      </c>
      <c r="C2098" s="175" t="s">
        <v>209</v>
      </c>
      <c r="D2098" s="175" t="s">
        <v>210</v>
      </c>
      <c r="E2098" s="175"/>
      <c r="F2098" s="174">
        <v>0</v>
      </c>
      <c r="G2098" s="174">
        <v>0</v>
      </c>
      <c r="H2098" s="174">
        <v>0</v>
      </c>
      <c r="I2098" s="174">
        <v>11872</v>
      </c>
      <c r="J2098" s="174">
        <v>196656</v>
      </c>
      <c r="K2098" s="174">
        <v>125648</v>
      </c>
      <c r="L2098" s="174">
        <v>0</v>
      </c>
      <c r="M2098" s="174">
        <v>0</v>
      </c>
      <c r="N2098" s="174">
        <v>334176</v>
      </c>
    </row>
    <row r="2099" spans="1:14" hidden="1" outlineLevel="1" x14ac:dyDescent="0.25">
      <c r="D2099" s="173" t="s">
        <v>211</v>
      </c>
      <c r="E2099" s="173"/>
    </row>
    <row r="2100" spans="1:14" hidden="1" outlineLevel="1" x14ac:dyDescent="0.25">
      <c r="A2100" s="175" t="s">
        <v>489</v>
      </c>
      <c r="B2100" s="175" t="s">
        <v>490</v>
      </c>
      <c r="C2100" s="175" t="s">
        <v>212</v>
      </c>
      <c r="D2100" s="175" t="s">
        <v>213</v>
      </c>
      <c r="E2100" s="175"/>
      <c r="F2100" s="174">
        <v>0</v>
      </c>
      <c r="G2100" s="174">
        <v>0</v>
      </c>
      <c r="H2100" s="174">
        <v>0</v>
      </c>
      <c r="I2100" s="174">
        <v>0</v>
      </c>
      <c r="J2100" s="174">
        <v>0</v>
      </c>
      <c r="K2100" s="174">
        <v>0</v>
      </c>
      <c r="L2100" s="174">
        <v>0</v>
      </c>
      <c r="M2100" s="174">
        <v>0</v>
      </c>
      <c r="N2100" s="174">
        <v>0</v>
      </c>
    </row>
    <row r="2101" spans="1:14" hidden="1" outlineLevel="1" x14ac:dyDescent="0.25">
      <c r="A2101" s="175" t="s">
        <v>489</v>
      </c>
      <c r="B2101" s="175" t="s">
        <v>490</v>
      </c>
      <c r="C2101" s="175" t="s">
        <v>214</v>
      </c>
      <c r="D2101" s="175" t="s">
        <v>215</v>
      </c>
      <c r="E2101" s="175"/>
      <c r="F2101" s="174">
        <v>0</v>
      </c>
      <c r="G2101" s="174">
        <v>0</v>
      </c>
      <c r="H2101" s="174">
        <v>0</v>
      </c>
      <c r="I2101" s="174">
        <v>0</v>
      </c>
      <c r="J2101" s="174">
        <v>0</v>
      </c>
      <c r="K2101" s="174">
        <v>0</v>
      </c>
      <c r="L2101" s="174">
        <v>0</v>
      </c>
      <c r="M2101" s="174">
        <v>0</v>
      </c>
      <c r="N2101" s="174">
        <v>0</v>
      </c>
    </row>
    <row r="2102" spans="1:14" hidden="1" outlineLevel="1" x14ac:dyDescent="0.25">
      <c r="A2102" s="175" t="s">
        <v>489</v>
      </c>
      <c r="B2102" s="175" t="s">
        <v>490</v>
      </c>
      <c r="C2102" s="175" t="s">
        <v>216</v>
      </c>
      <c r="D2102" s="175" t="s">
        <v>217</v>
      </c>
      <c r="E2102" s="175"/>
      <c r="F2102" s="174">
        <v>0</v>
      </c>
      <c r="G2102" s="174">
        <v>0</v>
      </c>
      <c r="H2102" s="174">
        <v>0</v>
      </c>
      <c r="I2102" s="174">
        <v>0</v>
      </c>
      <c r="J2102" s="174">
        <v>0</v>
      </c>
      <c r="K2102" s="174">
        <v>0</v>
      </c>
      <c r="L2102" s="174">
        <v>0</v>
      </c>
      <c r="M2102" s="174">
        <v>0</v>
      </c>
      <c r="N2102" s="174">
        <v>0</v>
      </c>
    </row>
    <row r="2103" spans="1:14" hidden="1" outlineLevel="1" x14ac:dyDescent="0.25">
      <c r="A2103" s="175" t="s">
        <v>489</v>
      </c>
      <c r="B2103" s="175" t="s">
        <v>490</v>
      </c>
      <c r="C2103" s="175" t="s">
        <v>218</v>
      </c>
      <c r="D2103" s="175" t="s">
        <v>219</v>
      </c>
      <c r="E2103" s="175"/>
      <c r="F2103" s="174">
        <v>0</v>
      </c>
      <c r="G2103" s="174">
        <v>0</v>
      </c>
      <c r="H2103" s="174">
        <v>0</v>
      </c>
      <c r="I2103" s="174">
        <v>0</v>
      </c>
      <c r="J2103" s="174">
        <v>0</v>
      </c>
      <c r="K2103" s="174">
        <v>0</v>
      </c>
      <c r="L2103" s="174">
        <v>0</v>
      </c>
      <c r="M2103" s="174">
        <v>0</v>
      </c>
      <c r="N2103" s="174">
        <v>0</v>
      </c>
    </row>
    <row r="2104" spans="1:14" hidden="1" outlineLevel="1" x14ac:dyDescent="0.25">
      <c r="A2104" s="175" t="s">
        <v>489</v>
      </c>
      <c r="B2104" s="175" t="s">
        <v>490</v>
      </c>
      <c r="C2104" s="175" t="s">
        <v>482</v>
      </c>
      <c r="D2104" s="175" t="s">
        <v>483</v>
      </c>
      <c r="E2104" s="175"/>
      <c r="F2104" s="174">
        <v>0</v>
      </c>
      <c r="G2104" s="174">
        <v>0</v>
      </c>
      <c r="H2104" s="174">
        <v>0</v>
      </c>
      <c r="I2104" s="174">
        <v>0</v>
      </c>
      <c r="J2104" s="174">
        <v>0</v>
      </c>
      <c r="K2104" s="174">
        <v>0</v>
      </c>
      <c r="L2104" s="174">
        <v>0</v>
      </c>
      <c r="M2104" s="174">
        <v>0</v>
      </c>
      <c r="N2104" s="174">
        <v>0</v>
      </c>
    </row>
    <row r="2105" spans="1:14" hidden="1" outlineLevel="1" x14ac:dyDescent="0.25">
      <c r="A2105" s="175" t="s">
        <v>489</v>
      </c>
      <c r="B2105" s="175" t="s">
        <v>490</v>
      </c>
      <c r="C2105" s="175" t="s">
        <v>484</v>
      </c>
      <c r="D2105" s="175" t="s">
        <v>220</v>
      </c>
      <c r="E2105" s="175"/>
      <c r="F2105" s="174">
        <v>0</v>
      </c>
      <c r="G2105" s="174">
        <v>0</v>
      </c>
      <c r="H2105" s="174">
        <v>0</v>
      </c>
      <c r="I2105" s="174">
        <v>0</v>
      </c>
      <c r="J2105" s="174">
        <v>0</v>
      </c>
      <c r="K2105" s="174">
        <v>0</v>
      </c>
      <c r="L2105" s="174">
        <v>0</v>
      </c>
      <c r="M2105" s="174">
        <v>0</v>
      </c>
      <c r="N2105" s="174">
        <v>0</v>
      </c>
    </row>
    <row r="2106" spans="1:14" hidden="1" outlineLevel="1" x14ac:dyDescent="0.25"/>
    <row r="2107" spans="1:14" hidden="1" outlineLevel="1" x14ac:dyDescent="0.25"/>
    <row r="2108" spans="1:14" hidden="1" outlineLevel="1" x14ac:dyDescent="0.25">
      <c r="A2108" s="173" t="s">
        <v>368</v>
      </c>
    </row>
    <row r="2109" spans="1:14" hidden="1" outlineLevel="1" x14ac:dyDescent="0.25">
      <c r="A2109" s="175" t="s">
        <v>6</v>
      </c>
      <c r="B2109" s="175" t="s">
        <v>143</v>
      </c>
      <c r="C2109" s="175" t="s">
        <v>14</v>
      </c>
      <c r="D2109" s="173" t="s">
        <v>144</v>
      </c>
      <c r="E2109" s="173"/>
      <c r="F2109" s="174" t="s">
        <v>145</v>
      </c>
      <c r="G2109" s="174" t="s">
        <v>146</v>
      </c>
      <c r="H2109" s="174" t="s">
        <v>147</v>
      </c>
      <c r="I2109" s="174" t="s">
        <v>148</v>
      </c>
      <c r="J2109" s="174" t="s">
        <v>149</v>
      </c>
      <c r="K2109" s="174" t="s">
        <v>150</v>
      </c>
      <c r="L2109" s="174" t="s">
        <v>151</v>
      </c>
      <c r="M2109" s="174" t="s">
        <v>152</v>
      </c>
      <c r="N2109" s="174" t="s">
        <v>5</v>
      </c>
    </row>
    <row r="2110" spans="1:14" hidden="1" outlineLevel="1" x14ac:dyDescent="0.25">
      <c r="A2110" s="175" t="s">
        <v>2</v>
      </c>
      <c r="B2110" s="175" t="s">
        <v>491</v>
      </c>
      <c r="C2110" s="175" t="s">
        <v>155</v>
      </c>
      <c r="D2110" s="175" t="s">
        <v>156</v>
      </c>
      <c r="E2110" s="175"/>
      <c r="F2110" s="174">
        <v>0</v>
      </c>
      <c r="G2110" s="174">
        <v>0</v>
      </c>
      <c r="H2110" s="174">
        <v>0</v>
      </c>
      <c r="I2110" s="174">
        <v>0</v>
      </c>
      <c r="J2110" s="174">
        <v>20256</v>
      </c>
      <c r="K2110" s="174">
        <v>0</v>
      </c>
      <c r="L2110" s="174">
        <v>0</v>
      </c>
      <c r="M2110" s="174">
        <v>0</v>
      </c>
      <c r="N2110" s="174">
        <v>20256</v>
      </c>
    </row>
    <row r="2111" spans="1:14" hidden="1" outlineLevel="1" x14ac:dyDescent="0.25">
      <c r="A2111" s="175" t="s">
        <v>2</v>
      </c>
      <c r="B2111" s="175" t="s">
        <v>491</v>
      </c>
      <c r="C2111" s="175" t="s">
        <v>157</v>
      </c>
      <c r="D2111" s="175" t="s">
        <v>158</v>
      </c>
      <c r="E2111" s="175"/>
      <c r="F2111" s="174">
        <v>0</v>
      </c>
      <c r="G2111" s="174">
        <v>0</v>
      </c>
      <c r="H2111" s="174">
        <v>0</v>
      </c>
      <c r="I2111" s="174">
        <v>0</v>
      </c>
      <c r="J2111" s="174">
        <v>128912</v>
      </c>
      <c r="K2111" s="174">
        <v>0</v>
      </c>
      <c r="L2111" s="174">
        <v>2880</v>
      </c>
      <c r="M2111" s="174">
        <v>0</v>
      </c>
      <c r="N2111" s="174">
        <v>131792</v>
      </c>
    </row>
    <row r="2112" spans="1:14" hidden="1" outlineLevel="1" x14ac:dyDescent="0.25">
      <c r="A2112" s="175" t="s">
        <v>2</v>
      </c>
      <c r="B2112" s="175" t="s">
        <v>491</v>
      </c>
      <c r="C2112" s="175" t="s">
        <v>159</v>
      </c>
      <c r="D2112" s="175" t="s">
        <v>160</v>
      </c>
      <c r="E2112" s="175"/>
      <c r="F2112" s="174">
        <v>0</v>
      </c>
      <c r="G2112" s="174">
        <v>258048</v>
      </c>
      <c r="H2112" s="174">
        <v>0</v>
      </c>
      <c r="I2112" s="174">
        <v>0</v>
      </c>
      <c r="J2112" s="174">
        <v>4320</v>
      </c>
      <c r="K2112" s="174">
        <v>2960</v>
      </c>
      <c r="L2112" s="174">
        <v>0</v>
      </c>
      <c r="M2112" s="174">
        <v>0</v>
      </c>
      <c r="N2112" s="174">
        <v>265328</v>
      </c>
    </row>
    <row r="2113" spans="1:14" hidden="1" outlineLevel="1" x14ac:dyDescent="0.25">
      <c r="A2113" s="175" t="s">
        <v>2</v>
      </c>
      <c r="B2113" s="175" t="s">
        <v>491</v>
      </c>
      <c r="C2113" s="175" t="s">
        <v>161</v>
      </c>
      <c r="D2113" s="175" t="s">
        <v>162</v>
      </c>
      <c r="E2113" s="175"/>
      <c r="F2113" s="174">
        <v>3840</v>
      </c>
      <c r="G2113" s="174">
        <v>1008</v>
      </c>
      <c r="H2113" s="174">
        <v>0</v>
      </c>
      <c r="I2113" s="174">
        <v>0</v>
      </c>
      <c r="J2113" s="174">
        <v>74144</v>
      </c>
      <c r="K2113" s="174">
        <v>71872</v>
      </c>
      <c r="L2113" s="174">
        <v>0</v>
      </c>
      <c r="M2113" s="174">
        <v>0</v>
      </c>
      <c r="N2113" s="174">
        <v>150864</v>
      </c>
    </row>
    <row r="2114" spans="1:14" hidden="1" outlineLevel="1" x14ac:dyDescent="0.25">
      <c r="A2114" s="175" t="s">
        <v>2</v>
      </c>
      <c r="B2114" s="175" t="s">
        <v>491</v>
      </c>
      <c r="C2114" s="175" t="s">
        <v>163</v>
      </c>
      <c r="D2114" s="175" t="s">
        <v>164</v>
      </c>
      <c r="E2114" s="175"/>
      <c r="F2114" s="174">
        <v>0</v>
      </c>
      <c r="G2114" s="174">
        <v>0</v>
      </c>
      <c r="H2114" s="174">
        <v>0</v>
      </c>
      <c r="I2114" s="174">
        <v>0</v>
      </c>
      <c r="J2114" s="174">
        <v>0</v>
      </c>
      <c r="K2114" s="174">
        <v>0</v>
      </c>
      <c r="L2114" s="174">
        <v>0</v>
      </c>
      <c r="M2114" s="174">
        <v>0</v>
      </c>
      <c r="N2114" s="174">
        <v>0</v>
      </c>
    </row>
    <row r="2115" spans="1:14" hidden="1" outlineLevel="1" x14ac:dyDescent="0.25">
      <c r="A2115" s="175" t="s">
        <v>2</v>
      </c>
      <c r="B2115" s="175" t="s">
        <v>491</v>
      </c>
      <c r="C2115" s="175" t="s">
        <v>165</v>
      </c>
      <c r="D2115" s="175" t="s">
        <v>166</v>
      </c>
      <c r="E2115" s="175"/>
      <c r="F2115" s="174">
        <v>0</v>
      </c>
      <c r="G2115" s="174">
        <v>0</v>
      </c>
      <c r="H2115" s="174">
        <v>0</v>
      </c>
      <c r="I2115" s="174">
        <v>0</v>
      </c>
      <c r="J2115" s="174">
        <v>30016</v>
      </c>
      <c r="K2115" s="174">
        <v>0</v>
      </c>
      <c r="L2115" s="174">
        <v>0</v>
      </c>
      <c r="M2115" s="174">
        <v>0</v>
      </c>
      <c r="N2115" s="174">
        <v>30016</v>
      </c>
    </row>
    <row r="2116" spans="1:14" hidden="1" outlineLevel="1" x14ac:dyDescent="0.25">
      <c r="A2116" s="175" t="s">
        <v>2</v>
      </c>
      <c r="B2116" s="175" t="s">
        <v>491</v>
      </c>
      <c r="C2116" s="175" t="s">
        <v>167</v>
      </c>
      <c r="D2116" s="175" t="s">
        <v>168</v>
      </c>
      <c r="E2116" s="175"/>
      <c r="F2116" s="174">
        <v>0</v>
      </c>
      <c r="G2116" s="174">
        <v>7072</v>
      </c>
      <c r="H2116" s="174">
        <v>0</v>
      </c>
      <c r="I2116" s="174">
        <v>0</v>
      </c>
      <c r="J2116" s="174">
        <v>0</v>
      </c>
      <c r="K2116" s="174">
        <v>65376</v>
      </c>
      <c r="L2116" s="174">
        <v>0</v>
      </c>
      <c r="M2116" s="174">
        <v>0</v>
      </c>
      <c r="N2116" s="174">
        <v>72448</v>
      </c>
    </row>
    <row r="2117" spans="1:14" hidden="1" outlineLevel="1" x14ac:dyDescent="0.25">
      <c r="A2117" s="175" t="s">
        <v>2</v>
      </c>
      <c r="B2117" s="175" t="s">
        <v>491</v>
      </c>
      <c r="C2117" s="175" t="s">
        <v>169</v>
      </c>
      <c r="D2117" s="175" t="s">
        <v>170</v>
      </c>
      <c r="E2117" s="175"/>
      <c r="F2117" s="174">
        <v>0</v>
      </c>
      <c r="G2117" s="174">
        <v>0</v>
      </c>
      <c r="H2117" s="174">
        <v>0</v>
      </c>
      <c r="I2117" s="174">
        <v>0</v>
      </c>
      <c r="J2117" s="174">
        <v>0</v>
      </c>
      <c r="K2117" s="174">
        <v>0</v>
      </c>
      <c r="L2117" s="174">
        <v>3064</v>
      </c>
      <c r="M2117" s="174">
        <v>0</v>
      </c>
      <c r="N2117" s="174">
        <v>3064</v>
      </c>
    </row>
    <row r="2118" spans="1:14" hidden="1" outlineLevel="1" x14ac:dyDescent="0.25">
      <c r="A2118" s="175" t="s">
        <v>2</v>
      </c>
      <c r="B2118" s="175" t="s">
        <v>491</v>
      </c>
      <c r="C2118" s="175" t="s">
        <v>171</v>
      </c>
      <c r="D2118" s="175" t="s">
        <v>172</v>
      </c>
      <c r="E2118" s="175"/>
      <c r="F2118" s="174">
        <v>18432</v>
      </c>
      <c r="G2118" s="174">
        <v>4800</v>
      </c>
      <c r="H2118" s="174">
        <v>0</v>
      </c>
      <c r="I2118" s="174">
        <v>0</v>
      </c>
      <c r="J2118" s="174">
        <v>56928</v>
      </c>
      <c r="K2118" s="174">
        <v>92656</v>
      </c>
      <c r="L2118" s="174">
        <v>0</v>
      </c>
      <c r="M2118" s="174">
        <v>0</v>
      </c>
      <c r="N2118" s="174">
        <v>172816</v>
      </c>
    </row>
    <row r="2119" spans="1:14" hidden="1" outlineLevel="1" x14ac:dyDescent="0.25">
      <c r="A2119" s="175" t="s">
        <v>2</v>
      </c>
      <c r="B2119" s="175" t="s">
        <v>491</v>
      </c>
      <c r="C2119" s="175" t="s">
        <v>173</v>
      </c>
      <c r="D2119" s="175" t="s">
        <v>174</v>
      </c>
      <c r="E2119" s="175"/>
      <c r="F2119" s="174">
        <v>0</v>
      </c>
      <c r="G2119" s="174">
        <v>2992</v>
      </c>
      <c r="H2119" s="174">
        <v>0</v>
      </c>
      <c r="I2119" s="174">
        <v>0</v>
      </c>
      <c r="J2119" s="174">
        <v>0</v>
      </c>
      <c r="K2119" s="174">
        <v>0</v>
      </c>
      <c r="L2119" s="174">
        <v>0</v>
      </c>
      <c r="M2119" s="174">
        <v>0</v>
      </c>
      <c r="N2119" s="174">
        <v>2992</v>
      </c>
    </row>
    <row r="2120" spans="1:14" hidden="1" outlineLevel="1" x14ac:dyDescent="0.25">
      <c r="A2120" s="175" t="s">
        <v>2</v>
      </c>
      <c r="B2120" s="175" t="s">
        <v>491</v>
      </c>
      <c r="C2120" s="175" t="s">
        <v>175</v>
      </c>
      <c r="D2120" s="175" t="s">
        <v>176</v>
      </c>
      <c r="E2120" s="175"/>
      <c r="F2120" s="174">
        <v>0</v>
      </c>
      <c r="G2120" s="174">
        <v>0</v>
      </c>
      <c r="H2120" s="174">
        <v>0</v>
      </c>
      <c r="I2120" s="174">
        <v>0</v>
      </c>
      <c r="J2120" s="174">
        <v>0</v>
      </c>
      <c r="K2120" s="174">
        <v>255568</v>
      </c>
      <c r="L2120" s="174">
        <v>0</v>
      </c>
      <c r="M2120" s="174">
        <v>432</v>
      </c>
      <c r="N2120" s="174">
        <v>256000</v>
      </c>
    </row>
    <row r="2121" spans="1:14" hidden="1" outlineLevel="1" x14ac:dyDescent="0.25">
      <c r="A2121" s="175" t="s">
        <v>2</v>
      </c>
      <c r="B2121" s="175" t="s">
        <v>491</v>
      </c>
      <c r="C2121" s="175" t="s">
        <v>177</v>
      </c>
      <c r="D2121" s="175" t="s">
        <v>178</v>
      </c>
      <c r="E2121" s="175"/>
      <c r="F2121" s="174">
        <v>166512</v>
      </c>
      <c r="G2121" s="174">
        <v>0</v>
      </c>
      <c r="H2121" s="174">
        <v>0</v>
      </c>
      <c r="I2121" s="174">
        <v>72040</v>
      </c>
      <c r="J2121" s="174">
        <v>0</v>
      </c>
      <c r="K2121" s="174">
        <v>0</v>
      </c>
      <c r="L2121" s="174">
        <v>0</v>
      </c>
      <c r="M2121" s="174">
        <v>0</v>
      </c>
      <c r="N2121" s="174">
        <v>238552</v>
      </c>
    </row>
    <row r="2122" spans="1:14" hidden="1" outlineLevel="1" x14ac:dyDescent="0.25">
      <c r="A2122" s="175" t="s">
        <v>2</v>
      </c>
      <c r="B2122" s="175" t="s">
        <v>491</v>
      </c>
      <c r="C2122" s="175" t="s">
        <v>179</v>
      </c>
      <c r="D2122" s="175" t="s">
        <v>180</v>
      </c>
      <c r="E2122" s="175"/>
      <c r="F2122" s="174">
        <v>5664</v>
      </c>
      <c r="G2122" s="174">
        <v>0</v>
      </c>
      <c r="H2122" s="174">
        <v>0</v>
      </c>
      <c r="I2122" s="174">
        <v>0</v>
      </c>
      <c r="J2122" s="174">
        <v>0</v>
      </c>
      <c r="K2122" s="174">
        <v>0</v>
      </c>
      <c r="L2122" s="174">
        <v>0</v>
      </c>
      <c r="M2122" s="174">
        <v>0</v>
      </c>
      <c r="N2122" s="174">
        <v>5664</v>
      </c>
    </row>
    <row r="2123" spans="1:14" hidden="1" outlineLevel="1" x14ac:dyDescent="0.25">
      <c r="A2123" s="175" t="s">
        <v>2</v>
      </c>
      <c r="B2123" s="175" t="s">
        <v>491</v>
      </c>
      <c r="C2123" s="175" t="s">
        <v>181</v>
      </c>
      <c r="D2123" s="175" t="s">
        <v>182</v>
      </c>
      <c r="E2123" s="175"/>
      <c r="F2123" s="174">
        <v>0</v>
      </c>
      <c r="G2123" s="174">
        <v>0</v>
      </c>
      <c r="H2123" s="174">
        <v>0</v>
      </c>
      <c r="I2123" s="174">
        <v>0</v>
      </c>
      <c r="J2123" s="174">
        <v>0</v>
      </c>
      <c r="K2123" s="174">
        <v>61136</v>
      </c>
      <c r="L2123" s="174">
        <v>0</v>
      </c>
      <c r="M2123" s="174">
        <v>0</v>
      </c>
      <c r="N2123" s="174">
        <v>61136</v>
      </c>
    </row>
    <row r="2124" spans="1:14" hidden="1" outlineLevel="1" x14ac:dyDescent="0.25">
      <c r="A2124" s="175" t="s">
        <v>2</v>
      </c>
      <c r="B2124" s="175" t="s">
        <v>491</v>
      </c>
      <c r="C2124" s="175" t="s">
        <v>183</v>
      </c>
      <c r="D2124" s="175" t="s">
        <v>184</v>
      </c>
      <c r="E2124" s="175"/>
      <c r="F2124" s="174">
        <v>0</v>
      </c>
      <c r="G2124" s="174">
        <v>0</v>
      </c>
      <c r="H2124" s="174">
        <v>0</v>
      </c>
      <c r="I2124" s="174">
        <v>0</v>
      </c>
      <c r="J2124" s="174">
        <v>0</v>
      </c>
      <c r="K2124" s="174">
        <v>43952</v>
      </c>
      <c r="L2124" s="174">
        <v>0</v>
      </c>
      <c r="M2124" s="174">
        <v>0</v>
      </c>
      <c r="N2124" s="174">
        <v>43952</v>
      </c>
    </row>
    <row r="2125" spans="1:14" hidden="1" outlineLevel="1" x14ac:dyDescent="0.25">
      <c r="A2125" s="175" t="s">
        <v>2</v>
      </c>
      <c r="B2125" s="175" t="s">
        <v>491</v>
      </c>
      <c r="C2125" s="175" t="s">
        <v>185</v>
      </c>
      <c r="D2125" s="175" t="s">
        <v>186</v>
      </c>
      <c r="E2125" s="175"/>
      <c r="F2125" s="174">
        <v>0</v>
      </c>
      <c r="G2125" s="174">
        <v>0</v>
      </c>
      <c r="H2125" s="174">
        <v>0</v>
      </c>
      <c r="I2125" s="174">
        <v>0</v>
      </c>
      <c r="J2125" s="174">
        <v>0</v>
      </c>
      <c r="K2125" s="174">
        <v>42400</v>
      </c>
      <c r="L2125" s="174">
        <v>0</v>
      </c>
      <c r="M2125" s="174">
        <v>10788</v>
      </c>
      <c r="N2125" s="174">
        <v>53188</v>
      </c>
    </row>
    <row r="2126" spans="1:14" hidden="1" outlineLevel="1" x14ac:dyDescent="0.25">
      <c r="A2126" s="175" t="s">
        <v>2</v>
      </c>
      <c r="B2126" s="175" t="s">
        <v>491</v>
      </c>
      <c r="C2126" s="175" t="s">
        <v>187</v>
      </c>
      <c r="D2126" s="175" t="s">
        <v>188</v>
      </c>
      <c r="E2126" s="175"/>
      <c r="F2126" s="174">
        <v>0</v>
      </c>
      <c r="G2126" s="174">
        <v>0</v>
      </c>
      <c r="H2126" s="174">
        <v>0</v>
      </c>
      <c r="I2126" s="174">
        <v>0</v>
      </c>
      <c r="J2126" s="174">
        <v>0</v>
      </c>
      <c r="K2126" s="174">
        <v>0</v>
      </c>
      <c r="L2126" s="174">
        <v>0</v>
      </c>
      <c r="M2126" s="174">
        <v>0</v>
      </c>
      <c r="N2126" s="174">
        <v>0</v>
      </c>
    </row>
    <row r="2127" spans="1:14" hidden="1" outlineLevel="1" x14ac:dyDescent="0.25">
      <c r="A2127" s="175" t="s">
        <v>2</v>
      </c>
      <c r="B2127" s="175" t="s">
        <v>491</v>
      </c>
      <c r="C2127" s="175" t="s">
        <v>189</v>
      </c>
      <c r="D2127" s="175" t="s">
        <v>190</v>
      </c>
      <c r="E2127" s="175"/>
      <c r="F2127" s="174">
        <v>0</v>
      </c>
      <c r="G2127" s="174">
        <v>0</v>
      </c>
      <c r="H2127" s="174">
        <v>0</v>
      </c>
      <c r="I2127" s="174">
        <v>0</v>
      </c>
      <c r="J2127" s="174">
        <v>0</v>
      </c>
      <c r="K2127" s="174">
        <v>56048</v>
      </c>
      <c r="L2127" s="174">
        <v>0</v>
      </c>
      <c r="M2127" s="174">
        <v>0</v>
      </c>
      <c r="N2127" s="174">
        <v>56048</v>
      </c>
    </row>
    <row r="2128" spans="1:14" hidden="1" outlineLevel="1" x14ac:dyDescent="0.25">
      <c r="A2128" s="175" t="s">
        <v>2</v>
      </c>
      <c r="B2128" s="175" t="s">
        <v>491</v>
      </c>
      <c r="C2128" s="175" t="s">
        <v>191</v>
      </c>
      <c r="D2128" s="175" t="s">
        <v>192</v>
      </c>
      <c r="E2128" s="175"/>
      <c r="F2128" s="174">
        <v>0</v>
      </c>
      <c r="G2128" s="174">
        <v>79776</v>
      </c>
      <c r="H2128" s="174">
        <v>47456</v>
      </c>
      <c r="I2128" s="174">
        <v>0</v>
      </c>
      <c r="J2128" s="174">
        <v>0</v>
      </c>
      <c r="K2128" s="174">
        <v>3888</v>
      </c>
      <c r="L2128" s="174">
        <v>0</v>
      </c>
      <c r="M2128" s="174">
        <v>0</v>
      </c>
      <c r="N2128" s="174">
        <v>131120</v>
      </c>
    </row>
    <row r="2129" spans="1:14" hidden="1" outlineLevel="1" x14ac:dyDescent="0.25">
      <c r="A2129" s="175" t="s">
        <v>2</v>
      </c>
      <c r="B2129" s="175" t="s">
        <v>491</v>
      </c>
      <c r="C2129" s="175" t="s">
        <v>193</v>
      </c>
      <c r="D2129" s="175" t="s">
        <v>194</v>
      </c>
      <c r="E2129" s="175"/>
      <c r="F2129" s="174">
        <v>0</v>
      </c>
      <c r="G2129" s="174">
        <v>0</v>
      </c>
      <c r="H2129" s="174">
        <v>0</v>
      </c>
      <c r="I2129" s="174">
        <v>0</v>
      </c>
      <c r="J2129" s="174">
        <v>134672</v>
      </c>
      <c r="K2129" s="174">
        <v>0</v>
      </c>
      <c r="L2129" s="174">
        <v>0</v>
      </c>
      <c r="M2129" s="174">
        <v>0</v>
      </c>
      <c r="N2129" s="174">
        <v>134672</v>
      </c>
    </row>
    <row r="2130" spans="1:14" hidden="1" outlineLevel="1" x14ac:dyDescent="0.25">
      <c r="A2130" s="175" t="s">
        <v>2</v>
      </c>
      <c r="B2130" s="175" t="s">
        <v>491</v>
      </c>
      <c r="C2130" s="175" t="s">
        <v>195</v>
      </c>
      <c r="D2130" s="175" t="s">
        <v>196</v>
      </c>
      <c r="E2130" s="175"/>
      <c r="F2130" s="174">
        <v>0</v>
      </c>
      <c r="G2130" s="174">
        <v>0</v>
      </c>
      <c r="H2130" s="174">
        <v>0</v>
      </c>
      <c r="I2130" s="174">
        <v>0</v>
      </c>
      <c r="J2130" s="174">
        <v>36800</v>
      </c>
      <c r="K2130" s="174">
        <v>0</v>
      </c>
      <c r="L2130" s="174">
        <v>29236</v>
      </c>
      <c r="M2130" s="174">
        <v>0</v>
      </c>
      <c r="N2130" s="174">
        <v>66036</v>
      </c>
    </row>
    <row r="2131" spans="1:14" hidden="1" outlineLevel="1" x14ac:dyDescent="0.25">
      <c r="A2131" s="175" t="s">
        <v>2</v>
      </c>
      <c r="B2131" s="175" t="s">
        <v>491</v>
      </c>
      <c r="C2131" s="175" t="s">
        <v>197</v>
      </c>
      <c r="D2131" s="175" t="s">
        <v>198</v>
      </c>
      <c r="E2131" s="175"/>
      <c r="F2131" s="174">
        <v>0</v>
      </c>
      <c r="G2131" s="174">
        <v>0</v>
      </c>
      <c r="H2131" s="174">
        <v>0</v>
      </c>
      <c r="I2131" s="174">
        <v>0</v>
      </c>
      <c r="J2131" s="174">
        <v>31488</v>
      </c>
      <c r="K2131" s="174">
        <v>0</v>
      </c>
      <c r="L2131" s="174">
        <v>0</v>
      </c>
      <c r="M2131" s="174">
        <v>0</v>
      </c>
      <c r="N2131" s="174">
        <v>31488</v>
      </c>
    </row>
    <row r="2132" spans="1:14" hidden="1" outlineLevel="1" x14ac:dyDescent="0.25">
      <c r="A2132" s="175" t="s">
        <v>2</v>
      </c>
      <c r="B2132" s="175" t="s">
        <v>491</v>
      </c>
      <c r="C2132" s="175" t="s">
        <v>199</v>
      </c>
      <c r="D2132" s="175" t="s">
        <v>200</v>
      </c>
      <c r="E2132" s="175"/>
      <c r="F2132" s="174">
        <v>0</v>
      </c>
      <c r="G2132" s="174">
        <v>0</v>
      </c>
      <c r="H2132" s="174">
        <v>0</v>
      </c>
      <c r="I2132" s="174">
        <v>0</v>
      </c>
      <c r="J2132" s="174">
        <v>0</v>
      </c>
      <c r="K2132" s="174">
        <v>0</v>
      </c>
      <c r="L2132" s="174">
        <v>0</v>
      </c>
      <c r="M2132" s="174">
        <v>0</v>
      </c>
      <c r="N2132" s="174">
        <v>0</v>
      </c>
    </row>
    <row r="2133" spans="1:14" hidden="1" outlineLevel="1" x14ac:dyDescent="0.25">
      <c r="A2133" s="175" t="s">
        <v>2</v>
      </c>
      <c r="B2133" s="175" t="s">
        <v>491</v>
      </c>
      <c r="C2133" s="175" t="s">
        <v>201</v>
      </c>
      <c r="D2133" s="175" t="s">
        <v>202</v>
      </c>
      <c r="E2133" s="175"/>
      <c r="F2133" s="174">
        <v>0</v>
      </c>
      <c r="G2133" s="174">
        <v>0</v>
      </c>
      <c r="H2133" s="174">
        <v>0</v>
      </c>
      <c r="I2133" s="174">
        <v>0</v>
      </c>
      <c r="J2133" s="174">
        <v>0</v>
      </c>
      <c r="K2133" s="174">
        <v>0</v>
      </c>
      <c r="L2133" s="174">
        <v>0</v>
      </c>
      <c r="M2133" s="174">
        <v>0</v>
      </c>
      <c r="N2133" s="174">
        <v>0</v>
      </c>
    </row>
    <row r="2134" spans="1:14" hidden="1" outlineLevel="1" x14ac:dyDescent="0.25">
      <c r="A2134" s="175" t="s">
        <v>2</v>
      </c>
      <c r="B2134" s="175" t="s">
        <v>491</v>
      </c>
      <c r="C2134" s="175" t="s">
        <v>203</v>
      </c>
      <c r="D2134" s="175" t="s">
        <v>204</v>
      </c>
      <c r="E2134" s="175"/>
      <c r="F2134" s="174">
        <v>237936</v>
      </c>
      <c r="G2134" s="174">
        <v>0</v>
      </c>
      <c r="H2134" s="174">
        <v>0</v>
      </c>
      <c r="I2134" s="174">
        <v>0</v>
      </c>
      <c r="J2134" s="174">
        <v>7008</v>
      </c>
      <c r="K2134" s="174">
        <v>0</v>
      </c>
      <c r="L2134" s="174">
        <v>0</v>
      </c>
      <c r="M2134" s="174">
        <v>0</v>
      </c>
      <c r="N2134" s="174">
        <v>244944</v>
      </c>
    </row>
    <row r="2135" spans="1:14" hidden="1" outlineLevel="1" x14ac:dyDescent="0.25">
      <c r="A2135" s="175" t="s">
        <v>2</v>
      </c>
      <c r="B2135" s="175" t="s">
        <v>491</v>
      </c>
      <c r="C2135" s="175" t="s">
        <v>205</v>
      </c>
      <c r="D2135" s="175" t="s">
        <v>206</v>
      </c>
      <c r="E2135" s="175"/>
      <c r="F2135" s="174">
        <v>70368</v>
      </c>
      <c r="G2135" s="174">
        <v>0</v>
      </c>
      <c r="H2135" s="174">
        <v>0</v>
      </c>
      <c r="I2135" s="174">
        <v>0</v>
      </c>
      <c r="J2135" s="174">
        <v>28896</v>
      </c>
      <c r="K2135" s="174">
        <v>0</v>
      </c>
      <c r="L2135" s="174">
        <v>0</v>
      </c>
      <c r="M2135" s="174">
        <v>0</v>
      </c>
      <c r="N2135" s="174">
        <v>99264</v>
      </c>
    </row>
    <row r="2136" spans="1:14" hidden="1" outlineLevel="1" x14ac:dyDescent="0.25">
      <c r="A2136" s="175" t="s">
        <v>2</v>
      </c>
      <c r="B2136" s="175" t="s">
        <v>491</v>
      </c>
      <c r="C2136" s="175" t="s">
        <v>207</v>
      </c>
      <c r="D2136" s="175" t="s">
        <v>208</v>
      </c>
      <c r="E2136" s="175"/>
      <c r="F2136" s="174">
        <v>0</v>
      </c>
      <c r="G2136" s="174">
        <v>0</v>
      </c>
      <c r="H2136" s="174">
        <v>0</v>
      </c>
      <c r="I2136" s="174">
        <v>0</v>
      </c>
      <c r="J2136" s="174">
        <v>0</v>
      </c>
      <c r="K2136" s="174">
        <v>0</v>
      </c>
      <c r="L2136" s="174">
        <v>0</v>
      </c>
      <c r="M2136" s="174">
        <v>0</v>
      </c>
      <c r="N2136" s="174">
        <v>0</v>
      </c>
    </row>
    <row r="2137" spans="1:14" hidden="1" outlineLevel="1" x14ac:dyDescent="0.25">
      <c r="A2137" s="175" t="s">
        <v>2</v>
      </c>
      <c r="B2137" s="175" t="s">
        <v>491</v>
      </c>
      <c r="C2137" s="175" t="s">
        <v>209</v>
      </c>
      <c r="D2137" s="175" t="s">
        <v>210</v>
      </c>
      <c r="E2137" s="175"/>
      <c r="F2137" s="174">
        <v>502752</v>
      </c>
      <c r="G2137" s="174">
        <v>353696</v>
      </c>
      <c r="H2137" s="174">
        <v>47456</v>
      </c>
      <c r="I2137" s="174">
        <v>72040</v>
      </c>
      <c r="J2137" s="174">
        <v>553440</v>
      </c>
      <c r="K2137" s="174">
        <v>695856</v>
      </c>
      <c r="L2137" s="174">
        <v>35180</v>
      </c>
      <c r="M2137" s="174">
        <v>11220</v>
      </c>
      <c r="N2137" s="174">
        <v>2271640</v>
      </c>
    </row>
    <row r="2138" spans="1:14" hidden="1" outlineLevel="1" x14ac:dyDescent="0.25">
      <c r="D2138" s="173" t="s">
        <v>211</v>
      </c>
      <c r="E2138" s="173"/>
    </row>
    <row r="2139" spans="1:14" hidden="1" outlineLevel="1" x14ac:dyDescent="0.25">
      <c r="A2139" s="175" t="s">
        <v>2</v>
      </c>
      <c r="B2139" s="175" t="s">
        <v>491</v>
      </c>
      <c r="C2139" s="175" t="s">
        <v>212</v>
      </c>
      <c r="D2139" s="175" t="s">
        <v>213</v>
      </c>
      <c r="E2139" s="175"/>
      <c r="F2139" s="174">
        <v>0</v>
      </c>
      <c r="G2139" s="174">
        <v>0</v>
      </c>
      <c r="H2139" s="174">
        <v>0</v>
      </c>
      <c r="I2139" s="174">
        <v>0</v>
      </c>
      <c r="J2139" s="174">
        <v>0</v>
      </c>
      <c r="K2139" s="174">
        <v>0</v>
      </c>
      <c r="L2139" s="174">
        <v>0</v>
      </c>
      <c r="M2139" s="174">
        <v>0</v>
      </c>
      <c r="N2139" s="174">
        <v>0</v>
      </c>
    </row>
    <row r="2140" spans="1:14" hidden="1" outlineLevel="1" x14ac:dyDescent="0.25">
      <c r="A2140" s="175" t="s">
        <v>2</v>
      </c>
      <c r="B2140" s="175" t="s">
        <v>491</v>
      </c>
      <c r="C2140" s="175" t="s">
        <v>214</v>
      </c>
      <c r="D2140" s="175" t="s">
        <v>215</v>
      </c>
      <c r="E2140" s="175"/>
      <c r="F2140" s="174">
        <v>0</v>
      </c>
      <c r="G2140" s="174">
        <v>0</v>
      </c>
      <c r="H2140" s="174">
        <v>0</v>
      </c>
      <c r="I2140" s="174">
        <v>0</v>
      </c>
      <c r="J2140" s="174">
        <v>0</v>
      </c>
      <c r="K2140" s="174">
        <v>0</v>
      </c>
      <c r="L2140" s="174">
        <v>0</v>
      </c>
      <c r="M2140" s="174">
        <v>0</v>
      </c>
      <c r="N2140" s="174">
        <v>0</v>
      </c>
    </row>
    <row r="2141" spans="1:14" hidden="1" outlineLevel="1" x14ac:dyDescent="0.25">
      <c r="A2141" s="175" t="s">
        <v>2</v>
      </c>
      <c r="B2141" s="175" t="s">
        <v>491</v>
      </c>
      <c r="C2141" s="175" t="s">
        <v>216</v>
      </c>
      <c r="D2141" s="175" t="s">
        <v>217</v>
      </c>
      <c r="E2141" s="175"/>
      <c r="F2141" s="174">
        <v>0</v>
      </c>
      <c r="G2141" s="174">
        <v>0</v>
      </c>
      <c r="H2141" s="174">
        <v>0</v>
      </c>
      <c r="I2141" s="174">
        <v>0</v>
      </c>
      <c r="J2141" s="174">
        <v>0</v>
      </c>
      <c r="K2141" s="174">
        <v>0</v>
      </c>
      <c r="L2141" s="174">
        <v>0</v>
      </c>
      <c r="M2141" s="174">
        <v>0</v>
      </c>
      <c r="N2141" s="174">
        <v>0</v>
      </c>
    </row>
    <row r="2142" spans="1:14" hidden="1" outlineLevel="1" x14ac:dyDescent="0.25">
      <c r="A2142" s="175" t="s">
        <v>2</v>
      </c>
      <c r="B2142" s="175" t="s">
        <v>491</v>
      </c>
      <c r="C2142" s="175" t="s">
        <v>218</v>
      </c>
      <c r="D2142" s="175" t="s">
        <v>219</v>
      </c>
      <c r="E2142" s="175"/>
      <c r="F2142" s="174">
        <v>0</v>
      </c>
      <c r="G2142" s="174">
        <v>0</v>
      </c>
      <c r="H2142" s="174">
        <v>0</v>
      </c>
      <c r="I2142" s="174">
        <v>0</v>
      </c>
      <c r="J2142" s="174">
        <v>0</v>
      </c>
      <c r="K2142" s="174">
        <v>0</v>
      </c>
      <c r="L2142" s="174">
        <v>0</v>
      </c>
      <c r="M2142" s="174">
        <v>0</v>
      </c>
      <c r="N2142" s="174">
        <v>0</v>
      </c>
    </row>
    <row r="2143" spans="1:14" hidden="1" outlineLevel="1" x14ac:dyDescent="0.25">
      <c r="A2143" s="175" t="s">
        <v>2</v>
      </c>
      <c r="B2143" s="175" t="s">
        <v>491</v>
      </c>
      <c r="C2143" s="175" t="s">
        <v>482</v>
      </c>
      <c r="D2143" s="175" t="s">
        <v>483</v>
      </c>
      <c r="E2143" s="175"/>
      <c r="F2143" s="174">
        <v>0</v>
      </c>
      <c r="G2143" s="174">
        <v>0</v>
      </c>
      <c r="H2143" s="174">
        <v>0</v>
      </c>
      <c r="I2143" s="174">
        <v>0</v>
      </c>
      <c r="J2143" s="174">
        <v>0</v>
      </c>
      <c r="K2143" s="174">
        <v>0</v>
      </c>
      <c r="L2143" s="174">
        <v>0</v>
      </c>
      <c r="M2143" s="174">
        <v>0</v>
      </c>
      <c r="N2143" s="174">
        <v>0</v>
      </c>
    </row>
    <row r="2144" spans="1:14" hidden="1" outlineLevel="1" x14ac:dyDescent="0.25">
      <c r="A2144" s="175" t="s">
        <v>2</v>
      </c>
      <c r="B2144" s="175" t="s">
        <v>491</v>
      </c>
      <c r="C2144" s="175" t="s">
        <v>484</v>
      </c>
      <c r="D2144" s="175" t="s">
        <v>220</v>
      </c>
      <c r="E2144" s="175"/>
      <c r="F2144" s="174">
        <v>0</v>
      </c>
      <c r="G2144" s="174">
        <v>0</v>
      </c>
      <c r="H2144" s="174">
        <v>0</v>
      </c>
      <c r="I2144" s="174">
        <v>0</v>
      </c>
      <c r="J2144" s="174">
        <v>0</v>
      </c>
      <c r="K2144" s="174">
        <v>0</v>
      </c>
      <c r="L2144" s="174">
        <v>0</v>
      </c>
      <c r="M2144" s="174">
        <v>0</v>
      </c>
      <c r="N2144" s="174">
        <v>0</v>
      </c>
    </row>
    <row r="2145" spans="1:14" hidden="1" outlineLevel="1" x14ac:dyDescent="0.25"/>
    <row r="2146" spans="1:14" hidden="1" outlineLevel="1" x14ac:dyDescent="0.25"/>
    <row r="2147" spans="1:14" hidden="1" outlineLevel="1" x14ac:dyDescent="0.25">
      <c r="A2147" s="173" t="s">
        <v>369</v>
      </c>
    </row>
    <row r="2148" spans="1:14" hidden="1" outlineLevel="1" x14ac:dyDescent="0.25">
      <c r="A2148" s="175" t="s">
        <v>6</v>
      </c>
      <c r="B2148" s="175" t="s">
        <v>143</v>
      </c>
      <c r="C2148" s="175" t="s">
        <v>14</v>
      </c>
      <c r="D2148" s="173" t="s">
        <v>144</v>
      </c>
      <c r="E2148" s="173"/>
      <c r="F2148" s="174" t="s">
        <v>145</v>
      </c>
      <c r="G2148" s="174" t="s">
        <v>146</v>
      </c>
      <c r="H2148" s="174" t="s">
        <v>147</v>
      </c>
      <c r="I2148" s="174" t="s">
        <v>148</v>
      </c>
      <c r="J2148" s="174" t="s">
        <v>149</v>
      </c>
      <c r="K2148" s="174" t="s">
        <v>150</v>
      </c>
      <c r="L2148" s="174" t="s">
        <v>151</v>
      </c>
      <c r="M2148" s="174" t="s">
        <v>152</v>
      </c>
      <c r="N2148" s="174" t="s">
        <v>5</v>
      </c>
    </row>
    <row r="2149" spans="1:14" hidden="1" outlineLevel="1" x14ac:dyDescent="0.25">
      <c r="A2149" s="175" t="s">
        <v>4</v>
      </c>
      <c r="B2149" s="175" t="s">
        <v>492</v>
      </c>
      <c r="C2149" s="175" t="s">
        <v>155</v>
      </c>
      <c r="D2149" s="175" t="s">
        <v>156</v>
      </c>
      <c r="E2149" s="175"/>
      <c r="F2149" s="174">
        <v>0</v>
      </c>
      <c r="G2149" s="174">
        <v>0</v>
      </c>
      <c r="H2149" s="174">
        <v>0</v>
      </c>
      <c r="I2149" s="174">
        <v>0</v>
      </c>
      <c r="J2149" s="174">
        <v>0</v>
      </c>
      <c r="K2149" s="174">
        <v>0</v>
      </c>
      <c r="L2149" s="174">
        <v>0</v>
      </c>
      <c r="M2149" s="174">
        <v>0</v>
      </c>
      <c r="N2149" s="174">
        <v>0</v>
      </c>
    </row>
    <row r="2150" spans="1:14" hidden="1" outlineLevel="1" x14ac:dyDescent="0.25">
      <c r="A2150" s="175" t="s">
        <v>4</v>
      </c>
      <c r="B2150" s="175" t="s">
        <v>492</v>
      </c>
      <c r="C2150" s="175" t="s">
        <v>157</v>
      </c>
      <c r="D2150" s="175" t="s">
        <v>158</v>
      </c>
      <c r="E2150" s="175"/>
      <c r="F2150" s="174">
        <v>0</v>
      </c>
      <c r="G2150" s="174">
        <v>0</v>
      </c>
      <c r="H2150" s="174">
        <v>0</v>
      </c>
      <c r="I2150" s="174">
        <v>0</v>
      </c>
      <c r="J2150" s="174">
        <v>59600</v>
      </c>
      <c r="K2150" s="174">
        <v>0</v>
      </c>
      <c r="L2150" s="174">
        <v>0</v>
      </c>
      <c r="M2150" s="174">
        <v>0</v>
      </c>
      <c r="N2150" s="174">
        <v>59600</v>
      </c>
    </row>
    <row r="2151" spans="1:14" hidden="1" outlineLevel="1" x14ac:dyDescent="0.25">
      <c r="A2151" s="175" t="s">
        <v>4</v>
      </c>
      <c r="B2151" s="175" t="s">
        <v>492</v>
      </c>
      <c r="C2151" s="175" t="s">
        <v>159</v>
      </c>
      <c r="D2151" s="175" t="s">
        <v>160</v>
      </c>
      <c r="E2151" s="175"/>
      <c r="F2151" s="174">
        <v>0</v>
      </c>
      <c r="G2151" s="174">
        <v>3552</v>
      </c>
      <c r="H2151" s="174">
        <v>0</v>
      </c>
      <c r="I2151" s="174">
        <v>0</v>
      </c>
      <c r="J2151" s="174">
        <v>24736</v>
      </c>
      <c r="K2151" s="174">
        <v>2016</v>
      </c>
      <c r="L2151" s="174">
        <v>0</v>
      </c>
      <c r="M2151" s="174">
        <v>0</v>
      </c>
      <c r="N2151" s="174">
        <v>30304</v>
      </c>
    </row>
    <row r="2152" spans="1:14" hidden="1" outlineLevel="1" x14ac:dyDescent="0.25">
      <c r="A2152" s="175" t="s">
        <v>4</v>
      </c>
      <c r="B2152" s="175" t="s">
        <v>492</v>
      </c>
      <c r="C2152" s="175" t="s">
        <v>161</v>
      </c>
      <c r="D2152" s="175" t="s">
        <v>162</v>
      </c>
      <c r="E2152" s="175"/>
      <c r="F2152" s="174">
        <v>0</v>
      </c>
      <c r="G2152" s="174">
        <v>0</v>
      </c>
      <c r="H2152" s="174">
        <v>0</v>
      </c>
      <c r="I2152" s="174">
        <v>0</v>
      </c>
      <c r="J2152" s="174">
        <v>21680</v>
      </c>
      <c r="K2152" s="174">
        <v>4704</v>
      </c>
      <c r="L2152" s="174">
        <v>0</v>
      </c>
      <c r="M2152" s="174">
        <v>0</v>
      </c>
      <c r="N2152" s="174">
        <v>26384</v>
      </c>
    </row>
    <row r="2153" spans="1:14" hidden="1" outlineLevel="1" x14ac:dyDescent="0.25">
      <c r="A2153" s="175" t="s">
        <v>4</v>
      </c>
      <c r="B2153" s="175" t="s">
        <v>492</v>
      </c>
      <c r="C2153" s="175" t="s">
        <v>163</v>
      </c>
      <c r="D2153" s="175" t="s">
        <v>164</v>
      </c>
      <c r="E2153" s="175"/>
      <c r="F2153" s="174">
        <v>0</v>
      </c>
      <c r="G2153" s="174">
        <v>0</v>
      </c>
      <c r="H2153" s="174">
        <v>0</v>
      </c>
      <c r="I2153" s="174">
        <v>0</v>
      </c>
      <c r="J2153" s="174">
        <v>0</v>
      </c>
      <c r="K2153" s="174">
        <v>0</v>
      </c>
      <c r="L2153" s="174">
        <v>0</v>
      </c>
      <c r="M2153" s="174">
        <v>0</v>
      </c>
      <c r="N2153" s="174">
        <v>0</v>
      </c>
    </row>
    <row r="2154" spans="1:14" hidden="1" outlineLevel="1" x14ac:dyDescent="0.25">
      <c r="A2154" s="175" t="s">
        <v>4</v>
      </c>
      <c r="B2154" s="175" t="s">
        <v>492</v>
      </c>
      <c r="C2154" s="175" t="s">
        <v>165</v>
      </c>
      <c r="D2154" s="175" t="s">
        <v>166</v>
      </c>
      <c r="E2154" s="175"/>
      <c r="F2154" s="174">
        <v>0</v>
      </c>
      <c r="G2154" s="174">
        <v>0</v>
      </c>
      <c r="H2154" s="174">
        <v>0</v>
      </c>
      <c r="I2154" s="174">
        <v>0</v>
      </c>
      <c r="J2154" s="174">
        <v>0</v>
      </c>
      <c r="K2154" s="174">
        <v>0</v>
      </c>
      <c r="L2154" s="174">
        <v>0</v>
      </c>
      <c r="M2154" s="174">
        <v>0</v>
      </c>
      <c r="N2154" s="174">
        <v>0</v>
      </c>
    </row>
    <row r="2155" spans="1:14" hidden="1" outlineLevel="1" x14ac:dyDescent="0.25">
      <c r="A2155" s="175" t="s">
        <v>4</v>
      </c>
      <c r="B2155" s="175" t="s">
        <v>492</v>
      </c>
      <c r="C2155" s="175" t="s">
        <v>167</v>
      </c>
      <c r="D2155" s="175" t="s">
        <v>168</v>
      </c>
      <c r="E2155" s="175"/>
      <c r="F2155" s="174">
        <v>0</v>
      </c>
      <c r="G2155" s="174">
        <v>0</v>
      </c>
      <c r="H2155" s="174">
        <v>0</v>
      </c>
      <c r="I2155" s="174">
        <v>0</v>
      </c>
      <c r="J2155" s="174">
        <v>0</v>
      </c>
      <c r="K2155" s="174">
        <v>40656</v>
      </c>
      <c r="L2155" s="174">
        <v>0</v>
      </c>
      <c r="M2155" s="174">
        <v>0</v>
      </c>
      <c r="N2155" s="174">
        <v>40656</v>
      </c>
    </row>
    <row r="2156" spans="1:14" hidden="1" outlineLevel="1" x14ac:dyDescent="0.25">
      <c r="A2156" s="175" t="s">
        <v>4</v>
      </c>
      <c r="B2156" s="175" t="s">
        <v>492</v>
      </c>
      <c r="C2156" s="175" t="s">
        <v>169</v>
      </c>
      <c r="D2156" s="175" t="s">
        <v>170</v>
      </c>
      <c r="E2156" s="175"/>
      <c r="F2156" s="174">
        <v>0</v>
      </c>
      <c r="G2156" s="174">
        <v>0</v>
      </c>
      <c r="H2156" s="174">
        <v>0</v>
      </c>
      <c r="I2156" s="174">
        <v>0</v>
      </c>
      <c r="J2156" s="174">
        <v>85936</v>
      </c>
      <c r="K2156" s="174">
        <v>0</v>
      </c>
      <c r="L2156" s="174">
        <v>0</v>
      </c>
      <c r="M2156" s="174">
        <v>0</v>
      </c>
      <c r="N2156" s="174">
        <v>85936</v>
      </c>
    </row>
    <row r="2157" spans="1:14" hidden="1" outlineLevel="1" x14ac:dyDescent="0.25">
      <c r="A2157" s="175" t="s">
        <v>4</v>
      </c>
      <c r="B2157" s="175" t="s">
        <v>492</v>
      </c>
      <c r="C2157" s="175" t="s">
        <v>171</v>
      </c>
      <c r="D2157" s="175" t="s">
        <v>172</v>
      </c>
      <c r="E2157" s="175"/>
      <c r="F2157" s="174">
        <v>0</v>
      </c>
      <c r="G2157" s="174">
        <v>0</v>
      </c>
      <c r="H2157" s="174">
        <v>0</v>
      </c>
      <c r="I2157" s="174">
        <v>0</v>
      </c>
      <c r="J2157" s="174">
        <v>0</v>
      </c>
      <c r="K2157" s="174">
        <v>0</v>
      </c>
      <c r="L2157" s="174">
        <v>0</v>
      </c>
      <c r="M2157" s="174">
        <v>0</v>
      </c>
      <c r="N2157" s="174">
        <v>0</v>
      </c>
    </row>
    <row r="2158" spans="1:14" hidden="1" outlineLevel="1" x14ac:dyDescent="0.25">
      <c r="A2158" s="175" t="s">
        <v>4</v>
      </c>
      <c r="B2158" s="175" t="s">
        <v>492</v>
      </c>
      <c r="C2158" s="175" t="s">
        <v>173</v>
      </c>
      <c r="D2158" s="175" t="s">
        <v>174</v>
      </c>
      <c r="E2158" s="175"/>
      <c r="F2158" s="174">
        <v>0</v>
      </c>
      <c r="G2158" s="174">
        <v>0</v>
      </c>
      <c r="H2158" s="174">
        <v>0</v>
      </c>
      <c r="I2158" s="174">
        <v>0</v>
      </c>
      <c r="J2158" s="174">
        <v>0</v>
      </c>
      <c r="K2158" s="174">
        <v>0</v>
      </c>
      <c r="L2158" s="174">
        <v>0</v>
      </c>
      <c r="M2158" s="174">
        <v>0</v>
      </c>
      <c r="N2158" s="174">
        <v>0</v>
      </c>
    </row>
    <row r="2159" spans="1:14" hidden="1" outlineLevel="1" x14ac:dyDescent="0.25">
      <c r="A2159" s="175" t="s">
        <v>4</v>
      </c>
      <c r="B2159" s="175" t="s">
        <v>492</v>
      </c>
      <c r="C2159" s="175" t="s">
        <v>175</v>
      </c>
      <c r="D2159" s="175" t="s">
        <v>176</v>
      </c>
      <c r="E2159" s="175"/>
      <c r="F2159" s="174">
        <v>0</v>
      </c>
      <c r="G2159" s="174">
        <v>0</v>
      </c>
      <c r="H2159" s="174">
        <v>0</v>
      </c>
      <c r="I2159" s="174">
        <v>0</v>
      </c>
      <c r="J2159" s="174">
        <v>0</v>
      </c>
      <c r="K2159" s="174">
        <v>65184</v>
      </c>
      <c r="L2159" s="174">
        <v>0</v>
      </c>
      <c r="M2159" s="174">
        <v>0</v>
      </c>
      <c r="N2159" s="174">
        <v>65184</v>
      </c>
    </row>
    <row r="2160" spans="1:14" hidden="1" outlineLevel="1" x14ac:dyDescent="0.25">
      <c r="A2160" s="175" t="s">
        <v>4</v>
      </c>
      <c r="B2160" s="175" t="s">
        <v>492</v>
      </c>
      <c r="C2160" s="175" t="s">
        <v>177</v>
      </c>
      <c r="D2160" s="175" t="s">
        <v>178</v>
      </c>
      <c r="E2160" s="175"/>
      <c r="F2160" s="174">
        <v>12480</v>
      </c>
      <c r="G2160" s="174">
        <v>0</v>
      </c>
      <c r="H2160" s="174">
        <v>0</v>
      </c>
      <c r="I2160" s="174">
        <v>10988</v>
      </c>
      <c r="J2160" s="174">
        <v>0</v>
      </c>
      <c r="K2160" s="174">
        <v>0</v>
      </c>
      <c r="L2160" s="174">
        <v>0</v>
      </c>
      <c r="M2160" s="174">
        <v>0</v>
      </c>
      <c r="N2160" s="174">
        <v>23468</v>
      </c>
    </row>
    <row r="2161" spans="1:14" hidden="1" outlineLevel="1" x14ac:dyDescent="0.25">
      <c r="A2161" s="175" t="s">
        <v>4</v>
      </c>
      <c r="B2161" s="175" t="s">
        <v>492</v>
      </c>
      <c r="C2161" s="175" t="s">
        <v>179</v>
      </c>
      <c r="D2161" s="175" t="s">
        <v>180</v>
      </c>
      <c r="E2161" s="175"/>
      <c r="F2161" s="174">
        <v>0</v>
      </c>
      <c r="G2161" s="174">
        <v>0</v>
      </c>
      <c r="H2161" s="174">
        <v>0</v>
      </c>
      <c r="I2161" s="174">
        <v>0</v>
      </c>
      <c r="J2161" s="174">
        <v>0</v>
      </c>
      <c r="K2161" s="174">
        <v>0</v>
      </c>
      <c r="L2161" s="174">
        <v>0</v>
      </c>
      <c r="M2161" s="174">
        <v>0</v>
      </c>
      <c r="N2161" s="174">
        <v>0</v>
      </c>
    </row>
    <row r="2162" spans="1:14" hidden="1" outlineLevel="1" x14ac:dyDescent="0.25">
      <c r="A2162" s="175" t="s">
        <v>4</v>
      </c>
      <c r="B2162" s="175" t="s">
        <v>492</v>
      </c>
      <c r="C2162" s="175" t="s">
        <v>181</v>
      </c>
      <c r="D2162" s="175" t="s">
        <v>182</v>
      </c>
      <c r="E2162" s="175"/>
      <c r="F2162" s="174">
        <v>0</v>
      </c>
      <c r="G2162" s="174">
        <v>0</v>
      </c>
      <c r="H2162" s="174">
        <v>0</v>
      </c>
      <c r="I2162" s="174">
        <v>0</v>
      </c>
      <c r="J2162" s="174">
        <v>0</v>
      </c>
      <c r="K2162" s="174">
        <v>0</v>
      </c>
      <c r="L2162" s="174">
        <v>0</v>
      </c>
      <c r="M2162" s="174">
        <v>0</v>
      </c>
      <c r="N2162" s="174">
        <v>0</v>
      </c>
    </row>
    <row r="2163" spans="1:14" hidden="1" outlineLevel="1" x14ac:dyDescent="0.25">
      <c r="A2163" s="175" t="s">
        <v>4</v>
      </c>
      <c r="B2163" s="175" t="s">
        <v>492</v>
      </c>
      <c r="C2163" s="175" t="s">
        <v>183</v>
      </c>
      <c r="D2163" s="175" t="s">
        <v>184</v>
      </c>
      <c r="E2163" s="175"/>
      <c r="F2163" s="174">
        <v>0</v>
      </c>
      <c r="G2163" s="174">
        <v>0</v>
      </c>
      <c r="H2163" s="174">
        <v>0</v>
      </c>
      <c r="I2163" s="174">
        <v>0</v>
      </c>
      <c r="J2163" s="174">
        <v>0</v>
      </c>
      <c r="K2163" s="174">
        <v>0</v>
      </c>
      <c r="L2163" s="174">
        <v>0</v>
      </c>
      <c r="M2163" s="174">
        <v>0</v>
      </c>
      <c r="N2163" s="174">
        <v>0</v>
      </c>
    </row>
    <row r="2164" spans="1:14" hidden="1" outlineLevel="1" x14ac:dyDescent="0.25">
      <c r="A2164" s="175" t="s">
        <v>4</v>
      </c>
      <c r="B2164" s="175" t="s">
        <v>492</v>
      </c>
      <c r="C2164" s="175" t="s">
        <v>185</v>
      </c>
      <c r="D2164" s="175" t="s">
        <v>186</v>
      </c>
      <c r="E2164" s="175"/>
      <c r="F2164" s="174">
        <v>0</v>
      </c>
      <c r="G2164" s="174">
        <v>0</v>
      </c>
      <c r="H2164" s="174">
        <v>0</v>
      </c>
      <c r="I2164" s="174">
        <v>0</v>
      </c>
      <c r="J2164" s="174">
        <v>0</v>
      </c>
      <c r="K2164" s="174">
        <v>0</v>
      </c>
      <c r="L2164" s="174">
        <v>0</v>
      </c>
      <c r="M2164" s="174">
        <v>0</v>
      </c>
      <c r="N2164" s="174">
        <v>0</v>
      </c>
    </row>
    <row r="2165" spans="1:14" hidden="1" outlineLevel="1" x14ac:dyDescent="0.25">
      <c r="A2165" s="175" t="s">
        <v>4</v>
      </c>
      <c r="B2165" s="175" t="s">
        <v>492</v>
      </c>
      <c r="C2165" s="175" t="s">
        <v>187</v>
      </c>
      <c r="D2165" s="175" t="s">
        <v>188</v>
      </c>
      <c r="E2165" s="175"/>
      <c r="F2165" s="174">
        <v>0</v>
      </c>
      <c r="G2165" s="174">
        <v>0</v>
      </c>
      <c r="H2165" s="174">
        <v>0</v>
      </c>
      <c r="I2165" s="174">
        <v>0</v>
      </c>
      <c r="J2165" s="174">
        <v>0</v>
      </c>
      <c r="K2165" s="174">
        <v>0</v>
      </c>
      <c r="L2165" s="174">
        <v>0</v>
      </c>
      <c r="M2165" s="174">
        <v>0</v>
      </c>
      <c r="N2165" s="174">
        <v>0</v>
      </c>
    </row>
    <row r="2166" spans="1:14" hidden="1" outlineLevel="1" x14ac:dyDescent="0.25">
      <c r="A2166" s="175" t="s">
        <v>4</v>
      </c>
      <c r="B2166" s="175" t="s">
        <v>492</v>
      </c>
      <c r="C2166" s="175" t="s">
        <v>189</v>
      </c>
      <c r="D2166" s="175" t="s">
        <v>190</v>
      </c>
      <c r="E2166" s="175"/>
      <c r="F2166" s="174">
        <v>0</v>
      </c>
      <c r="G2166" s="174">
        <v>0</v>
      </c>
      <c r="H2166" s="174">
        <v>0</v>
      </c>
      <c r="I2166" s="174">
        <v>0</v>
      </c>
      <c r="J2166" s="174">
        <v>0</v>
      </c>
      <c r="K2166" s="174">
        <v>0</v>
      </c>
      <c r="L2166" s="174">
        <v>0</v>
      </c>
      <c r="M2166" s="174">
        <v>0</v>
      </c>
      <c r="N2166" s="174">
        <v>0</v>
      </c>
    </row>
    <row r="2167" spans="1:14" hidden="1" outlineLevel="1" x14ac:dyDescent="0.25">
      <c r="A2167" s="175" t="s">
        <v>4</v>
      </c>
      <c r="B2167" s="175" t="s">
        <v>492</v>
      </c>
      <c r="C2167" s="175" t="s">
        <v>191</v>
      </c>
      <c r="D2167" s="175" t="s">
        <v>192</v>
      </c>
      <c r="E2167" s="175"/>
      <c r="F2167" s="174">
        <v>0</v>
      </c>
      <c r="G2167" s="174">
        <v>11328</v>
      </c>
      <c r="H2167" s="174">
        <v>6600</v>
      </c>
      <c r="I2167" s="174">
        <v>0</v>
      </c>
      <c r="J2167" s="174">
        <v>0</v>
      </c>
      <c r="K2167" s="174">
        <v>1776</v>
      </c>
      <c r="L2167" s="174">
        <v>0</v>
      </c>
      <c r="M2167" s="174">
        <v>0</v>
      </c>
      <c r="N2167" s="174">
        <v>19704</v>
      </c>
    </row>
    <row r="2168" spans="1:14" hidden="1" outlineLevel="1" x14ac:dyDescent="0.25">
      <c r="A2168" s="175" t="s">
        <v>4</v>
      </c>
      <c r="B2168" s="175" t="s">
        <v>492</v>
      </c>
      <c r="C2168" s="175" t="s">
        <v>193</v>
      </c>
      <c r="D2168" s="175" t="s">
        <v>194</v>
      </c>
      <c r="E2168" s="175"/>
      <c r="F2168" s="174">
        <v>0</v>
      </c>
      <c r="G2168" s="174">
        <v>0</v>
      </c>
      <c r="H2168" s="174">
        <v>0</v>
      </c>
      <c r="I2168" s="174">
        <v>0</v>
      </c>
      <c r="J2168" s="174">
        <v>3456</v>
      </c>
      <c r="K2168" s="174">
        <v>0</v>
      </c>
      <c r="L2168" s="174">
        <v>0</v>
      </c>
      <c r="M2168" s="174">
        <v>0</v>
      </c>
      <c r="N2168" s="174">
        <v>3456</v>
      </c>
    </row>
    <row r="2169" spans="1:14" hidden="1" outlineLevel="1" x14ac:dyDescent="0.25">
      <c r="A2169" s="175" t="s">
        <v>4</v>
      </c>
      <c r="B2169" s="175" t="s">
        <v>492</v>
      </c>
      <c r="C2169" s="175" t="s">
        <v>195</v>
      </c>
      <c r="D2169" s="175" t="s">
        <v>196</v>
      </c>
      <c r="E2169" s="175"/>
      <c r="F2169" s="174">
        <v>0</v>
      </c>
      <c r="G2169" s="174">
        <v>0</v>
      </c>
      <c r="H2169" s="174">
        <v>0</v>
      </c>
      <c r="I2169" s="174">
        <v>0</v>
      </c>
      <c r="J2169" s="174">
        <v>33024</v>
      </c>
      <c r="K2169" s="174">
        <v>0</v>
      </c>
      <c r="L2169" s="174">
        <v>0</v>
      </c>
      <c r="M2169" s="174">
        <v>0</v>
      </c>
      <c r="N2169" s="174">
        <v>33024</v>
      </c>
    </row>
    <row r="2170" spans="1:14" hidden="1" outlineLevel="1" x14ac:dyDescent="0.25">
      <c r="A2170" s="175" t="s">
        <v>4</v>
      </c>
      <c r="B2170" s="175" t="s">
        <v>492</v>
      </c>
      <c r="C2170" s="175" t="s">
        <v>197</v>
      </c>
      <c r="D2170" s="175" t="s">
        <v>198</v>
      </c>
      <c r="E2170" s="175"/>
      <c r="F2170" s="174">
        <v>0</v>
      </c>
      <c r="G2170" s="174">
        <v>0</v>
      </c>
      <c r="H2170" s="174">
        <v>0</v>
      </c>
      <c r="I2170" s="174">
        <v>0</v>
      </c>
      <c r="J2170" s="174">
        <v>4128</v>
      </c>
      <c r="K2170" s="174">
        <v>0</v>
      </c>
      <c r="L2170" s="174">
        <v>0</v>
      </c>
      <c r="M2170" s="174">
        <v>0</v>
      </c>
      <c r="N2170" s="174">
        <v>4128</v>
      </c>
    </row>
    <row r="2171" spans="1:14" hidden="1" outlineLevel="1" x14ac:dyDescent="0.25">
      <c r="A2171" s="175" t="s">
        <v>4</v>
      </c>
      <c r="B2171" s="175" t="s">
        <v>492</v>
      </c>
      <c r="C2171" s="175" t="s">
        <v>199</v>
      </c>
      <c r="D2171" s="175" t="s">
        <v>200</v>
      </c>
      <c r="E2171" s="175"/>
      <c r="F2171" s="174">
        <v>0</v>
      </c>
      <c r="G2171" s="174">
        <v>0</v>
      </c>
      <c r="H2171" s="174">
        <v>0</v>
      </c>
      <c r="I2171" s="174">
        <v>0</v>
      </c>
      <c r="J2171" s="174">
        <v>0</v>
      </c>
      <c r="K2171" s="174">
        <v>0</v>
      </c>
      <c r="L2171" s="174">
        <v>0</v>
      </c>
      <c r="M2171" s="174">
        <v>0</v>
      </c>
      <c r="N2171" s="174">
        <v>0</v>
      </c>
    </row>
    <row r="2172" spans="1:14" hidden="1" outlineLevel="1" x14ac:dyDescent="0.25">
      <c r="A2172" s="175" t="s">
        <v>4</v>
      </c>
      <c r="B2172" s="175" t="s">
        <v>492</v>
      </c>
      <c r="C2172" s="175" t="s">
        <v>201</v>
      </c>
      <c r="D2172" s="175" t="s">
        <v>202</v>
      </c>
      <c r="E2172" s="175"/>
      <c r="F2172" s="174">
        <v>0</v>
      </c>
      <c r="G2172" s="174">
        <v>0</v>
      </c>
      <c r="H2172" s="174">
        <v>0</v>
      </c>
      <c r="I2172" s="174">
        <v>0</v>
      </c>
      <c r="J2172" s="174">
        <v>0</v>
      </c>
      <c r="K2172" s="174">
        <v>0</v>
      </c>
      <c r="L2172" s="174">
        <v>0</v>
      </c>
      <c r="M2172" s="174">
        <v>0</v>
      </c>
      <c r="N2172" s="174">
        <v>0</v>
      </c>
    </row>
    <row r="2173" spans="1:14" hidden="1" outlineLevel="1" x14ac:dyDescent="0.25">
      <c r="A2173" s="175" t="s">
        <v>4</v>
      </c>
      <c r="B2173" s="175" t="s">
        <v>492</v>
      </c>
      <c r="C2173" s="175" t="s">
        <v>203</v>
      </c>
      <c r="D2173" s="175" t="s">
        <v>204</v>
      </c>
      <c r="E2173" s="175"/>
      <c r="F2173" s="174">
        <v>5664</v>
      </c>
      <c r="G2173" s="174">
        <v>0</v>
      </c>
      <c r="H2173" s="174">
        <v>0</v>
      </c>
      <c r="I2173" s="174">
        <v>0</v>
      </c>
      <c r="J2173" s="174">
        <v>0</v>
      </c>
      <c r="K2173" s="174">
        <v>0</v>
      </c>
      <c r="L2173" s="174">
        <v>0</v>
      </c>
      <c r="M2173" s="174">
        <v>0</v>
      </c>
      <c r="N2173" s="174">
        <v>5664</v>
      </c>
    </row>
    <row r="2174" spans="1:14" hidden="1" outlineLevel="1" x14ac:dyDescent="0.25">
      <c r="A2174" s="175" t="s">
        <v>4</v>
      </c>
      <c r="B2174" s="175" t="s">
        <v>492</v>
      </c>
      <c r="C2174" s="175" t="s">
        <v>205</v>
      </c>
      <c r="D2174" s="175" t="s">
        <v>206</v>
      </c>
      <c r="E2174" s="175"/>
      <c r="F2174" s="174">
        <v>0</v>
      </c>
      <c r="G2174" s="174">
        <v>0</v>
      </c>
      <c r="H2174" s="174">
        <v>0</v>
      </c>
      <c r="I2174" s="174">
        <v>0</v>
      </c>
      <c r="J2174" s="174">
        <v>0</v>
      </c>
      <c r="K2174" s="174">
        <v>0</v>
      </c>
      <c r="L2174" s="174">
        <v>0</v>
      </c>
      <c r="M2174" s="174">
        <v>0</v>
      </c>
      <c r="N2174" s="174">
        <v>0</v>
      </c>
    </row>
    <row r="2175" spans="1:14" hidden="1" outlineLevel="1" x14ac:dyDescent="0.25">
      <c r="A2175" s="175" t="s">
        <v>4</v>
      </c>
      <c r="B2175" s="175" t="s">
        <v>492</v>
      </c>
      <c r="C2175" s="175" t="s">
        <v>207</v>
      </c>
      <c r="D2175" s="175" t="s">
        <v>208</v>
      </c>
      <c r="E2175" s="175"/>
      <c r="F2175" s="174">
        <v>0</v>
      </c>
      <c r="G2175" s="174">
        <v>0</v>
      </c>
      <c r="H2175" s="174">
        <v>0</v>
      </c>
      <c r="I2175" s="174">
        <v>0</v>
      </c>
      <c r="J2175" s="174">
        <v>0</v>
      </c>
      <c r="K2175" s="174">
        <v>0</v>
      </c>
      <c r="L2175" s="174">
        <v>0</v>
      </c>
      <c r="M2175" s="174">
        <v>0</v>
      </c>
      <c r="N2175" s="174">
        <v>0</v>
      </c>
    </row>
    <row r="2176" spans="1:14" hidden="1" outlineLevel="1" x14ac:dyDescent="0.25">
      <c r="A2176" s="175" t="s">
        <v>4</v>
      </c>
      <c r="B2176" s="175" t="s">
        <v>492</v>
      </c>
      <c r="C2176" s="175" t="s">
        <v>209</v>
      </c>
      <c r="D2176" s="175" t="s">
        <v>210</v>
      </c>
      <c r="E2176" s="175"/>
      <c r="F2176" s="174">
        <v>18144</v>
      </c>
      <c r="G2176" s="174">
        <v>14880</v>
      </c>
      <c r="H2176" s="174">
        <v>6600</v>
      </c>
      <c r="I2176" s="174">
        <v>10988</v>
      </c>
      <c r="J2176" s="174">
        <v>232560</v>
      </c>
      <c r="K2176" s="174">
        <v>114336</v>
      </c>
      <c r="L2176" s="174">
        <v>0</v>
      </c>
      <c r="M2176" s="174">
        <v>0</v>
      </c>
      <c r="N2176" s="174">
        <v>397508</v>
      </c>
    </row>
    <row r="2177" spans="1:14" hidden="1" outlineLevel="1" x14ac:dyDescent="0.25">
      <c r="D2177" s="173" t="s">
        <v>211</v>
      </c>
      <c r="E2177" s="173"/>
    </row>
    <row r="2178" spans="1:14" hidden="1" outlineLevel="1" x14ac:dyDescent="0.25">
      <c r="A2178" s="175" t="s">
        <v>4</v>
      </c>
      <c r="B2178" s="175" t="s">
        <v>492</v>
      </c>
      <c r="C2178" s="175" t="s">
        <v>212</v>
      </c>
      <c r="D2178" s="175" t="s">
        <v>213</v>
      </c>
      <c r="E2178" s="175"/>
      <c r="F2178" s="174">
        <v>0</v>
      </c>
      <c r="G2178" s="174">
        <v>0</v>
      </c>
      <c r="H2178" s="174">
        <v>0</v>
      </c>
      <c r="I2178" s="174">
        <v>0</v>
      </c>
      <c r="J2178" s="174">
        <v>0</v>
      </c>
      <c r="K2178" s="174">
        <v>0</v>
      </c>
      <c r="L2178" s="174">
        <v>0</v>
      </c>
      <c r="M2178" s="174">
        <v>0</v>
      </c>
      <c r="N2178" s="174">
        <v>0</v>
      </c>
    </row>
    <row r="2179" spans="1:14" hidden="1" outlineLevel="1" x14ac:dyDescent="0.25">
      <c r="A2179" s="175" t="s">
        <v>4</v>
      </c>
      <c r="B2179" s="175" t="s">
        <v>492</v>
      </c>
      <c r="C2179" s="175" t="s">
        <v>214</v>
      </c>
      <c r="D2179" s="175" t="s">
        <v>215</v>
      </c>
      <c r="E2179" s="175"/>
      <c r="F2179" s="174">
        <v>0</v>
      </c>
      <c r="G2179" s="174">
        <v>0</v>
      </c>
      <c r="H2179" s="174">
        <v>0</v>
      </c>
      <c r="I2179" s="174">
        <v>0</v>
      </c>
      <c r="J2179" s="174">
        <v>0</v>
      </c>
      <c r="K2179" s="174">
        <v>0</v>
      </c>
      <c r="L2179" s="174">
        <v>0</v>
      </c>
      <c r="M2179" s="174">
        <v>0</v>
      </c>
      <c r="N2179" s="174">
        <v>0</v>
      </c>
    </row>
    <row r="2180" spans="1:14" hidden="1" outlineLevel="1" x14ac:dyDescent="0.25">
      <c r="A2180" s="175" t="s">
        <v>4</v>
      </c>
      <c r="B2180" s="175" t="s">
        <v>492</v>
      </c>
      <c r="C2180" s="175" t="s">
        <v>216</v>
      </c>
      <c r="D2180" s="175" t="s">
        <v>217</v>
      </c>
      <c r="E2180" s="175"/>
      <c r="F2180" s="174">
        <v>0</v>
      </c>
      <c r="G2180" s="174">
        <v>0</v>
      </c>
      <c r="H2180" s="174">
        <v>0</v>
      </c>
      <c r="I2180" s="174">
        <v>0</v>
      </c>
      <c r="J2180" s="174">
        <v>0</v>
      </c>
      <c r="K2180" s="174">
        <v>0</v>
      </c>
      <c r="L2180" s="174">
        <v>0</v>
      </c>
      <c r="M2180" s="174">
        <v>0</v>
      </c>
      <c r="N2180" s="174">
        <v>0</v>
      </c>
    </row>
    <row r="2181" spans="1:14" hidden="1" outlineLevel="1" x14ac:dyDescent="0.25">
      <c r="A2181" s="175" t="s">
        <v>4</v>
      </c>
      <c r="B2181" s="175" t="s">
        <v>492</v>
      </c>
      <c r="C2181" s="175" t="s">
        <v>218</v>
      </c>
      <c r="D2181" s="175" t="s">
        <v>219</v>
      </c>
      <c r="E2181" s="175"/>
      <c r="F2181" s="174">
        <v>0</v>
      </c>
      <c r="G2181" s="174">
        <v>0</v>
      </c>
      <c r="H2181" s="174">
        <v>0</v>
      </c>
      <c r="I2181" s="174">
        <v>0</v>
      </c>
      <c r="J2181" s="174">
        <v>0</v>
      </c>
      <c r="K2181" s="174">
        <v>0</v>
      </c>
      <c r="L2181" s="174">
        <v>0</v>
      </c>
      <c r="M2181" s="174">
        <v>0</v>
      </c>
      <c r="N2181" s="174">
        <v>0</v>
      </c>
    </row>
    <row r="2182" spans="1:14" hidden="1" outlineLevel="1" x14ac:dyDescent="0.25">
      <c r="A2182" s="175" t="s">
        <v>4</v>
      </c>
      <c r="B2182" s="175" t="s">
        <v>492</v>
      </c>
      <c r="C2182" s="175" t="s">
        <v>482</v>
      </c>
      <c r="D2182" s="175" t="s">
        <v>483</v>
      </c>
      <c r="E2182" s="175"/>
      <c r="F2182" s="174">
        <v>0</v>
      </c>
      <c r="G2182" s="174">
        <v>0</v>
      </c>
      <c r="H2182" s="174">
        <v>0</v>
      </c>
      <c r="I2182" s="174">
        <v>0</v>
      </c>
      <c r="J2182" s="174">
        <v>0</v>
      </c>
      <c r="K2182" s="174">
        <v>0</v>
      </c>
      <c r="L2182" s="174">
        <v>0</v>
      </c>
      <c r="M2182" s="174">
        <v>0</v>
      </c>
      <c r="N2182" s="174">
        <v>0</v>
      </c>
    </row>
    <row r="2183" spans="1:14" hidden="1" outlineLevel="1" x14ac:dyDescent="0.25">
      <c r="A2183" s="175" t="s">
        <v>4</v>
      </c>
      <c r="B2183" s="175" t="s">
        <v>492</v>
      </c>
      <c r="C2183" s="175" t="s">
        <v>484</v>
      </c>
      <c r="D2183" s="175" t="s">
        <v>220</v>
      </c>
      <c r="E2183" s="175"/>
      <c r="F2183" s="174">
        <v>0</v>
      </c>
      <c r="G2183" s="174">
        <v>0</v>
      </c>
      <c r="H2183" s="174">
        <v>0</v>
      </c>
      <c r="I2183" s="174">
        <v>0</v>
      </c>
      <c r="J2183" s="174">
        <v>0</v>
      </c>
      <c r="K2183" s="174">
        <v>0</v>
      </c>
      <c r="L2183" s="174">
        <v>0</v>
      </c>
      <c r="M2183" s="174">
        <v>0</v>
      </c>
      <c r="N2183" s="174">
        <v>0</v>
      </c>
    </row>
    <row r="2184" spans="1:14" hidden="1" outlineLevel="1" x14ac:dyDescent="0.25"/>
    <row r="2185" spans="1:14" hidden="1" outlineLevel="1" x14ac:dyDescent="0.25"/>
    <row r="2186" spans="1:14" hidden="1" outlineLevel="1" x14ac:dyDescent="0.25">
      <c r="A2186" s="173" t="s">
        <v>493</v>
      </c>
    </row>
    <row r="2187" spans="1:14" hidden="1" outlineLevel="1" x14ac:dyDescent="0.25">
      <c r="A2187" s="175" t="s">
        <v>6</v>
      </c>
      <c r="B2187" s="175" t="s">
        <v>143</v>
      </c>
      <c r="C2187" s="175" t="s">
        <v>14</v>
      </c>
      <c r="D2187" s="173" t="s">
        <v>144</v>
      </c>
      <c r="E2187" s="173"/>
      <c r="F2187" s="174" t="s">
        <v>145</v>
      </c>
      <c r="G2187" s="174" t="s">
        <v>146</v>
      </c>
      <c r="H2187" s="174" t="s">
        <v>147</v>
      </c>
      <c r="I2187" s="174" t="s">
        <v>148</v>
      </c>
      <c r="J2187" s="174" t="s">
        <v>149</v>
      </c>
      <c r="K2187" s="174" t="s">
        <v>150</v>
      </c>
      <c r="L2187" s="174" t="s">
        <v>151</v>
      </c>
      <c r="M2187" s="174" t="s">
        <v>152</v>
      </c>
      <c r="N2187" s="174" t="s">
        <v>5</v>
      </c>
    </row>
    <row r="2188" spans="1:14" hidden="1" outlineLevel="1" x14ac:dyDescent="0.25">
      <c r="A2188" s="175" t="s">
        <v>494</v>
      </c>
      <c r="B2188" s="175" t="s">
        <v>495</v>
      </c>
      <c r="C2188" s="175" t="s">
        <v>155</v>
      </c>
      <c r="D2188" s="175" t="s">
        <v>156</v>
      </c>
      <c r="E2188" s="175"/>
      <c r="F2188" s="174">
        <v>0</v>
      </c>
      <c r="G2188" s="174">
        <v>0</v>
      </c>
      <c r="H2188" s="174">
        <v>0</v>
      </c>
      <c r="I2188" s="174">
        <v>0</v>
      </c>
      <c r="J2188" s="174">
        <v>0</v>
      </c>
      <c r="K2188" s="174">
        <v>0</v>
      </c>
      <c r="L2188" s="174">
        <v>0</v>
      </c>
      <c r="M2188" s="174">
        <v>0</v>
      </c>
      <c r="N2188" s="174">
        <v>0</v>
      </c>
    </row>
    <row r="2189" spans="1:14" hidden="1" outlineLevel="1" x14ac:dyDescent="0.25">
      <c r="A2189" s="175" t="s">
        <v>494</v>
      </c>
      <c r="B2189" s="175" t="s">
        <v>495</v>
      </c>
      <c r="C2189" s="175" t="s">
        <v>157</v>
      </c>
      <c r="D2189" s="175" t="s">
        <v>158</v>
      </c>
      <c r="E2189" s="175"/>
      <c r="F2189" s="174">
        <v>0</v>
      </c>
      <c r="G2189" s="174">
        <v>0</v>
      </c>
      <c r="H2189" s="174">
        <v>0</v>
      </c>
      <c r="I2189" s="174">
        <v>0</v>
      </c>
      <c r="J2189" s="174">
        <v>54432</v>
      </c>
      <c r="K2189" s="174">
        <v>0</v>
      </c>
      <c r="L2189" s="174">
        <v>0</v>
      </c>
      <c r="M2189" s="174">
        <v>0</v>
      </c>
      <c r="N2189" s="174">
        <v>54432</v>
      </c>
    </row>
    <row r="2190" spans="1:14" hidden="1" outlineLevel="1" x14ac:dyDescent="0.25">
      <c r="A2190" s="175" t="s">
        <v>494</v>
      </c>
      <c r="B2190" s="175" t="s">
        <v>495</v>
      </c>
      <c r="C2190" s="175" t="s">
        <v>159</v>
      </c>
      <c r="D2190" s="175" t="s">
        <v>160</v>
      </c>
      <c r="E2190" s="175"/>
      <c r="F2190" s="174">
        <v>0</v>
      </c>
      <c r="G2190" s="174">
        <v>0</v>
      </c>
      <c r="H2190" s="174">
        <v>0</v>
      </c>
      <c r="I2190" s="174">
        <v>0</v>
      </c>
      <c r="J2190" s="174">
        <v>0</v>
      </c>
      <c r="K2190" s="174">
        <v>0</v>
      </c>
      <c r="L2190" s="174">
        <v>0</v>
      </c>
      <c r="M2190" s="174">
        <v>0</v>
      </c>
      <c r="N2190" s="174">
        <v>0</v>
      </c>
    </row>
    <row r="2191" spans="1:14" hidden="1" outlineLevel="1" x14ac:dyDescent="0.25">
      <c r="A2191" s="175" t="s">
        <v>494</v>
      </c>
      <c r="B2191" s="175" t="s">
        <v>495</v>
      </c>
      <c r="C2191" s="175" t="s">
        <v>161</v>
      </c>
      <c r="D2191" s="175" t="s">
        <v>162</v>
      </c>
      <c r="E2191" s="175"/>
      <c r="F2191" s="174">
        <v>0</v>
      </c>
      <c r="G2191" s="174">
        <v>0</v>
      </c>
      <c r="H2191" s="174">
        <v>0</v>
      </c>
      <c r="I2191" s="174">
        <v>0</v>
      </c>
      <c r="J2191" s="174">
        <v>2784</v>
      </c>
      <c r="K2191" s="174">
        <v>5664</v>
      </c>
      <c r="L2191" s="174">
        <v>0</v>
      </c>
      <c r="M2191" s="174">
        <v>0</v>
      </c>
      <c r="N2191" s="174">
        <v>8448</v>
      </c>
    </row>
    <row r="2192" spans="1:14" hidden="1" outlineLevel="1" x14ac:dyDescent="0.25">
      <c r="A2192" s="175" t="s">
        <v>494</v>
      </c>
      <c r="B2192" s="175" t="s">
        <v>495</v>
      </c>
      <c r="C2192" s="175" t="s">
        <v>163</v>
      </c>
      <c r="D2192" s="175" t="s">
        <v>164</v>
      </c>
      <c r="E2192" s="175"/>
      <c r="F2192" s="174">
        <v>0</v>
      </c>
      <c r="G2192" s="174">
        <v>0</v>
      </c>
      <c r="H2192" s="174">
        <v>0</v>
      </c>
      <c r="I2192" s="174">
        <v>0</v>
      </c>
      <c r="J2192" s="174">
        <v>0</v>
      </c>
      <c r="K2192" s="174">
        <v>0</v>
      </c>
      <c r="L2192" s="174">
        <v>0</v>
      </c>
      <c r="M2192" s="174">
        <v>0</v>
      </c>
      <c r="N2192" s="174">
        <v>0</v>
      </c>
    </row>
    <row r="2193" spans="1:14" hidden="1" outlineLevel="1" x14ac:dyDescent="0.25">
      <c r="A2193" s="175" t="s">
        <v>494</v>
      </c>
      <c r="B2193" s="175" t="s">
        <v>495</v>
      </c>
      <c r="C2193" s="175" t="s">
        <v>165</v>
      </c>
      <c r="D2193" s="175" t="s">
        <v>166</v>
      </c>
      <c r="E2193" s="175"/>
      <c r="F2193" s="174">
        <v>0</v>
      </c>
      <c r="G2193" s="174">
        <v>0</v>
      </c>
      <c r="H2193" s="174">
        <v>0</v>
      </c>
      <c r="I2193" s="174">
        <v>0</v>
      </c>
      <c r="J2193" s="174">
        <v>0</v>
      </c>
      <c r="K2193" s="174">
        <v>0</v>
      </c>
      <c r="L2193" s="174">
        <v>0</v>
      </c>
      <c r="M2193" s="174">
        <v>0</v>
      </c>
      <c r="N2193" s="174">
        <v>0</v>
      </c>
    </row>
    <row r="2194" spans="1:14" hidden="1" outlineLevel="1" x14ac:dyDescent="0.25">
      <c r="A2194" s="175" t="s">
        <v>494</v>
      </c>
      <c r="B2194" s="175" t="s">
        <v>495</v>
      </c>
      <c r="C2194" s="175" t="s">
        <v>167</v>
      </c>
      <c r="D2194" s="175" t="s">
        <v>168</v>
      </c>
      <c r="E2194" s="175"/>
      <c r="F2194" s="174">
        <v>0</v>
      </c>
      <c r="G2194" s="174">
        <v>0</v>
      </c>
      <c r="H2194" s="174">
        <v>0</v>
      </c>
      <c r="I2194" s="174">
        <v>0</v>
      </c>
      <c r="J2194" s="174">
        <v>0</v>
      </c>
      <c r="K2194" s="174">
        <v>13152</v>
      </c>
      <c r="L2194" s="174">
        <v>0</v>
      </c>
      <c r="M2194" s="174">
        <v>0</v>
      </c>
      <c r="N2194" s="174">
        <v>13152</v>
      </c>
    </row>
    <row r="2195" spans="1:14" hidden="1" outlineLevel="1" x14ac:dyDescent="0.25">
      <c r="A2195" s="175" t="s">
        <v>494</v>
      </c>
      <c r="B2195" s="175" t="s">
        <v>495</v>
      </c>
      <c r="C2195" s="175" t="s">
        <v>169</v>
      </c>
      <c r="D2195" s="175" t="s">
        <v>170</v>
      </c>
      <c r="E2195" s="175"/>
      <c r="F2195" s="174">
        <v>0</v>
      </c>
      <c r="G2195" s="174">
        <v>0</v>
      </c>
      <c r="H2195" s="174">
        <v>0</v>
      </c>
      <c r="I2195" s="174">
        <v>0</v>
      </c>
      <c r="J2195" s="174">
        <v>21152</v>
      </c>
      <c r="K2195" s="174">
        <v>0</v>
      </c>
      <c r="L2195" s="174">
        <v>0</v>
      </c>
      <c r="M2195" s="174">
        <v>0</v>
      </c>
      <c r="N2195" s="174">
        <v>21152</v>
      </c>
    </row>
    <row r="2196" spans="1:14" hidden="1" outlineLevel="1" x14ac:dyDescent="0.25">
      <c r="A2196" s="175" t="s">
        <v>494</v>
      </c>
      <c r="B2196" s="175" t="s">
        <v>495</v>
      </c>
      <c r="C2196" s="175" t="s">
        <v>171</v>
      </c>
      <c r="D2196" s="175" t="s">
        <v>172</v>
      </c>
      <c r="E2196" s="175"/>
      <c r="F2196" s="174">
        <v>0</v>
      </c>
      <c r="G2196" s="174">
        <v>0</v>
      </c>
      <c r="H2196" s="174">
        <v>0</v>
      </c>
      <c r="I2196" s="174">
        <v>0</v>
      </c>
      <c r="J2196" s="174">
        <v>0</v>
      </c>
      <c r="K2196" s="174">
        <v>0</v>
      </c>
      <c r="L2196" s="174">
        <v>0</v>
      </c>
      <c r="M2196" s="174">
        <v>0</v>
      </c>
      <c r="N2196" s="174">
        <v>0</v>
      </c>
    </row>
    <row r="2197" spans="1:14" hidden="1" outlineLevel="1" x14ac:dyDescent="0.25">
      <c r="A2197" s="175" t="s">
        <v>494</v>
      </c>
      <c r="B2197" s="175" t="s">
        <v>495</v>
      </c>
      <c r="C2197" s="175" t="s">
        <v>173</v>
      </c>
      <c r="D2197" s="175" t="s">
        <v>174</v>
      </c>
      <c r="E2197" s="175"/>
      <c r="F2197" s="174">
        <v>0</v>
      </c>
      <c r="G2197" s="174">
        <v>0</v>
      </c>
      <c r="H2197" s="174">
        <v>0</v>
      </c>
      <c r="I2197" s="174">
        <v>0</v>
      </c>
      <c r="J2197" s="174">
        <v>0</v>
      </c>
      <c r="K2197" s="174">
        <v>0</v>
      </c>
      <c r="L2197" s="174">
        <v>0</v>
      </c>
      <c r="M2197" s="174">
        <v>0</v>
      </c>
      <c r="N2197" s="174">
        <v>0</v>
      </c>
    </row>
    <row r="2198" spans="1:14" hidden="1" outlineLevel="1" x14ac:dyDescent="0.25">
      <c r="A2198" s="175" t="s">
        <v>494</v>
      </c>
      <c r="B2198" s="175" t="s">
        <v>495</v>
      </c>
      <c r="C2198" s="175" t="s">
        <v>175</v>
      </c>
      <c r="D2198" s="175" t="s">
        <v>176</v>
      </c>
      <c r="E2198" s="175"/>
      <c r="F2198" s="174">
        <v>0</v>
      </c>
      <c r="G2198" s="174">
        <v>0</v>
      </c>
      <c r="H2198" s="174">
        <v>0</v>
      </c>
      <c r="I2198" s="174">
        <v>0</v>
      </c>
      <c r="J2198" s="174">
        <v>0</v>
      </c>
      <c r="K2198" s="174">
        <v>50496</v>
      </c>
      <c r="L2198" s="174">
        <v>0</v>
      </c>
      <c r="M2198" s="174">
        <v>0</v>
      </c>
      <c r="N2198" s="174">
        <v>50496</v>
      </c>
    </row>
    <row r="2199" spans="1:14" hidden="1" outlineLevel="1" x14ac:dyDescent="0.25">
      <c r="A2199" s="175" t="s">
        <v>494</v>
      </c>
      <c r="B2199" s="175" t="s">
        <v>495</v>
      </c>
      <c r="C2199" s="175" t="s">
        <v>177</v>
      </c>
      <c r="D2199" s="175" t="s">
        <v>178</v>
      </c>
      <c r="E2199" s="175"/>
      <c r="F2199" s="174">
        <v>0</v>
      </c>
      <c r="G2199" s="174">
        <v>0</v>
      </c>
      <c r="H2199" s="174">
        <v>0</v>
      </c>
      <c r="I2199" s="174">
        <v>3520</v>
      </c>
      <c r="J2199" s="174">
        <v>0</v>
      </c>
      <c r="K2199" s="174">
        <v>0</v>
      </c>
      <c r="L2199" s="174">
        <v>0</v>
      </c>
      <c r="M2199" s="174">
        <v>0</v>
      </c>
      <c r="N2199" s="174">
        <v>3520</v>
      </c>
    </row>
    <row r="2200" spans="1:14" hidden="1" outlineLevel="1" x14ac:dyDescent="0.25">
      <c r="A2200" s="175" t="s">
        <v>494</v>
      </c>
      <c r="B2200" s="175" t="s">
        <v>495</v>
      </c>
      <c r="C2200" s="175" t="s">
        <v>179</v>
      </c>
      <c r="D2200" s="175" t="s">
        <v>180</v>
      </c>
      <c r="E2200" s="175"/>
      <c r="F2200" s="174">
        <v>0</v>
      </c>
      <c r="G2200" s="174">
        <v>0</v>
      </c>
      <c r="H2200" s="174">
        <v>0</v>
      </c>
      <c r="I2200" s="174">
        <v>0</v>
      </c>
      <c r="J2200" s="174">
        <v>0</v>
      </c>
      <c r="K2200" s="174">
        <v>0</v>
      </c>
      <c r="L2200" s="174">
        <v>0</v>
      </c>
      <c r="M2200" s="174">
        <v>0</v>
      </c>
      <c r="N2200" s="174">
        <v>0</v>
      </c>
    </row>
    <row r="2201" spans="1:14" hidden="1" outlineLevel="1" x14ac:dyDescent="0.25">
      <c r="A2201" s="175" t="s">
        <v>494</v>
      </c>
      <c r="B2201" s="175" t="s">
        <v>495</v>
      </c>
      <c r="C2201" s="175" t="s">
        <v>181</v>
      </c>
      <c r="D2201" s="175" t="s">
        <v>182</v>
      </c>
      <c r="E2201" s="175"/>
      <c r="F2201" s="174">
        <v>0</v>
      </c>
      <c r="G2201" s="174">
        <v>0</v>
      </c>
      <c r="H2201" s="174">
        <v>0</v>
      </c>
      <c r="I2201" s="174">
        <v>0</v>
      </c>
      <c r="J2201" s="174">
        <v>0</v>
      </c>
      <c r="K2201" s="174">
        <v>0</v>
      </c>
      <c r="L2201" s="174">
        <v>0</v>
      </c>
      <c r="M2201" s="174">
        <v>0</v>
      </c>
      <c r="N2201" s="174">
        <v>0</v>
      </c>
    </row>
    <row r="2202" spans="1:14" hidden="1" outlineLevel="1" x14ac:dyDescent="0.25">
      <c r="A2202" s="175" t="s">
        <v>494</v>
      </c>
      <c r="B2202" s="175" t="s">
        <v>495</v>
      </c>
      <c r="C2202" s="175" t="s">
        <v>183</v>
      </c>
      <c r="D2202" s="175" t="s">
        <v>184</v>
      </c>
      <c r="E2202" s="175"/>
      <c r="F2202" s="174">
        <v>0</v>
      </c>
      <c r="G2202" s="174">
        <v>0</v>
      </c>
      <c r="H2202" s="174">
        <v>0</v>
      </c>
      <c r="I2202" s="174">
        <v>0</v>
      </c>
      <c r="J2202" s="174">
        <v>0</v>
      </c>
      <c r="K2202" s="174">
        <v>0</v>
      </c>
      <c r="L2202" s="174">
        <v>0</v>
      </c>
      <c r="M2202" s="174">
        <v>0</v>
      </c>
      <c r="N2202" s="174">
        <v>0</v>
      </c>
    </row>
    <row r="2203" spans="1:14" hidden="1" outlineLevel="1" x14ac:dyDescent="0.25">
      <c r="A2203" s="175" t="s">
        <v>494</v>
      </c>
      <c r="B2203" s="175" t="s">
        <v>495</v>
      </c>
      <c r="C2203" s="175" t="s">
        <v>185</v>
      </c>
      <c r="D2203" s="175" t="s">
        <v>186</v>
      </c>
      <c r="E2203" s="175"/>
      <c r="F2203" s="174">
        <v>0</v>
      </c>
      <c r="G2203" s="174">
        <v>0</v>
      </c>
      <c r="H2203" s="174">
        <v>0</v>
      </c>
      <c r="I2203" s="174">
        <v>0</v>
      </c>
      <c r="J2203" s="174">
        <v>0</v>
      </c>
      <c r="K2203" s="174">
        <v>0</v>
      </c>
      <c r="L2203" s="174">
        <v>0</v>
      </c>
      <c r="M2203" s="174">
        <v>0</v>
      </c>
      <c r="N2203" s="174">
        <v>0</v>
      </c>
    </row>
    <row r="2204" spans="1:14" hidden="1" outlineLevel="1" x14ac:dyDescent="0.25">
      <c r="A2204" s="175" t="s">
        <v>494</v>
      </c>
      <c r="B2204" s="175" t="s">
        <v>495</v>
      </c>
      <c r="C2204" s="175" t="s">
        <v>187</v>
      </c>
      <c r="D2204" s="175" t="s">
        <v>188</v>
      </c>
      <c r="E2204" s="175"/>
      <c r="F2204" s="174">
        <v>0</v>
      </c>
      <c r="G2204" s="174">
        <v>0</v>
      </c>
      <c r="H2204" s="174">
        <v>0</v>
      </c>
      <c r="I2204" s="174">
        <v>0</v>
      </c>
      <c r="J2204" s="174">
        <v>0</v>
      </c>
      <c r="K2204" s="174">
        <v>0</v>
      </c>
      <c r="L2204" s="174">
        <v>0</v>
      </c>
      <c r="M2204" s="174">
        <v>0</v>
      </c>
      <c r="N2204" s="174">
        <v>0</v>
      </c>
    </row>
    <row r="2205" spans="1:14" hidden="1" outlineLevel="1" x14ac:dyDescent="0.25">
      <c r="A2205" s="175" t="s">
        <v>494</v>
      </c>
      <c r="B2205" s="175" t="s">
        <v>495</v>
      </c>
      <c r="C2205" s="175" t="s">
        <v>189</v>
      </c>
      <c r="D2205" s="175" t="s">
        <v>190</v>
      </c>
      <c r="E2205" s="175"/>
      <c r="F2205" s="174">
        <v>0</v>
      </c>
      <c r="G2205" s="174">
        <v>0</v>
      </c>
      <c r="H2205" s="174">
        <v>0</v>
      </c>
      <c r="I2205" s="174">
        <v>0</v>
      </c>
      <c r="J2205" s="174">
        <v>0</v>
      </c>
      <c r="K2205" s="174">
        <v>0</v>
      </c>
      <c r="L2205" s="174">
        <v>0</v>
      </c>
      <c r="M2205" s="174">
        <v>0</v>
      </c>
      <c r="N2205" s="174">
        <v>0</v>
      </c>
    </row>
    <row r="2206" spans="1:14" hidden="1" outlineLevel="1" x14ac:dyDescent="0.25">
      <c r="A2206" s="175" t="s">
        <v>494</v>
      </c>
      <c r="B2206" s="175" t="s">
        <v>495</v>
      </c>
      <c r="C2206" s="175" t="s">
        <v>191</v>
      </c>
      <c r="D2206" s="175" t="s">
        <v>192</v>
      </c>
      <c r="E2206" s="175"/>
      <c r="F2206" s="174">
        <v>0</v>
      </c>
      <c r="G2206" s="174">
        <v>0</v>
      </c>
      <c r="H2206" s="174">
        <v>0</v>
      </c>
      <c r="I2206" s="174">
        <v>0</v>
      </c>
      <c r="J2206" s="174">
        <v>0</v>
      </c>
      <c r="K2206" s="174">
        <v>1728</v>
      </c>
      <c r="L2206" s="174">
        <v>0</v>
      </c>
      <c r="M2206" s="174">
        <v>0</v>
      </c>
      <c r="N2206" s="174">
        <v>1728</v>
      </c>
    </row>
    <row r="2207" spans="1:14" hidden="1" outlineLevel="1" x14ac:dyDescent="0.25">
      <c r="A2207" s="175" t="s">
        <v>494</v>
      </c>
      <c r="B2207" s="175" t="s">
        <v>495</v>
      </c>
      <c r="C2207" s="175" t="s">
        <v>193</v>
      </c>
      <c r="D2207" s="175" t="s">
        <v>194</v>
      </c>
      <c r="E2207" s="175"/>
      <c r="F2207" s="174">
        <v>0</v>
      </c>
      <c r="G2207" s="174">
        <v>0</v>
      </c>
      <c r="H2207" s="174">
        <v>0</v>
      </c>
      <c r="I2207" s="174">
        <v>0</v>
      </c>
      <c r="J2207" s="174">
        <v>0</v>
      </c>
      <c r="K2207" s="174">
        <v>0</v>
      </c>
      <c r="L2207" s="174">
        <v>0</v>
      </c>
      <c r="M2207" s="174">
        <v>0</v>
      </c>
      <c r="N2207" s="174">
        <v>0</v>
      </c>
    </row>
    <row r="2208" spans="1:14" hidden="1" outlineLevel="1" x14ac:dyDescent="0.25">
      <c r="A2208" s="175" t="s">
        <v>494</v>
      </c>
      <c r="B2208" s="175" t="s">
        <v>495</v>
      </c>
      <c r="C2208" s="175" t="s">
        <v>195</v>
      </c>
      <c r="D2208" s="175" t="s">
        <v>196</v>
      </c>
      <c r="E2208" s="175"/>
      <c r="F2208" s="174">
        <v>0</v>
      </c>
      <c r="G2208" s="174">
        <v>0</v>
      </c>
      <c r="H2208" s="174">
        <v>0</v>
      </c>
      <c r="I2208" s="174">
        <v>0</v>
      </c>
      <c r="J2208" s="174">
        <v>37824</v>
      </c>
      <c r="K2208" s="174">
        <v>0</v>
      </c>
      <c r="L2208" s="174">
        <v>0</v>
      </c>
      <c r="M2208" s="174">
        <v>0</v>
      </c>
      <c r="N2208" s="174">
        <v>37824</v>
      </c>
    </row>
    <row r="2209" spans="1:14" hidden="1" outlineLevel="1" x14ac:dyDescent="0.25">
      <c r="A2209" s="175" t="s">
        <v>494</v>
      </c>
      <c r="B2209" s="175" t="s">
        <v>495</v>
      </c>
      <c r="C2209" s="175" t="s">
        <v>197</v>
      </c>
      <c r="D2209" s="175" t="s">
        <v>198</v>
      </c>
      <c r="E2209" s="175"/>
      <c r="F2209" s="174">
        <v>0</v>
      </c>
      <c r="G2209" s="174">
        <v>0</v>
      </c>
      <c r="H2209" s="174">
        <v>0</v>
      </c>
      <c r="I2209" s="174">
        <v>0</v>
      </c>
      <c r="J2209" s="174">
        <v>4416</v>
      </c>
      <c r="K2209" s="174">
        <v>0</v>
      </c>
      <c r="L2209" s="174">
        <v>0</v>
      </c>
      <c r="M2209" s="174">
        <v>0</v>
      </c>
      <c r="N2209" s="174">
        <v>4416</v>
      </c>
    </row>
    <row r="2210" spans="1:14" hidden="1" outlineLevel="1" x14ac:dyDescent="0.25">
      <c r="A2210" s="175" t="s">
        <v>494</v>
      </c>
      <c r="B2210" s="175" t="s">
        <v>495</v>
      </c>
      <c r="C2210" s="175" t="s">
        <v>199</v>
      </c>
      <c r="D2210" s="175" t="s">
        <v>200</v>
      </c>
      <c r="E2210" s="175"/>
      <c r="F2210" s="174">
        <v>0</v>
      </c>
      <c r="G2210" s="174">
        <v>0</v>
      </c>
      <c r="H2210" s="174">
        <v>0</v>
      </c>
      <c r="I2210" s="174">
        <v>0</v>
      </c>
      <c r="J2210" s="174">
        <v>0</v>
      </c>
      <c r="K2210" s="174">
        <v>0</v>
      </c>
      <c r="L2210" s="174">
        <v>0</v>
      </c>
      <c r="M2210" s="174">
        <v>0</v>
      </c>
      <c r="N2210" s="174">
        <v>0</v>
      </c>
    </row>
    <row r="2211" spans="1:14" hidden="1" outlineLevel="1" x14ac:dyDescent="0.25">
      <c r="A2211" s="175" t="s">
        <v>494</v>
      </c>
      <c r="B2211" s="175" t="s">
        <v>495</v>
      </c>
      <c r="C2211" s="175" t="s">
        <v>201</v>
      </c>
      <c r="D2211" s="175" t="s">
        <v>202</v>
      </c>
      <c r="E2211" s="175"/>
      <c r="F2211" s="174">
        <v>0</v>
      </c>
      <c r="G2211" s="174">
        <v>0</v>
      </c>
      <c r="H2211" s="174">
        <v>0</v>
      </c>
      <c r="I2211" s="174">
        <v>0</v>
      </c>
      <c r="J2211" s="174">
        <v>0</v>
      </c>
      <c r="K2211" s="174">
        <v>0</v>
      </c>
      <c r="L2211" s="174">
        <v>0</v>
      </c>
      <c r="M2211" s="174">
        <v>0</v>
      </c>
      <c r="N2211" s="174">
        <v>0</v>
      </c>
    </row>
    <row r="2212" spans="1:14" hidden="1" outlineLevel="1" x14ac:dyDescent="0.25">
      <c r="A2212" s="175" t="s">
        <v>494</v>
      </c>
      <c r="B2212" s="175" t="s">
        <v>495</v>
      </c>
      <c r="C2212" s="175" t="s">
        <v>203</v>
      </c>
      <c r="D2212" s="175" t="s">
        <v>204</v>
      </c>
      <c r="E2212" s="175"/>
      <c r="F2212" s="174">
        <v>0</v>
      </c>
      <c r="G2212" s="174">
        <v>0</v>
      </c>
      <c r="H2212" s="174">
        <v>0</v>
      </c>
      <c r="I2212" s="174">
        <v>0</v>
      </c>
      <c r="J2212" s="174">
        <v>0</v>
      </c>
      <c r="K2212" s="174">
        <v>0</v>
      </c>
      <c r="L2212" s="174">
        <v>0</v>
      </c>
      <c r="M2212" s="174">
        <v>0</v>
      </c>
      <c r="N2212" s="174">
        <v>0</v>
      </c>
    </row>
    <row r="2213" spans="1:14" hidden="1" outlineLevel="1" x14ac:dyDescent="0.25">
      <c r="A2213" s="175" t="s">
        <v>494</v>
      </c>
      <c r="B2213" s="175" t="s">
        <v>495</v>
      </c>
      <c r="C2213" s="175" t="s">
        <v>205</v>
      </c>
      <c r="D2213" s="175" t="s">
        <v>206</v>
      </c>
      <c r="E2213" s="175"/>
      <c r="F2213" s="174">
        <v>0</v>
      </c>
      <c r="G2213" s="174">
        <v>0</v>
      </c>
      <c r="H2213" s="174">
        <v>0</v>
      </c>
      <c r="I2213" s="174">
        <v>0</v>
      </c>
      <c r="J2213" s="174">
        <v>0</v>
      </c>
      <c r="K2213" s="174">
        <v>0</v>
      </c>
      <c r="L2213" s="174">
        <v>0</v>
      </c>
      <c r="M2213" s="174">
        <v>0</v>
      </c>
      <c r="N2213" s="174">
        <v>0</v>
      </c>
    </row>
    <row r="2214" spans="1:14" hidden="1" outlineLevel="1" x14ac:dyDescent="0.25">
      <c r="A2214" s="175" t="s">
        <v>494</v>
      </c>
      <c r="B2214" s="175" t="s">
        <v>495</v>
      </c>
      <c r="C2214" s="175" t="s">
        <v>207</v>
      </c>
      <c r="D2214" s="175" t="s">
        <v>208</v>
      </c>
      <c r="E2214" s="175"/>
      <c r="F2214" s="174">
        <v>0</v>
      </c>
      <c r="G2214" s="174">
        <v>0</v>
      </c>
      <c r="H2214" s="174">
        <v>0</v>
      </c>
      <c r="I2214" s="174">
        <v>0</v>
      </c>
      <c r="J2214" s="174">
        <v>0</v>
      </c>
      <c r="K2214" s="174">
        <v>0</v>
      </c>
      <c r="L2214" s="174">
        <v>0</v>
      </c>
      <c r="M2214" s="174">
        <v>0</v>
      </c>
      <c r="N2214" s="174">
        <v>0</v>
      </c>
    </row>
    <row r="2215" spans="1:14" hidden="1" outlineLevel="1" x14ac:dyDescent="0.25">
      <c r="A2215" s="175" t="s">
        <v>494</v>
      </c>
      <c r="B2215" s="175" t="s">
        <v>495</v>
      </c>
      <c r="C2215" s="175" t="s">
        <v>209</v>
      </c>
      <c r="D2215" s="175" t="s">
        <v>210</v>
      </c>
      <c r="E2215" s="175"/>
      <c r="F2215" s="174">
        <v>0</v>
      </c>
      <c r="G2215" s="174">
        <v>0</v>
      </c>
      <c r="H2215" s="174">
        <v>0</v>
      </c>
      <c r="I2215" s="174">
        <v>3520</v>
      </c>
      <c r="J2215" s="174">
        <v>120608</v>
      </c>
      <c r="K2215" s="174">
        <v>71040</v>
      </c>
      <c r="L2215" s="174">
        <v>0</v>
      </c>
      <c r="M2215" s="174">
        <v>0</v>
      </c>
      <c r="N2215" s="174">
        <v>195168</v>
      </c>
    </row>
    <row r="2216" spans="1:14" hidden="1" outlineLevel="1" x14ac:dyDescent="0.25">
      <c r="D2216" s="173" t="s">
        <v>211</v>
      </c>
      <c r="E2216" s="173"/>
    </row>
    <row r="2217" spans="1:14" hidden="1" outlineLevel="1" x14ac:dyDescent="0.25">
      <c r="A2217" s="175" t="s">
        <v>494</v>
      </c>
      <c r="B2217" s="175" t="s">
        <v>495</v>
      </c>
      <c r="C2217" s="175" t="s">
        <v>212</v>
      </c>
      <c r="D2217" s="175" t="s">
        <v>213</v>
      </c>
      <c r="E2217" s="175"/>
      <c r="F2217" s="174">
        <v>0</v>
      </c>
      <c r="G2217" s="174">
        <v>0</v>
      </c>
      <c r="H2217" s="174">
        <v>0</v>
      </c>
      <c r="I2217" s="174">
        <v>0</v>
      </c>
      <c r="J2217" s="174">
        <v>0</v>
      </c>
      <c r="K2217" s="174">
        <v>0</v>
      </c>
      <c r="L2217" s="174">
        <v>0</v>
      </c>
      <c r="M2217" s="174">
        <v>0</v>
      </c>
      <c r="N2217" s="174">
        <v>0</v>
      </c>
    </row>
    <row r="2218" spans="1:14" hidden="1" outlineLevel="1" x14ac:dyDescent="0.25">
      <c r="A2218" s="175" t="s">
        <v>494</v>
      </c>
      <c r="B2218" s="175" t="s">
        <v>495</v>
      </c>
      <c r="C2218" s="175" t="s">
        <v>214</v>
      </c>
      <c r="D2218" s="175" t="s">
        <v>215</v>
      </c>
      <c r="E2218" s="175"/>
      <c r="F2218" s="174">
        <v>0</v>
      </c>
      <c r="G2218" s="174">
        <v>0</v>
      </c>
      <c r="H2218" s="174">
        <v>0</v>
      </c>
      <c r="I2218" s="174">
        <v>0</v>
      </c>
      <c r="J2218" s="174">
        <v>0</v>
      </c>
      <c r="K2218" s="174">
        <v>0</v>
      </c>
      <c r="L2218" s="174">
        <v>0</v>
      </c>
      <c r="M2218" s="174">
        <v>0</v>
      </c>
      <c r="N2218" s="174">
        <v>0</v>
      </c>
    </row>
    <row r="2219" spans="1:14" hidden="1" outlineLevel="1" x14ac:dyDescent="0.25">
      <c r="A2219" s="175" t="s">
        <v>494</v>
      </c>
      <c r="B2219" s="175" t="s">
        <v>495</v>
      </c>
      <c r="C2219" s="175" t="s">
        <v>216</v>
      </c>
      <c r="D2219" s="175" t="s">
        <v>217</v>
      </c>
      <c r="E2219" s="175"/>
      <c r="F2219" s="174">
        <v>0</v>
      </c>
      <c r="G2219" s="174">
        <v>0</v>
      </c>
      <c r="H2219" s="174">
        <v>0</v>
      </c>
      <c r="I2219" s="174">
        <v>0</v>
      </c>
      <c r="J2219" s="174">
        <v>0</v>
      </c>
      <c r="K2219" s="174">
        <v>0</v>
      </c>
      <c r="L2219" s="174">
        <v>0</v>
      </c>
      <c r="M2219" s="174">
        <v>0</v>
      </c>
      <c r="N2219" s="174">
        <v>0</v>
      </c>
    </row>
    <row r="2220" spans="1:14" hidden="1" outlineLevel="1" x14ac:dyDescent="0.25">
      <c r="A2220" s="175" t="s">
        <v>494</v>
      </c>
      <c r="B2220" s="175" t="s">
        <v>495</v>
      </c>
      <c r="C2220" s="175" t="s">
        <v>218</v>
      </c>
      <c r="D2220" s="175" t="s">
        <v>219</v>
      </c>
      <c r="E2220" s="175"/>
      <c r="F2220" s="174">
        <v>0</v>
      </c>
      <c r="G2220" s="174">
        <v>0</v>
      </c>
      <c r="H2220" s="174">
        <v>0</v>
      </c>
      <c r="I2220" s="174">
        <v>0</v>
      </c>
      <c r="J2220" s="174">
        <v>0</v>
      </c>
      <c r="K2220" s="174">
        <v>0</v>
      </c>
      <c r="L2220" s="174">
        <v>0</v>
      </c>
      <c r="M2220" s="174">
        <v>0</v>
      </c>
      <c r="N2220" s="174">
        <v>0</v>
      </c>
    </row>
    <row r="2221" spans="1:14" hidden="1" outlineLevel="1" x14ac:dyDescent="0.25">
      <c r="A2221" s="175" t="s">
        <v>494</v>
      </c>
      <c r="B2221" s="175" t="s">
        <v>495</v>
      </c>
      <c r="C2221" s="175" t="s">
        <v>482</v>
      </c>
      <c r="D2221" s="175" t="s">
        <v>483</v>
      </c>
      <c r="E2221" s="175"/>
      <c r="F2221" s="174">
        <v>0</v>
      </c>
      <c r="G2221" s="174">
        <v>0</v>
      </c>
      <c r="H2221" s="174">
        <v>0</v>
      </c>
      <c r="I2221" s="174">
        <v>0</v>
      </c>
      <c r="J2221" s="174">
        <v>0</v>
      </c>
      <c r="K2221" s="174">
        <v>0</v>
      </c>
      <c r="L2221" s="174">
        <v>0</v>
      </c>
      <c r="M2221" s="174">
        <v>0</v>
      </c>
      <c r="N2221" s="174">
        <v>0</v>
      </c>
    </row>
    <row r="2222" spans="1:14" hidden="1" outlineLevel="1" x14ac:dyDescent="0.25">
      <c r="A2222" s="175" t="s">
        <v>494</v>
      </c>
      <c r="B2222" s="175" t="s">
        <v>495</v>
      </c>
      <c r="C2222" s="175" t="s">
        <v>484</v>
      </c>
      <c r="D2222" s="175" t="s">
        <v>220</v>
      </c>
      <c r="E2222" s="175"/>
      <c r="F2222" s="174">
        <v>0</v>
      </c>
      <c r="G2222" s="174">
        <v>0</v>
      </c>
      <c r="H2222" s="174">
        <v>0</v>
      </c>
      <c r="I2222" s="174">
        <v>0</v>
      </c>
      <c r="J2222" s="174">
        <v>0</v>
      </c>
      <c r="K2222" s="174">
        <v>0</v>
      </c>
      <c r="L2222" s="174">
        <v>0</v>
      </c>
      <c r="M2222" s="174">
        <v>0</v>
      </c>
      <c r="N2222" s="174">
        <v>0</v>
      </c>
    </row>
    <row r="2223" spans="1:14" hidden="1" outlineLevel="1" x14ac:dyDescent="0.25"/>
    <row r="2224" spans="1:14" hidden="1" outlineLevel="1" x14ac:dyDescent="0.25"/>
    <row r="2225" spans="1:14" hidden="1" outlineLevel="1" x14ac:dyDescent="0.25">
      <c r="A2225" s="173" t="s">
        <v>370</v>
      </c>
    </row>
    <row r="2226" spans="1:14" hidden="1" outlineLevel="1" x14ac:dyDescent="0.25">
      <c r="A2226" s="175" t="s">
        <v>6</v>
      </c>
      <c r="B2226" s="175" t="s">
        <v>143</v>
      </c>
      <c r="C2226" s="175" t="s">
        <v>14</v>
      </c>
      <c r="D2226" s="173" t="s">
        <v>144</v>
      </c>
      <c r="E2226" s="173"/>
      <c r="F2226" s="174" t="s">
        <v>145</v>
      </c>
      <c r="G2226" s="174" t="s">
        <v>146</v>
      </c>
      <c r="H2226" s="174" t="s">
        <v>147</v>
      </c>
      <c r="I2226" s="174" t="s">
        <v>148</v>
      </c>
      <c r="J2226" s="174" t="s">
        <v>149</v>
      </c>
      <c r="K2226" s="174" t="s">
        <v>150</v>
      </c>
      <c r="L2226" s="174" t="s">
        <v>151</v>
      </c>
      <c r="M2226" s="174" t="s">
        <v>152</v>
      </c>
      <c r="N2226" s="174" t="s">
        <v>5</v>
      </c>
    </row>
    <row r="2227" spans="1:14" hidden="1" outlineLevel="1" x14ac:dyDescent="0.25">
      <c r="A2227" s="175" t="s">
        <v>1</v>
      </c>
      <c r="B2227" s="175" t="s">
        <v>496</v>
      </c>
      <c r="C2227" s="175" t="s">
        <v>155</v>
      </c>
      <c r="D2227" s="175" t="s">
        <v>156</v>
      </c>
      <c r="E2227" s="175"/>
      <c r="F2227" s="174">
        <v>0</v>
      </c>
      <c r="G2227" s="174">
        <v>0</v>
      </c>
      <c r="H2227" s="174">
        <v>0</v>
      </c>
      <c r="I2227" s="174">
        <v>0</v>
      </c>
      <c r="J2227" s="174">
        <v>4992</v>
      </c>
      <c r="K2227" s="174">
        <v>0</v>
      </c>
      <c r="L2227" s="174">
        <v>0</v>
      </c>
      <c r="M2227" s="174">
        <v>0</v>
      </c>
      <c r="N2227" s="174">
        <v>4992</v>
      </c>
    </row>
    <row r="2228" spans="1:14" hidden="1" outlineLevel="1" x14ac:dyDescent="0.25">
      <c r="A2228" s="175" t="s">
        <v>1</v>
      </c>
      <c r="B2228" s="175" t="s">
        <v>496</v>
      </c>
      <c r="C2228" s="175" t="s">
        <v>157</v>
      </c>
      <c r="D2228" s="175" t="s">
        <v>158</v>
      </c>
      <c r="E2228" s="175"/>
      <c r="F2228" s="174">
        <v>0</v>
      </c>
      <c r="G2228" s="174">
        <v>0</v>
      </c>
      <c r="H2228" s="174">
        <v>0</v>
      </c>
      <c r="I2228" s="174">
        <v>0</v>
      </c>
      <c r="J2228" s="174">
        <v>368448</v>
      </c>
      <c r="K2228" s="174">
        <v>0</v>
      </c>
      <c r="L2228" s="174">
        <v>0</v>
      </c>
      <c r="M2228" s="174">
        <v>0</v>
      </c>
      <c r="N2228" s="174">
        <v>368448</v>
      </c>
    </row>
    <row r="2229" spans="1:14" hidden="1" outlineLevel="1" x14ac:dyDescent="0.25">
      <c r="A2229" s="175" t="s">
        <v>1</v>
      </c>
      <c r="B2229" s="175" t="s">
        <v>496</v>
      </c>
      <c r="C2229" s="175" t="s">
        <v>159</v>
      </c>
      <c r="D2229" s="175" t="s">
        <v>160</v>
      </c>
      <c r="E2229" s="175"/>
      <c r="F2229" s="174">
        <v>0</v>
      </c>
      <c r="G2229" s="174">
        <v>25392</v>
      </c>
      <c r="H2229" s="174">
        <v>0</v>
      </c>
      <c r="I2229" s="174">
        <v>0</v>
      </c>
      <c r="J2229" s="174">
        <v>3328</v>
      </c>
      <c r="K2229" s="174">
        <v>0</v>
      </c>
      <c r="L2229" s="174">
        <v>0</v>
      </c>
      <c r="M2229" s="174">
        <v>0</v>
      </c>
      <c r="N2229" s="174">
        <v>28720</v>
      </c>
    </row>
    <row r="2230" spans="1:14" hidden="1" outlineLevel="1" x14ac:dyDescent="0.25">
      <c r="A2230" s="175" t="s">
        <v>1</v>
      </c>
      <c r="B2230" s="175" t="s">
        <v>496</v>
      </c>
      <c r="C2230" s="175" t="s">
        <v>161</v>
      </c>
      <c r="D2230" s="175" t="s">
        <v>162</v>
      </c>
      <c r="E2230" s="175"/>
      <c r="F2230" s="174">
        <v>6240</v>
      </c>
      <c r="G2230" s="174">
        <v>0</v>
      </c>
      <c r="H2230" s="174">
        <v>0</v>
      </c>
      <c r="I2230" s="174">
        <v>0</v>
      </c>
      <c r="J2230" s="174">
        <v>4032</v>
      </c>
      <c r="K2230" s="174">
        <v>61024</v>
      </c>
      <c r="L2230" s="174">
        <v>0</v>
      </c>
      <c r="M2230" s="174">
        <v>0</v>
      </c>
      <c r="N2230" s="174">
        <v>71296</v>
      </c>
    </row>
    <row r="2231" spans="1:14" hidden="1" outlineLevel="1" x14ac:dyDescent="0.25">
      <c r="A2231" s="175" t="s">
        <v>1</v>
      </c>
      <c r="B2231" s="175" t="s">
        <v>496</v>
      </c>
      <c r="C2231" s="175" t="s">
        <v>163</v>
      </c>
      <c r="D2231" s="175" t="s">
        <v>164</v>
      </c>
      <c r="E2231" s="175"/>
      <c r="F2231" s="174">
        <v>0</v>
      </c>
      <c r="G2231" s="174">
        <v>0</v>
      </c>
      <c r="H2231" s="174">
        <v>0</v>
      </c>
      <c r="I2231" s="174">
        <v>0</v>
      </c>
      <c r="J2231" s="174">
        <v>73408</v>
      </c>
      <c r="K2231" s="174">
        <v>0</v>
      </c>
      <c r="L2231" s="174">
        <v>0</v>
      </c>
      <c r="M2231" s="174">
        <v>0</v>
      </c>
      <c r="N2231" s="174">
        <v>73408</v>
      </c>
    </row>
    <row r="2232" spans="1:14" hidden="1" outlineLevel="1" x14ac:dyDescent="0.25">
      <c r="A2232" s="175" t="s">
        <v>1</v>
      </c>
      <c r="B2232" s="175" t="s">
        <v>496</v>
      </c>
      <c r="C2232" s="175" t="s">
        <v>165</v>
      </c>
      <c r="D2232" s="175" t="s">
        <v>166</v>
      </c>
      <c r="E2232" s="175"/>
      <c r="F2232" s="174">
        <v>0</v>
      </c>
      <c r="G2232" s="174">
        <v>0</v>
      </c>
      <c r="H2232" s="174">
        <v>0</v>
      </c>
      <c r="I2232" s="174">
        <v>0</v>
      </c>
      <c r="J2232" s="174">
        <v>16320</v>
      </c>
      <c r="K2232" s="174">
        <v>0</v>
      </c>
      <c r="L2232" s="174">
        <v>0</v>
      </c>
      <c r="M2232" s="174">
        <v>0</v>
      </c>
      <c r="N2232" s="174">
        <v>16320</v>
      </c>
    </row>
    <row r="2233" spans="1:14" hidden="1" outlineLevel="1" x14ac:dyDescent="0.25">
      <c r="A2233" s="175" t="s">
        <v>1</v>
      </c>
      <c r="B2233" s="175" t="s">
        <v>496</v>
      </c>
      <c r="C2233" s="175" t="s">
        <v>167</v>
      </c>
      <c r="D2233" s="175" t="s">
        <v>168</v>
      </c>
      <c r="E2233" s="175"/>
      <c r="F2233" s="174">
        <v>0</v>
      </c>
      <c r="G2233" s="174">
        <v>0</v>
      </c>
      <c r="H2233" s="174">
        <v>0</v>
      </c>
      <c r="I2233" s="174">
        <v>0</v>
      </c>
      <c r="J2233" s="174">
        <v>0</v>
      </c>
      <c r="K2233" s="174">
        <v>312400</v>
      </c>
      <c r="L2233" s="174">
        <v>0</v>
      </c>
      <c r="M2233" s="174">
        <v>0</v>
      </c>
      <c r="N2233" s="174">
        <v>312400</v>
      </c>
    </row>
    <row r="2234" spans="1:14" hidden="1" outlineLevel="1" x14ac:dyDescent="0.25">
      <c r="A2234" s="175" t="s">
        <v>1</v>
      </c>
      <c r="B2234" s="175" t="s">
        <v>496</v>
      </c>
      <c r="C2234" s="175" t="s">
        <v>169</v>
      </c>
      <c r="D2234" s="175" t="s">
        <v>170</v>
      </c>
      <c r="E2234" s="175"/>
      <c r="F2234" s="174">
        <v>0</v>
      </c>
      <c r="G2234" s="174">
        <v>0</v>
      </c>
      <c r="H2234" s="174">
        <v>0</v>
      </c>
      <c r="I2234" s="174">
        <v>0</v>
      </c>
      <c r="J2234" s="174">
        <v>220672</v>
      </c>
      <c r="K2234" s="174">
        <v>0</v>
      </c>
      <c r="L2234" s="174">
        <v>0</v>
      </c>
      <c r="M2234" s="174">
        <v>0</v>
      </c>
      <c r="N2234" s="174">
        <v>220672</v>
      </c>
    </row>
    <row r="2235" spans="1:14" hidden="1" outlineLevel="1" x14ac:dyDescent="0.25">
      <c r="A2235" s="175" t="s">
        <v>1</v>
      </c>
      <c r="B2235" s="175" t="s">
        <v>496</v>
      </c>
      <c r="C2235" s="175" t="s">
        <v>171</v>
      </c>
      <c r="D2235" s="175" t="s">
        <v>172</v>
      </c>
      <c r="E2235" s="175"/>
      <c r="F2235" s="174">
        <v>0</v>
      </c>
      <c r="G2235" s="174">
        <v>0</v>
      </c>
      <c r="H2235" s="174">
        <v>0</v>
      </c>
      <c r="I2235" s="174">
        <v>0</v>
      </c>
      <c r="J2235" s="174">
        <v>64224</v>
      </c>
      <c r="K2235" s="174">
        <v>0</v>
      </c>
      <c r="L2235" s="174">
        <v>0</v>
      </c>
      <c r="M2235" s="174">
        <v>0</v>
      </c>
      <c r="N2235" s="174">
        <v>64224</v>
      </c>
    </row>
    <row r="2236" spans="1:14" hidden="1" outlineLevel="1" x14ac:dyDescent="0.25">
      <c r="A2236" s="175" t="s">
        <v>1</v>
      </c>
      <c r="B2236" s="175" t="s">
        <v>496</v>
      </c>
      <c r="C2236" s="175" t="s">
        <v>173</v>
      </c>
      <c r="D2236" s="175" t="s">
        <v>174</v>
      </c>
      <c r="E2236" s="175"/>
      <c r="F2236" s="174">
        <v>0</v>
      </c>
      <c r="G2236" s="174">
        <v>0</v>
      </c>
      <c r="H2236" s="174">
        <v>0</v>
      </c>
      <c r="I2236" s="174">
        <v>0</v>
      </c>
      <c r="J2236" s="174">
        <v>0</v>
      </c>
      <c r="K2236" s="174">
        <v>0</v>
      </c>
      <c r="L2236" s="174">
        <v>0</v>
      </c>
      <c r="M2236" s="174">
        <v>0</v>
      </c>
      <c r="N2236" s="174">
        <v>0</v>
      </c>
    </row>
    <row r="2237" spans="1:14" hidden="1" outlineLevel="1" x14ac:dyDescent="0.25">
      <c r="A2237" s="175" t="s">
        <v>1</v>
      </c>
      <c r="B2237" s="175" t="s">
        <v>496</v>
      </c>
      <c r="C2237" s="175" t="s">
        <v>175</v>
      </c>
      <c r="D2237" s="175" t="s">
        <v>176</v>
      </c>
      <c r="E2237" s="175"/>
      <c r="F2237" s="174">
        <v>0</v>
      </c>
      <c r="G2237" s="174">
        <v>0</v>
      </c>
      <c r="H2237" s="174">
        <v>0</v>
      </c>
      <c r="I2237" s="174">
        <v>0</v>
      </c>
      <c r="J2237" s="174">
        <v>0</v>
      </c>
      <c r="K2237" s="174">
        <v>660528</v>
      </c>
      <c r="L2237" s="174">
        <v>0</v>
      </c>
      <c r="M2237" s="174">
        <v>384</v>
      </c>
      <c r="N2237" s="174">
        <v>660912</v>
      </c>
    </row>
    <row r="2238" spans="1:14" hidden="1" outlineLevel="1" x14ac:dyDescent="0.25">
      <c r="A2238" s="175" t="s">
        <v>1</v>
      </c>
      <c r="B2238" s="175" t="s">
        <v>496</v>
      </c>
      <c r="C2238" s="175" t="s">
        <v>177</v>
      </c>
      <c r="D2238" s="175" t="s">
        <v>178</v>
      </c>
      <c r="E2238" s="175"/>
      <c r="F2238" s="174">
        <v>107040</v>
      </c>
      <c r="G2238" s="174">
        <v>0</v>
      </c>
      <c r="H2238" s="174">
        <v>0</v>
      </c>
      <c r="I2238" s="174">
        <v>79224</v>
      </c>
      <c r="J2238" s="174">
        <v>0</v>
      </c>
      <c r="K2238" s="174">
        <v>0</v>
      </c>
      <c r="L2238" s="174">
        <v>0</v>
      </c>
      <c r="M2238" s="174">
        <v>0</v>
      </c>
      <c r="N2238" s="174">
        <v>186264</v>
      </c>
    </row>
    <row r="2239" spans="1:14" hidden="1" outlineLevel="1" x14ac:dyDescent="0.25">
      <c r="A2239" s="175" t="s">
        <v>1</v>
      </c>
      <c r="B2239" s="175" t="s">
        <v>496</v>
      </c>
      <c r="C2239" s="175" t="s">
        <v>179</v>
      </c>
      <c r="D2239" s="175" t="s">
        <v>180</v>
      </c>
      <c r="E2239" s="175"/>
      <c r="F2239" s="174">
        <v>1728</v>
      </c>
      <c r="G2239" s="174">
        <v>0</v>
      </c>
      <c r="H2239" s="174">
        <v>0</v>
      </c>
      <c r="I2239" s="174">
        <v>0</v>
      </c>
      <c r="J2239" s="174">
        <v>0</v>
      </c>
      <c r="K2239" s="174">
        <v>0</v>
      </c>
      <c r="L2239" s="174">
        <v>0</v>
      </c>
      <c r="M2239" s="174">
        <v>0</v>
      </c>
      <c r="N2239" s="174">
        <v>1728</v>
      </c>
    </row>
    <row r="2240" spans="1:14" hidden="1" outlineLevel="1" x14ac:dyDescent="0.25">
      <c r="A2240" s="175" t="s">
        <v>1</v>
      </c>
      <c r="B2240" s="175" t="s">
        <v>496</v>
      </c>
      <c r="C2240" s="175" t="s">
        <v>181</v>
      </c>
      <c r="D2240" s="175" t="s">
        <v>182</v>
      </c>
      <c r="E2240" s="175"/>
      <c r="F2240" s="174">
        <v>0</v>
      </c>
      <c r="G2240" s="174">
        <v>0</v>
      </c>
      <c r="H2240" s="174">
        <v>0</v>
      </c>
      <c r="I2240" s="174">
        <v>0</v>
      </c>
      <c r="J2240" s="174">
        <v>0</v>
      </c>
      <c r="K2240" s="174">
        <v>41248</v>
      </c>
      <c r="L2240" s="174">
        <v>0</v>
      </c>
      <c r="M2240" s="174">
        <v>0</v>
      </c>
      <c r="N2240" s="174">
        <v>41248</v>
      </c>
    </row>
    <row r="2241" spans="1:14" hidden="1" outlineLevel="1" x14ac:dyDescent="0.25">
      <c r="A2241" s="175" t="s">
        <v>1</v>
      </c>
      <c r="B2241" s="175" t="s">
        <v>496</v>
      </c>
      <c r="C2241" s="175" t="s">
        <v>183</v>
      </c>
      <c r="D2241" s="175" t="s">
        <v>184</v>
      </c>
      <c r="E2241" s="175"/>
      <c r="F2241" s="174">
        <v>0</v>
      </c>
      <c r="G2241" s="174">
        <v>0</v>
      </c>
      <c r="H2241" s="174">
        <v>0</v>
      </c>
      <c r="I2241" s="174">
        <v>0</v>
      </c>
      <c r="J2241" s="174">
        <v>0</v>
      </c>
      <c r="K2241" s="174">
        <v>0</v>
      </c>
      <c r="L2241" s="174">
        <v>0</v>
      </c>
      <c r="M2241" s="174">
        <v>0</v>
      </c>
      <c r="N2241" s="174">
        <v>0</v>
      </c>
    </row>
    <row r="2242" spans="1:14" hidden="1" outlineLevel="1" x14ac:dyDescent="0.25">
      <c r="A2242" s="175" t="s">
        <v>1</v>
      </c>
      <c r="B2242" s="175" t="s">
        <v>496</v>
      </c>
      <c r="C2242" s="175" t="s">
        <v>185</v>
      </c>
      <c r="D2242" s="175" t="s">
        <v>186</v>
      </c>
      <c r="E2242" s="175"/>
      <c r="F2242" s="174">
        <v>0</v>
      </c>
      <c r="G2242" s="174">
        <v>0</v>
      </c>
      <c r="H2242" s="174">
        <v>0</v>
      </c>
      <c r="I2242" s="174">
        <v>0</v>
      </c>
      <c r="J2242" s="174">
        <v>0</v>
      </c>
      <c r="K2242" s="174">
        <v>21856</v>
      </c>
      <c r="L2242" s="174">
        <v>0</v>
      </c>
      <c r="M2242" s="174">
        <v>0</v>
      </c>
      <c r="N2242" s="174">
        <v>21856</v>
      </c>
    </row>
    <row r="2243" spans="1:14" hidden="1" outlineLevel="1" x14ac:dyDescent="0.25">
      <c r="A2243" s="175" t="s">
        <v>1</v>
      </c>
      <c r="B2243" s="175" t="s">
        <v>496</v>
      </c>
      <c r="C2243" s="175" t="s">
        <v>187</v>
      </c>
      <c r="D2243" s="175" t="s">
        <v>188</v>
      </c>
      <c r="E2243" s="175"/>
      <c r="F2243" s="174">
        <v>0</v>
      </c>
      <c r="G2243" s="174">
        <v>0</v>
      </c>
      <c r="H2243" s="174">
        <v>0</v>
      </c>
      <c r="I2243" s="174">
        <v>0</v>
      </c>
      <c r="J2243" s="174">
        <v>0</v>
      </c>
      <c r="K2243" s="174">
        <v>0</v>
      </c>
      <c r="L2243" s="174">
        <v>0</v>
      </c>
      <c r="M2243" s="174">
        <v>0</v>
      </c>
      <c r="N2243" s="174">
        <v>0</v>
      </c>
    </row>
    <row r="2244" spans="1:14" hidden="1" outlineLevel="1" x14ac:dyDescent="0.25">
      <c r="A2244" s="175" t="s">
        <v>1</v>
      </c>
      <c r="B2244" s="175" t="s">
        <v>496</v>
      </c>
      <c r="C2244" s="175" t="s">
        <v>189</v>
      </c>
      <c r="D2244" s="175" t="s">
        <v>190</v>
      </c>
      <c r="E2244" s="175"/>
      <c r="F2244" s="174">
        <v>0</v>
      </c>
      <c r="G2244" s="174">
        <v>0</v>
      </c>
      <c r="H2244" s="174">
        <v>0</v>
      </c>
      <c r="I2244" s="174">
        <v>0</v>
      </c>
      <c r="J2244" s="174">
        <v>0</v>
      </c>
      <c r="K2244" s="174">
        <v>0</v>
      </c>
      <c r="L2244" s="174">
        <v>0</v>
      </c>
      <c r="M2244" s="174">
        <v>0</v>
      </c>
      <c r="N2244" s="174">
        <v>0</v>
      </c>
    </row>
    <row r="2245" spans="1:14" hidden="1" outlineLevel="1" x14ac:dyDescent="0.25">
      <c r="A2245" s="175" t="s">
        <v>1</v>
      </c>
      <c r="B2245" s="175" t="s">
        <v>496</v>
      </c>
      <c r="C2245" s="175" t="s">
        <v>191</v>
      </c>
      <c r="D2245" s="175" t="s">
        <v>192</v>
      </c>
      <c r="E2245" s="175"/>
      <c r="F2245" s="174">
        <v>0</v>
      </c>
      <c r="G2245" s="174">
        <v>85664</v>
      </c>
      <c r="H2245" s="174">
        <v>38668</v>
      </c>
      <c r="I2245" s="174">
        <v>0</v>
      </c>
      <c r="J2245" s="174">
        <v>0</v>
      </c>
      <c r="K2245" s="174">
        <v>12432</v>
      </c>
      <c r="L2245" s="174">
        <v>0</v>
      </c>
      <c r="M2245" s="174">
        <v>0</v>
      </c>
      <c r="N2245" s="174">
        <v>136764</v>
      </c>
    </row>
    <row r="2246" spans="1:14" hidden="1" outlineLevel="1" x14ac:dyDescent="0.25">
      <c r="A2246" s="175" t="s">
        <v>1</v>
      </c>
      <c r="B2246" s="175" t="s">
        <v>496</v>
      </c>
      <c r="C2246" s="175" t="s">
        <v>193</v>
      </c>
      <c r="D2246" s="175" t="s">
        <v>194</v>
      </c>
      <c r="E2246" s="175"/>
      <c r="F2246" s="174">
        <v>0</v>
      </c>
      <c r="G2246" s="174">
        <v>0</v>
      </c>
      <c r="H2246" s="174">
        <v>0</v>
      </c>
      <c r="I2246" s="174">
        <v>0</v>
      </c>
      <c r="J2246" s="174">
        <v>242960</v>
      </c>
      <c r="K2246" s="174">
        <v>0</v>
      </c>
      <c r="L2246" s="174">
        <v>0</v>
      </c>
      <c r="M2246" s="174">
        <v>0</v>
      </c>
      <c r="N2246" s="174">
        <v>242960</v>
      </c>
    </row>
    <row r="2247" spans="1:14" hidden="1" outlineLevel="1" x14ac:dyDescent="0.25">
      <c r="A2247" s="175" t="s">
        <v>1</v>
      </c>
      <c r="B2247" s="175" t="s">
        <v>496</v>
      </c>
      <c r="C2247" s="175" t="s">
        <v>195</v>
      </c>
      <c r="D2247" s="175" t="s">
        <v>196</v>
      </c>
      <c r="E2247" s="175"/>
      <c r="F2247" s="174">
        <v>0</v>
      </c>
      <c r="G2247" s="174">
        <v>0</v>
      </c>
      <c r="H2247" s="174">
        <v>0</v>
      </c>
      <c r="I2247" s="174">
        <v>0</v>
      </c>
      <c r="J2247" s="174">
        <v>297248</v>
      </c>
      <c r="K2247" s="174">
        <v>0</v>
      </c>
      <c r="L2247" s="174">
        <v>0</v>
      </c>
      <c r="M2247" s="174">
        <v>0</v>
      </c>
      <c r="N2247" s="174">
        <v>297248</v>
      </c>
    </row>
    <row r="2248" spans="1:14" hidden="1" outlineLevel="1" x14ac:dyDescent="0.25">
      <c r="A2248" s="175" t="s">
        <v>1</v>
      </c>
      <c r="B2248" s="175" t="s">
        <v>496</v>
      </c>
      <c r="C2248" s="175" t="s">
        <v>197</v>
      </c>
      <c r="D2248" s="175" t="s">
        <v>198</v>
      </c>
      <c r="E2248" s="175"/>
      <c r="F2248" s="174">
        <v>0</v>
      </c>
      <c r="G2248" s="174">
        <v>0</v>
      </c>
      <c r="H2248" s="174">
        <v>0</v>
      </c>
      <c r="I2248" s="174">
        <v>0</v>
      </c>
      <c r="J2248" s="174">
        <v>99200</v>
      </c>
      <c r="K2248" s="174">
        <v>0</v>
      </c>
      <c r="L2248" s="174">
        <v>0</v>
      </c>
      <c r="M2248" s="174">
        <v>0</v>
      </c>
      <c r="N2248" s="174">
        <v>99200</v>
      </c>
    </row>
    <row r="2249" spans="1:14" hidden="1" outlineLevel="1" x14ac:dyDescent="0.25">
      <c r="A2249" s="175" t="s">
        <v>1</v>
      </c>
      <c r="B2249" s="175" t="s">
        <v>496</v>
      </c>
      <c r="C2249" s="175" t="s">
        <v>199</v>
      </c>
      <c r="D2249" s="175" t="s">
        <v>200</v>
      </c>
      <c r="E2249" s="175"/>
      <c r="F2249" s="174">
        <v>0</v>
      </c>
      <c r="G2249" s="174">
        <v>0</v>
      </c>
      <c r="H2249" s="174">
        <v>0</v>
      </c>
      <c r="I2249" s="174">
        <v>0</v>
      </c>
      <c r="J2249" s="174">
        <v>0</v>
      </c>
      <c r="K2249" s="174">
        <v>0</v>
      </c>
      <c r="L2249" s="174">
        <v>0</v>
      </c>
      <c r="M2249" s="174">
        <v>0</v>
      </c>
      <c r="N2249" s="174">
        <v>0</v>
      </c>
    </row>
    <row r="2250" spans="1:14" hidden="1" outlineLevel="1" x14ac:dyDescent="0.25">
      <c r="A2250" s="175" t="s">
        <v>1</v>
      </c>
      <c r="B2250" s="175" t="s">
        <v>496</v>
      </c>
      <c r="C2250" s="175" t="s">
        <v>201</v>
      </c>
      <c r="D2250" s="175" t="s">
        <v>202</v>
      </c>
      <c r="E2250" s="175"/>
      <c r="F2250" s="174">
        <v>9456</v>
      </c>
      <c r="G2250" s="174">
        <v>0</v>
      </c>
      <c r="H2250" s="174">
        <v>0</v>
      </c>
      <c r="I2250" s="174">
        <v>0</v>
      </c>
      <c r="J2250" s="174">
        <v>432</v>
      </c>
      <c r="K2250" s="174">
        <v>0</v>
      </c>
      <c r="L2250" s="174">
        <v>0</v>
      </c>
      <c r="M2250" s="174">
        <v>0</v>
      </c>
      <c r="N2250" s="174">
        <v>9888</v>
      </c>
    </row>
    <row r="2251" spans="1:14" hidden="1" outlineLevel="1" x14ac:dyDescent="0.25">
      <c r="A2251" s="175" t="s">
        <v>1</v>
      </c>
      <c r="B2251" s="175" t="s">
        <v>496</v>
      </c>
      <c r="C2251" s="175" t="s">
        <v>203</v>
      </c>
      <c r="D2251" s="175" t="s">
        <v>204</v>
      </c>
      <c r="E2251" s="175"/>
      <c r="F2251" s="174">
        <v>53568</v>
      </c>
      <c r="G2251" s="174">
        <v>0</v>
      </c>
      <c r="H2251" s="174">
        <v>0</v>
      </c>
      <c r="I2251" s="174">
        <v>0</v>
      </c>
      <c r="J2251" s="174">
        <v>0</v>
      </c>
      <c r="K2251" s="174">
        <v>0</v>
      </c>
      <c r="L2251" s="174">
        <v>0</v>
      </c>
      <c r="M2251" s="174">
        <v>0</v>
      </c>
      <c r="N2251" s="174">
        <v>53568</v>
      </c>
    </row>
    <row r="2252" spans="1:14" hidden="1" outlineLevel="1" x14ac:dyDescent="0.25">
      <c r="A2252" s="175" t="s">
        <v>1</v>
      </c>
      <c r="B2252" s="175" t="s">
        <v>496</v>
      </c>
      <c r="C2252" s="175" t="s">
        <v>205</v>
      </c>
      <c r="D2252" s="175" t="s">
        <v>206</v>
      </c>
      <c r="E2252" s="175"/>
      <c r="F2252" s="174">
        <v>0</v>
      </c>
      <c r="G2252" s="174">
        <v>0</v>
      </c>
      <c r="H2252" s="174">
        <v>0</v>
      </c>
      <c r="I2252" s="174">
        <v>0</v>
      </c>
      <c r="J2252" s="174">
        <v>40752</v>
      </c>
      <c r="K2252" s="174">
        <v>0</v>
      </c>
      <c r="L2252" s="174">
        <v>0</v>
      </c>
      <c r="M2252" s="174">
        <v>0</v>
      </c>
      <c r="N2252" s="174">
        <v>40752</v>
      </c>
    </row>
    <row r="2253" spans="1:14" hidden="1" outlineLevel="1" x14ac:dyDescent="0.25">
      <c r="A2253" s="175" t="s">
        <v>1</v>
      </c>
      <c r="B2253" s="175" t="s">
        <v>496</v>
      </c>
      <c r="C2253" s="175" t="s">
        <v>207</v>
      </c>
      <c r="D2253" s="175" t="s">
        <v>208</v>
      </c>
      <c r="E2253" s="175"/>
      <c r="F2253" s="174">
        <v>0</v>
      </c>
      <c r="G2253" s="174">
        <v>0</v>
      </c>
      <c r="H2253" s="174">
        <v>0</v>
      </c>
      <c r="I2253" s="174">
        <v>0</v>
      </c>
      <c r="J2253" s="174">
        <v>0</v>
      </c>
      <c r="K2253" s="174">
        <v>0</v>
      </c>
      <c r="L2253" s="174">
        <v>0</v>
      </c>
      <c r="M2253" s="174">
        <v>0</v>
      </c>
      <c r="N2253" s="174">
        <v>0</v>
      </c>
    </row>
    <row r="2254" spans="1:14" hidden="1" outlineLevel="1" x14ac:dyDescent="0.25">
      <c r="A2254" s="175" t="s">
        <v>1</v>
      </c>
      <c r="B2254" s="175" t="s">
        <v>496</v>
      </c>
      <c r="C2254" s="175" t="s">
        <v>209</v>
      </c>
      <c r="D2254" s="175" t="s">
        <v>210</v>
      </c>
      <c r="E2254" s="175"/>
      <c r="F2254" s="174">
        <v>178032</v>
      </c>
      <c r="G2254" s="174">
        <v>111056</v>
      </c>
      <c r="H2254" s="174">
        <v>38668</v>
      </c>
      <c r="I2254" s="174">
        <v>79224</v>
      </c>
      <c r="J2254" s="174">
        <v>1436016</v>
      </c>
      <c r="K2254" s="174">
        <v>1109488</v>
      </c>
      <c r="L2254" s="174">
        <v>0</v>
      </c>
      <c r="M2254" s="174">
        <v>384</v>
      </c>
      <c r="N2254" s="174">
        <v>2952868</v>
      </c>
    </row>
    <row r="2255" spans="1:14" hidden="1" outlineLevel="1" x14ac:dyDescent="0.25">
      <c r="D2255" s="173" t="s">
        <v>211</v>
      </c>
      <c r="E2255" s="173"/>
    </row>
    <row r="2256" spans="1:14" hidden="1" outlineLevel="1" x14ac:dyDescent="0.25">
      <c r="A2256" s="175" t="s">
        <v>1</v>
      </c>
      <c r="B2256" s="175" t="s">
        <v>496</v>
      </c>
      <c r="C2256" s="175" t="s">
        <v>212</v>
      </c>
      <c r="D2256" s="175" t="s">
        <v>213</v>
      </c>
      <c r="E2256" s="175"/>
      <c r="F2256" s="174">
        <v>0</v>
      </c>
      <c r="G2256" s="174">
        <v>0</v>
      </c>
      <c r="H2256" s="174">
        <v>0</v>
      </c>
      <c r="I2256" s="174">
        <v>0</v>
      </c>
      <c r="J2256" s="174">
        <v>0</v>
      </c>
      <c r="K2256" s="174">
        <v>0</v>
      </c>
      <c r="L2256" s="174">
        <v>0</v>
      </c>
      <c r="M2256" s="174">
        <v>0</v>
      </c>
      <c r="N2256" s="174">
        <v>0</v>
      </c>
    </row>
    <row r="2257" spans="1:14" hidden="1" outlineLevel="1" x14ac:dyDescent="0.25">
      <c r="A2257" s="175" t="s">
        <v>1</v>
      </c>
      <c r="B2257" s="175" t="s">
        <v>496</v>
      </c>
      <c r="C2257" s="175" t="s">
        <v>214</v>
      </c>
      <c r="D2257" s="175" t="s">
        <v>215</v>
      </c>
      <c r="E2257" s="175"/>
      <c r="F2257" s="174">
        <v>0</v>
      </c>
      <c r="G2257" s="174">
        <v>0</v>
      </c>
      <c r="H2257" s="174">
        <v>0</v>
      </c>
      <c r="I2257" s="174">
        <v>0</v>
      </c>
      <c r="J2257" s="174">
        <v>0</v>
      </c>
      <c r="K2257" s="174">
        <v>0</v>
      </c>
      <c r="L2257" s="174">
        <v>0</v>
      </c>
      <c r="M2257" s="174">
        <v>0</v>
      </c>
      <c r="N2257" s="174">
        <v>0</v>
      </c>
    </row>
    <row r="2258" spans="1:14" hidden="1" outlineLevel="1" x14ac:dyDescent="0.25">
      <c r="A2258" s="175" t="s">
        <v>1</v>
      </c>
      <c r="B2258" s="175" t="s">
        <v>496</v>
      </c>
      <c r="C2258" s="175" t="s">
        <v>216</v>
      </c>
      <c r="D2258" s="175" t="s">
        <v>217</v>
      </c>
      <c r="E2258" s="175"/>
      <c r="F2258" s="174">
        <v>0</v>
      </c>
      <c r="G2258" s="174">
        <v>0</v>
      </c>
      <c r="H2258" s="174">
        <v>0</v>
      </c>
      <c r="I2258" s="174">
        <v>0</v>
      </c>
      <c r="J2258" s="174">
        <v>0</v>
      </c>
      <c r="K2258" s="174">
        <v>0</v>
      </c>
      <c r="L2258" s="174">
        <v>0</v>
      </c>
      <c r="M2258" s="174">
        <v>0</v>
      </c>
      <c r="N2258" s="174">
        <v>0</v>
      </c>
    </row>
    <row r="2259" spans="1:14" hidden="1" outlineLevel="1" x14ac:dyDescent="0.25">
      <c r="A2259" s="175" t="s">
        <v>1</v>
      </c>
      <c r="B2259" s="175" t="s">
        <v>496</v>
      </c>
      <c r="C2259" s="175" t="s">
        <v>218</v>
      </c>
      <c r="D2259" s="175" t="s">
        <v>219</v>
      </c>
      <c r="E2259" s="175"/>
      <c r="F2259" s="174">
        <v>0</v>
      </c>
      <c r="G2259" s="174">
        <v>0</v>
      </c>
      <c r="H2259" s="174">
        <v>0</v>
      </c>
      <c r="I2259" s="174">
        <v>0</v>
      </c>
      <c r="J2259" s="174">
        <v>0</v>
      </c>
      <c r="K2259" s="174">
        <v>0</v>
      </c>
      <c r="L2259" s="174">
        <v>0</v>
      </c>
      <c r="M2259" s="174">
        <v>0</v>
      </c>
      <c r="N2259" s="174">
        <v>0</v>
      </c>
    </row>
    <row r="2260" spans="1:14" hidden="1" outlineLevel="1" x14ac:dyDescent="0.25">
      <c r="A2260" s="175" t="s">
        <v>1</v>
      </c>
      <c r="B2260" s="175" t="s">
        <v>496</v>
      </c>
      <c r="C2260" s="175" t="s">
        <v>482</v>
      </c>
      <c r="D2260" s="175" t="s">
        <v>483</v>
      </c>
      <c r="E2260" s="175"/>
      <c r="F2260" s="174">
        <v>0</v>
      </c>
      <c r="G2260" s="174">
        <v>0</v>
      </c>
      <c r="H2260" s="174">
        <v>0</v>
      </c>
      <c r="I2260" s="174">
        <v>0</v>
      </c>
      <c r="J2260" s="174">
        <v>0</v>
      </c>
      <c r="K2260" s="174">
        <v>0</v>
      </c>
      <c r="L2260" s="174">
        <v>0</v>
      </c>
      <c r="M2260" s="174">
        <v>0</v>
      </c>
      <c r="N2260" s="174">
        <v>0</v>
      </c>
    </row>
    <row r="2261" spans="1:14" hidden="1" outlineLevel="1" x14ac:dyDescent="0.25">
      <c r="A2261" s="175" t="s">
        <v>1</v>
      </c>
      <c r="B2261" s="175" t="s">
        <v>496</v>
      </c>
      <c r="C2261" s="175" t="s">
        <v>484</v>
      </c>
      <c r="D2261" s="175" t="s">
        <v>220</v>
      </c>
      <c r="E2261" s="175"/>
      <c r="F2261" s="174">
        <v>0</v>
      </c>
      <c r="G2261" s="174">
        <v>0</v>
      </c>
      <c r="H2261" s="174">
        <v>0</v>
      </c>
      <c r="I2261" s="174">
        <v>0</v>
      </c>
      <c r="J2261" s="174">
        <v>0</v>
      </c>
      <c r="K2261" s="174">
        <v>0</v>
      </c>
      <c r="L2261" s="174">
        <v>0</v>
      </c>
      <c r="M2261" s="174">
        <v>0</v>
      </c>
      <c r="N2261" s="174">
        <v>0</v>
      </c>
    </row>
    <row r="2262" spans="1:14" hidden="1" outlineLevel="1" x14ac:dyDescent="0.25"/>
    <row r="2263" spans="1:14" hidden="1" outlineLevel="1" x14ac:dyDescent="0.25"/>
    <row r="2264" spans="1:14" hidden="1" outlineLevel="1" x14ac:dyDescent="0.25">
      <c r="A2264" s="173" t="s">
        <v>371</v>
      </c>
    </row>
    <row r="2265" spans="1:14" hidden="1" outlineLevel="1" x14ac:dyDescent="0.25">
      <c r="A2265" s="175" t="s">
        <v>6</v>
      </c>
      <c r="B2265" s="175" t="s">
        <v>143</v>
      </c>
      <c r="C2265" s="175" t="s">
        <v>14</v>
      </c>
      <c r="D2265" s="173" t="s">
        <v>144</v>
      </c>
      <c r="E2265" s="173"/>
      <c r="F2265" s="174" t="s">
        <v>145</v>
      </c>
      <c r="G2265" s="174" t="s">
        <v>146</v>
      </c>
      <c r="H2265" s="174" t="s">
        <v>147</v>
      </c>
      <c r="I2265" s="174" t="s">
        <v>148</v>
      </c>
      <c r="J2265" s="174" t="s">
        <v>149</v>
      </c>
      <c r="K2265" s="174" t="s">
        <v>150</v>
      </c>
      <c r="L2265" s="174" t="s">
        <v>151</v>
      </c>
      <c r="M2265" s="174" t="s">
        <v>152</v>
      </c>
      <c r="N2265" s="174" t="s">
        <v>5</v>
      </c>
    </row>
    <row r="2266" spans="1:14" hidden="1" outlineLevel="1" x14ac:dyDescent="0.25">
      <c r="A2266" s="175" t="s">
        <v>3</v>
      </c>
      <c r="B2266" s="175" t="s">
        <v>497</v>
      </c>
      <c r="C2266" s="175" t="s">
        <v>155</v>
      </c>
      <c r="D2266" s="175" t="s">
        <v>156</v>
      </c>
      <c r="E2266" s="175"/>
      <c r="F2266" s="174">
        <v>0</v>
      </c>
      <c r="G2266" s="174">
        <v>0</v>
      </c>
      <c r="H2266" s="174">
        <v>0</v>
      </c>
      <c r="I2266" s="174">
        <v>0</v>
      </c>
      <c r="J2266" s="174">
        <v>0</v>
      </c>
      <c r="K2266" s="174">
        <v>0</v>
      </c>
      <c r="L2266" s="174">
        <v>0</v>
      </c>
      <c r="M2266" s="174">
        <v>0</v>
      </c>
      <c r="N2266" s="174">
        <v>0</v>
      </c>
    </row>
    <row r="2267" spans="1:14" hidden="1" outlineLevel="1" x14ac:dyDescent="0.25">
      <c r="A2267" s="175" t="s">
        <v>3</v>
      </c>
      <c r="B2267" s="175" t="s">
        <v>497</v>
      </c>
      <c r="C2267" s="175" t="s">
        <v>157</v>
      </c>
      <c r="D2267" s="175" t="s">
        <v>158</v>
      </c>
      <c r="E2267" s="175"/>
      <c r="F2267" s="174">
        <v>0</v>
      </c>
      <c r="G2267" s="174">
        <v>0</v>
      </c>
      <c r="H2267" s="174">
        <v>0</v>
      </c>
      <c r="I2267" s="174">
        <v>0</v>
      </c>
      <c r="J2267" s="174">
        <v>24432</v>
      </c>
      <c r="K2267" s="174">
        <v>0</v>
      </c>
      <c r="L2267" s="174">
        <v>0</v>
      </c>
      <c r="M2267" s="174">
        <v>0</v>
      </c>
      <c r="N2267" s="174">
        <v>24432</v>
      </c>
    </row>
    <row r="2268" spans="1:14" hidden="1" outlineLevel="1" x14ac:dyDescent="0.25">
      <c r="A2268" s="175" t="s">
        <v>3</v>
      </c>
      <c r="B2268" s="175" t="s">
        <v>497</v>
      </c>
      <c r="C2268" s="175" t="s">
        <v>159</v>
      </c>
      <c r="D2268" s="175" t="s">
        <v>160</v>
      </c>
      <c r="E2268" s="175"/>
      <c r="F2268" s="174">
        <v>0</v>
      </c>
      <c r="G2268" s="174">
        <v>0</v>
      </c>
      <c r="H2268" s="174">
        <v>0</v>
      </c>
      <c r="I2268" s="174">
        <v>0</v>
      </c>
      <c r="J2268" s="174">
        <v>0</v>
      </c>
      <c r="K2268" s="174">
        <v>0</v>
      </c>
      <c r="L2268" s="174">
        <v>0</v>
      </c>
      <c r="M2268" s="174">
        <v>0</v>
      </c>
      <c r="N2268" s="174">
        <v>0</v>
      </c>
    </row>
    <row r="2269" spans="1:14" hidden="1" outlineLevel="1" x14ac:dyDescent="0.25">
      <c r="A2269" s="175" t="s">
        <v>3</v>
      </c>
      <c r="B2269" s="175" t="s">
        <v>497</v>
      </c>
      <c r="C2269" s="175" t="s">
        <v>161</v>
      </c>
      <c r="D2269" s="175" t="s">
        <v>162</v>
      </c>
      <c r="E2269" s="175"/>
      <c r="F2269" s="174">
        <v>0</v>
      </c>
      <c r="G2269" s="174">
        <v>0</v>
      </c>
      <c r="H2269" s="174">
        <v>0</v>
      </c>
      <c r="I2269" s="174">
        <v>0</v>
      </c>
      <c r="J2269" s="174">
        <v>1056</v>
      </c>
      <c r="K2269" s="174">
        <v>0</v>
      </c>
      <c r="L2269" s="174">
        <v>0</v>
      </c>
      <c r="M2269" s="174">
        <v>0</v>
      </c>
      <c r="N2269" s="174">
        <v>1056</v>
      </c>
    </row>
    <row r="2270" spans="1:14" hidden="1" outlineLevel="1" x14ac:dyDescent="0.25">
      <c r="A2270" s="175" t="s">
        <v>3</v>
      </c>
      <c r="B2270" s="175" t="s">
        <v>497</v>
      </c>
      <c r="C2270" s="175" t="s">
        <v>163</v>
      </c>
      <c r="D2270" s="175" t="s">
        <v>164</v>
      </c>
      <c r="E2270" s="175"/>
      <c r="F2270" s="174">
        <v>0</v>
      </c>
      <c r="G2270" s="174">
        <v>0</v>
      </c>
      <c r="H2270" s="174">
        <v>0</v>
      </c>
      <c r="I2270" s="174">
        <v>0</v>
      </c>
      <c r="J2270" s="174">
        <v>0</v>
      </c>
      <c r="K2270" s="174">
        <v>0</v>
      </c>
      <c r="L2270" s="174">
        <v>0</v>
      </c>
      <c r="M2270" s="174">
        <v>0</v>
      </c>
      <c r="N2270" s="174">
        <v>0</v>
      </c>
    </row>
    <row r="2271" spans="1:14" hidden="1" outlineLevel="1" x14ac:dyDescent="0.25">
      <c r="A2271" s="175" t="s">
        <v>3</v>
      </c>
      <c r="B2271" s="175" t="s">
        <v>497</v>
      </c>
      <c r="C2271" s="175" t="s">
        <v>165</v>
      </c>
      <c r="D2271" s="175" t="s">
        <v>166</v>
      </c>
      <c r="E2271" s="175"/>
      <c r="F2271" s="174">
        <v>0</v>
      </c>
      <c r="G2271" s="174">
        <v>0</v>
      </c>
      <c r="H2271" s="174">
        <v>0</v>
      </c>
      <c r="I2271" s="174">
        <v>0</v>
      </c>
      <c r="J2271" s="174">
        <v>0</v>
      </c>
      <c r="K2271" s="174">
        <v>0</v>
      </c>
      <c r="L2271" s="174">
        <v>0</v>
      </c>
      <c r="M2271" s="174">
        <v>0</v>
      </c>
      <c r="N2271" s="174">
        <v>0</v>
      </c>
    </row>
    <row r="2272" spans="1:14" hidden="1" outlineLevel="1" x14ac:dyDescent="0.25">
      <c r="A2272" s="175" t="s">
        <v>3</v>
      </c>
      <c r="B2272" s="175" t="s">
        <v>497</v>
      </c>
      <c r="C2272" s="175" t="s">
        <v>167</v>
      </c>
      <c r="D2272" s="175" t="s">
        <v>168</v>
      </c>
      <c r="E2272" s="175"/>
      <c r="F2272" s="174">
        <v>0</v>
      </c>
      <c r="G2272" s="174">
        <v>0</v>
      </c>
      <c r="H2272" s="174">
        <v>0</v>
      </c>
      <c r="I2272" s="174">
        <v>0</v>
      </c>
      <c r="J2272" s="174">
        <v>0</v>
      </c>
      <c r="K2272" s="174">
        <v>0</v>
      </c>
      <c r="L2272" s="174">
        <v>0</v>
      </c>
      <c r="M2272" s="174">
        <v>0</v>
      </c>
      <c r="N2272" s="174">
        <v>0</v>
      </c>
    </row>
    <row r="2273" spans="1:14" hidden="1" outlineLevel="1" x14ac:dyDescent="0.25">
      <c r="A2273" s="175" t="s">
        <v>3</v>
      </c>
      <c r="B2273" s="175" t="s">
        <v>497</v>
      </c>
      <c r="C2273" s="175" t="s">
        <v>169</v>
      </c>
      <c r="D2273" s="175" t="s">
        <v>170</v>
      </c>
      <c r="E2273" s="175"/>
      <c r="F2273" s="174">
        <v>0</v>
      </c>
      <c r="G2273" s="174">
        <v>0</v>
      </c>
      <c r="H2273" s="174">
        <v>0</v>
      </c>
      <c r="I2273" s="174">
        <v>0</v>
      </c>
      <c r="J2273" s="174">
        <v>0</v>
      </c>
      <c r="K2273" s="174">
        <v>0</v>
      </c>
      <c r="L2273" s="174">
        <v>0</v>
      </c>
      <c r="M2273" s="174">
        <v>0</v>
      </c>
      <c r="N2273" s="174">
        <v>0</v>
      </c>
    </row>
    <row r="2274" spans="1:14" hidden="1" outlineLevel="1" x14ac:dyDescent="0.25">
      <c r="A2274" s="175" t="s">
        <v>3</v>
      </c>
      <c r="B2274" s="175" t="s">
        <v>497</v>
      </c>
      <c r="C2274" s="175" t="s">
        <v>171</v>
      </c>
      <c r="D2274" s="175" t="s">
        <v>172</v>
      </c>
      <c r="E2274" s="175"/>
      <c r="F2274" s="174">
        <v>0</v>
      </c>
      <c r="G2274" s="174">
        <v>0</v>
      </c>
      <c r="H2274" s="174">
        <v>0</v>
      </c>
      <c r="I2274" s="174">
        <v>0</v>
      </c>
      <c r="J2274" s="174">
        <v>0</v>
      </c>
      <c r="K2274" s="174">
        <v>0</v>
      </c>
      <c r="L2274" s="174">
        <v>0</v>
      </c>
      <c r="M2274" s="174">
        <v>0</v>
      </c>
      <c r="N2274" s="174">
        <v>0</v>
      </c>
    </row>
    <row r="2275" spans="1:14" hidden="1" outlineLevel="1" x14ac:dyDescent="0.25">
      <c r="A2275" s="175" t="s">
        <v>3</v>
      </c>
      <c r="B2275" s="175" t="s">
        <v>497</v>
      </c>
      <c r="C2275" s="175" t="s">
        <v>173</v>
      </c>
      <c r="D2275" s="175" t="s">
        <v>174</v>
      </c>
      <c r="E2275" s="175"/>
      <c r="F2275" s="174">
        <v>0</v>
      </c>
      <c r="G2275" s="174">
        <v>0</v>
      </c>
      <c r="H2275" s="174">
        <v>0</v>
      </c>
      <c r="I2275" s="174">
        <v>0</v>
      </c>
      <c r="J2275" s="174">
        <v>0</v>
      </c>
      <c r="K2275" s="174">
        <v>0</v>
      </c>
      <c r="L2275" s="174">
        <v>0</v>
      </c>
      <c r="M2275" s="174">
        <v>0</v>
      </c>
      <c r="N2275" s="174">
        <v>0</v>
      </c>
    </row>
    <row r="2276" spans="1:14" hidden="1" outlineLevel="1" x14ac:dyDescent="0.25">
      <c r="A2276" s="175" t="s">
        <v>3</v>
      </c>
      <c r="B2276" s="175" t="s">
        <v>497</v>
      </c>
      <c r="C2276" s="175" t="s">
        <v>175</v>
      </c>
      <c r="D2276" s="175" t="s">
        <v>176</v>
      </c>
      <c r="E2276" s="175"/>
      <c r="F2276" s="174">
        <v>0</v>
      </c>
      <c r="G2276" s="174">
        <v>0</v>
      </c>
      <c r="H2276" s="174">
        <v>0</v>
      </c>
      <c r="I2276" s="174">
        <v>0</v>
      </c>
      <c r="J2276" s="174">
        <v>0</v>
      </c>
      <c r="K2276" s="174">
        <v>64160</v>
      </c>
      <c r="L2276" s="174">
        <v>0</v>
      </c>
      <c r="M2276" s="174">
        <v>0</v>
      </c>
      <c r="N2276" s="174">
        <v>64160</v>
      </c>
    </row>
    <row r="2277" spans="1:14" hidden="1" outlineLevel="1" x14ac:dyDescent="0.25">
      <c r="A2277" s="175" t="s">
        <v>3</v>
      </c>
      <c r="B2277" s="175" t="s">
        <v>497</v>
      </c>
      <c r="C2277" s="175" t="s">
        <v>177</v>
      </c>
      <c r="D2277" s="175" t="s">
        <v>178</v>
      </c>
      <c r="E2277" s="175"/>
      <c r="F2277" s="174">
        <v>640</v>
      </c>
      <c r="G2277" s="174">
        <v>0</v>
      </c>
      <c r="H2277" s="174">
        <v>0</v>
      </c>
      <c r="I2277" s="174">
        <v>11072</v>
      </c>
      <c r="J2277" s="174">
        <v>0</v>
      </c>
      <c r="K2277" s="174">
        <v>0</v>
      </c>
      <c r="L2277" s="174">
        <v>0</v>
      </c>
      <c r="M2277" s="174">
        <v>0</v>
      </c>
      <c r="N2277" s="174">
        <v>11712</v>
      </c>
    </row>
    <row r="2278" spans="1:14" hidden="1" outlineLevel="1" x14ac:dyDescent="0.25">
      <c r="A2278" s="175" t="s">
        <v>3</v>
      </c>
      <c r="B2278" s="175" t="s">
        <v>497</v>
      </c>
      <c r="C2278" s="175" t="s">
        <v>179</v>
      </c>
      <c r="D2278" s="175" t="s">
        <v>180</v>
      </c>
      <c r="E2278" s="175"/>
      <c r="F2278" s="174">
        <v>0</v>
      </c>
      <c r="G2278" s="174">
        <v>0</v>
      </c>
      <c r="H2278" s="174">
        <v>0</v>
      </c>
      <c r="I2278" s="174">
        <v>0</v>
      </c>
      <c r="J2278" s="174">
        <v>0</v>
      </c>
      <c r="K2278" s="174">
        <v>0</v>
      </c>
      <c r="L2278" s="174">
        <v>0</v>
      </c>
      <c r="M2278" s="174">
        <v>0</v>
      </c>
      <c r="N2278" s="174">
        <v>0</v>
      </c>
    </row>
    <row r="2279" spans="1:14" hidden="1" outlineLevel="1" x14ac:dyDescent="0.25">
      <c r="A2279" s="175" t="s">
        <v>3</v>
      </c>
      <c r="B2279" s="175" t="s">
        <v>497</v>
      </c>
      <c r="C2279" s="175" t="s">
        <v>181</v>
      </c>
      <c r="D2279" s="175" t="s">
        <v>182</v>
      </c>
      <c r="E2279" s="175"/>
      <c r="F2279" s="174">
        <v>0</v>
      </c>
      <c r="G2279" s="174">
        <v>0</v>
      </c>
      <c r="H2279" s="174">
        <v>0</v>
      </c>
      <c r="I2279" s="174">
        <v>0</v>
      </c>
      <c r="J2279" s="174">
        <v>0</v>
      </c>
      <c r="K2279" s="174">
        <v>97808</v>
      </c>
      <c r="L2279" s="174">
        <v>0</v>
      </c>
      <c r="M2279" s="174">
        <v>0</v>
      </c>
      <c r="N2279" s="174">
        <v>97808</v>
      </c>
    </row>
    <row r="2280" spans="1:14" hidden="1" outlineLevel="1" x14ac:dyDescent="0.25">
      <c r="A2280" s="175" t="s">
        <v>3</v>
      </c>
      <c r="B2280" s="175" t="s">
        <v>497</v>
      </c>
      <c r="C2280" s="175" t="s">
        <v>183</v>
      </c>
      <c r="D2280" s="175" t="s">
        <v>184</v>
      </c>
      <c r="E2280" s="175"/>
      <c r="F2280" s="174">
        <v>0</v>
      </c>
      <c r="G2280" s="174">
        <v>0</v>
      </c>
      <c r="H2280" s="174">
        <v>0</v>
      </c>
      <c r="I2280" s="174">
        <v>0</v>
      </c>
      <c r="J2280" s="174">
        <v>0</v>
      </c>
      <c r="K2280" s="174">
        <v>0</v>
      </c>
      <c r="L2280" s="174">
        <v>0</v>
      </c>
      <c r="M2280" s="174">
        <v>0</v>
      </c>
      <c r="N2280" s="174">
        <v>0</v>
      </c>
    </row>
    <row r="2281" spans="1:14" hidden="1" outlineLevel="1" x14ac:dyDescent="0.25">
      <c r="A2281" s="175" t="s">
        <v>3</v>
      </c>
      <c r="B2281" s="175" t="s">
        <v>497</v>
      </c>
      <c r="C2281" s="175" t="s">
        <v>185</v>
      </c>
      <c r="D2281" s="175" t="s">
        <v>186</v>
      </c>
      <c r="E2281" s="175"/>
      <c r="F2281" s="174">
        <v>0</v>
      </c>
      <c r="G2281" s="174">
        <v>0</v>
      </c>
      <c r="H2281" s="174">
        <v>0</v>
      </c>
      <c r="I2281" s="174">
        <v>0</v>
      </c>
      <c r="J2281" s="174">
        <v>0</v>
      </c>
      <c r="K2281" s="174">
        <v>736</v>
      </c>
      <c r="L2281" s="174">
        <v>0</v>
      </c>
      <c r="M2281" s="174">
        <v>0</v>
      </c>
      <c r="N2281" s="174">
        <v>736</v>
      </c>
    </row>
    <row r="2282" spans="1:14" hidden="1" outlineLevel="1" x14ac:dyDescent="0.25">
      <c r="A2282" s="175" t="s">
        <v>3</v>
      </c>
      <c r="B2282" s="175" t="s">
        <v>497</v>
      </c>
      <c r="C2282" s="175" t="s">
        <v>187</v>
      </c>
      <c r="D2282" s="175" t="s">
        <v>188</v>
      </c>
      <c r="E2282" s="175"/>
      <c r="F2282" s="174">
        <v>0</v>
      </c>
      <c r="G2282" s="174">
        <v>0</v>
      </c>
      <c r="H2282" s="174">
        <v>0</v>
      </c>
      <c r="I2282" s="174">
        <v>0</v>
      </c>
      <c r="J2282" s="174">
        <v>0</v>
      </c>
      <c r="K2282" s="174">
        <v>0</v>
      </c>
      <c r="L2282" s="174">
        <v>0</v>
      </c>
      <c r="M2282" s="174">
        <v>0</v>
      </c>
      <c r="N2282" s="174">
        <v>0</v>
      </c>
    </row>
    <row r="2283" spans="1:14" hidden="1" outlineLevel="1" x14ac:dyDescent="0.25">
      <c r="A2283" s="175" t="s">
        <v>3</v>
      </c>
      <c r="B2283" s="175" t="s">
        <v>497</v>
      </c>
      <c r="C2283" s="175" t="s">
        <v>189</v>
      </c>
      <c r="D2283" s="175" t="s">
        <v>190</v>
      </c>
      <c r="E2283" s="175"/>
      <c r="F2283" s="174">
        <v>0</v>
      </c>
      <c r="G2283" s="174">
        <v>0</v>
      </c>
      <c r="H2283" s="174">
        <v>0</v>
      </c>
      <c r="I2283" s="174">
        <v>0</v>
      </c>
      <c r="J2283" s="174">
        <v>0</v>
      </c>
      <c r="K2283" s="174">
        <v>23632</v>
      </c>
      <c r="L2283" s="174">
        <v>0</v>
      </c>
      <c r="M2283" s="174">
        <v>0</v>
      </c>
      <c r="N2283" s="174">
        <v>23632</v>
      </c>
    </row>
    <row r="2284" spans="1:14" hidden="1" outlineLevel="1" x14ac:dyDescent="0.25">
      <c r="A2284" s="175" t="s">
        <v>3</v>
      </c>
      <c r="B2284" s="175" t="s">
        <v>497</v>
      </c>
      <c r="C2284" s="175" t="s">
        <v>191</v>
      </c>
      <c r="D2284" s="175" t="s">
        <v>192</v>
      </c>
      <c r="E2284" s="175"/>
      <c r="F2284" s="174">
        <v>0</v>
      </c>
      <c r="G2284" s="174">
        <v>1648</v>
      </c>
      <c r="H2284" s="174">
        <v>1676</v>
      </c>
      <c r="I2284" s="174">
        <v>0</v>
      </c>
      <c r="J2284" s="174">
        <v>0</v>
      </c>
      <c r="K2284" s="174">
        <v>336</v>
      </c>
      <c r="L2284" s="174">
        <v>0</v>
      </c>
      <c r="M2284" s="174">
        <v>0</v>
      </c>
      <c r="N2284" s="174">
        <v>3660</v>
      </c>
    </row>
    <row r="2285" spans="1:14" hidden="1" outlineLevel="1" x14ac:dyDescent="0.25">
      <c r="A2285" s="175" t="s">
        <v>3</v>
      </c>
      <c r="B2285" s="175" t="s">
        <v>497</v>
      </c>
      <c r="C2285" s="175" t="s">
        <v>193</v>
      </c>
      <c r="D2285" s="175" t="s">
        <v>194</v>
      </c>
      <c r="E2285" s="175"/>
      <c r="F2285" s="174">
        <v>0</v>
      </c>
      <c r="G2285" s="174">
        <v>0</v>
      </c>
      <c r="H2285" s="174">
        <v>0</v>
      </c>
      <c r="I2285" s="174">
        <v>0</v>
      </c>
      <c r="J2285" s="174">
        <v>29408</v>
      </c>
      <c r="K2285" s="174">
        <v>0</v>
      </c>
      <c r="L2285" s="174">
        <v>0</v>
      </c>
      <c r="M2285" s="174">
        <v>0</v>
      </c>
      <c r="N2285" s="174">
        <v>29408</v>
      </c>
    </row>
    <row r="2286" spans="1:14" hidden="1" outlineLevel="1" x14ac:dyDescent="0.25">
      <c r="A2286" s="175" t="s">
        <v>3</v>
      </c>
      <c r="B2286" s="175" t="s">
        <v>497</v>
      </c>
      <c r="C2286" s="175" t="s">
        <v>195</v>
      </c>
      <c r="D2286" s="175" t="s">
        <v>196</v>
      </c>
      <c r="E2286" s="175"/>
      <c r="F2286" s="174">
        <v>0</v>
      </c>
      <c r="G2286" s="174">
        <v>0</v>
      </c>
      <c r="H2286" s="174">
        <v>0</v>
      </c>
      <c r="I2286" s="174">
        <v>0</v>
      </c>
      <c r="J2286" s="174">
        <v>34752</v>
      </c>
      <c r="K2286" s="174">
        <v>0</v>
      </c>
      <c r="L2286" s="174">
        <v>0</v>
      </c>
      <c r="M2286" s="174">
        <v>0</v>
      </c>
      <c r="N2286" s="174">
        <v>34752</v>
      </c>
    </row>
    <row r="2287" spans="1:14" hidden="1" outlineLevel="1" x14ac:dyDescent="0.25">
      <c r="A2287" s="175" t="s">
        <v>3</v>
      </c>
      <c r="B2287" s="175" t="s">
        <v>497</v>
      </c>
      <c r="C2287" s="175" t="s">
        <v>197</v>
      </c>
      <c r="D2287" s="175" t="s">
        <v>198</v>
      </c>
      <c r="E2287" s="175"/>
      <c r="F2287" s="174">
        <v>0</v>
      </c>
      <c r="G2287" s="174">
        <v>0</v>
      </c>
      <c r="H2287" s="174">
        <v>0</v>
      </c>
      <c r="I2287" s="174">
        <v>0</v>
      </c>
      <c r="J2287" s="174">
        <v>0</v>
      </c>
      <c r="K2287" s="174">
        <v>0</v>
      </c>
      <c r="L2287" s="174">
        <v>0</v>
      </c>
      <c r="M2287" s="174">
        <v>0</v>
      </c>
      <c r="N2287" s="174">
        <v>0</v>
      </c>
    </row>
    <row r="2288" spans="1:14" hidden="1" outlineLevel="1" x14ac:dyDescent="0.25">
      <c r="A2288" s="175" t="s">
        <v>3</v>
      </c>
      <c r="B2288" s="175" t="s">
        <v>497</v>
      </c>
      <c r="C2288" s="175" t="s">
        <v>199</v>
      </c>
      <c r="D2288" s="175" t="s">
        <v>200</v>
      </c>
      <c r="E2288" s="175"/>
      <c r="F2288" s="174">
        <v>0</v>
      </c>
      <c r="G2288" s="174">
        <v>0</v>
      </c>
      <c r="H2288" s="174">
        <v>0</v>
      </c>
      <c r="I2288" s="174">
        <v>0</v>
      </c>
      <c r="J2288" s="174">
        <v>0</v>
      </c>
      <c r="K2288" s="174">
        <v>0</v>
      </c>
      <c r="L2288" s="174">
        <v>0</v>
      </c>
      <c r="M2288" s="174">
        <v>0</v>
      </c>
      <c r="N2288" s="174">
        <v>0</v>
      </c>
    </row>
    <row r="2289" spans="1:19" hidden="1" outlineLevel="1" x14ac:dyDescent="0.25">
      <c r="A2289" s="175" t="s">
        <v>3</v>
      </c>
      <c r="B2289" s="175" t="s">
        <v>497</v>
      </c>
      <c r="C2289" s="175" t="s">
        <v>201</v>
      </c>
      <c r="D2289" s="175" t="s">
        <v>202</v>
      </c>
      <c r="E2289" s="175"/>
      <c r="F2289" s="174">
        <v>0</v>
      </c>
      <c r="G2289" s="174">
        <v>0</v>
      </c>
      <c r="H2289" s="174">
        <v>0</v>
      </c>
      <c r="I2289" s="174">
        <v>0</v>
      </c>
      <c r="J2289" s="174">
        <v>0</v>
      </c>
      <c r="K2289" s="174">
        <v>0</v>
      </c>
      <c r="L2289" s="174">
        <v>0</v>
      </c>
      <c r="M2289" s="174">
        <v>0</v>
      </c>
      <c r="N2289" s="174">
        <v>0</v>
      </c>
    </row>
    <row r="2290" spans="1:19" hidden="1" outlineLevel="1" x14ac:dyDescent="0.25">
      <c r="A2290" s="175" t="s">
        <v>3</v>
      </c>
      <c r="B2290" s="175" t="s">
        <v>497</v>
      </c>
      <c r="C2290" s="175" t="s">
        <v>203</v>
      </c>
      <c r="D2290" s="175" t="s">
        <v>204</v>
      </c>
      <c r="E2290" s="175"/>
      <c r="F2290" s="174">
        <v>0</v>
      </c>
      <c r="G2290" s="174">
        <v>0</v>
      </c>
      <c r="H2290" s="174">
        <v>0</v>
      </c>
      <c r="I2290" s="174">
        <v>0</v>
      </c>
      <c r="J2290" s="174">
        <v>0</v>
      </c>
      <c r="K2290" s="174">
        <v>0</v>
      </c>
      <c r="L2290" s="174">
        <v>0</v>
      </c>
      <c r="M2290" s="174">
        <v>0</v>
      </c>
      <c r="N2290" s="174">
        <v>0</v>
      </c>
    </row>
    <row r="2291" spans="1:19" hidden="1" outlineLevel="1" x14ac:dyDescent="0.25">
      <c r="A2291" s="175" t="s">
        <v>3</v>
      </c>
      <c r="B2291" s="175" t="s">
        <v>497</v>
      </c>
      <c r="C2291" s="175" t="s">
        <v>205</v>
      </c>
      <c r="D2291" s="175" t="s">
        <v>206</v>
      </c>
      <c r="E2291" s="175"/>
      <c r="F2291" s="174">
        <v>0</v>
      </c>
      <c r="G2291" s="174">
        <v>0</v>
      </c>
      <c r="H2291" s="174">
        <v>0</v>
      </c>
      <c r="I2291" s="174">
        <v>0</v>
      </c>
      <c r="J2291" s="174">
        <v>0</v>
      </c>
      <c r="K2291" s="174">
        <v>0</v>
      </c>
      <c r="L2291" s="174">
        <v>0</v>
      </c>
      <c r="M2291" s="174">
        <v>0</v>
      </c>
      <c r="N2291" s="174">
        <v>0</v>
      </c>
    </row>
    <row r="2292" spans="1:19" hidden="1" outlineLevel="1" x14ac:dyDescent="0.25">
      <c r="A2292" s="175" t="s">
        <v>3</v>
      </c>
      <c r="B2292" s="175" t="s">
        <v>497</v>
      </c>
      <c r="C2292" s="175" t="s">
        <v>207</v>
      </c>
      <c r="D2292" s="175" t="s">
        <v>208</v>
      </c>
      <c r="E2292" s="175"/>
      <c r="F2292" s="174">
        <v>0</v>
      </c>
      <c r="G2292" s="174">
        <v>0</v>
      </c>
      <c r="H2292" s="174">
        <v>0</v>
      </c>
      <c r="I2292" s="174">
        <v>0</v>
      </c>
      <c r="J2292" s="174">
        <v>0</v>
      </c>
      <c r="K2292" s="174">
        <v>0</v>
      </c>
      <c r="L2292" s="174">
        <v>0</v>
      </c>
      <c r="M2292" s="174">
        <v>0</v>
      </c>
      <c r="N2292" s="174">
        <v>0</v>
      </c>
    </row>
    <row r="2293" spans="1:19" hidden="1" outlineLevel="1" x14ac:dyDescent="0.25">
      <c r="A2293" s="175" t="s">
        <v>3</v>
      </c>
      <c r="B2293" s="175" t="s">
        <v>497</v>
      </c>
      <c r="C2293" s="175" t="s">
        <v>209</v>
      </c>
      <c r="D2293" s="175" t="s">
        <v>210</v>
      </c>
      <c r="E2293" s="175"/>
      <c r="F2293" s="174">
        <v>640</v>
      </c>
      <c r="G2293" s="174">
        <v>1648</v>
      </c>
      <c r="H2293" s="174">
        <v>1676</v>
      </c>
      <c r="I2293" s="174">
        <v>11072</v>
      </c>
      <c r="J2293" s="174">
        <v>89648</v>
      </c>
      <c r="K2293" s="174">
        <v>186672</v>
      </c>
      <c r="L2293" s="174">
        <v>0</v>
      </c>
      <c r="M2293" s="174">
        <v>0</v>
      </c>
      <c r="N2293" s="174">
        <v>291356</v>
      </c>
    </row>
    <row r="2294" spans="1:19" hidden="1" outlineLevel="1" x14ac:dyDescent="0.25">
      <c r="D2294" s="173" t="s">
        <v>211</v>
      </c>
      <c r="E2294" s="173"/>
    </row>
    <row r="2295" spans="1:19" hidden="1" outlineLevel="1" x14ac:dyDescent="0.25">
      <c r="A2295" s="175" t="s">
        <v>3</v>
      </c>
      <c r="B2295" s="175" t="s">
        <v>497</v>
      </c>
      <c r="C2295" s="175" t="s">
        <v>212</v>
      </c>
      <c r="D2295" s="175" t="s">
        <v>213</v>
      </c>
      <c r="E2295" s="175"/>
      <c r="F2295" s="174">
        <v>0</v>
      </c>
      <c r="G2295" s="174">
        <v>0</v>
      </c>
      <c r="H2295" s="174">
        <v>0</v>
      </c>
      <c r="I2295" s="174">
        <v>0</v>
      </c>
      <c r="J2295" s="174">
        <v>0</v>
      </c>
      <c r="K2295" s="174">
        <v>0</v>
      </c>
      <c r="L2295" s="174">
        <v>0</v>
      </c>
      <c r="M2295" s="174">
        <v>0</v>
      </c>
      <c r="N2295" s="174">
        <v>0</v>
      </c>
    </row>
    <row r="2296" spans="1:19" hidden="1" outlineLevel="1" x14ac:dyDescent="0.25">
      <c r="A2296" s="175" t="s">
        <v>3</v>
      </c>
      <c r="B2296" s="175" t="s">
        <v>497</v>
      </c>
      <c r="C2296" s="175" t="s">
        <v>214</v>
      </c>
      <c r="D2296" s="175" t="s">
        <v>215</v>
      </c>
      <c r="E2296" s="175"/>
      <c r="F2296" s="174">
        <v>0</v>
      </c>
      <c r="G2296" s="174">
        <v>0</v>
      </c>
      <c r="H2296" s="174">
        <v>0</v>
      </c>
      <c r="I2296" s="174">
        <v>0</v>
      </c>
      <c r="J2296" s="174">
        <v>0</v>
      </c>
      <c r="K2296" s="174">
        <v>0</v>
      </c>
      <c r="L2296" s="174">
        <v>0</v>
      </c>
      <c r="M2296" s="174">
        <v>0</v>
      </c>
      <c r="N2296" s="174">
        <v>0</v>
      </c>
    </row>
    <row r="2297" spans="1:19" hidden="1" outlineLevel="1" x14ac:dyDescent="0.25">
      <c r="A2297" s="175" t="s">
        <v>3</v>
      </c>
      <c r="B2297" s="175" t="s">
        <v>497</v>
      </c>
      <c r="C2297" s="175" t="s">
        <v>216</v>
      </c>
      <c r="D2297" s="175" t="s">
        <v>217</v>
      </c>
      <c r="E2297" s="175"/>
      <c r="F2297" s="174">
        <v>0</v>
      </c>
      <c r="G2297" s="174">
        <v>0</v>
      </c>
      <c r="H2297" s="174">
        <v>0</v>
      </c>
      <c r="I2297" s="174">
        <v>0</v>
      </c>
      <c r="J2297" s="174">
        <v>0</v>
      </c>
      <c r="K2297" s="174">
        <v>0</v>
      </c>
      <c r="L2297" s="174">
        <v>0</v>
      </c>
      <c r="M2297" s="174">
        <v>0</v>
      </c>
      <c r="N2297" s="174">
        <v>0</v>
      </c>
    </row>
    <row r="2298" spans="1:19" hidden="1" outlineLevel="1" x14ac:dyDescent="0.25">
      <c r="A2298" s="175" t="s">
        <v>3</v>
      </c>
      <c r="B2298" s="175" t="s">
        <v>497</v>
      </c>
      <c r="C2298" s="175" t="s">
        <v>218</v>
      </c>
      <c r="D2298" s="175" t="s">
        <v>219</v>
      </c>
      <c r="E2298" s="175"/>
      <c r="F2298" s="174">
        <v>0</v>
      </c>
      <c r="G2298" s="174">
        <v>0</v>
      </c>
      <c r="H2298" s="174">
        <v>0</v>
      </c>
      <c r="I2298" s="174">
        <v>0</v>
      </c>
      <c r="J2298" s="174">
        <v>0</v>
      </c>
      <c r="K2298" s="174">
        <v>0</v>
      </c>
      <c r="L2298" s="174">
        <v>0</v>
      </c>
      <c r="M2298" s="174">
        <v>0</v>
      </c>
      <c r="N2298" s="174">
        <v>0</v>
      </c>
    </row>
    <row r="2299" spans="1:19" hidden="1" outlineLevel="1" x14ac:dyDescent="0.25">
      <c r="A2299" s="175" t="s">
        <v>3</v>
      </c>
      <c r="B2299" s="175" t="s">
        <v>497</v>
      </c>
      <c r="C2299" s="175" t="s">
        <v>482</v>
      </c>
      <c r="D2299" s="175" t="s">
        <v>483</v>
      </c>
      <c r="E2299" s="175"/>
      <c r="F2299" s="174">
        <v>0</v>
      </c>
      <c r="G2299" s="174">
        <v>0</v>
      </c>
      <c r="H2299" s="174">
        <v>0</v>
      </c>
      <c r="I2299" s="174">
        <v>0</v>
      </c>
      <c r="J2299" s="174">
        <v>0</v>
      </c>
      <c r="K2299" s="174">
        <v>0</v>
      </c>
      <c r="L2299" s="174">
        <v>0</v>
      </c>
      <c r="M2299" s="174">
        <v>0</v>
      </c>
      <c r="N2299" s="174">
        <v>0</v>
      </c>
    </row>
    <row r="2300" spans="1:19" hidden="1" outlineLevel="1" x14ac:dyDescent="0.25">
      <c r="A2300" s="175" t="s">
        <v>3</v>
      </c>
      <c r="B2300" s="175" t="s">
        <v>497</v>
      </c>
      <c r="C2300" s="175" t="s">
        <v>484</v>
      </c>
      <c r="D2300" s="175" t="s">
        <v>220</v>
      </c>
      <c r="E2300" s="175"/>
      <c r="F2300" s="174">
        <v>0</v>
      </c>
      <c r="G2300" s="174">
        <v>0</v>
      </c>
      <c r="H2300" s="174">
        <v>0</v>
      </c>
      <c r="I2300" s="174">
        <v>0</v>
      </c>
      <c r="J2300" s="174">
        <v>0</v>
      </c>
      <c r="K2300" s="174">
        <v>0</v>
      </c>
      <c r="L2300" s="174">
        <v>0</v>
      </c>
      <c r="M2300" s="174">
        <v>0</v>
      </c>
      <c r="N2300" s="174">
        <v>0</v>
      </c>
    </row>
    <row r="2301" spans="1:19" hidden="1" outlineLevel="1" x14ac:dyDescent="0.25"/>
    <row r="2302" spans="1:19" hidden="1" outlineLevel="1" x14ac:dyDescent="0.25"/>
    <row r="2303" spans="1:19" collapsed="1" x14ac:dyDescent="0.25">
      <c r="A2303" s="173" t="s">
        <v>378</v>
      </c>
      <c r="Q2303" s="149"/>
      <c r="S2303" s="149"/>
    </row>
    <row r="2304" spans="1:19" x14ac:dyDescent="0.25">
      <c r="A2304" s="175" t="s">
        <v>6</v>
      </c>
      <c r="B2304" s="175" t="s">
        <v>143</v>
      </c>
      <c r="C2304" s="175" t="s">
        <v>14</v>
      </c>
      <c r="D2304" s="173" t="s">
        <v>144</v>
      </c>
      <c r="E2304" s="173"/>
      <c r="F2304" s="174" t="s">
        <v>145</v>
      </c>
      <c r="G2304" s="174" t="s">
        <v>146</v>
      </c>
      <c r="H2304" s="174" t="s">
        <v>147</v>
      </c>
      <c r="I2304" s="174" t="s">
        <v>148</v>
      </c>
      <c r="J2304" s="174" t="s">
        <v>149</v>
      </c>
      <c r="K2304" s="174" t="s">
        <v>150</v>
      </c>
      <c r="L2304" s="174" t="s">
        <v>151</v>
      </c>
      <c r="M2304" s="174" t="s">
        <v>152</v>
      </c>
      <c r="N2304" s="174" t="s">
        <v>5</v>
      </c>
      <c r="Q2304" s="149"/>
      <c r="S2304" s="149"/>
    </row>
    <row r="2305" spans="1:14" x14ac:dyDescent="0.25">
      <c r="A2305" s="175" t="s">
        <v>379</v>
      </c>
      <c r="B2305" s="175" t="s">
        <v>380</v>
      </c>
      <c r="C2305" s="175" t="s">
        <v>155</v>
      </c>
      <c r="D2305" s="175" t="s">
        <v>156</v>
      </c>
      <c r="E2305" s="175"/>
      <c r="F2305" s="174">
        <v>128</v>
      </c>
      <c r="G2305" s="174">
        <v>0</v>
      </c>
      <c r="H2305" s="174">
        <v>0</v>
      </c>
      <c r="I2305" s="174">
        <v>0</v>
      </c>
      <c r="J2305" s="174">
        <v>0</v>
      </c>
      <c r="K2305" s="174">
        <v>0</v>
      </c>
      <c r="L2305" s="174">
        <v>0</v>
      </c>
      <c r="M2305" s="174">
        <v>0</v>
      </c>
      <c r="N2305" s="174">
        <v>128</v>
      </c>
    </row>
    <row r="2306" spans="1:14" x14ac:dyDescent="0.25">
      <c r="A2306" s="175" t="s">
        <v>379</v>
      </c>
      <c r="B2306" s="175" t="s">
        <v>380</v>
      </c>
      <c r="C2306" s="175" t="s">
        <v>157</v>
      </c>
      <c r="D2306" s="175" t="s">
        <v>158</v>
      </c>
      <c r="E2306" s="175"/>
      <c r="F2306" s="174">
        <v>0</v>
      </c>
      <c r="G2306" s="174">
        <v>0</v>
      </c>
      <c r="H2306" s="174">
        <v>0</v>
      </c>
      <c r="I2306" s="174">
        <v>0</v>
      </c>
      <c r="J2306" s="174">
        <v>60336</v>
      </c>
      <c r="K2306" s="174">
        <v>0</v>
      </c>
      <c r="L2306" s="174">
        <v>1856</v>
      </c>
      <c r="M2306" s="174">
        <v>0</v>
      </c>
      <c r="N2306" s="174">
        <v>62192</v>
      </c>
    </row>
    <row r="2307" spans="1:14" x14ac:dyDescent="0.25">
      <c r="A2307" s="175" t="s">
        <v>379</v>
      </c>
      <c r="B2307" s="175" t="s">
        <v>380</v>
      </c>
      <c r="C2307" s="175" t="s">
        <v>159</v>
      </c>
      <c r="D2307" s="175" t="s">
        <v>160</v>
      </c>
      <c r="E2307" s="175"/>
      <c r="F2307" s="174">
        <v>0</v>
      </c>
      <c r="G2307" s="174">
        <v>75216</v>
      </c>
      <c r="H2307" s="174">
        <v>0</v>
      </c>
      <c r="I2307" s="174">
        <v>0</v>
      </c>
      <c r="J2307" s="174">
        <v>146688</v>
      </c>
      <c r="K2307" s="174">
        <v>37520</v>
      </c>
      <c r="L2307" s="174">
        <v>560</v>
      </c>
      <c r="M2307" s="174">
        <v>0</v>
      </c>
      <c r="N2307" s="174">
        <v>259984</v>
      </c>
    </row>
    <row r="2308" spans="1:14" x14ac:dyDescent="0.25">
      <c r="A2308" s="175" t="s">
        <v>379</v>
      </c>
      <c r="B2308" s="175" t="s">
        <v>380</v>
      </c>
      <c r="C2308" s="175" t="s">
        <v>161</v>
      </c>
      <c r="D2308" s="175" t="s">
        <v>162</v>
      </c>
      <c r="E2308" s="175"/>
      <c r="F2308" s="174">
        <v>7104</v>
      </c>
      <c r="G2308" s="174">
        <v>11328</v>
      </c>
      <c r="H2308" s="174">
        <v>0</v>
      </c>
      <c r="I2308" s="174">
        <v>0</v>
      </c>
      <c r="J2308" s="174">
        <v>23072</v>
      </c>
      <c r="K2308" s="174">
        <v>59264</v>
      </c>
      <c r="L2308" s="174">
        <v>0</v>
      </c>
      <c r="M2308" s="174">
        <v>0</v>
      </c>
      <c r="N2308" s="174">
        <v>100768</v>
      </c>
    </row>
    <row r="2309" spans="1:14" x14ac:dyDescent="0.25">
      <c r="A2309" s="175" t="s">
        <v>379</v>
      </c>
      <c r="B2309" s="175" t="s">
        <v>380</v>
      </c>
      <c r="C2309" s="175" t="s">
        <v>163</v>
      </c>
      <c r="D2309" s="175" t="s">
        <v>164</v>
      </c>
      <c r="E2309" s="175"/>
      <c r="F2309" s="174">
        <v>0</v>
      </c>
      <c r="G2309" s="174">
        <v>0</v>
      </c>
      <c r="H2309" s="174">
        <v>0</v>
      </c>
      <c r="I2309" s="174">
        <v>0</v>
      </c>
      <c r="J2309" s="174">
        <v>0</v>
      </c>
      <c r="K2309" s="174">
        <v>0</v>
      </c>
      <c r="L2309" s="174">
        <v>0</v>
      </c>
      <c r="M2309" s="174">
        <v>0</v>
      </c>
      <c r="N2309" s="174">
        <v>0</v>
      </c>
    </row>
    <row r="2310" spans="1:14" x14ac:dyDescent="0.25">
      <c r="A2310" s="175" t="s">
        <v>379</v>
      </c>
      <c r="B2310" s="175" t="s">
        <v>380</v>
      </c>
      <c r="C2310" s="175" t="s">
        <v>165</v>
      </c>
      <c r="D2310" s="175" t="s">
        <v>166</v>
      </c>
      <c r="E2310" s="175"/>
      <c r="F2310" s="174">
        <v>0</v>
      </c>
      <c r="G2310" s="174">
        <v>0</v>
      </c>
      <c r="H2310" s="174">
        <v>0</v>
      </c>
      <c r="I2310" s="174">
        <v>0</v>
      </c>
      <c r="J2310" s="174">
        <v>0</v>
      </c>
      <c r="K2310" s="174">
        <v>0</v>
      </c>
      <c r="L2310" s="174">
        <v>0</v>
      </c>
      <c r="M2310" s="174">
        <v>0</v>
      </c>
      <c r="N2310" s="174">
        <v>0</v>
      </c>
    </row>
    <row r="2311" spans="1:14" x14ac:dyDescent="0.25">
      <c r="A2311" s="175" t="s">
        <v>379</v>
      </c>
      <c r="B2311" s="175" t="s">
        <v>380</v>
      </c>
      <c r="C2311" s="175" t="s">
        <v>167</v>
      </c>
      <c r="D2311" s="175" t="s">
        <v>168</v>
      </c>
      <c r="E2311" s="175"/>
      <c r="F2311" s="174">
        <v>0</v>
      </c>
      <c r="G2311" s="174">
        <v>3312</v>
      </c>
      <c r="H2311" s="174">
        <v>0</v>
      </c>
      <c r="I2311" s="174">
        <v>0</v>
      </c>
      <c r="J2311" s="174">
        <v>0</v>
      </c>
      <c r="K2311" s="174">
        <v>39760</v>
      </c>
      <c r="L2311" s="174">
        <v>0</v>
      </c>
      <c r="M2311" s="174">
        <v>206</v>
      </c>
      <c r="N2311" s="174">
        <v>43278</v>
      </c>
    </row>
    <row r="2312" spans="1:14" x14ac:dyDescent="0.25">
      <c r="A2312" s="175" t="s">
        <v>379</v>
      </c>
      <c r="B2312" s="175" t="s">
        <v>380</v>
      </c>
      <c r="C2312" s="175" t="s">
        <v>169</v>
      </c>
      <c r="D2312" s="175" t="s">
        <v>170</v>
      </c>
      <c r="E2312" s="175"/>
      <c r="F2312" s="174">
        <v>0</v>
      </c>
      <c r="G2312" s="174">
        <v>0</v>
      </c>
      <c r="H2312" s="174">
        <v>0</v>
      </c>
      <c r="I2312" s="174">
        <v>0</v>
      </c>
      <c r="J2312" s="174">
        <v>19344</v>
      </c>
      <c r="K2312" s="174">
        <v>0</v>
      </c>
      <c r="L2312" s="174">
        <v>1209</v>
      </c>
      <c r="M2312" s="174">
        <v>0</v>
      </c>
      <c r="N2312" s="174">
        <v>20553</v>
      </c>
    </row>
    <row r="2313" spans="1:14" x14ac:dyDescent="0.25">
      <c r="A2313" s="175" t="s">
        <v>379</v>
      </c>
      <c r="B2313" s="175" t="s">
        <v>380</v>
      </c>
      <c r="C2313" s="175" t="s">
        <v>171</v>
      </c>
      <c r="D2313" s="175" t="s">
        <v>172</v>
      </c>
      <c r="E2313" s="175"/>
      <c r="F2313" s="174">
        <v>1104</v>
      </c>
      <c r="G2313" s="174">
        <v>2832</v>
      </c>
      <c r="H2313" s="174">
        <v>0</v>
      </c>
      <c r="I2313" s="174">
        <v>0</v>
      </c>
      <c r="J2313" s="174">
        <v>6832</v>
      </c>
      <c r="K2313" s="174">
        <v>0</v>
      </c>
      <c r="L2313" s="174">
        <v>2368</v>
      </c>
      <c r="M2313" s="174">
        <v>1785</v>
      </c>
      <c r="N2313" s="174">
        <v>14921</v>
      </c>
    </row>
    <row r="2314" spans="1:14" x14ac:dyDescent="0.25">
      <c r="A2314" s="175" t="s">
        <v>379</v>
      </c>
      <c r="B2314" s="175" t="s">
        <v>380</v>
      </c>
      <c r="C2314" s="175" t="s">
        <v>173</v>
      </c>
      <c r="D2314" s="175" t="s">
        <v>174</v>
      </c>
      <c r="E2314" s="175"/>
      <c r="F2314" s="174">
        <v>0</v>
      </c>
      <c r="G2314" s="174">
        <v>0</v>
      </c>
      <c r="H2314" s="174">
        <v>0</v>
      </c>
      <c r="I2314" s="174">
        <v>0</v>
      </c>
      <c r="J2314" s="174">
        <v>0</v>
      </c>
      <c r="K2314" s="174">
        <v>0</v>
      </c>
      <c r="L2314" s="174">
        <v>0</v>
      </c>
      <c r="M2314" s="174">
        <v>0</v>
      </c>
      <c r="N2314" s="174">
        <v>0</v>
      </c>
    </row>
    <row r="2315" spans="1:14" x14ac:dyDescent="0.25">
      <c r="A2315" s="175" t="s">
        <v>379</v>
      </c>
      <c r="B2315" s="175" t="s">
        <v>380</v>
      </c>
      <c r="C2315" s="175" t="s">
        <v>175</v>
      </c>
      <c r="D2315" s="175" t="s">
        <v>176</v>
      </c>
      <c r="E2315" s="175"/>
      <c r="F2315" s="174">
        <v>0</v>
      </c>
      <c r="G2315" s="174">
        <v>0</v>
      </c>
      <c r="H2315" s="174">
        <v>0</v>
      </c>
      <c r="I2315" s="174">
        <v>0</v>
      </c>
      <c r="J2315" s="174">
        <v>0</v>
      </c>
      <c r="K2315" s="174">
        <v>172304</v>
      </c>
      <c r="L2315" s="174">
        <v>0</v>
      </c>
      <c r="M2315" s="174">
        <v>30242</v>
      </c>
      <c r="N2315" s="174">
        <v>202546</v>
      </c>
    </row>
    <row r="2316" spans="1:14" x14ac:dyDescent="0.25">
      <c r="A2316" s="175" t="s">
        <v>379</v>
      </c>
      <c r="B2316" s="175" t="s">
        <v>380</v>
      </c>
      <c r="C2316" s="175" t="s">
        <v>177</v>
      </c>
      <c r="D2316" s="175" t="s">
        <v>178</v>
      </c>
      <c r="E2316" s="175"/>
      <c r="F2316" s="174">
        <v>85920</v>
      </c>
      <c r="G2316" s="174">
        <v>0</v>
      </c>
      <c r="H2316" s="174">
        <v>0</v>
      </c>
      <c r="I2316" s="174">
        <v>62192</v>
      </c>
      <c r="J2316" s="174">
        <v>0</v>
      </c>
      <c r="K2316" s="174">
        <v>0</v>
      </c>
      <c r="L2316" s="174">
        <v>0</v>
      </c>
      <c r="M2316" s="174">
        <v>0</v>
      </c>
      <c r="N2316" s="174">
        <v>148112</v>
      </c>
    </row>
    <row r="2317" spans="1:14" x14ac:dyDescent="0.25">
      <c r="A2317" s="175" t="s">
        <v>379</v>
      </c>
      <c r="B2317" s="175" t="s">
        <v>380</v>
      </c>
      <c r="C2317" s="175" t="s">
        <v>179</v>
      </c>
      <c r="D2317" s="175" t="s">
        <v>180</v>
      </c>
      <c r="E2317" s="175"/>
      <c r="F2317" s="174">
        <v>0</v>
      </c>
      <c r="G2317" s="174">
        <v>0</v>
      </c>
      <c r="H2317" s="174">
        <v>0</v>
      </c>
      <c r="I2317" s="174">
        <v>0</v>
      </c>
      <c r="J2317" s="174">
        <v>0</v>
      </c>
      <c r="K2317" s="174">
        <v>0</v>
      </c>
      <c r="L2317" s="174">
        <v>868</v>
      </c>
      <c r="M2317" s="174">
        <v>0</v>
      </c>
      <c r="N2317" s="174">
        <v>868</v>
      </c>
    </row>
    <row r="2318" spans="1:14" x14ac:dyDescent="0.25">
      <c r="A2318" s="175" t="s">
        <v>379</v>
      </c>
      <c r="B2318" s="175" t="s">
        <v>380</v>
      </c>
      <c r="C2318" s="175" t="s">
        <v>181</v>
      </c>
      <c r="D2318" s="175" t="s">
        <v>182</v>
      </c>
      <c r="E2318" s="175"/>
      <c r="F2318" s="174">
        <v>0</v>
      </c>
      <c r="G2318" s="174">
        <v>0</v>
      </c>
      <c r="H2318" s="174">
        <v>0</v>
      </c>
      <c r="I2318" s="174">
        <v>0</v>
      </c>
      <c r="J2318" s="174">
        <v>0</v>
      </c>
      <c r="K2318" s="174">
        <v>0</v>
      </c>
      <c r="L2318" s="174">
        <v>0</v>
      </c>
      <c r="M2318" s="174">
        <v>4272</v>
      </c>
      <c r="N2318" s="174">
        <v>4272</v>
      </c>
    </row>
    <row r="2319" spans="1:14" x14ac:dyDescent="0.25">
      <c r="A2319" s="175" t="s">
        <v>379</v>
      </c>
      <c r="B2319" s="175" t="s">
        <v>380</v>
      </c>
      <c r="C2319" s="175" t="s">
        <v>183</v>
      </c>
      <c r="D2319" s="175" t="s">
        <v>184</v>
      </c>
      <c r="E2319" s="175"/>
      <c r="F2319" s="174">
        <v>0</v>
      </c>
      <c r="G2319" s="174">
        <v>0</v>
      </c>
      <c r="H2319" s="174">
        <v>0</v>
      </c>
      <c r="I2319" s="174">
        <v>0</v>
      </c>
      <c r="J2319" s="174">
        <v>0</v>
      </c>
      <c r="K2319" s="174">
        <v>34672</v>
      </c>
      <c r="L2319" s="174">
        <v>0</v>
      </c>
      <c r="M2319" s="174">
        <v>1190</v>
      </c>
      <c r="N2319" s="174">
        <v>35862</v>
      </c>
    </row>
    <row r="2320" spans="1:14" x14ac:dyDescent="0.25">
      <c r="A2320" s="175" t="s">
        <v>379</v>
      </c>
      <c r="B2320" s="175" t="s">
        <v>380</v>
      </c>
      <c r="C2320" s="175" t="s">
        <v>185</v>
      </c>
      <c r="D2320" s="175" t="s">
        <v>186</v>
      </c>
      <c r="E2320" s="175"/>
      <c r="F2320" s="174">
        <v>0</v>
      </c>
      <c r="G2320" s="174">
        <v>0</v>
      </c>
      <c r="H2320" s="174">
        <v>0</v>
      </c>
      <c r="I2320" s="174">
        <v>0</v>
      </c>
      <c r="J2320" s="174">
        <v>0</v>
      </c>
      <c r="K2320" s="174">
        <v>167744</v>
      </c>
      <c r="L2320" s="174">
        <v>0</v>
      </c>
      <c r="M2320" s="174">
        <v>8827</v>
      </c>
      <c r="N2320" s="174">
        <v>176571</v>
      </c>
    </row>
    <row r="2321" spans="1:14" x14ac:dyDescent="0.25">
      <c r="A2321" s="175" t="s">
        <v>379</v>
      </c>
      <c r="B2321" s="175" t="s">
        <v>380</v>
      </c>
      <c r="C2321" s="175" t="s">
        <v>187</v>
      </c>
      <c r="D2321" s="175" t="s">
        <v>188</v>
      </c>
      <c r="E2321" s="175"/>
      <c r="F2321" s="174">
        <v>0</v>
      </c>
      <c r="G2321" s="174">
        <v>0</v>
      </c>
      <c r="H2321" s="174">
        <v>0</v>
      </c>
      <c r="I2321" s="174">
        <v>0</v>
      </c>
      <c r="J2321" s="174">
        <v>0</v>
      </c>
      <c r="K2321" s="174">
        <v>38672</v>
      </c>
      <c r="L2321" s="174">
        <v>0</v>
      </c>
      <c r="M2321" s="174">
        <v>0</v>
      </c>
      <c r="N2321" s="174">
        <v>38672</v>
      </c>
    </row>
    <row r="2322" spans="1:14" x14ac:dyDescent="0.25">
      <c r="A2322" s="175" t="s">
        <v>379</v>
      </c>
      <c r="B2322" s="175" t="s">
        <v>380</v>
      </c>
      <c r="C2322" s="175" t="s">
        <v>189</v>
      </c>
      <c r="D2322" s="175" t="s">
        <v>190</v>
      </c>
      <c r="E2322" s="175"/>
      <c r="F2322" s="174">
        <v>0</v>
      </c>
      <c r="G2322" s="174">
        <v>0</v>
      </c>
      <c r="H2322" s="174">
        <v>0</v>
      </c>
      <c r="I2322" s="174">
        <v>0</v>
      </c>
      <c r="J2322" s="174">
        <v>0</v>
      </c>
      <c r="K2322" s="174">
        <v>0</v>
      </c>
      <c r="L2322" s="174">
        <v>0</v>
      </c>
      <c r="M2322" s="174">
        <v>0</v>
      </c>
      <c r="N2322" s="174">
        <v>0</v>
      </c>
    </row>
    <row r="2323" spans="1:14" x14ac:dyDescent="0.25">
      <c r="A2323" s="175" t="s">
        <v>379</v>
      </c>
      <c r="B2323" s="175" t="s">
        <v>380</v>
      </c>
      <c r="C2323" s="175" t="s">
        <v>191</v>
      </c>
      <c r="D2323" s="175" t="s">
        <v>192</v>
      </c>
      <c r="E2323" s="175"/>
      <c r="F2323" s="174">
        <v>0</v>
      </c>
      <c r="G2323" s="174">
        <v>53184</v>
      </c>
      <c r="H2323" s="174">
        <v>43056</v>
      </c>
      <c r="I2323" s="174">
        <v>0</v>
      </c>
      <c r="J2323" s="174">
        <v>0</v>
      </c>
      <c r="K2323" s="174">
        <v>672</v>
      </c>
      <c r="L2323" s="174">
        <v>0</v>
      </c>
      <c r="M2323" s="174">
        <v>0</v>
      </c>
      <c r="N2323" s="174">
        <v>96912</v>
      </c>
    </row>
    <row r="2324" spans="1:14" x14ac:dyDescent="0.25">
      <c r="A2324" s="175" t="s">
        <v>379</v>
      </c>
      <c r="B2324" s="175" t="s">
        <v>380</v>
      </c>
      <c r="C2324" s="175" t="s">
        <v>193</v>
      </c>
      <c r="D2324" s="175" t="s">
        <v>194</v>
      </c>
      <c r="E2324" s="175"/>
      <c r="F2324" s="174">
        <v>0</v>
      </c>
      <c r="G2324" s="174">
        <v>0</v>
      </c>
      <c r="H2324" s="174">
        <v>0</v>
      </c>
      <c r="I2324" s="174">
        <v>0</v>
      </c>
      <c r="J2324" s="174">
        <v>1488</v>
      </c>
      <c r="K2324" s="174">
        <v>0</v>
      </c>
      <c r="L2324" s="174">
        <v>0</v>
      </c>
      <c r="M2324" s="174">
        <v>0</v>
      </c>
      <c r="N2324" s="174">
        <v>1488</v>
      </c>
    </row>
    <row r="2325" spans="1:14" x14ac:dyDescent="0.25">
      <c r="A2325" s="175" t="s">
        <v>379</v>
      </c>
      <c r="B2325" s="175" t="s">
        <v>380</v>
      </c>
      <c r="C2325" s="175" t="s">
        <v>195</v>
      </c>
      <c r="D2325" s="175" t="s">
        <v>196</v>
      </c>
      <c r="E2325" s="175"/>
      <c r="F2325" s="174">
        <v>0</v>
      </c>
      <c r="G2325" s="174">
        <v>0</v>
      </c>
      <c r="H2325" s="174">
        <v>0</v>
      </c>
      <c r="I2325" s="174">
        <v>0</v>
      </c>
      <c r="J2325" s="174">
        <v>20160</v>
      </c>
      <c r="K2325" s="174">
        <v>0</v>
      </c>
      <c r="L2325" s="174">
        <v>28419</v>
      </c>
      <c r="M2325" s="174">
        <v>0</v>
      </c>
      <c r="N2325" s="174">
        <v>48579</v>
      </c>
    </row>
    <row r="2326" spans="1:14" x14ac:dyDescent="0.25">
      <c r="A2326" s="175" t="s">
        <v>379</v>
      </c>
      <c r="B2326" s="175" t="s">
        <v>380</v>
      </c>
      <c r="C2326" s="175" t="s">
        <v>197</v>
      </c>
      <c r="D2326" s="175" t="s">
        <v>198</v>
      </c>
      <c r="E2326" s="175"/>
      <c r="F2326" s="174">
        <v>0</v>
      </c>
      <c r="G2326" s="174">
        <v>0</v>
      </c>
      <c r="H2326" s="174">
        <v>0</v>
      </c>
      <c r="I2326" s="174">
        <v>0</v>
      </c>
      <c r="J2326" s="174">
        <v>26400</v>
      </c>
      <c r="K2326" s="174">
        <v>0</v>
      </c>
      <c r="L2326" s="174">
        <v>0</v>
      </c>
      <c r="M2326" s="174">
        <v>0</v>
      </c>
      <c r="N2326" s="174">
        <v>26400</v>
      </c>
    </row>
    <row r="2327" spans="1:14" x14ac:dyDescent="0.25">
      <c r="A2327" s="175" t="s">
        <v>379</v>
      </c>
      <c r="B2327" s="175" t="s">
        <v>380</v>
      </c>
      <c r="C2327" s="175" t="s">
        <v>199</v>
      </c>
      <c r="D2327" s="175" t="s">
        <v>200</v>
      </c>
      <c r="E2327" s="175"/>
      <c r="F2327" s="174">
        <v>0</v>
      </c>
      <c r="G2327" s="174">
        <v>0</v>
      </c>
      <c r="H2327" s="174">
        <v>0</v>
      </c>
      <c r="I2327" s="174">
        <v>0</v>
      </c>
      <c r="J2327" s="174">
        <v>0</v>
      </c>
      <c r="K2327" s="174">
        <v>0</v>
      </c>
      <c r="L2327" s="174">
        <v>0</v>
      </c>
      <c r="M2327" s="174">
        <v>0</v>
      </c>
      <c r="N2327" s="174">
        <v>0</v>
      </c>
    </row>
    <row r="2328" spans="1:14" x14ac:dyDescent="0.25">
      <c r="A2328" s="175" t="s">
        <v>379</v>
      </c>
      <c r="B2328" s="175" t="s">
        <v>380</v>
      </c>
      <c r="C2328" s="175" t="s">
        <v>201</v>
      </c>
      <c r="D2328" s="175" t="s">
        <v>202</v>
      </c>
      <c r="E2328" s="175"/>
      <c r="F2328" s="174">
        <v>14112</v>
      </c>
      <c r="G2328" s="174">
        <v>0</v>
      </c>
      <c r="H2328" s="174">
        <v>0</v>
      </c>
      <c r="I2328" s="174">
        <v>0</v>
      </c>
      <c r="J2328" s="174">
        <v>45392</v>
      </c>
      <c r="K2328" s="174">
        <v>0</v>
      </c>
      <c r="L2328" s="174">
        <v>181080</v>
      </c>
      <c r="M2328" s="174">
        <v>0</v>
      </c>
      <c r="N2328" s="174">
        <v>240584</v>
      </c>
    </row>
    <row r="2329" spans="1:14" x14ac:dyDescent="0.25">
      <c r="A2329" s="175" t="s">
        <v>379</v>
      </c>
      <c r="B2329" s="175" t="s">
        <v>380</v>
      </c>
      <c r="C2329" s="175" t="s">
        <v>203</v>
      </c>
      <c r="D2329" s="175" t="s">
        <v>204</v>
      </c>
      <c r="E2329" s="175"/>
      <c r="F2329" s="174">
        <v>97776</v>
      </c>
      <c r="G2329" s="174">
        <v>0</v>
      </c>
      <c r="H2329" s="174">
        <v>0</v>
      </c>
      <c r="I2329" s="174">
        <v>0</v>
      </c>
      <c r="J2329" s="174">
        <v>0</v>
      </c>
      <c r="K2329" s="174">
        <v>0</v>
      </c>
      <c r="L2329" s="174">
        <v>0</v>
      </c>
      <c r="M2329" s="174">
        <v>0</v>
      </c>
      <c r="N2329" s="174">
        <v>97776</v>
      </c>
    </row>
    <row r="2330" spans="1:14" x14ac:dyDescent="0.25">
      <c r="A2330" s="175" t="s">
        <v>379</v>
      </c>
      <c r="B2330" s="175" t="s">
        <v>380</v>
      </c>
      <c r="C2330" s="175" t="s">
        <v>205</v>
      </c>
      <c r="D2330" s="175" t="s">
        <v>206</v>
      </c>
      <c r="E2330" s="175"/>
      <c r="F2330" s="174">
        <v>55488</v>
      </c>
      <c r="G2330" s="174">
        <v>0</v>
      </c>
      <c r="H2330" s="174">
        <v>0</v>
      </c>
      <c r="I2330" s="174">
        <v>0</v>
      </c>
      <c r="J2330" s="174">
        <v>0</v>
      </c>
      <c r="K2330" s="174">
        <v>0</v>
      </c>
      <c r="L2330" s="174">
        <v>64</v>
      </c>
      <c r="M2330" s="174">
        <v>0</v>
      </c>
      <c r="N2330" s="174">
        <v>55552</v>
      </c>
    </row>
    <row r="2331" spans="1:14" x14ac:dyDescent="0.25">
      <c r="A2331" s="175" t="s">
        <v>379</v>
      </c>
      <c r="B2331" s="175" t="s">
        <v>380</v>
      </c>
      <c r="C2331" s="175" t="s">
        <v>207</v>
      </c>
      <c r="D2331" s="175" t="s">
        <v>208</v>
      </c>
      <c r="E2331" s="175"/>
      <c r="F2331" s="174">
        <v>0</v>
      </c>
      <c r="G2331" s="174">
        <v>0</v>
      </c>
      <c r="H2331" s="174">
        <v>0</v>
      </c>
      <c r="I2331" s="174">
        <v>0</v>
      </c>
      <c r="J2331" s="174">
        <v>0</v>
      </c>
      <c r="K2331" s="174">
        <v>0</v>
      </c>
      <c r="L2331" s="174">
        <v>0</v>
      </c>
      <c r="M2331" s="174">
        <v>0</v>
      </c>
      <c r="N2331" s="174">
        <v>0</v>
      </c>
    </row>
    <row r="2332" spans="1:14" x14ac:dyDescent="0.25">
      <c r="A2332" s="175" t="s">
        <v>379</v>
      </c>
      <c r="B2332" s="175" t="s">
        <v>380</v>
      </c>
      <c r="C2332" s="175" t="s">
        <v>209</v>
      </c>
      <c r="D2332" s="175" t="s">
        <v>210</v>
      </c>
      <c r="E2332" s="175"/>
      <c r="F2332" s="174">
        <v>261632</v>
      </c>
      <c r="G2332" s="174">
        <v>145872</v>
      </c>
      <c r="H2332" s="174">
        <v>43056</v>
      </c>
      <c r="I2332" s="174">
        <v>62192</v>
      </c>
      <c r="J2332" s="174">
        <v>349712</v>
      </c>
      <c r="K2332" s="174">
        <v>550608</v>
      </c>
      <c r="L2332" s="174">
        <v>216424</v>
      </c>
      <c r="M2332" s="174">
        <v>46522</v>
      </c>
      <c r="N2332" s="174">
        <v>1676018</v>
      </c>
    </row>
    <row r="2333" spans="1:14" x14ac:dyDescent="0.25">
      <c r="D2333" s="173" t="s">
        <v>211</v>
      </c>
      <c r="E2333" s="173"/>
    </row>
    <row r="2334" spans="1:14" x14ac:dyDescent="0.25">
      <c r="A2334" s="175" t="s">
        <v>379</v>
      </c>
      <c r="B2334" s="175" t="s">
        <v>380</v>
      </c>
      <c r="C2334" s="175" t="s">
        <v>212</v>
      </c>
      <c r="D2334" s="175" t="s">
        <v>213</v>
      </c>
      <c r="E2334" s="175"/>
      <c r="F2334" s="174">
        <v>0</v>
      </c>
      <c r="G2334" s="174">
        <v>0</v>
      </c>
      <c r="H2334" s="174">
        <v>0</v>
      </c>
      <c r="I2334" s="174">
        <v>0</v>
      </c>
      <c r="J2334" s="174">
        <v>0</v>
      </c>
      <c r="K2334" s="174">
        <v>0</v>
      </c>
      <c r="L2334" s="174">
        <v>0</v>
      </c>
      <c r="M2334" s="174">
        <v>0</v>
      </c>
      <c r="N2334" s="174">
        <v>0</v>
      </c>
    </row>
    <row r="2335" spans="1:14" x14ac:dyDescent="0.25">
      <c r="A2335" s="175" t="s">
        <v>379</v>
      </c>
      <c r="B2335" s="175" t="s">
        <v>380</v>
      </c>
      <c r="C2335" s="175" t="s">
        <v>214</v>
      </c>
      <c r="D2335" s="175" t="s">
        <v>215</v>
      </c>
      <c r="E2335" s="175"/>
      <c r="F2335" s="174">
        <v>0</v>
      </c>
      <c r="G2335" s="174">
        <v>0</v>
      </c>
      <c r="H2335" s="174">
        <v>0</v>
      </c>
      <c r="I2335" s="174">
        <v>0</v>
      </c>
      <c r="J2335" s="174">
        <v>0</v>
      </c>
      <c r="K2335" s="174">
        <v>0</v>
      </c>
      <c r="L2335" s="174">
        <v>0</v>
      </c>
      <c r="M2335" s="174">
        <v>0</v>
      </c>
      <c r="N2335" s="174">
        <v>0</v>
      </c>
    </row>
    <row r="2336" spans="1:14" x14ac:dyDescent="0.25">
      <c r="A2336" s="175" t="s">
        <v>379</v>
      </c>
      <c r="B2336" s="175" t="s">
        <v>380</v>
      </c>
      <c r="C2336" s="175" t="s">
        <v>216</v>
      </c>
      <c r="D2336" s="175" t="s">
        <v>217</v>
      </c>
      <c r="E2336" s="175"/>
      <c r="F2336" s="174">
        <v>0</v>
      </c>
      <c r="G2336" s="174">
        <v>0</v>
      </c>
      <c r="H2336" s="174">
        <v>0</v>
      </c>
      <c r="I2336" s="174">
        <v>0</v>
      </c>
      <c r="J2336" s="174">
        <v>0</v>
      </c>
      <c r="K2336" s="174">
        <v>0</v>
      </c>
      <c r="L2336" s="174">
        <v>0</v>
      </c>
      <c r="M2336" s="174">
        <v>0</v>
      </c>
      <c r="N2336" s="174">
        <v>0</v>
      </c>
    </row>
    <row r="2337" spans="1:14" x14ac:dyDescent="0.25">
      <c r="A2337" s="175" t="s">
        <v>379</v>
      </c>
      <c r="B2337" s="175" t="s">
        <v>380</v>
      </c>
      <c r="C2337" s="175" t="s">
        <v>218</v>
      </c>
      <c r="D2337" s="175" t="s">
        <v>219</v>
      </c>
      <c r="E2337" s="175"/>
      <c r="F2337" s="174">
        <v>0</v>
      </c>
      <c r="G2337" s="174">
        <v>0</v>
      </c>
      <c r="H2337" s="174">
        <v>0</v>
      </c>
      <c r="I2337" s="174">
        <v>0</v>
      </c>
      <c r="J2337" s="174">
        <v>0</v>
      </c>
      <c r="K2337" s="174">
        <v>0</v>
      </c>
      <c r="L2337" s="174">
        <v>0</v>
      </c>
      <c r="M2337" s="174">
        <v>0</v>
      </c>
      <c r="N2337" s="174">
        <v>0</v>
      </c>
    </row>
    <row r="2338" spans="1:14" x14ac:dyDescent="0.25">
      <c r="A2338" s="175" t="s">
        <v>379</v>
      </c>
      <c r="B2338" s="175" t="s">
        <v>380</v>
      </c>
      <c r="C2338" s="175" t="s">
        <v>482</v>
      </c>
      <c r="D2338" s="175" t="s">
        <v>483</v>
      </c>
      <c r="E2338" s="175"/>
      <c r="F2338" s="174">
        <v>0</v>
      </c>
      <c r="G2338" s="174">
        <v>0</v>
      </c>
      <c r="H2338" s="174">
        <v>0</v>
      </c>
      <c r="I2338" s="174">
        <v>0</v>
      </c>
      <c r="J2338" s="174">
        <v>0</v>
      </c>
      <c r="K2338" s="174">
        <v>0</v>
      </c>
      <c r="L2338" s="174">
        <v>0</v>
      </c>
      <c r="M2338" s="174">
        <v>0</v>
      </c>
      <c r="N2338" s="174">
        <v>0</v>
      </c>
    </row>
    <row r="2339" spans="1:14" x14ac:dyDescent="0.25">
      <c r="A2339" s="175" t="s">
        <v>379</v>
      </c>
      <c r="B2339" s="175" t="s">
        <v>380</v>
      </c>
      <c r="C2339" s="175" t="s">
        <v>484</v>
      </c>
      <c r="D2339" s="175" t="s">
        <v>220</v>
      </c>
      <c r="E2339" s="175"/>
      <c r="F2339" s="174">
        <v>0</v>
      </c>
      <c r="G2339" s="174">
        <v>0</v>
      </c>
      <c r="H2339" s="174">
        <v>0</v>
      </c>
      <c r="I2339" s="174">
        <v>0</v>
      </c>
      <c r="J2339" s="174">
        <v>0</v>
      </c>
      <c r="K2339" s="174">
        <v>0</v>
      </c>
      <c r="L2339" s="174">
        <v>0</v>
      </c>
      <c r="M2339" s="174">
        <v>0</v>
      </c>
      <c r="N2339" s="174">
        <v>0</v>
      </c>
    </row>
    <row r="2342" spans="1:14" x14ac:dyDescent="0.25">
      <c r="A2342" s="173" t="s">
        <v>381</v>
      </c>
    </row>
    <row r="2343" spans="1:14" x14ac:dyDescent="0.25">
      <c r="A2343" s="175" t="s">
        <v>6</v>
      </c>
      <c r="B2343" s="175" t="s">
        <v>143</v>
      </c>
      <c r="C2343" s="175" t="s">
        <v>14</v>
      </c>
      <c r="D2343" s="173" t="s">
        <v>144</v>
      </c>
      <c r="E2343" s="173"/>
      <c r="F2343" s="174" t="s">
        <v>145</v>
      </c>
      <c r="G2343" s="174" t="s">
        <v>146</v>
      </c>
      <c r="H2343" s="174" t="s">
        <v>147</v>
      </c>
      <c r="I2343" s="174" t="s">
        <v>148</v>
      </c>
      <c r="J2343" s="174" t="s">
        <v>149</v>
      </c>
      <c r="K2343" s="174" t="s">
        <v>150</v>
      </c>
      <c r="L2343" s="174" t="s">
        <v>151</v>
      </c>
      <c r="M2343" s="174" t="s">
        <v>152</v>
      </c>
      <c r="N2343" s="174" t="s">
        <v>5</v>
      </c>
    </row>
    <row r="2344" spans="1:14" x14ac:dyDescent="0.25">
      <c r="A2344" s="175" t="s">
        <v>382</v>
      </c>
      <c r="B2344" s="175" t="s">
        <v>383</v>
      </c>
      <c r="C2344" s="175" t="s">
        <v>155</v>
      </c>
      <c r="D2344" s="175" t="s">
        <v>156</v>
      </c>
      <c r="E2344" s="175"/>
      <c r="F2344" s="174">
        <v>320</v>
      </c>
      <c r="G2344" s="174">
        <v>0</v>
      </c>
      <c r="H2344" s="174">
        <v>0</v>
      </c>
      <c r="I2344" s="174">
        <v>0</v>
      </c>
      <c r="J2344" s="174">
        <v>0</v>
      </c>
      <c r="K2344" s="174">
        <v>0</v>
      </c>
      <c r="L2344" s="174">
        <v>528</v>
      </c>
      <c r="M2344" s="174">
        <v>0</v>
      </c>
      <c r="N2344" s="174">
        <v>848</v>
      </c>
    </row>
    <row r="2345" spans="1:14" x14ac:dyDescent="0.25">
      <c r="A2345" s="175" t="s">
        <v>382</v>
      </c>
      <c r="B2345" s="175" t="s">
        <v>383</v>
      </c>
      <c r="C2345" s="175" t="s">
        <v>157</v>
      </c>
      <c r="D2345" s="175" t="s">
        <v>158</v>
      </c>
      <c r="E2345" s="175"/>
      <c r="F2345" s="174">
        <v>0</v>
      </c>
      <c r="G2345" s="174">
        <v>0</v>
      </c>
      <c r="H2345" s="174">
        <v>0</v>
      </c>
      <c r="I2345" s="174">
        <v>0</v>
      </c>
      <c r="J2345" s="174">
        <v>6688</v>
      </c>
      <c r="K2345" s="174">
        <v>0</v>
      </c>
      <c r="L2345" s="174">
        <v>986</v>
      </c>
      <c r="M2345" s="174">
        <v>0</v>
      </c>
      <c r="N2345" s="174">
        <v>7674</v>
      </c>
    </row>
    <row r="2346" spans="1:14" x14ac:dyDescent="0.25">
      <c r="A2346" s="175" t="s">
        <v>382</v>
      </c>
      <c r="B2346" s="175" t="s">
        <v>383</v>
      </c>
      <c r="C2346" s="175" t="s">
        <v>159</v>
      </c>
      <c r="D2346" s="175" t="s">
        <v>160</v>
      </c>
      <c r="E2346" s="175"/>
      <c r="F2346" s="174">
        <v>0</v>
      </c>
      <c r="G2346" s="174">
        <v>96944</v>
      </c>
      <c r="H2346" s="174">
        <v>0</v>
      </c>
      <c r="I2346" s="174">
        <v>0</v>
      </c>
      <c r="J2346" s="174">
        <v>48320</v>
      </c>
      <c r="K2346" s="174">
        <v>7760</v>
      </c>
      <c r="L2346" s="174">
        <v>576</v>
      </c>
      <c r="M2346" s="174">
        <v>0</v>
      </c>
      <c r="N2346" s="174">
        <v>153600</v>
      </c>
    </row>
    <row r="2347" spans="1:14" x14ac:dyDescent="0.25">
      <c r="A2347" s="175" t="s">
        <v>382</v>
      </c>
      <c r="B2347" s="175" t="s">
        <v>383</v>
      </c>
      <c r="C2347" s="175" t="s">
        <v>161</v>
      </c>
      <c r="D2347" s="175" t="s">
        <v>162</v>
      </c>
      <c r="E2347" s="175"/>
      <c r="F2347" s="174">
        <v>10224</v>
      </c>
      <c r="G2347" s="174">
        <v>1760</v>
      </c>
      <c r="H2347" s="174">
        <v>0</v>
      </c>
      <c r="I2347" s="174">
        <v>0</v>
      </c>
      <c r="J2347" s="174">
        <v>6256</v>
      </c>
      <c r="K2347" s="174">
        <v>320</v>
      </c>
      <c r="L2347" s="174">
        <v>784</v>
      </c>
      <c r="M2347" s="174">
        <v>0</v>
      </c>
      <c r="N2347" s="174">
        <v>19344</v>
      </c>
    </row>
    <row r="2348" spans="1:14" x14ac:dyDescent="0.25">
      <c r="A2348" s="175" t="s">
        <v>382</v>
      </c>
      <c r="B2348" s="175" t="s">
        <v>383</v>
      </c>
      <c r="C2348" s="175" t="s">
        <v>163</v>
      </c>
      <c r="D2348" s="175" t="s">
        <v>164</v>
      </c>
      <c r="E2348" s="175"/>
      <c r="F2348" s="174">
        <v>0</v>
      </c>
      <c r="G2348" s="174">
        <v>0</v>
      </c>
      <c r="H2348" s="174">
        <v>0</v>
      </c>
      <c r="I2348" s="174">
        <v>0</v>
      </c>
      <c r="J2348" s="174">
        <v>0</v>
      </c>
      <c r="K2348" s="174">
        <v>0</v>
      </c>
      <c r="L2348" s="174">
        <v>0</v>
      </c>
      <c r="M2348" s="174">
        <v>0</v>
      </c>
      <c r="N2348" s="174">
        <v>0</v>
      </c>
    </row>
    <row r="2349" spans="1:14" x14ac:dyDescent="0.25">
      <c r="A2349" s="175" t="s">
        <v>382</v>
      </c>
      <c r="B2349" s="175" t="s">
        <v>383</v>
      </c>
      <c r="C2349" s="175" t="s">
        <v>165</v>
      </c>
      <c r="D2349" s="175" t="s">
        <v>166</v>
      </c>
      <c r="E2349" s="175"/>
      <c r="F2349" s="174">
        <v>0</v>
      </c>
      <c r="G2349" s="174">
        <v>0</v>
      </c>
      <c r="H2349" s="174">
        <v>0</v>
      </c>
      <c r="I2349" s="174">
        <v>0</v>
      </c>
      <c r="J2349" s="174">
        <v>432</v>
      </c>
      <c r="K2349" s="174">
        <v>0</v>
      </c>
      <c r="L2349" s="174">
        <v>0</v>
      </c>
      <c r="M2349" s="174">
        <v>0</v>
      </c>
      <c r="N2349" s="174">
        <v>432</v>
      </c>
    </row>
    <row r="2350" spans="1:14" x14ac:dyDescent="0.25">
      <c r="A2350" s="175" t="s">
        <v>382</v>
      </c>
      <c r="B2350" s="175" t="s">
        <v>383</v>
      </c>
      <c r="C2350" s="175" t="s">
        <v>167</v>
      </c>
      <c r="D2350" s="175" t="s">
        <v>168</v>
      </c>
      <c r="E2350" s="175"/>
      <c r="F2350" s="174">
        <v>0</v>
      </c>
      <c r="G2350" s="174">
        <v>13680</v>
      </c>
      <c r="H2350" s="174">
        <v>0</v>
      </c>
      <c r="I2350" s="174">
        <v>0</v>
      </c>
      <c r="J2350" s="174">
        <v>0</v>
      </c>
      <c r="K2350" s="174">
        <v>8528</v>
      </c>
      <c r="L2350" s="174">
        <v>0</v>
      </c>
      <c r="M2350" s="174">
        <v>180</v>
      </c>
      <c r="N2350" s="174">
        <v>22388</v>
      </c>
    </row>
    <row r="2351" spans="1:14" x14ac:dyDescent="0.25">
      <c r="A2351" s="175" t="s">
        <v>382</v>
      </c>
      <c r="B2351" s="175" t="s">
        <v>383</v>
      </c>
      <c r="C2351" s="175" t="s">
        <v>169</v>
      </c>
      <c r="D2351" s="175" t="s">
        <v>170</v>
      </c>
      <c r="E2351" s="175"/>
      <c r="F2351" s="174">
        <v>0</v>
      </c>
      <c r="G2351" s="174">
        <v>0</v>
      </c>
      <c r="H2351" s="174">
        <v>0</v>
      </c>
      <c r="I2351" s="174">
        <v>0</v>
      </c>
      <c r="J2351" s="174">
        <v>0</v>
      </c>
      <c r="K2351" s="174">
        <v>0</v>
      </c>
      <c r="L2351" s="174">
        <v>210</v>
      </c>
      <c r="M2351" s="174">
        <v>0</v>
      </c>
      <c r="N2351" s="174">
        <v>210</v>
      </c>
    </row>
    <row r="2352" spans="1:14" x14ac:dyDescent="0.25">
      <c r="A2352" s="175" t="s">
        <v>382</v>
      </c>
      <c r="B2352" s="175" t="s">
        <v>383</v>
      </c>
      <c r="C2352" s="175" t="s">
        <v>171</v>
      </c>
      <c r="D2352" s="175" t="s">
        <v>172</v>
      </c>
      <c r="E2352" s="175"/>
      <c r="F2352" s="174">
        <v>13488</v>
      </c>
      <c r="G2352" s="174">
        <v>4960</v>
      </c>
      <c r="H2352" s="174">
        <v>0</v>
      </c>
      <c r="I2352" s="174">
        <v>0</v>
      </c>
      <c r="J2352" s="174">
        <v>0</v>
      </c>
      <c r="K2352" s="174">
        <v>0</v>
      </c>
      <c r="L2352" s="174">
        <v>0</v>
      </c>
      <c r="M2352" s="174">
        <v>0</v>
      </c>
      <c r="N2352" s="174">
        <v>18448</v>
      </c>
    </row>
    <row r="2353" spans="1:14" x14ac:dyDescent="0.25">
      <c r="A2353" s="175" t="s">
        <v>382</v>
      </c>
      <c r="B2353" s="175" t="s">
        <v>383</v>
      </c>
      <c r="C2353" s="175" t="s">
        <v>173</v>
      </c>
      <c r="D2353" s="175" t="s">
        <v>174</v>
      </c>
      <c r="E2353" s="175"/>
      <c r="F2353" s="174">
        <v>0</v>
      </c>
      <c r="G2353" s="174">
        <v>0</v>
      </c>
      <c r="H2353" s="174">
        <v>0</v>
      </c>
      <c r="I2353" s="174">
        <v>0</v>
      </c>
      <c r="J2353" s="174">
        <v>0</v>
      </c>
      <c r="K2353" s="174">
        <v>0</v>
      </c>
      <c r="L2353" s="174">
        <v>0</v>
      </c>
      <c r="M2353" s="174">
        <v>0</v>
      </c>
      <c r="N2353" s="174">
        <v>0</v>
      </c>
    </row>
    <row r="2354" spans="1:14" x14ac:dyDescent="0.25">
      <c r="A2354" s="175" t="s">
        <v>382</v>
      </c>
      <c r="B2354" s="175" t="s">
        <v>383</v>
      </c>
      <c r="C2354" s="175" t="s">
        <v>175</v>
      </c>
      <c r="D2354" s="175" t="s">
        <v>176</v>
      </c>
      <c r="E2354" s="175"/>
      <c r="F2354" s="174">
        <v>0</v>
      </c>
      <c r="G2354" s="174">
        <v>0</v>
      </c>
      <c r="H2354" s="174">
        <v>0</v>
      </c>
      <c r="I2354" s="174">
        <v>0</v>
      </c>
      <c r="J2354" s="174">
        <v>0</v>
      </c>
      <c r="K2354" s="174">
        <v>23008</v>
      </c>
      <c r="L2354" s="174">
        <v>0</v>
      </c>
      <c r="M2354" s="174">
        <v>1057</v>
      </c>
      <c r="N2354" s="174">
        <v>24065</v>
      </c>
    </row>
    <row r="2355" spans="1:14" x14ac:dyDescent="0.25">
      <c r="A2355" s="175" t="s">
        <v>382</v>
      </c>
      <c r="B2355" s="175" t="s">
        <v>383</v>
      </c>
      <c r="C2355" s="175" t="s">
        <v>177</v>
      </c>
      <c r="D2355" s="175" t="s">
        <v>178</v>
      </c>
      <c r="E2355" s="175"/>
      <c r="F2355" s="174">
        <v>82128</v>
      </c>
      <c r="G2355" s="174">
        <v>0</v>
      </c>
      <c r="H2355" s="174">
        <v>0</v>
      </c>
      <c r="I2355" s="174">
        <v>14816</v>
      </c>
      <c r="J2355" s="174">
        <v>0</v>
      </c>
      <c r="K2355" s="174">
        <v>0</v>
      </c>
      <c r="L2355" s="174">
        <v>5</v>
      </c>
      <c r="M2355" s="174">
        <v>0</v>
      </c>
      <c r="N2355" s="174">
        <v>96949</v>
      </c>
    </row>
    <row r="2356" spans="1:14" x14ac:dyDescent="0.25">
      <c r="A2356" s="175" t="s">
        <v>382</v>
      </c>
      <c r="B2356" s="175" t="s">
        <v>383</v>
      </c>
      <c r="C2356" s="175" t="s">
        <v>179</v>
      </c>
      <c r="D2356" s="175" t="s">
        <v>180</v>
      </c>
      <c r="E2356" s="175"/>
      <c r="F2356" s="174">
        <v>1152</v>
      </c>
      <c r="G2356" s="174">
        <v>0</v>
      </c>
      <c r="H2356" s="174">
        <v>0</v>
      </c>
      <c r="I2356" s="174">
        <v>0</v>
      </c>
      <c r="J2356" s="174">
        <v>0</v>
      </c>
      <c r="K2356" s="174">
        <v>0</v>
      </c>
      <c r="L2356" s="174">
        <v>0</v>
      </c>
      <c r="M2356" s="174">
        <v>0</v>
      </c>
      <c r="N2356" s="174">
        <v>1152</v>
      </c>
    </row>
    <row r="2357" spans="1:14" x14ac:dyDescent="0.25">
      <c r="A2357" s="175" t="s">
        <v>382</v>
      </c>
      <c r="B2357" s="175" t="s">
        <v>383</v>
      </c>
      <c r="C2357" s="175" t="s">
        <v>181</v>
      </c>
      <c r="D2357" s="175" t="s">
        <v>182</v>
      </c>
      <c r="E2357" s="175"/>
      <c r="F2357" s="174">
        <v>0</v>
      </c>
      <c r="G2357" s="174">
        <v>0</v>
      </c>
      <c r="H2357" s="174">
        <v>0</v>
      </c>
      <c r="I2357" s="174">
        <v>0</v>
      </c>
      <c r="J2357" s="174">
        <v>0</v>
      </c>
      <c r="K2357" s="174">
        <v>112176</v>
      </c>
      <c r="L2357" s="174">
        <v>0</v>
      </c>
      <c r="M2357" s="174">
        <v>2176</v>
      </c>
      <c r="N2357" s="174">
        <v>114352</v>
      </c>
    </row>
    <row r="2358" spans="1:14" x14ac:dyDescent="0.25">
      <c r="A2358" s="175" t="s">
        <v>382</v>
      </c>
      <c r="B2358" s="175" t="s">
        <v>383</v>
      </c>
      <c r="C2358" s="175" t="s">
        <v>183</v>
      </c>
      <c r="D2358" s="175" t="s">
        <v>184</v>
      </c>
      <c r="E2358" s="175"/>
      <c r="F2358" s="174">
        <v>0</v>
      </c>
      <c r="G2358" s="174">
        <v>0</v>
      </c>
      <c r="H2358" s="174">
        <v>0</v>
      </c>
      <c r="I2358" s="174">
        <v>0</v>
      </c>
      <c r="J2358" s="174">
        <v>0</v>
      </c>
      <c r="K2358" s="174">
        <v>0</v>
      </c>
      <c r="L2358" s="174">
        <v>0</v>
      </c>
      <c r="M2358" s="174">
        <v>0</v>
      </c>
      <c r="N2358" s="174">
        <v>0</v>
      </c>
    </row>
    <row r="2359" spans="1:14" x14ac:dyDescent="0.25">
      <c r="A2359" s="175" t="s">
        <v>382</v>
      </c>
      <c r="B2359" s="175" t="s">
        <v>383</v>
      </c>
      <c r="C2359" s="175" t="s">
        <v>185</v>
      </c>
      <c r="D2359" s="175" t="s">
        <v>186</v>
      </c>
      <c r="E2359" s="175"/>
      <c r="F2359" s="174">
        <v>2256</v>
      </c>
      <c r="G2359" s="174">
        <v>0</v>
      </c>
      <c r="H2359" s="174">
        <v>0</v>
      </c>
      <c r="I2359" s="174">
        <v>0</v>
      </c>
      <c r="J2359" s="174">
        <v>0</v>
      </c>
      <c r="K2359" s="174">
        <v>22528</v>
      </c>
      <c r="L2359" s="174">
        <v>0</v>
      </c>
      <c r="M2359" s="174">
        <v>3085</v>
      </c>
      <c r="N2359" s="174">
        <v>27869</v>
      </c>
    </row>
    <row r="2360" spans="1:14" x14ac:dyDescent="0.25">
      <c r="A2360" s="175" t="s">
        <v>382</v>
      </c>
      <c r="B2360" s="175" t="s">
        <v>383</v>
      </c>
      <c r="C2360" s="175" t="s">
        <v>187</v>
      </c>
      <c r="D2360" s="175" t="s">
        <v>188</v>
      </c>
      <c r="E2360" s="175"/>
      <c r="F2360" s="174">
        <v>0</v>
      </c>
      <c r="G2360" s="174">
        <v>0</v>
      </c>
      <c r="H2360" s="174">
        <v>0</v>
      </c>
      <c r="I2360" s="174">
        <v>0</v>
      </c>
      <c r="J2360" s="174">
        <v>0</v>
      </c>
      <c r="K2360" s="174">
        <v>0</v>
      </c>
      <c r="L2360" s="174">
        <v>0</v>
      </c>
      <c r="M2360" s="174">
        <v>0</v>
      </c>
      <c r="N2360" s="174">
        <v>0</v>
      </c>
    </row>
    <row r="2361" spans="1:14" x14ac:dyDescent="0.25">
      <c r="A2361" s="175" t="s">
        <v>382</v>
      </c>
      <c r="B2361" s="175" t="s">
        <v>383</v>
      </c>
      <c r="C2361" s="175" t="s">
        <v>189</v>
      </c>
      <c r="D2361" s="175" t="s">
        <v>190</v>
      </c>
      <c r="E2361" s="175"/>
      <c r="F2361" s="174">
        <v>0</v>
      </c>
      <c r="G2361" s="174">
        <v>0</v>
      </c>
      <c r="H2361" s="174">
        <v>0</v>
      </c>
      <c r="I2361" s="174">
        <v>0</v>
      </c>
      <c r="J2361" s="174">
        <v>0</v>
      </c>
      <c r="K2361" s="174">
        <v>260656</v>
      </c>
      <c r="L2361" s="174">
        <v>0</v>
      </c>
      <c r="M2361" s="174">
        <v>1070</v>
      </c>
      <c r="N2361" s="174">
        <v>261726</v>
      </c>
    </row>
    <row r="2362" spans="1:14" x14ac:dyDescent="0.25">
      <c r="A2362" s="175" t="s">
        <v>382</v>
      </c>
      <c r="B2362" s="175" t="s">
        <v>383</v>
      </c>
      <c r="C2362" s="175" t="s">
        <v>191</v>
      </c>
      <c r="D2362" s="175" t="s">
        <v>192</v>
      </c>
      <c r="E2362" s="175"/>
      <c r="F2362" s="174">
        <v>0</v>
      </c>
      <c r="G2362" s="174">
        <v>30448</v>
      </c>
      <c r="H2362" s="174">
        <v>32256</v>
      </c>
      <c r="I2362" s="174">
        <v>0</v>
      </c>
      <c r="J2362" s="174">
        <v>0</v>
      </c>
      <c r="K2362" s="174">
        <v>0</v>
      </c>
      <c r="L2362" s="174">
        <v>0</v>
      </c>
      <c r="M2362" s="174">
        <v>0</v>
      </c>
      <c r="N2362" s="174">
        <v>62704</v>
      </c>
    </row>
    <row r="2363" spans="1:14" x14ac:dyDescent="0.25">
      <c r="A2363" s="175" t="s">
        <v>382</v>
      </c>
      <c r="B2363" s="175" t="s">
        <v>383</v>
      </c>
      <c r="C2363" s="175" t="s">
        <v>193</v>
      </c>
      <c r="D2363" s="175" t="s">
        <v>194</v>
      </c>
      <c r="E2363" s="175"/>
      <c r="F2363" s="174">
        <v>0</v>
      </c>
      <c r="G2363" s="174">
        <v>0</v>
      </c>
      <c r="H2363" s="174">
        <v>0</v>
      </c>
      <c r="I2363" s="174">
        <v>0</v>
      </c>
      <c r="J2363" s="174">
        <v>0</v>
      </c>
      <c r="K2363" s="174">
        <v>0</v>
      </c>
      <c r="L2363" s="174">
        <v>0</v>
      </c>
      <c r="M2363" s="174">
        <v>0</v>
      </c>
      <c r="N2363" s="174">
        <v>0</v>
      </c>
    </row>
    <row r="2364" spans="1:14" x14ac:dyDescent="0.25">
      <c r="A2364" s="175" t="s">
        <v>382</v>
      </c>
      <c r="B2364" s="175" t="s">
        <v>383</v>
      </c>
      <c r="C2364" s="175" t="s">
        <v>195</v>
      </c>
      <c r="D2364" s="175" t="s">
        <v>196</v>
      </c>
      <c r="E2364" s="175"/>
      <c r="F2364" s="174">
        <v>0</v>
      </c>
      <c r="G2364" s="174">
        <v>0</v>
      </c>
      <c r="H2364" s="174">
        <v>0</v>
      </c>
      <c r="I2364" s="174">
        <v>0</v>
      </c>
      <c r="J2364" s="174">
        <v>0</v>
      </c>
      <c r="K2364" s="174">
        <v>0</v>
      </c>
      <c r="L2364" s="174">
        <v>197</v>
      </c>
      <c r="M2364" s="174">
        <v>0</v>
      </c>
      <c r="N2364" s="174">
        <v>197</v>
      </c>
    </row>
    <row r="2365" spans="1:14" x14ac:dyDescent="0.25">
      <c r="A2365" s="175" t="s">
        <v>382</v>
      </c>
      <c r="B2365" s="175" t="s">
        <v>383</v>
      </c>
      <c r="C2365" s="175" t="s">
        <v>197</v>
      </c>
      <c r="D2365" s="175" t="s">
        <v>198</v>
      </c>
      <c r="E2365" s="175"/>
      <c r="F2365" s="174">
        <v>0</v>
      </c>
      <c r="G2365" s="174">
        <v>0</v>
      </c>
      <c r="H2365" s="174">
        <v>0</v>
      </c>
      <c r="I2365" s="174">
        <v>0</v>
      </c>
      <c r="J2365" s="174">
        <v>3104</v>
      </c>
      <c r="K2365" s="174">
        <v>0</v>
      </c>
      <c r="L2365" s="174">
        <v>0</v>
      </c>
      <c r="M2365" s="174">
        <v>0</v>
      </c>
      <c r="N2365" s="174">
        <v>3104</v>
      </c>
    </row>
    <row r="2366" spans="1:14" x14ac:dyDescent="0.25">
      <c r="A2366" s="175" t="s">
        <v>382</v>
      </c>
      <c r="B2366" s="175" t="s">
        <v>383</v>
      </c>
      <c r="C2366" s="175" t="s">
        <v>199</v>
      </c>
      <c r="D2366" s="175" t="s">
        <v>200</v>
      </c>
      <c r="E2366" s="175"/>
      <c r="F2366" s="174">
        <v>1280</v>
      </c>
      <c r="G2366" s="174">
        <v>0</v>
      </c>
      <c r="H2366" s="174">
        <v>0</v>
      </c>
      <c r="I2366" s="174">
        <v>0</v>
      </c>
      <c r="J2366" s="174">
        <v>0</v>
      </c>
      <c r="K2366" s="174">
        <v>0</v>
      </c>
      <c r="L2366" s="174">
        <v>2946</v>
      </c>
      <c r="M2366" s="174">
        <v>0</v>
      </c>
      <c r="N2366" s="174">
        <v>4226</v>
      </c>
    </row>
    <row r="2367" spans="1:14" x14ac:dyDescent="0.25">
      <c r="A2367" s="175" t="s">
        <v>382</v>
      </c>
      <c r="B2367" s="175" t="s">
        <v>383</v>
      </c>
      <c r="C2367" s="175" t="s">
        <v>201</v>
      </c>
      <c r="D2367" s="175" t="s">
        <v>202</v>
      </c>
      <c r="E2367" s="175"/>
      <c r="F2367" s="174">
        <v>5088</v>
      </c>
      <c r="G2367" s="174">
        <v>0</v>
      </c>
      <c r="H2367" s="174">
        <v>0</v>
      </c>
      <c r="I2367" s="174">
        <v>0</v>
      </c>
      <c r="J2367" s="174">
        <v>256</v>
      </c>
      <c r="K2367" s="174">
        <v>0</v>
      </c>
      <c r="L2367" s="174">
        <v>1572</v>
      </c>
      <c r="M2367" s="174">
        <v>0</v>
      </c>
      <c r="N2367" s="174">
        <v>6916</v>
      </c>
    </row>
    <row r="2368" spans="1:14" x14ac:dyDescent="0.25">
      <c r="A2368" s="175" t="s">
        <v>382</v>
      </c>
      <c r="B2368" s="175" t="s">
        <v>383</v>
      </c>
      <c r="C2368" s="175" t="s">
        <v>203</v>
      </c>
      <c r="D2368" s="175" t="s">
        <v>204</v>
      </c>
      <c r="E2368" s="175"/>
      <c r="F2368" s="174">
        <v>147952</v>
      </c>
      <c r="G2368" s="174">
        <v>0</v>
      </c>
      <c r="H2368" s="174">
        <v>0</v>
      </c>
      <c r="I2368" s="174">
        <v>0</v>
      </c>
      <c r="J2368" s="174">
        <v>0</v>
      </c>
      <c r="K2368" s="174">
        <v>0</v>
      </c>
      <c r="L2368" s="174">
        <v>0</v>
      </c>
      <c r="M2368" s="174">
        <v>0</v>
      </c>
      <c r="N2368" s="174">
        <v>147952</v>
      </c>
    </row>
    <row r="2369" spans="1:14" x14ac:dyDescent="0.25">
      <c r="A2369" s="175" t="s">
        <v>382</v>
      </c>
      <c r="B2369" s="175" t="s">
        <v>383</v>
      </c>
      <c r="C2369" s="175" t="s">
        <v>205</v>
      </c>
      <c r="D2369" s="175" t="s">
        <v>206</v>
      </c>
      <c r="E2369" s="175"/>
      <c r="F2369" s="174">
        <v>26032</v>
      </c>
      <c r="G2369" s="174">
        <v>0</v>
      </c>
      <c r="H2369" s="174">
        <v>0</v>
      </c>
      <c r="I2369" s="174">
        <v>0</v>
      </c>
      <c r="J2369" s="174">
        <v>0</v>
      </c>
      <c r="K2369" s="174">
        <v>0</v>
      </c>
      <c r="L2369" s="174">
        <v>330</v>
      </c>
      <c r="M2369" s="174">
        <v>0</v>
      </c>
      <c r="N2369" s="174">
        <v>26362</v>
      </c>
    </row>
    <row r="2370" spans="1:14" x14ac:dyDescent="0.25">
      <c r="A2370" s="175" t="s">
        <v>382</v>
      </c>
      <c r="B2370" s="175" t="s">
        <v>383</v>
      </c>
      <c r="C2370" s="175" t="s">
        <v>207</v>
      </c>
      <c r="D2370" s="175" t="s">
        <v>208</v>
      </c>
      <c r="E2370" s="175"/>
      <c r="F2370" s="174">
        <v>0</v>
      </c>
      <c r="G2370" s="174">
        <v>0</v>
      </c>
      <c r="H2370" s="174">
        <v>0</v>
      </c>
      <c r="I2370" s="174">
        <v>0</v>
      </c>
      <c r="J2370" s="174">
        <v>0</v>
      </c>
      <c r="K2370" s="174">
        <v>0</v>
      </c>
      <c r="L2370" s="174">
        <v>0</v>
      </c>
      <c r="M2370" s="174">
        <v>0</v>
      </c>
      <c r="N2370" s="174">
        <v>0</v>
      </c>
    </row>
    <row r="2371" spans="1:14" x14ac:dyDescent="0.25">
      <c r="A2371" s="175" t="s">
        <v>382</v>
      </c>
      <c r="B2371" s="175" t="s">
        <v>383</v>
      </c>
      <c r="C2371" s="175" t="s">
        <v>209</v>
      </c>
      <c r="D2371" s="175" t="s">
        <v>210</v>
      </c>
      <c r="E2371" s="175"/>
      <c r="F2371" s="174">
        <v>289920</v>
      </c>
      <c r="G2371" s="174">
        <v>147792</v>
      </c>
      <c r="H2371" s="174">
        <v>32256</v>
      </c>
      <c r="I2371" s="174">
        <v>14816</v>
      </c>
      <c r="J2371" s="174">
        <v>65056</v>
      </c>
      <c r="K2371" s="174">
        <v>434976</v>
      </c>
      <c r="L2371" s="174">
        <v>8134</v>
      </c>
      <c r="M2371" s="174">
        <v>7568</v>
      </c>
      <c r="N2371" s="174">
        <v>1000518</v>
      </c>
    </row>
    <row r="2372" spans="1:14" x14ac:dyDescent="0.25">
      <c r="D2372" s="173" t="s">
        <v>211</v>
      </c>
      <c r="E2372" s="173"/>
    </row>
    <row r="2373" spans="1:14" x14ac:dyDescent="0.25">
      <c r="A2373" s="175" t="s">
        <v>382</v>
      </c>
      <c r="B2373" s="175" t="s">
        <v>383</v>
      </c>
      <c r="C2373" s="175" t="s">
        <v>212</v>
      </c>
      <c r="D2373" s="175" t="s">
        <v>213</v>
      </c>
      <c r="E2373" s="175"/>
      <c r="F2373" s="174">
        <v>0</v>
      </c>
      <c r="G2373" s="174">
        <v>0</v>
      </c>
      <c r="H2373" s="174">
        <v>0</v>
      </c>
      <c r="I2373" s="174">
        <v>0</v>
      </c>
      <c r="J2373" s="174">
        <v>0</v>
      </c>
      <c r="K2373" s="174">
        <v>0</v>
      </c>
      <c r="L2373" s="174">
        <v>0</v>
      </c>
      <c r="M2373" s="174">
        <v>0</v>
      </c>
      <c r="N2373" s="174">
        <v>0</v>
      </c>
    </row>
    <row r="2374" spans="1:14" x14ac:dyDescent="0.25">
      <c r="A2374" s="175" t="s">
        <v>382</v>
      </c>
      <c r="B2374" s="175" t="s">
        <v>383</v>
      </c>
      <c r="C2374" s="175" t="s">
        <v>214</v>
      </c>
      <c r="D2374" s="175" t="s">
        <v>215</v>
      </c>
      <c r="E2374" s="175"/>
      <c r="F2374" s="174">
        <v>0</v>
      </c>
      <c r="G2374" s="174">
        <v>0</v>
      </c>
      <c r="H2374" s="174">
        <v>0</v>
      </c>
      <c r="I2374" s="174">
        <v>0</v>
      </c>
      <c r="J2374" s="174">
        <v>0</v>
      </c>
      <c r="K2374" s="174">
        <v>0</v>
      </c>
      <c r="L2374" s="174">
        <v>0</v>
      </c>
      <c r="M2374" s="174">
        <v>0</v>
      </c>
      <c r="N2374" s="174">
        <v>0</v>
      </c>
    </row>
    <row r="2375" spans="1:14" x14ac:dyDescent="0.25">
      <c r="A2375" s="175" t="s">
        <v>382</v>
      </c>
      <c r="B2375" s="175" t="s">
        <v>383</v>
      </c>
      <c r="C2375" s="175" t="s">
        <v>216</v>
      </c>
      <c r="D2375" s="175" t="s">
        <v>217</v>
      </c>
      <c r="E2375" s="175"/>
      <c r="F2375" s="174">
        <v>0</v>
      </c>
      <c r="G2375" s="174">
        <v>0</v>
      </c>
      <c r="H2375" s="174">
        <v>0</v>
      </c>
      <c r="I2375" s="174">
        <v>0</v>
      </c>
      <c r="J2375" s="174">
        <v>0</v>
      </c>
      <c r="K2375" s="174">
        <v>0</v>
      </c>
      <c r="L2375" s="174">
        <v>0</v>
      </c>
      <c r="M2375" s="174">
        <v>0</v>
      </c>
      <c r="N2375" s="174">
        <v>0</v>
      </c>
    </row>
    <row r="2376" spans="1:14" x14ac:dyDescent="0.25">
      <c r="A2376" s="175" t="s">
        <v>382</v>
      </c>
      <c r="B2376" s="175" t="s">
        <v>383</v>
      </c>
      <c r="C2376" s="175" t="s">
        <v>218</v>
      </c>
      <c r="D2376" s="175" t="s">
        <v>219</v>
      </c>
      <c r="E2376" s="175"/>
      <c r="F2376" s="174">
        <v>0</v>
      </c>
      <c r="G2376" s="174">
        <v>0</v>
      </c>
      <c r="H2376" s="174">
        <v>0</v>
      </c>
      <c r="I2376" s="174">
        <v>0</v>
      </c>
      <c r="J2376" s="174">
        <v>0</v>
      </c>
      <c r="K2376" s="174">
        <v>0</v>
      </c>
      <c r="L2376" s="174">
        <v>0</v>
      </c>
      <c r="M2376" s="174">
        <v>0</v>
      </c>
      <c r="N2376" s="174">
        <v>0</v>
      </c>
    </row>
    <row r="2377" spans="1:14" x14ac:dyDescent="0.25">
      <c r="A2377" s="175" t="s">
        <v>382</v>
      </c>
      <c r="B2377" s="175" t="s">
        <v>383</v>
      </c>
      <c r="C2377" s="175" t="s">
        <v>482</v>
      </c>
      <c r="D2377" s="175" t="s">
        <v>483</v>
      </c>
      <c r="E2377" s="175"/>
      <c r="F2377" s="174">
        <v>0</v>
      </c>
      <c r="G2377" s="174">
        <v>0</v>
      </c>
      <c r="H2377" s="174">
        <v>0</v>
      </c>
      <c r="I2377" s="174">
        <v>0</v>
      </c>
      <c r="J2377" s="174">
        <v>0</v>
      </c>
      <c r="K2377" s="174">
        <v>0</v>
      </c>
      <c r="L2377" s="174">
        <v>0</v>
      </c>
      <c r="M2377" s="174">
        <v>0</v>
      </c>
      <c r="N2377" s="174">
        <v>0</v>
      </c>
    </row>
    <row r="2378" spans="1:14" x14ac:dyDescent="0.25">
      <c r="A2378" s="175" t="s">
        <v>382</v>
      </c>
      <c r="B2378" s="175" t="s">
        <v>383</v>
      </c>
      <c r="C2378" s="175" t="s">
        <v>484</v>
      </c>
      <c r="D2378" s="175" t="s">
        <v>220</v>
      </c>
      <c r="E2378" s="175"/>
      <c r="F2378" s="174">
        <v>0</v>
      </c>
      <c r="G2378" s="174">
        <v>0</v>
      </c>
      <c r="H2378" s="174">
        <v>0</v>
      </c>
      <c r="I2378" s="174">
        <v>0</v>
      </c>
      <c r="J2378" s="174">
        <v>0</v>
      </c>
      <c r="K2378" s="174">
        <v>0</v>
      </c>
      <c r="L2378" s="174">
        <v>0</v>
      </c>
      <c r="M2378" s="174">
        <v>0</v>
      </c>
      <c r="N2378" s="174">
        <v>0</v>
      </c>
    </row>
    <row r="2381" spans="1:14" x14ac:dyDescent="0.25">
      <c r="A2381" s="173" t="s">
        <v>384</v>
      </c>
    </row>
    <row r="2382" spans="1:14" x14ac:dyDescent="0.25">
      <c r="A2382" s="175" t="s">
        <v>6</v>
      </c>
      <c r="B2382" s="175" t="s">
        <v>143</v>
      </c>
      <c r="C2382" s="175" t="s">
        <v>14</v>
      </c>
      <c r="D2382" s="173" t="s">
        <v>144</v>
      </c>
      <c r="E2382" s="173"/>
      <c r="F2382" s="174" t="s">
        <v>145</v>
      </c>
      <c r="G2382" s="174" t="s">
        <v>146</v>
      </c>
      <c r="H2382" s="174" t="s">
        <v>147</v>
      </c>
      <c r="I2382" s="174" t="s">
        <v>148</v>
      </c>
      <c r="J2382" s="174" t="s">
        <v>149</v>
      </c>
      <c r="K2382" s="174" t="s">
        <v>150</v>
      </c>
      <c r="L2382" s="174" t="s">
        <v>151</v>
      </c>
      <c r="M2382" s="174" t="s">
        <v>152</v>
      </c>
      <c r="N2382" s="174" t="s">
        <v>5</v>
      </c>
    </row>
    <row r="2383" spans="1:14" x14ac:dyDescent="0.25">
      <c r="A2383" s="175" t="s">
        <v>385</v>
      </c>
      <c r="B2383" s="175" t="s">
        <v>386</v>
      </c>
      <c r="C2383" s="175" t="s">
        <v>155</v>
      </c>
      <c r="D2383" s="175" t="s">
        <v>156</v>
      </c>
      <c r="E2383" s="175"/>
      <c r="F2383" s="174">
        <v>0</v>
      </c>
      <c r="G2383" s="174">
        <v>0</v>
      </c>
      <c r="H2383" s="174">
        <v>0</v>
      </c>
      <c r="I2383" s="174">
        <v>0</v>
      </c>
      <c r="J2383" s="174">
        <v>0</v>
      </c>
      <c r="K2383" s="174">
        <v>0</v>
      </c>
      <c r="L2383" s="174">
        <v>0</v>
      </c>
      <c r="M2383" s="174">
        <v>0</v>
      </c>
      <c r="N2383" s="174">
        <v>0</v>
      </c>
    </row>
    <row r="2384" spans="1:14" x14ac:dyDescent="0.25">
      <c r="A2384" s="175" t="s">
        <v>385</v>
      </c>
      <c r="B2384" s="175" t="s">
        <v>386</v>
      </c>
      <c r="C2384" s="175" t="s">
        <v>157</v>
      </c>
      <c r="D2384" s="175" t="s">
        <v>158</v>
      </c>
      <c r="E2384" s="175"/>
      <c r="F2384" s="174">
        <v>0</v>
      </c>
      <c r="G2384" s="174">
        <v>0</v>
      </c>
      <c r="H2384" s="174">
        <v>0</v>
      </c>
      <c r="I2384" s="174">
        <v>0</v>
      </c>
      <c r="J2384" s="174">
        <v>8960</v>
      </c>
      <c r="K2384" s="174">
        <v>0</v>
      </c>
      <c r="L2384" s="174">
        <v>13019</v>
      </c>
      <c r="M2384" s="174">
        <v>0</v>
      </c>
      <c r="N2384" s="174">
        <v>21979</v>
      </c>
    </row>
    <row r="2385" spans="1:14" x14ac:dyDescent="0.25">
      <c r="A2385" s="175" t="s">
        <v>385</v>
      </c>
      <c r="B2385" s="175" t="s">
        <v>386</v>
      </c>
      <c r="C2385" s="175" t="s">
        <v>159</v>
      </c>
      <c r="D2385" s="175" t="s">
        <v>160</v>
      </c>
      <c r="E2385" s="175"/>
      <c r="F2385" s="174">
        <v>0</v>
      </c>
      <c r="G2385" s="174">
        <v>98288</v>
      </c>
      <c r="H2385" s="174">
        <v>0</v>
      </c>
      <c r="I2385" s="174">
        <v>0</v>
      </c>
      <c r="J2385" s="174">
        <v>40976</v>
      </c>
      <c r="K2385" s="174">
        <v>0</v>
      </c>
      <c r="L2385" s="174">
        <v>0</v>
      </c>
      <c r="M2385" s="174">
        <v>0</v>
      </c>
      <c r="N2385" s="174">
        <v>139264</v>
      </c>
    </row>
    <row r="2386" spans="1:14" x14ac:dyDescent="0.25">
      <c r="A2386" s="175" t="s">
        <v>385</v>
      </c>
      <c r="B2386" s="175" t="s">
        <v>386</v>
      </c>
      <c r="C2386" s="175" t="s">
        <v>161</v>
      </c>
      <c r="D2386" s="175" t="s">
        <v>162</v>
      </c>
      <c r="E2386" s="175"/>
      <c r="F2386" s="174">
        <v>10848</v>
      </c>
      <c r="G2386" s="174">
        <v>29280</v>
      </c>
      <c r="H2386" s="174">
        <v>0</v>
      </c>
      <c r="I2386" s="174">
        <v>0</v>
      </c>
      <c r="J2386" s="174">
        <v>31072</v>
      </c>
      <c r="K2386" s="174">
        <v>11888</v>
      </c>
      <c r="L2386" s="174">
        <v>32628</v>
      </c>
      <c r="M2386" s="174">
        <v>0</v>
      </c>
      <c r="N2386" s="174">
        <v>115716</v>
      </c>
    </row>
    <row r="2387" spans="1:14" x14ac:dyDescent="0.25">
      <c r="A2387" s="175" t="s">
        <v>385</v>
      </c>
      <c r="B2387" s="175" t="s">
        <v>386</v>
      </c>
      <c r="C2387" s="175" t="s">
        <v>163</v>
      </c>
      <c r="D2387" s="175" t="s">
        <v>164</v>
      </c>
      <c r="E2387" s="175"/>
      <c r="F2387" s="174">
        <v>0</v>
      </c>
      <c r="G2387" s="174">
        <v>0</v>
      </c>
      <c r="H2387" s="174">
        <v>0</v>
      </c>
      <c r="I2387" s="174">
        <v>0</v>
      </c>
      <c r="J2387" s="174">
        <v>0</v>
      </c>
      <c r="K2387" s="174">
        <v>0</v>
      </c>
      <c r="L2387" s="174">
        <v>0</v>
      </c>
      <c r="M2387" s="174">
        <v>0</v>
      </c>
      <c r="N2387" s="174">
        <v>0</v>
      </c>
    </row>
    <row r="2388" spans="1:14" x14ac:dyDescent="0.25">
      <c r="A2388" s="175" t="s">
        <v>385</v>
      </c>
      <c r="B2388" s="175" t="s">
        <v>386</v>
      </c>
      <c r="C2388" s="175" t="s">
        <v>165</v>
      </c>
      <c r="D2388" s="175" t="s">
        <v>166</v>
      </c>
      <c r="E2388" s="175"/>
      <c r="F2388" s="174">
        <v>3968</v>
      </c>
      <c r="G2388" s="174">
        <v>0</v>
      </c>
      <c r="H2388" s="174">
        <v>0</v>
      </c>
      <c r="I2388" s="174">
        <v>0</v>
      </c>
      <c r="J2388" s="174">
        <v>24432</v>
      </c>
      <c r="K2388" s="174">
        <v>0</v>
      </c>
      <c r="L2388" s="174">
        <v>2142</v>
      </c>
      <c r="M2388" s="174">
        <v>0</v>
      </c>
      <c r="N2388" s="174">
        <v>30542</v>
      </c>
    </row>
    <row r="2389" spans="1:14" x14ac:dyDescent="0.25">
      <c r="A2389" s="175" t="s">
        <v>385</v>
      </c>
      <c r="B2389" s="175" t="s">
        <v>386</v>
      </c>
      <c r="C2389" s="175" t="s">
        <v>167</v>
      </c>
      <c r="D2389" s="175" t="s">
        <v>168</v>
      </c>
      <c r="E2389" s="175"/>
      <c r="F2389" s="174">
        <v>0</v>
      </c>
      <c r="G2389" s="174">
        <v>0</v>
      </c>
      <c r="H2389" s="174">
        <v>0</v>
      </c>
      <c r="I2389" s="174">
        <v>0</v>
      </c>
      <c r="J2389" s="174">
        <v>0</v>
      </c>
      <c r="K2389" s="174">
        <v>50320</v>
      </c>
      <c r="L2389" s="174">
        <v>0</v>
      </c>
      <c r="M2389" s="174">
        <v>18240</v>
      </c>
      <c r="N2389" s="174">
        <v>68560</v>
      </c>
    </row>
    <row r="2390" spans="1:14" x14ac:dyDescent="0.25">
      <c r="A2390" s="175" t="s">
        <v>385</v>
      </c>
      <c r="B2390" s="175" t="s">
        <v>386</v>
      </c>
      <c r="C2390" s="175" t="s">
        <v>169</v>
      </c>
      <c r="D2390" s="175" t="s">
        <v>170</v>
      </c>
      <c r="E2390" s="175"/>
      <c r="F2390" s="174">
        <v>0</v>
      </c>
      <c r="G2390" s="174">
        <v>0</v>
      </c>
      <c r="H2390" s="174">
        <v>0</v>
      </c>
      <c r="I2390" s="174">
        <v>0</v>
      </c>
      <c r="J2390" s="174">
        <v>0</v>
      </c>
      <c r="K2390" s="174">
        <v>0</v>
      </c>
      <c r="L2390" s="174">
        <v>72012</v>
      </c>
      <c r="M2390" s="174">
        <v>0</v>
      </c>
      <c r="N2390" s="174">
        <v>72012</v>
      </c>
    </row>
    <row r="2391" spans="1:14" x14ac:dyDescent="0.25">
      <c r="A2391" s="175" t="s">
        <v>385</v>
      </c>
      <c r="B2391" s="175" t="s">
        <v>386</v>
      </c>
      <c r="C2391" s="175" t="s">
        <v>171</v>
      </c>
      <c r="D2391" s="175" t="s">
        <v>172</v>
      </c>
      <c r="E2391" s="175"/>
      <c r="F2391" s="174">
        <v>8448</v>
      </c>
      <c r="G2391" s="174">
        <v>1920</v>
      </c>
      <c r="H2391" s="174">
        <v>0</v>
      </c>
      <c r="I2391" s="174">
        <v>0</v>
      </c>
      <c r="J2391" s="174">
        <v>66320</v>
      </c>
      <c r="K2391" s="174">
        <v>0</v>
      </c>
      <c r="L2391" s="174">
        <v>74016</v>
      </c>
      <c r="M2391" s="174">
        <v>0</v>
      </c>
      <c r="N2391" s="174">
        <v>150704</v>
      </c>
    </row>
    <row r="2392" spans="1:14" x14ac:dyDescent="0.25">
      <c r="A2392" s="175" t="s">
        <v>385</v>
      </c>
      <c r="B2392" s="175" t="s">
        <v>386</v>
      </c>
      <c r="C2392" s="175" t="s">
        <v>173</v>
      </c>
      <c r="D2392" s="175" t="s">
        <v>174</v>
      </c>
      <c r="E2392" s="175"/>
      <c r="F2392" s="174">
        <v>0</v>
      </c>
      <c r="G2392" s="174">
        <v>0</v>
      </c>
      <c r="H2392" s="174">
        <v>0</v>
      </c>
      <c r="I2392" s="174">
        <v>0</v>
      </c>
      <c r="J2392" s="174">
        <v>0</v>
      </c>
      <c r="K2392" s="174">
        <v>0</v>
      </c>
      <c r="L2392" s="174">
        <v>0</v>
      </c>
      <c r="M2392" s="174">
        <v>0</v>
      </c>
      <c r="N2392" s="174">
        <v>0</v>
      </c>
    </row>
    <row r="2393" spans="1:14" x14ac:dyDescent="0.25">
      <c r="A2393" s="175" t="s">
        <v>385</v>
      </c>
      <c r="B2393" s="175" t="s">
        <v>386</v>
      </c>
      <c r="C2393" s="175" t="s">
        <v>175</v>
      </c>
      <c r="D2393" s="175" t="s">
        <v>176</v>
      </c>
      <c r="E2393" s="175"/>
      <c r="F2393" s="174">
        <v>0</v>
      </c>
      <c r="G2393" s="174">
        <v>0</v>
      </c>
      <c r="H2393" s="174">
        <v>0</v>
      </c>
      <c r="I2393" s="174">
        <v>0</v>
      </c>
      <c r="J2393" s="174">
        <v>0</v>
      </c>
      <c r="K2393" s="174">
        <v>57536</v>
      </c>
      <c r="L2393" s="174">
        <v>0</v>
      </c>
      <c r="M2393" s="174">
        <v>75863</v>
      </c>
      <c r="N2393" s="174">
        <v>133399</v>
      </c>
    </row>
    <row r="2394" spans="1:14" x14ac:dyDescent="0.25">
      <c r="A2394" s="175" t="s">
        <v>385</v>
      </c>
      <c r="B2394" s="175" t="s">
        <v>386</v>
      </c>
      <c r="C2394" s="175" t="s">
        <v>177</v>
      </c>
      <c r="D2394" s="175" t="s">
        <v>178</v>
      </c>
      <c r="E2394" s="175"/>
      <c r="F2394" s="174">
        <v>102528</v>
      </c>
      <c r="G2394" s="174">
        <v>0</v>
      </c>
      <c r="H2394" s="174">
        <v>0</v>
      </c>
      <c r="I2394" s="174">
        <v>15376</v>
      </c>
      <c r="J2394" s="174">
        <v>0</v>
      </c>
      <c r="K2394" s="174">
        <v>0</v>
      </c>
      <c r="L2394" s="174">
        <v>0</v>
      </c>
      <c r="M2394" s="174">
        <v>0</v>
      </c>
      <c r="N2394" s="174">
        <v>117904</v>
      </c>
    </row>
    <row r="2395" spans="1:14" x14ac:dyDescent="0.25">
      <c r="A2395" s="175" t="s">
        <v>385</v>
      </c>
      <c r="B2395" s="175" t="s">
        <v>386</v>
      </c>
      <c r="C2395" s="175" t="s">
        <v>179</v>
      </c>
      <c r="D2395" s="175" t="s">
        <v>180</v>
      </c>
      <c r="E2395" s="175"/>
      <c r="F2395" s="174">
        <v>1200</v>
      </c>
      <c r="G2395" s="174">
        <v>0</v>
      </c>
      <c r="H2395" s="174">
        <v>0</v>
      </c>
      <c r="I2395" s="174">
        <v>0</v>
      </c>
      <c r="J2395" s="174">
        <v>0</v>
      </c>
      <c r="K2395" s="174">
        <v>0</v>
      </c>
      <c r="L2395" s="174">
        <v>0</v>
      </c>
      <c r="M2395" s="174">
        <v>0</v>
      </c>
      <c r="N2395" s="174">
        <v>1200</v>
      </c>
    </row>
    <row r="2396" spans="1:14" x14ac:dyDescent="0.25">
      <c r="A2396" s="175" t="s">
        <v>385</v>
      </c>
      <c r="B2396" s="175" t="s">
        <v>386</v>
      </c>
      <c r="C2396" s="175" t="s">
        <v>181</v>
      </c>
      <c r="D2396" s="175" t="s">
        <v>182</v>
      </c>
      <c r="E2396" s="175"/>
      <c r="F2396" s="174">
        <v>0</v>
      </c>
      <c r="G2396" s="174">
        <v>0</v>
      </c>
      <c r="H2396" s="174">
        <v>0</v>
      </c>
      <c r="I2396" s="174">
        <v>0</v>
      </c>
      <c r="J2396" s="174">
        <v>0</v>
      </c>
      <c r="K2396" s="174">
        <v>44048</v>
      </c>
      <c r="L2396" s="174">
        <v>0</v>
      </c>
      <c r="M2396" s="174">
        <v>0</v>
      </c>
      <c r="N2396" s="174">
        <v>44048</v>
      </c>
    </row>
    <row r="2397" spans="1:14" x14ac:dyDescent="0.25">
      <c r="A2397" s="175" t="s">
        <v>385</v>
      </c>
      <c r="B2397" s="175" t="s">
        <v>386</v>
      </c>
      <c r="C2397" s="175" t="s">
        <v>183</v>
      </c>
      <c r="D2397" s="175" t="s">
        <v>184</v>
      </c>
      <c r="E2397" s="175"/>
      <c r="F2397" s="174">
        <v>0</v>
      </c>
      <c r="G2397" s="174">
        <v>0</v>
      </c>
      <c r="H2397" s="174">
        <v>0</v>
      </c>
      <c r="I2397" s="174">
        <v>0</v>
      </c>
      <c r="J2397" s="174">
        <v>0</v>
      </c>
      <c r="K2397" s="174">
        <v>0</v>
      </c>
      <c r="L2397" s="174">
        <v>0</v>
      </c>
      <c r="M2397" s="174">
        <v>385</v>
      </c>
      <c r="N2397" s="174">
        <v>385</v>
      </c>
    </row>
    <row r="2398" spans="1:14" x14ac:dyDescent="0.25">
      <c r="A2398" s="175" t="s">
        <v>385</v>
      </c>
      <c r="B2398" s="175" t="s">
        <v>386</v>
      </c>
      <c r="C2398" s="175" t="s">
        <v>185</v>
      </c>
      <c r="D2398" s="175" t="s">
        <v>186</v>
      </c>
      <c r="E2398" s="175"/>
      <c r="F2398" s="174">
        <v>864</v>
      </c>
      <c r="G2398" s="174">
        <v>0</v>
      </c>
      <c r="H2398" s="174">
        <v>0</v>
      </c>
      <c r="I2398" s="174">
        <v>0</v>
      </c>
      <c r="J2398" s="174">
        <v>0</v>
      </c>
      <c r="K2398" s="174">
        <v>61888</v>
      </c>
      <c r="L2398" s="174">
        <v>0</v>
      </c>
      <c r="M2398" s="174">
        <v>576</v>
      </c>
      <c r="N2398" s="174">
        <v>63328</v>
      </c>
    </row>
    <row r="2399" spans="1:14" x14ac:dyDescent="0.25">
      <c r="A2399" s="175" t="s">
        <v>385</v>
      </c>
      <c r="B2399" s="175" t="s">
        <v>386</v>
      </c>
      <c r="C2399" s="175" t="s">
        <v>187</v>
      </c>
      <c r="D2399" s="175" t="s">
        <v>188</v>
      </c>
      <c r="E2399" s="175"/>
      <c r="F2399" s="174">
        <v>0</v>
      </c>
      <c r="G2399" s="174">
        <v>0</v>
      </c>
      <c r="H2399" s="174">
        <v>0</v>
      </c>
      <c r="I2399" s="174">
        <v>0</v>
      </c>
      <c r="J2399" s="174">
        <v>0</v>
      </c>
      <c r="K2399" s="174">
        <v>0</v>
      </c>
      <c r="L2399" s="174">
        <v>0</v>
      </c>
      <c r="M2399" s="174">
        <v>0</v>
      </c>
      <c r="N2399" s="174">
        <v>0</v>
      </c>
    </row>
    <row r="2400" spans="1:14" x14ac:dyDescent="0.25">
      <c r="A2400" s="175" t="s">
        <v>385</v>
      </c>
      <c r="B2400" s="175" t="s">
        <v>386</v>
      </c>
      <c r="C2400" s="175" t="s">
        <v>189</v>
      </c>
      <c r="D2400" s="175" t="s">
        <v>190</v>
      </c>
      <c r="E2400" s="175"/>
      <c r="F2400" s="174">
        <v>0</v>
      </c>
      <c r="G2400" s="174">
        <v>0</v>
      </c>
      <c r="H2400" s="174">
        <v>0</v>
      </c>
      <c r="I2400" s="174">
        <v>0</v>
      </c>
      <c r="J2400" s="174">
        <v>0</v>
      </c>
      <c r="K2400" s="174">
        <v>91248</v>
      </c>
      <c r="L2400" s="174">
        <v>0</v>
      </c>
      <c r="M2400" s="174">
        <v>0</v>
      </c>
      <c r="N2400" s="174">
        <v>91248</v>
      </c>
    </row>
    <row r="2401" spans="1:14" x14ac:dyDescent="0.25">
      <c r="A2401" s="175" t="s">
        <v>385</v>
      </c>
      <c r="B2401" s="175" t="s">
        <v>386</v>
      </c>
      <c r="C2401" s="175" t="s">
        <v>191</v>
      </c>
      <c r="D2401" s="175" t="s">
        <v>192</v>
      </c>
      <c r="E2401" s="175"/>
      <c r="F2401" s="174">
        <v>0</v>
      </c>
      <c r="G2401" s="174">
        <v>28176</v>
      </c>
      <c r="H2401" s="174">
        <v>36848</v>
      </c>
      <c r="I2401" s="174">
        <v>0</v>
      </c>
      <c r="J2401" s="174">
        <v>0</v>
      </c>
      <c r="K2401" s="174">
        <v>1392</v>
      </c>
      <c r="L2401" s="174">
        <v>0</v>
      </c>
      <c r="M2401" s="174">
        <v>840</v>
      </c>
      <c r="N2401" s="174">
        <v>67256</v>
      </c>
    </row>
    <row r="2402" spans="1:14" x14ac:dyDescent="0.25">
      <c r="A2402" s="175" t="s">
        <v>385</v>
      </c>
      <c r="B2402" s="175" t="s">
        <v>386</v>
      </c>
      <c r="C2402" s="175" t="s">
        <v>193</v>
      </c>
      <c r="D2402" s="175" t="s">
        <v>194</v>
      </c>
      <c r="E2402" s="175"/>
      <c r="F2402" s="174">
        <v>0</v>
      </c>
      <c r="G2402" s="174">
        <v>0</v>
      </c>
      <c r="H2402" s="174">
        <v>0</v>
      </c>
      <c r="I2402" s="174">
        <v>0</v>
      </c>
      <c r="J2402" s="174">
        <v>27328</v>
      </c>
      <c r="K2402" s="174">
        <v>0</v>
      </c>
      <c r="L2402" s="174">
        <v>0</v>
      </c>
      <c r="M2402" s="174">
        <v>0</v>
      </c>
      <c r="N2402" s="174">
        <v>27328</v>
      </c>
    </row>
    <row r="2403" spans="1:14" x14ac:dyDescent="0.25">
      <c r="A2403" s="175" t="s">
        <v>385</v>
      </c>
      <c r="B2403" s="175" t="s">
        <v>386</v>
      </c>
      <c r="C2403" s="175" t="s">
        <v>195</v>
      </c>
      <c r="D2403" s="175" t="s">
        <v>196</v>
      </c>
      <c r="E2403" s="175"/>
      <c r="F2403" s="174">
        <v>0</v>
      </c>
      <c r="G2403" s="174">
        <v>0</v>
      </c>
      <c r="H2403" s="174">
        <v>0</v>
      </c>
      <c r="I2403" s="174">
        <v>0</v>
      </c>
      <c r="J2403" s="174">
        <v>0</v>
      </c>
      <c r="K2403" s="174">
        <v>0</v>
      </c>
      <c r="L2403" s="174">
        <v>29805</v>
      </c>
      <c r="M2403" s="174">
        <v>0</v>
      </c>
      <c r="N2403" s="174">
        <v>29805</v>
      </c>
    </row>
    <row r="2404" spans="1:14" x14ac:dyDescent="0.25">
      <c r="A2404" s="175" t="s">
        <v>385</v>
      </c>
      <c r="B2404" s="175" t="s">
        <v>386</v>
      </c>
      <c r="C2404" s="175" t="s">
        <v>197</v>
      </c>
      <c r="D2404" s="175" t="s">
        <v>198</v>
      </c>
      <c r="E2404" s="175"/>
      <c r="F2404" s="174">
        <v>0</v>
      </c>
      <c r="G2404" s="174">
        <v>0</v>
      </c>
      <c r="H2404" s="174">
        <v>0</v>
      </c>
      <c r="I2404" s="174">
        <v>0</v>
      </c>
      <c r="J2404" s="174">
        <v>1152</v>
      </c>
      <c r="K2404" s="174">
        <v>0</v>
      </c>
      <c r="L2404" s="174">
        <v>9840</v>
      </c>
      <c r="M2404" s="174">
        <v>0</v>
      </c>
      <c r="N2404" s="174">
        <v>10992</v>
      </c>
    </row>
    <row r="2405" spans="1:14" x14ac:dyDescent="0.25">
      <c r="A2405" s="175" t="s">
        <v>385</v>
      </c>
      <c r="B2405" s="175" t="s">
        <v>386</v>
      </c>
      <c r="C2405" s="175" t="s">
        <v>199</v>
      </c>
      <c r="D2405" s="175" t="s">
        <v>200</v>
      </c>
      <c r="E2405" s="175"/>
      <c r="F2405" s="174">
        <v>3248</v>
      </c>
      <c r="G2405" s="174">
        <v>0</v>
      </c>
      <c r="H2405" s="174">
        <v>0</v>
      </c>
      <c r="I2405" s="174">
        <v>0</v>
      </c>
      <c r="J2405" s="174">
        <v>0</v>
      </c>
      <c r="K2405" s="174">
        <v>0</v>
      </c>
      <c r="L2405" s="174">
        <v>0</v>
      </c>
      <c r="M2405" s="174">
        <v>0</v>
      </c>
      <c r="N2405" s="174">
        <v>3248</v>
      </c>
    </row>
    <row r="2406" spans="1:14" x14ac:dyDescent="0.25">
      <c r="A2406" s="175" t="s">
        <v>385</v>
      </c>
      <c r="B2406" s="175" t="s">
        <v>386</v>
      </c>
      <c r="C2406" s="175" t="s">
        <v>201</v>
      </c>
      <c r="D2406" s="175" t="s">
        <v>202</v>
      </c>
      <c r="E2406" s="175"/>
      <c r="F2406" s="174">
        <v>6048</v>
      </c>
      <c r="G2406" s="174">
        <v>0</v>
      </c>
      <c r="H2406" s="174">
        <v>0</v>
      </c>
      <c r="I2406" s="174">
        <v>0</v>
      </c>
      <c r="J2406" s="174">
        <v>0</v>
      </c>
      <c r="K2406" s="174">
        <v>0</v>
      </c>
      <c r="L2406" s="174">
        <v>0</v>
      </c>
      <c r="M2406" s="174">
        <v>0</v>
      </c>
      <c r="N2406" s="174">
        <v>6048</v>
      </c>
    </row>
    <row r="2407" spans="1:14" x14ac:dyDescent="0.25">
      <c r="A2407" s="175" t="s">
        <v>385</v>
      </c>
      <c r="B2407" s="175" t="s">
        <v>386</v>
      </c>
      <c r="C2407" s="175" t="s">
        <v>203</v>
      </c>
      <c r="D2407" s="175" t="s">
        <v>204</v>
      </c>
      <c r="E2407" s="175"/>
      <c r="F2407" s="174">
        <v>146368</v>
      </c>
      <c r="G2407" s="174">
        <v>0</v>
      </c>
      <c r="H2407" s="174">
        <v>0</v>
      </c>
      <c r="I2407" s="174">
        <v>0</v>
      </c>
      <c r="J2407" s="174">
        <v>0</v>
      </c>
      <c r="K2407" s="174">
        <v>0</v>
      </c>
      <c r="L2407" s="174">
        <v>0</v>
      </c>
      <c r="M2407" s="174">
        <v>0</v>
      </c>
      <c r="N2407" s="174">
        <v>146368</v>
      </c>
    </row>
    <row r="2408" spans="1:14" x14ac:dyDescent="0.25">
      <c r="A2408" s="175" t="s">
        <v>385</v>
      </c>
      <c r="B2408" s="175" t="s">
        <v>386</v>
      </c>
      <c r="C2408" s="175" t="s">
        <v>205</v>
      </c>
      <c r="D2408" s="175" t="s">
        <v>206</v>
      </c>
      <c r="E2408" s="175"/>
      <c r="F2408" s="174">
        <v>63360</v>
      </c>
      <c r="G2408" s="174">
        <v>0</v>
      </c>
      <c r="H2408" s="174">
        <v>0</v>
      </c>
      <c r="I2408" s="174">
        <v>0</v>
      </c>
      <c r="J2408" s="174">
        <v>13552</v>
      </c>
      <c r="K2408" s="174">
        <v>0</v>
      </c>
      <c r="L2408" s="174">
        <v>0</v>
      </c>
      <c r="M2408" s="174">
        <v>0</v>
      </c>
      <c r="N2408" s="174">
        <v>76912</v>
      </c>
    </row>
    <row r="2409" spans="1:14" x14ac:dyDescent="0.25">
      <c r="A2409" s="175" t="s">
        <v>385</v>
      </c>
      <c r="B2409" s="175" t="s">
        <v>386</v>
      </c>
      <c r="C2409" s="175" t="s">
        <v>207</v>
      </c>
      <c r="D2409" s="175" t="s">
        <v>208</v>
      </c>
      <c r="E2409" s="175"/>
      <c r="F2409" s="174">
        <v>0</v>
      </c>
      <c r="G2409" s="174">
        <v>0</v>
      </c>
      <c r="H2409" s="174">
        <v>0</v>
      </c>
      <c r="I2409" s="174">
        <v>0</v>
      </c>
      <c r="J2409" s="174">
        <v>0</v>
      </c>
      <c r="K2409" s="174">
        <v>0</v>
      </c>
      <c r="L2409" s="174">
        <v>0</v>
      </c>
      <c r="M2409" s="174">
        <v>0</v>
      </c>
      <c r="N2409" s="174">
        <v>0</v>
      </c>
    </row>
    <row r="2410" spans="1:14" x14ac:dyDescent="0.25">
      <c r="A2410" s="175" t="s">
        <v>385</v>
      </c>
      <c r="B2410" s="175" t="s">
        <v>386</v>
      </c>
      <c r="C2410" s="175" t="s">
        <v>209</v>
      </c>
      <c r="D2410" s="175" t="s">
        <v>210</v>
      </c>
      <c r="E2410" s="175"/>
      <c r="F2410" s="174">
        <v>346880</v>
      </c>
      <c r="G2410" s="174">
        <v>157664</v>
      </c>
      <c r="H2410" s="174">
        <v>36848</v>
      </c>
      <c r="I2410" s="174">
        <v>15376</v>
      </c>
      <c r="J2410" s="174">
        <v>213792</v>
      </c>
      <c r="K2410" s="174">
        <v>318320</v>
      </c>
      <c r="L2410" s="174">
        <v>233462</v>
      </c>
      <c r="M2410" s="174">
        <v>95904</v>
      </c>
      <c r="N2410" s="174">
        <v>1418246</v>
      </c>
    </row>
    <row r="2411" spans="1:14" x14ac:dyDescent="0.25">
      <c r="D2411" s="173" t="s">
        <v>211</v>
      </c>
      <c r="E2411" s="173"/>
    </row>
    <row r="2412" spans="1:14" x14ac:dyDescent="0.25">
      <c r="A2412" s="175" t="s">
        <v>385</v>
      </c>
      <c r="B2412" s="175" t="s">
        <v>386</v>
      </c>
      <c r="C2412" s="175" t="s">
        <v>212</v>
      </c>
      <c r="D2412" s="175" t="s">
        <v>213</v>
      </c>
      <c r="E2412" s="175"/>
      <c r="F2412" s="174">
        <v>0</v>
      </c>
      <c r="G2412" s="174">
        <v>0</v>
      </c>
      <c r="H2412" s="174">
        <v>0</v>
      </c>
      <c r="I2412" s="174">
        <v>0</v>
      </c>
      <c r="J2412" s="174">
        <v>0</v>
      </c>
      <c r="K2412" s="174">
        <v>0</v>
      </c>
      <c r="L2412" s="174">
        <v>0</v>
      </c>
      <c r="M2412" s="174">
        <v>0</v>
      </c>
      <c r="N2412" s="174">
        <v>0</v>
      </c>
    </row>
    <row r="2413" spans="1:14" x14ac:dyDescent="0.25">
      <c r="A2413" s="175" t="s">
        <v>385</v>
      </c>
      <c r="B2413" s="175" t="s">
        <v>386</v>
      </c>
      <c r="C2413" s="175" t="s">
        <v>214</v>
      </c>
      <c r="D2413" s="175" t="s">
        <v>215</v>
      </c>
      <c r="E2413" s="175"/>
      <c r="F2413" s="174">
        <v>0</v>
      </c>
      <c r="G2413" s="174">
        <v>0</v>
      </c>
      <c r="H2413" s="174">
        <v>0</v>
      </c>
      <c r="I2413" s="174">
        <v>0</v>
      </c>
      <c r="J2413" s="174">
        <v>0</v>
      </c>
      <c r="K2413" s="174">
        <v>0</v>
      </c>
      <c r="L2413" s="174">
        <v>0</v>
      </c>
      <c r="M2413" s="174">
        <v>0</v>
      </c>
      <c r="N2413" s="174">
        <v>0</v>
      </c>
    </row>
    <row r="2414" spans="1:14" x14ac:dyDescent="0.25">
      <c r="A2414" s="175" t="s">
        <v>385</v>
      </c>
      <c r="B2414" s="175" t="s">
        <v>386</v>
      </c>
      <c r="C2414" s="175" t="s">
        <v>216</v>
      </c>
      <c r="D2414" s="175" t="s">
        <v>217</v>
      </c>
      <c r="E2414" s="175"/>
      <c r="F2414" s="174">
        <v>0</v>
      </c>
      <c r="G2414" s="174">
        <v>0</v>
      </c>
      <c r="H2414" s="174">
        <v>0</v>
      </c>
      <c r="I2414" s="174">
        <v>0</v>
      </c>
      <c r="J2414" s="174">
        <v>0</v>
      </c>
      <c r="K2414" s="174">
        <v>0</v>
      </c>
      <c r="L2414" s="174">
        <v>0</v>
      </c>
      <c r="M2414" s="174">
        <v>0</v>
      </c>
      <c r="N2414" s="174">
        <v>0</v>
      </c>
    </row>
    <row r="2415" spans="1:14" x14ac:dyDescent="0.25">
      <c r="A2415" s="175" t="s">
        <v>385</v>
      </c>
      <c r="B2415" s="175" t="s">
        <v>386</v>
      </c>
      <c r="C2415" s="175" t="s">
        <v>218</v>
      </c>
      <c r="D2415" s="175" t="s">
        <v>219</v>
      </c>
      <c r="E2415" s="175"/>
      <c r="F2415" s="174">
        <v>0</v>
      </c>
      <c r="G2415" s="174">
        <v>0</v>
      </c>
      <c r="H2415" s="174">
        <v>0</v>
      </c>
      <c r="I2415" s="174">
        <v>0</v>
      </c>
      <c r="J2415" s="174">
        <v>0</v>
      </c>
      <c r="K2415" s="174">
        <v>0</v>
      </c>
      <c r="L2415" s="174">
        <v>0</v>
      </c>
      <c r="M2415" s="174">
        <v>0</v>
      </c>
      <c r="N2415" s="174">
        <v>0</v>
      </c>
    </row>
    <row r="2416" spans="1:14" x14ac:dyDescent="0.25">
      <c r="A2416" s="175" t="s">
        <v>385</v>
      </c>
      <c r="B2416" s="175" t="s">
        <v>386</v>
      </c>
      <c r="C2416" s="175" t="s">
        <v>482</v>
      </c>
      <c r="D2416" s="175" t="s">
        <v>483</v>
      </c>
      <c r="E2416" s="175"/>
      <c r="F2416" s="174">
        <v>0</v>
      </c>
      <c r="G2416" s="174">
        <v>0</v>
      </c>
      <c r="H2416" s="174">
        <v>0</v>
      </c>
      <c r="I2416" s="174">
        <v>0</v>
      </c>
      <c r="J2416" s="174">
        <v>0</v>
      </c>
      <c r="K2416" s="174">
        <v>0</v>
      </c>
      <c r="L2416" s="174">
        <v>0</v>
      </c>
      <c r="M2416" s="174">
        <v>0</v>
      </c>
      <c r="N2416" s="174">
        <v>0</v>
      </c>
    </row>
    <row r="2417" spans="1:14" x14ac:dyDescent="0.25">
      <c r="A2417" s="175" t="s">
        <v>385</v>
      </c>
      <c r="B2417" s="175" t="s">
        <v>386</v>
      </c>
      <c r="C2417" s="175" t="s">
        <v>484</v>
      </c>
      <c r="D2417" s="175" t="s">
        <v>220</v>
      </c>
      <c r="E2417" s="175"/>
      <c r="F2417" s="174">
        <v>0</v>
      </c>
      <c r="G2417" s="174">
        <v>0</v>
      </c>
      <c r="H2417" s="174">
        <v>0</v>
      </c>
      <c r="I2417" s="174">
        <v>0</v>
      </c>
      <c r="J2417" s="174">
        <v>0</v>
      </c>
      <c r="K2417" s="174">
        <v>0</v>
      </c>
      <c r="L2417" s="174">
        <v>0</v>
      </c>
      <c r="M2417" s="174">
        <v>0</v>
      </c>
      <c r="N2417" s="174">
        <v>0</v>
      </c>
    </row>
    <row r="2418" spans="1:14" hidden="1" outlineLevel="1" x14ac:dyDescent="0.25"/>
    <row r="2419" spans="1:14" hidden="1" outlineLevel="1" x14ac:dyDescent="0.25"/>
    <row r="2420" spans="1:14" hidden="1" outlineLevel="1" x14ac:dyDescent="0.25">
      <c r="A2420" s="173" t="s">
        <v>387</v>
      </c>
    </row>
    <row r="2421" spans="1:14" hidden="1" outlineLevel="1" x14ac:dyDescent="0.25">
      <c r="A2421" s="175" t="s">
        <v>6</v>
      </c>
      <c r="B2421" s="175" t="s">
        <v>143</v>
      </c>
      <c r="C2421" s="175" t="s">
        <v>14</v>
      </c>
      <c r="D2421" s="173" t="s">
        <v>144</v>
      </c>
      <c r="E2421" s="173"/>
      <c r="F2421" s="174" t="s">
        <v>145</v>
      </c>
      <c r="G2421" s="174" t="s">
        <v>146</v>
      </c>
      <c r="H2421" s="174" t="s">
        <v>147</v>
      </c>
      <c r="I2421" s="174" t="s">
        <v>148</v>
      </c>
      <c r="J2421" s="174" t="s">
        <v>149</v>
      </c>
      <c r="K2421" s="174" t="s">
        <v>150</v>
      </c>
      <c r="L2421" s="174" t="s">
        <v>151</v>
      </c>
      <c r="M2421" s="174" t="s">
        <v>152</v>
      </c>
      <c r="N2421" s="174" t="s">
        <v>5</v>
      </c>
    </row>
    <row r="2422" spans="1:14" hidden="1" outlineLevel="1" x14ac:dyDescent="0.25">
      <c r="A2422" s="175" t="s">
        <v>388</v>
      </c>
      <c r="B2422" s="175" t="s">
        <v>389</v>
      </c>
      <c r="C2422" s="175" t="s">
        <v>155</v>
      </c>
      <c r="D2422" s="175" t="s">
        <v>156</v>
      </c>
      <c r="E2422" s="175"/>
      <c r="F2422" s="174">
        <v>0</v>
      </c>
      <c r="G2422" s="174">
        <v>0</v>
      </c>
      <c r="H2422" s="174">
        <v>0</v>
      </c>
      <c r="I2422" s="174">
        <v>0</v>
      </c>
      <c r="J2422" s="174">
        <v>0</v>
      </c>
      <c r="K2422" s="174">
        <v>0</v>
      </c>
      <c r="L2422" s="174">
        <v>0</v>
      </c>
      <c r="M2422" s="174">
        <v>0</v>
      </c>
      <c r="N2422" s="174">
        <v>0</v>
      </c>
    </row>
    <row r="2423" spans="1:14" hidden="1" outlineLevel="1" x14ac:dyDescent="0.25">
      <c r="A2423" s="175" t="s">
        <v>388</v>
      </c>
      <c r="B2423" s="175" t="s">
        <v>389</v>
      </c>
      <c r="C2423" s="175" t="s">
        <v>157</v>
      </c>
      <c r="D2423" s="175" t="s">
        <v>158</v>
      </c>
      <c r="E2423" s="175"/>
      <c r="F2423" s="174">
        <v>0</v>
      </c>
      <c r="G2423" s="174">
        <v>0</v>
      </c>
      <c r="H2423" s="174">
        <v>0</v>
      </c>
      <c r="I2423" s="174">
        <v>0</v>
      </c>
      <c r="J2423" s="174">
        <v>2240</v>
      </c>
      <c r="K2423" s="174">
        <v>0</v>
      </c>
      <c r="L2423" s="174">
        <v>0</v>
      </c>
      <c r="M2423" s="174">
        <v>0</v>
      </c>
      <c r="N2423" s="174">
        <v>2240</v>
      </c>
    </row>
    <row r="2424" spans="1:14" hidden="1" outlineLevel="1" x14ac:dyDescent="0.25">
      <c r="A2424" s="175" t="s">
        <v>388</v>
      </c>
      <c r="B2424" s="175" t="s">
        <v>389</v>
      </c>
      <c r="C2424" s="175" t="s">
        <v>159</v>
      </c>
      <c r="D2424" s="175" t="s">
        <v>160</v>
      </c>
      <c r="E2424" s="175"/>
      <c r="F2424" s="174">
        <v>0</v>
      </c>
      <c r="G2424" s="174">
        <v>1344</v>
      </c>
      <c r="H2424" s="174">
        <v>0</v>
      </c>
      <c r="I2424" s="174">
        <v>0</v>
      </c>
      <c r="J2424" s="174">
        <v>0</v>
      </c>
      <c r="K2424" s="174">
        <v>0</v>
      </c>
      <c r="L2424" s="174">
        <v>0</v>
      </c>
      <c r="M2424" s="174">
        <v>0</v>
      </c>
      <c r="N2424" s="174">
        <v>1344</v>
      </c>
    </row>
    <row r="2425" spans="1:14" hidden="1" outlineLevel="1" x14ac:dyDescent="0.25">
      <c r="A2425" s="175" t="s">
        <v>388</v>
      </c>
      <c r="B2425" s="175" t="s">
        <v>389</v>
      </c>
      <c r="C2425" s="175" t="s">
        <v>161</v>
      </c>
      <c r="D2425" s="175" t="s">
        <v>162</v>
      </c>
      <c r="E2425" s="175"/>
      <c r="F2425" s="174">
        <v>144</v>
      </c>
      <c r="G2425" s="174">
        <v>864</v>
      </c>
      <c r="H2425" s="174">
        <v>0</v>
      </c>
      <c r="I2425" s="174">
        <v>0</v>
      </c>
      <c r="J2425" s="174">
        <v>1584</v>
      </c>
      <c r="K2425" s="174">
        <v>0</v>
      </c>
      <c r="L2425" s="174">
        <v>0</v>
      </c>
      <c r="M2425" s="174">
        <v>0</v>
      </c>
      <c r="N2425" s="174">
        <v>2592</v>
      </c>
    </row>
    <row r="2426" spans="1:14" hidden="1" outlineLevel="1" x14ac:dyDescent="0.25">
      <c r="A2426" s="175" t="s">
        <v>388</v>
      </c>
      <c r="B2426" s="175" t="s">
        <v>389</v>
      </c>
      <c r="C2426" s="175" t="s">
        <v>163</v>
      </c>
      <c r="D2426" s="175" t="s">
        <v>164</v>
      </c>
      <c r="E2426" s="175"/>
      <c r="F2426" s="174">
        <v>0</v>
      </c>
      <c r="G2426" s="174">
        <v>0</v>
      </c>
      <c r="H2426" s="174">
        <v>0</v>
      </c>
      <c r="I2426" s="174">
        <v>0</v>
      </c>
      <c r="J2426" s="174">
        <v>0</v>
      </c>
      <c r="K2426" s="174">
        <v>0</v>
      </c>
      <c r="L2426" s="174">
        <v>0</v>
      </c>
      <c r="M2426" s="174">
        <v>0</v>
      </c>
      <c r="N2426" s="174">
        <v>0</v>
      </c>
    </row>
    <row r="2427" spans="1:14" hidden="1" outlineLevel="1" x14ac:dyDescent="0.25">
      <c r="A2427" s="175" t="s">
        <v>388</v>
      </c>
      <c r="B2427" s="175" t="s">
        <v>389</v>
      </c>
      <c r="C2427" s="175" t="s">
        <v>165</v>
      </c>
      <c r="D2427" s="175" t="s">
        <v>166</v>
      </c>
      <c r="E2427" s="175"/>
      <c r="F2427" s="174">
        <v>0</v>
      </c>
      <c r="G2427" s="174">
        <v>0</v>
      </c>
      <c r="H2427" s="174">
        <v>0</v>
      </c>
      <c r="I2427" s="174">
        <v>0</v>
      </c>
      <c r="J2427" s="174">
        <v>288</v>
      </c>
      <c r="K2427" s="174">
        <v>0</v>
      </c>
      <c r="L2427" s="174">
        <v>0</v>
      </c>
      <c r="M2427" s="174">
        <v>0</v>
      </c>
      <c r="N2427" s="174">
        <v>288</v>
      </c>
    </row>
    <row r="2428" spans="1:14" hidden="1" outlineLevel="1" x14ac:dyDescent="0.25">
      <c r="A2428" s="175" t="s">
        <v>388</v>
      </c>
      <c r="B2428" s="175" t="s">
        <v>389</v>
      </c>
      <c r="C2428" s="175" t="s">
        <v>167</v>
      </c>
      <c r="D2428" s="175" t="s">
        <v>168</v>
      </c>
      <c r="E2428" s="175"/>
      <c r="F2428" s="174">
        <v>0</v>
      </c>
      <c r="G2428" s="174">
        <v>0</v>
      </c>
      <c r="H2428" s="174">
        <v>0</v>
      </c>
      <c r="I2428" s="174">
        <v>0</v>
      </c>
      <c r="J2428" s="174">
        <v>0</v>
      </c>
      <c r="K2428" s="174">
        <v>192</v>
      </c>
      <c r="L2428" s="174">
        <v>0</v>
      </c>
      <c r="M2428" s="174">
        <v>0</v>
      </c>
      <c r="N2428" s="174">
        <v>192</v>
      </c>
    </row>
    <row r="2429" spans="1:14" hidden="1" outlineLevel="1" x14ac:dyDescent="0.25">
      <c r="A2429" s="175" t="s">
        <v>388</v>
      </c>
      <c r="B2429" s="175" t="s">
        <v>389</v>
      </c>
      <c r="C2429" s="175" t="s">
        <v>169</v>
      </c>
      <c r="D2429" s="175" t="s">
        <v>170</v>
      </c>
      <c r="E2429" s="175"/>
      <c r="F2429" s="174">
        <v>0</v>
      </c>
      <c r="G2429" s="174">
        <v>0</v>
      </c>
      <c r="H2429" s="174">
        <v>0</v>
      </c>
      <c r="I2429" s="174">
        <v>0</v>
      </c>
      <c r="J2429" s="174">
        <v>512</v>
      </c>
      <c r="K2429" s="174">
        <v>0</v>
      </c>
      <c r="L2429" s="174">
        <v>0</v>
      </c>
      <c r="M2429" s="174">
        <v>0</v>
      </c>
      <c r="N2429" s="174">
        <v>512</v>
      </c>
    </row>
    <row r="2430" spans="1:14" hidden="1" outlineLevel="1" x14ac:dyDescent="0.25">
      <c r="A2430" s="175" t="s">
        <v>388</v>
      </c>
      <c r="B2430" s="175" t="s">
        <v>389</v>
      </c>
      <c r="C2430" s="175" t="s">
        <v>171</v>
      </c>
      <c r="D2430" s="175" t="s">
        <v>172</v>
      </c>
      <c r="E2430" s="175"/>
      <c r="F2430" s="174">
        <v>0</v>
      </c>
      <c r="G2430" s="174">
        <v>0</v>
      </c>
      <c r="H2430" s="174">
        <v>0</v>
      </c>
      <c r="I2430" s="174">
        <v>0</v>
      </c>
      <c r="J2430" s="174">
        <v>0</v>
      </c>
      <c r="K2430" s="174">
        <v>0</v>
      </c>
      <c r="L2430" s="174">
        <v>0</v>
      </c>
      <c r="M2430" s="174">
        <v>0</v>
      </c>
      <c r="N2430" s="174">
        <v>0</v>
      </c>
    </row>
    <row r="2431" spans="1:14" hidden="1" outlineLevel="1" x14ac:dyDescent="0.25">
      <c r="A2431" s="175" t="s">
        <v>388</v>
      </c>
      <c r="B2431" s="175" t="s">
        <v>389</v>
      </c>
      <c r="C2431" s="175" t="s">
        <v>173</v>
      </c>
      <c r="D2431" s="175" t="s">
        <v>174</v>
      </c>
      <c r="E2431" s="175"/>
      <c r="F2431" s="174">
        <v>0</v>
      </c>
      <c r="G2431" s="174">
        <v>0</v>
      </c>
      <c r="H2431" s="174">
        <v>0</v>
      </c>
      <c r="I2431" s="174">
        <v>0</v>
      </c>
      <c r="J2431" s="174">
        <v>0</v>
      </c>
      <c r="K2431" s="174">
        <v>0</v>
      </c>
      <c r="L2431" s="174">
        <v>0</v>
      </c>
      <c r="M2431" s="174">
        <v>0</v>
      </c>
      <c r="N2431" s="174">
        <v>0</v>
      </c>
    </row>
    <row r="2432" spans="1:14" hidden="1" outlineLevel="1" x14ac:dyDescent="0.25">
      <c r="A2432" s="175" t="s">
        <v>388</v>
      </c>
      <c r="B2432" s="175" t="s">
        <v>389</v>
      </c>
      <c r="C2432" s="175" t="s">
        <v>175</v>
      </c>
      <c r="D2432" s="175" t="s">
        <v>176</v>
      </c>
      <c r="E2432" s="175"/>
      <c r="F2432" s="174">
        <v>0</v>
      </c>
      <c r="G2432" s="174">
        <v>0</v>
      </c>
      <c r="H2432" s="174">
        <v>0</v>
      </c>
      <c r="I2432" s="174">
        <v>0</v>
      </c>
      <c r="J2432" s="174">
        <v>0</v>
      </c>
      <c r="K2432" s="174">
        <v>656</v>
      </c>
      <c r="L2432" s="174">
        <v>0</v>
      </c>
      <c r="M2432" s="174">
        <v>0</v>
      </c>
      <c r="N2432" s="174">
        <v>656</v>
      </c>
    </row>
    <row r="2433" spans="1:14" hidden="1" outlineLevel="1" x14ac:dyDescent="0.25">
      <c r="A2433" s="175" t="s">
        <v>388</v>
      </c>
      <c r="B2433" s="175" t="s">
        <v>389</v>
      </c>
      <c r="C2433" s="175" t="s">
        <v>177</v>
      </c>
      <c r="D2433" s="175" t="s">
        <v>178</v>
      </c>
      <c r="E2433" s="175"/>
      <c r="F2433" s="174">
        <v>864</v>
      </c>
      <c r="G2433" s="174">
        <v>0</v>
      </c>
      <c r="H2433" s="174">
        <v>0</v>
      </c>
      <c r="I2433" s="174">
        <v>7659</v>
      </c>
      <c r="J2433" s="174">
        <v>0</v>
      </c>
      <c r="K2433" s="174">
        <v>0</v>
      </c>
      <c r="L2433" s="174">
        <v>0</v>
      </c>
      <c r="M2433" s="174">
        <v>0</v>
      </c>
      <c r="N2433" s="174">
        <v>8523</v>
      </c>
    </row>
    <row r="2434" spans="1:14" hidden="1" outlineLevel="1" x14ac:dyDescent="0.25">
      <c r="A2434" s="175" t="s">
        <v>388</v>
      </c>
      <c r="B2434" s="175" t="s">
        <v>389</v>
      </c>
      <c r="C2434" s="175" t="s">
        <v>179</v>
      </c>
      <c r="D2434" s="175" t="s">
        <v>180</v>
      </c>
      <c r="E2434" s="175"/>
      <c r="F2434" s="174">
        <v>6464</v>
      </c>
      <c r="G2434" s="174">
        <v>0</v>
      </c>
      <c r="H2434" s="174">
        <v>0</v>
      </c>
      <c r="I2434" s="174">
        <v>0</v>
      </c>
      <c r="J2434" s="174">
        <v>3216</v>
      </c>
      <c r="K2434" s="174">
        <v>0</v>
      </c>
      <c r="L2434" s="174">
        <v>0</v>
      </c>
      <c r="M2434" s="174">
        <v>0</v>
      </c>
      <c r="N2434" s="174">
        <v>9680</v>
      </c>
    </row>
    <row r="2435" spans="1:14" hidden="1" outlineLevel="1" x14ac:dyDescent="0.25">
      <c r="A2435" s="175" t="s">
        <v>388</v>
      </c>
      <c r="B2435" s="175" t="s">
        <v>389</v>
      </c>
      <c r="C2435" s="175" t="s">
        <v>181</v>
      </c>
      <c r="D2435" s="175" t="s">
        <v>182</v>
      </c>
      <c r="E2435" s="175"/>
      <c r="F2435" s="174">
        <v>0</v>
      </c>
      <c r="G2435" s="174">
        <v>0</v>
      </c>
      <c r="H2435" s="174">
        <v>0</v>
      </c>
      <c r="I2435" s="174">
        <v>0</v>
      </c>
      <c r="J2435" s="174">
        <v>0</v>
      </c>
      <c r="K2435" s="174">
        <v>0</v>
      </c>
      <c r="L2435" s="174">
        <v>0</v>
      </c>
      <c r="M2435" s="174">
        <v>0</v>
      </c>
      <c r="N2435" s="174">
        <v>0</v>
      </c>
    </row>
    <row r="2436" spans="1:14" hidden="1" outlineLevel="1" x14ac:dyDescent="0.25">
      <c r="A2436" s="175" t="s">
        <v>388</v>
      </c>
      <c r="B2436" s="175" t="s">
        <v>389</v>
      </c>
      <c r="C2436" s="175" t="s">
        <v>183</v>
      </c>
      <c r="D2436" s="175" t="s">
        <v>184</v>
      </c>
      <c r="E2436" s="175"/>
      <c r="F2436" s="174">
        <v>0</v>
      </c>
      <c r="G2436" s="174">
        <v>0</v>
      </c>
      <c r="H2436" s="174">
        <v>0</v>
      </c>
      <c r="I2436" s="174">
        <v>0</v>
      </c>
      <c r="J2436" s="174">
        <v>0</v>
      </c>
      <c r="K2436" s="174">
        <v>0</v>
      </c>
      <c r="L2436" s="174">
        <v>0</v>
      </c>
      <c r="M2436" s="174">
        <v>0</v>
      </c>
      <c r="N2436" s="174">
        <v>0</v>
      </c>
    </row>
    <row r="2437" spans="1:14" hidden="1" outlineLevel="1" x14ac:dyDescent="0.25">
      <c r="A2437" s="175" t="s">
        <v>388</v>
      </c>
      <c r="B2437" s="175" t="s">
        <v>389</v>
      </c>
      <c r="C2437" s="175" t="s">
        <v>185</v>
      </c>
      <c r="D2437" s="175" t="s">
        <v>186</v>
      </c>
      <c r="E2437" s="175"/>
      <c r="F2437" s="174">
        <v>0</v>
      </c>
      <c r="G2437" s="174">
        <v>0</v>
      </c>
      <c r="H2437" s="174">
        <v>0</v>
      </c>
      <c r="I2437" s="174">
        <v>0</v>
      </c>
      <c r="J2437" s="174">
        <v>0</v>
      </c>
      <c r="K2437" s="174">
        <v>4960</v>
      </c>
      <c r="L2437" s="174">
        <v>0</v>
      </c>
      <c r="M2437" s="174">
        <v>0</v>
      </c>
      <c r="N2437" s="174">
        <v>4960</v>
      </c>
    </row>
    <row r="2438" spans="1:14" hidden="1" outlineLevel="1" x14ac:dyDescent="0.25">
      <c r="A2438" s="175" t="s">
        <v>388</v>
      </c>
      <c r="B2438" s="175" t="s">
        <v>389</v>
      </c>
      <c r="C2438" s="175" t="s">
        <v>187</v>
      </c>
      <c r="D2438" s="175" t="s">
        <v>188</v>
      </c>
      <c r="E2438" s="175"/>
      <c r="F2438" s="174">
        <v>0</v>
      </c>
      <c r="G2438" s="174">
        <v>0</v>
      </c>
      <c r="H2438" s="174">
        <v>0</v>
      </c>
      <c r="I2438" s="174">
        <v>0</v>
      </c>
      <c r="J2438" s="174">
        <v>0</v>
      </c>
      <c r="K2438" s="174">
        <v>0</v>
      </c>
      <c r="L2438" s="174">
        <v>0</v>
      </c>
      <c r="M2438" s="174">
        <v>0</v>
      </c>
      <c r="N2438" s="174">
        <v>0</v>
      </c>
    </row>
    <row r="2439" spans="1:14" hidden="1" outlineLevel="1" x14ac:dyDescent="0.25">
      <c r="A2439" s="175" t="s">
        <v>388</v>
      </c>
      <c r="B2439" s="175" t="s">
        <v>389</v>
      </c>
      <c r="C2439" s="175" t="s">
        <v>189</v>
      </c>
      <c r="D2439" s="175" t="s">
        <v>190</v>
      </c>
      <c r="E2439" s="175"/>
      <c r="F2439" s="174">
        <v>0</v>
      </c>
      <c r="G2439" s="174">
        <v>0</v>
      </c>
      <c r="H2439" s="174">
        <v>0</v>
      </c>
      <c r="I2439" s="174">
        <v>0</v>
      </c>
      <c r="J2439" s="174">
        <v>0</v>
      </c>
      <c r="K2439" s="174">
        <v>0</v>
      </c>
      <c r="L2439" s="174">
        <v>0</v>
      </c>
      <c r="M2439" s="174">
        <v>0</v>
      </c>
      <c r="N2439" s="174">
        <v>0</v>
      </c>
    </row>
    <row r="2440" spans="1:14" hidden="1" outlineLevel="1" x14ac:dyDescent="0.25">
      <c r="A2440" s="175" t="s">
        <v>388</v>
      </c>
      <c r="B2440" s="175" t="s">
        <v>389</v>
      </c>
      <c r="C2440" s="175" t="s">
        <v>191</v>
      </c>
      <c r="D2440" s="175" t="s">
        <v>192</v>
      </c>
      <c r="E2440" s="175"/>
      <c r="F2440" s="174">
        <v>0</v>
      </c>
      <c r="G2440" s="174">
        <v>192</v>
      </c>
      <c r="H2440" s="174">
        <v>3099</v>
      </c>
      <c r="I2440" s="174">
        <v>0</v>
      </c>
      <c r="J2440" s="174">
        <v>0</v>
      </c>
      <c r="K2440" s="174">
        <v>0</v>
      </c>
      <c r="L2440" s="174">
        <v>0</v>
      </c>
      <c r="M2440" s="174">
        <v>0</v>
      </c>
      <c r="N2440" s="174">
        <v>3291</v>
      </c>
    </row>
    <row r="2441" spans="1:14" hidden="1" outlineLevel="1" x14ac:dyDescent="0.25">
      <c r="A2441" s="175" t="s">
        <v>388</v>
      </c>
      <c r="B2441" s="175" t="s">
        <v>389</v>
      </c>
      <c r="C2441" s="175" t="s">
        <v>193</v>
      </c>
      <c r="D2441" s="175" t="s">
        <v>194</v>
      </c>
      <c r="E2441" s="175"/>
      <c r="F2441" s="174">
        <v>0</v>
      </c>
      <c r="G2441" s="174">
        <v>0</v>
      </c>
      <c r="H2441" s="174">
        <v>0</v>
      </c>
      <c r="I2441" s="174">
        <v>0</v>
      </c>
      <c r="J2441" s="174">
        <v>4960</v>
      </c>
      <c r="K2441" s="174">
        <v>0</v>
      </c>
      <c r="L2441" s="174">
        <v>0</v>
      </c>
      <c r="M2441" s="174">
        <v>0</v>
      </c>
      <c r="N2441" s="174">
        <v>4960</v>
      </c>
    </row>
    <row r="2442" spans="1:14" hidden="1" outlineLevel="1" x14ac:dyDescent="0.25">
      <c r="A2442" s="175" t="s">
        <v>388</v>
      </c>
      <c r="B2442" s="175" t="s">
        <v>389</v>
      </c>
      <c r="C2442" s="175" t="s">
        <v>195</v>
      </c>
      <c r="D2442" s="175" t="s">
        <v>196</v>
      </c>
      <c r="E2442" s="175"/>
      <c r="F2442" s="174">
        <v>0</v>
      </c>
      <c r="G2442" s="174">
        <v>0</v>
      </c>
      <c r="H2442" s="174">
        <v>0</v>
      </c>
      <c r="I2442" s="174">
        <v>0</v>
      </c>
      <c r="J2442" s="174">
        <v>0</v>
      </c>
      <c r="K2442" s="174">
        <v>0</v>
      </c>
      <c r="L2442" s="174">
        <v>0</v>
      </c>
      <c r="M2442" s="174">
        <v>0</v>
      </c>
      <c r="N2442" s="174">
        <v>0</v>
      </c>
    </row>
    <row r="2443" spans="1:14" hidden="1" outlineLevel="1" x14ac:dyDescent="0.25">
      <c r="A2443" s="175" t="s">
        <v>388</v>
      </c>
      <c r="B2443" s="175" t="s">
        <v>389</v>
      </c>
      <c r="C2443" s="175" t="s">
        <v>197</v>
      </c>
      <c r="D2443" s="175" t="s">
        <v>198</v>
      </c>
      <c r="E2443" s="175"/>
      <c r="F2443" s="174">
        <v>0</v>
      </c>
      <c r="G2443" s="174">
        <v>0</v>
      </c>
      <c r="H2443" s="174">
        <v>0</v>
      </c>
      <c r="I2443" s="174">
        <v>0</v>
      </c>
      <c r="J2443" s="174">
        <v>0</v>
      </c>
      <c r="K2443" s="174">
        <v>0</v>
      </c>
      <c r="L2443" s="174">
        <v>0</v>
      </c>
      <c r="M2443" s="174">
        <v>0</v>
      </c>
      <c r="N2443" s="174">
        <v>0</v>
      </c>
    </row>
    <row r="2444" spans="1:14" hidden="1" outlineLevel="1" x14ac:dyDescent="0.25">
      <c r="A2444" s="175" t="s">
        <v>388</v>
      </c>
      <c r="B2444" s="175" t="s">
        <v>389</v>
      </c>
      <c r="C2444" s="175" t="s">
        <v>199</v>
      </c>
      <c r="D2444" s="175" t="s">
        <v>200</v>
      </c>
      <c r="E2444" s="175"/>
      <c r="F2444" s="174">
        <v>0</v>
      </c>
      <c r="G2444" s="174">
        <v>0</v>
      </c>
      <c r="H2444" s="174">
        <v>0</v>
      </c>
      <c r="I2444" s="174">
        <v>0</v>
      </c>
      <c r="J2444" s="174">
        <v>0</v>
      </c>
      <c r="K2444" s="174">
        <v>0</v>
      </c>
      <c r="L2444" s="174">
        <v>0</v>
      </c>
      <c r="M2444" s="174">
        <v>0</v>
      </c>
      <c r="N2444" s="174">
        <v>0</v>
      </c>
    </row>
    <row r="2445" spans="1:14" hidden="1" outlineLevel="1" x14ac:dyDescent="0.25">
      <c r="A2445" s="175" t="s">
        <v>388</v>
      </c>
      <c r="B2445" s="175" t="s">
        <v>389</v>
      </c>
      <c r="C2445" s="175" t="s">
        <v>201</v>
      </c>
      <c r="D2445" s="175" t="s">
        <v>202</v>
      </c>
      <c r="E2445" s="175"/>
      <c r="F2445" s="174">
        <v>0</v>
      </c>
      <c r="G2445" s="174">
        <v>0</v>
      </c>
      <c r="H2445" s="174">
        <v>0</v>
      </c>
      <c r="I2445" s="174">
        <v>0</v>
      </c>
      <c r="J2445" s="174">
        <v>0</v>
      </c>
      <c r="K2445" s="174">
        <v>0</v>
      </c>
      <c r="L2445" s="174">
        <v>0</v>
      </c>
      <c r="M2445" s="174">
        <v>0</v>
      </c>
      <c r="N2445" s="174">
        <v>0</v>
      </c>
    </row>
    <row r="2446" spans="1:14" hidden="1" outlineLevel="1" x14ac:dyDescent="0.25">
      <c r="A2446" s="175" t="s">
        <v>388</v>
      </c>
      <c r="B2446" s="175" t="s">
        <v>389</v>
      </c>
      <c r="C2446" s="175" t="s">
        <v>203</v>
      </c>
      <c r="D2446" s="175" t="s">
        <v>204</v>
      </c>
      <c r="E2446" s="175"/>
      <c r="F2446" s="174">
        <v>2176</v>
      </c>
      <c r="G2446" s="174">
        <v>0</v>
      </c>
      <c r="H2446" s="174">
        <v>0</v>
      </c>
      <c r="I2446" s="174">
        <v>0</v>
      </c>
      <c r="J2446" s="174">
        <v>0</v>
      </c>
      <c r="K2446" s="174">
        <v>0</v>
      </c>
      <c r="L2446" s="174">
        <v>0</v>
      </c>
      <c r="M2446" s="174">
        <v>0</v>
      </c>
      <c r="N2446" s="174">
        <v>2176</v>
      </c>
    </row>
    <row r="2447" spans="1:14" hidden="1" outlineLevel="1" x14ac:dyDescent="0.25">
      <c r="A2447" s="175" t="s">
        <v>388</v>
      </c>
      <c r="B2447" s="175" t="s">
        <v>389</v>
      </c>
      <c r="C2447" s="175" t="s">
        <v>205</v>
      </c>
      <c r="D2447" s="175" t="s">
        <v>206</v>
      </c>
      <c r="E2447" s="175"/>
      <c r="F2447" s="174">
        <v>0</v>
      </c>
      <c r="G2447" s="174">
        <v>0</v>
      </c>
      <c r="H2447" s="174">
        <v>0</v>
      </c>
      <c r="I2447" s="174">
        <v>0</v>
      </c>
      <c r="J2447" s="174">
        <v>1184</v>
      </c>
      <c r="K2447" s="174">
        <v>0</v>
      </c>
      <c r="L2447" s="174">
        <v>0</v>
      </c>
      <c r="M2447" s="174">
        <v>0</v>
      </c>
      <c r="N2447" s="174">
        <v>1184</v>
      </c>
    </row>
    <row r="2448" spans="1:14" hidden="1" outlineLevel="1" x14ac:dyDescent="0.25">
      <c r="A2448" s="175" t="s">
        <v>388</v>
      </c>
      <c r="B2448" s="175" t="s">
        <v>389</v>
      </c>
      <c r="C2448" s="175" t="s">
        <v>207</v>
      </c>
      <c r="D2448" s="175" t="s">
        <v>208</v>
      </c>
      <c r="E2448" s="175"/>
      <c r="F2448" s="174">
        <v>0</v>
      </c>
      <c r="G2448" s="174">
        <v>0</v>
      </c>
      <c r="H2448" s="174">
        <v>0</v>
      </c>
      <c r="I2448" s="174">
        <v>0</v>
      </c>
      <c r="J2448" s="174">
        <v>0</v>
      </c>
      <c r="K2448" s="174">
        <v>0</v>
      </c>
      <c r="L2448" s="174">
        <v>0</v>
      </c>
      <c r="M2448" s="174">
        <v>0</v>
      </c>
      <c r="N2448" s="174">
        <v>0</v>
      </c>
    </row>
    <row r="2449" spans="1:14" hidden="1" outlineLevel="1" x14ac:dyDescent="0.25">
      <c r="A2449" s="175" t="s">
        <v>388</v>
      </c>
      <c r="B2449" s="175" t="s">
        <v>389</v>
      </c>
      <c r="C2449" s="175" t="s">
        <v>209</v>
      </c>
      <c r="D2449" s="175" t="s">
        <v>210</v>
      </c>
      <c r="E2449" s="175"/>
      <c r="F2449" s="174">
        <v>9648</v>
      </c>
      <c r="G2449" s="174">
        <v>2400</v>
      </c>
      <c r="H2449" s="174">
        <v>3099</v>
      </c>
      <c r="I2449" s="174">
        <v>7659</v>
      </c>
      <c r="J2449" s="174">
        <v>13984</v>
      </c>
      <c r="K2449" s="174">
        <v>5808</v>
      </c>
      <c r="L2449" s="174">
        <v>0</v>
      </c>
      <c r="M2449" s="174">
        <v>0</v>
      </c>
      <c r="N2449" s="174">
        <v>42598</v>
      </c>
    </row>
    <row r="2450" spans="1:14" hidden="1" outlineLevel="1" x14ac:dyDescent="0.25">
      <c r="D2450" s="173" t="s">
        <v>211</v>
      </c>
      <c r="E2450" s="173"/>
    </row>
    <row r="2451" spans="1:14" hidden="1" outlineLevel="1" x14ac:dyDescent="0.25">
      <c r="A2451" s="175" t="s">
        <v>388</v>
      </c>
      <c r="B2451" s="175" t="s">
        <v>389</v>
      </c>
      <c r="C2451" s="175" t="s">
        <v>212</v>
      </c>
      <c r="D2451" s="175" t="s">
        <v>213</v>
      </c>
      <c r="E2451" s="175"/>
      <c r="F2451" s="174">
        <v>0</v>
      </c>
      <c r="G2451" s="174">
        <v>0</v>
      </c>
      <c r="H2451" s="174">
        <v>0</v>
      </c>
      <c r="I2451" s="174">
        <v>0</v>
      </c>
      <c r="J2451" s="174">
        <v>0</v>
      </c>
      <c r="K2451" s="174">
        <v>0</v>
      </c>
      <c r="L2451" s="174">
        <v>0</v>
      </c>
      <c r="M2451" s="174">
        <v>0</v>
      </c>
      <c r="N2451" s="174">
        <v>0</v>
      </c>
    </row>
    <row r="2452" spans="1:14" hidden="1" outlineLevel="1" x14ac:dyDescent="0.25">
      <c r="A2452" s="175" t="s">
        <v>388</v>
      </c>
      <c r="B2452" s="175" t="s">
        <v>389</v>
      </c>
      <c r="C2452" s="175" t="s">
        <v>214</v>
      </c>
      <c r="D2452" s="175" t="s">
        <v>215</v>
      </c>
      <c r="E2452" s="175"/>
      <c r="F2452" s="174">
        <v>0</v>
      </c>
      <c r="G2452" s="174">
        <v>0</v>
      </c>
      <c r="H2452" s="174">
        <v>0</v>
      </c>
      <c r="I2452" s="174">
        <v>0</v>
      </c>
      <c r="J2452" s="174">
        <v>0</v>
      </c>
      <c r="K2452" s="174">
        <v>0</v>
      </c>
      <c r="L2452" s="174">
        <v>0</v>
      </c>
      <c r="M2452" s="174">
        <v>0</v>
      </c>
      <c r="N2452" s="174">
        <v>0</v>
      </c>
    </row>
    <row r="2453" spans="1:14" hidden="1" outlineLevel="1" x14ac:dyDescent="0.25">
      <c r="A2453" s="175" t="s">
        <v>388</v>
      </c>
      <c r="B2453" s="175" t="s">
        <v>389</v>
      </c>
      <c r="C2453" s="175" t="s">
        <v>216</v>
      </c>
      <c r="D2453" s="175" t="s">
        <v>217</v>
      </c>
      <c r="E2453" s="175"/>
      <c r="F2453" s="174">
        <v>0</v>
      </c>
      <c r="G2453" s="174">
        <v>0</v>
      </c>
      <c r="H2453" s="174">
        <v>0</v>
      </c>
      <c r="I2453" s="174">
        <v>0</v>
      </c>
      <c r="J2453" s="174">
        <v>0</v>
      </c>
      <c r="K2453" s="174">
        <v>0</v>
      </c>
      <c r="L2453" s="174">
        <v>0</v>
      </c>
      <c r="M2453" s="174">
        <v>0</v>
      </c>
      <c r="N2453" s="174">
        <v>0</v>
      </c>
    </row>
    <row r="2454" spans="1:14" hidden="1" outlineLevel="1" x14ac:dyDescent="0.25">
      <c r="A2454" s="175" t="s">
        <v>388</v>
      </c>
      <c r="B2454" s="175" t="s">
        <v>389</v>
      </c>
      <c r="C2454" s="175" t="s">
        <v>218</v>
      </c>
      <c r="D2454" s="175" t="s">
        <v>219</v>
      </c>
      <c r="E2454" s="175"/>
      <c r="F2454" s="174">
        <v>0</v>
      </c>
      <c r="G2454" s="174">
        <v>0</v>
      </c>
      <c r="H2454" s="174">
        <v>0</v>
      </c>
      <c r="I2454" s="174">
        <v>0</v>
      </c>
      <c r="J2454" s="174">
        <v>0</v>
      </c>
      <c r="K2454" s="174">
        <v>0</v>
      </c>
      <c r="L2454" s="174">
        <v>0</v>
      </c>
      <c r="M2454" s="174">
        <v>0</v>
      </c>
      <c r="N2454" s="174">
        <v>0</v>
      </c>
    </row>
    <row r="2455" spans="1:14" hidden="1" outlineLevel="1" x14ac:dyDescent="0.25">
      <c r="A2455" s="175" t="s">
        <v>388</v>
      </c>
      <c r="B2455" s="175" t="s">
        <v>389</v>
      </c>
      <c r="C2455" s="175" t="s">
        <v>482</v>
      </c>
      <c r="D2455" s="175" t="s">
        <v>483</v>
      </c>
      <c r="E2455" s="175"/>
      <c r="F2455" s="174">
        <v>0</v>
      </c>
      <c r="G2455" s="174">
        <v>0</v>
      </c>
      <c r="H2455" s="174">
        <v>0</v>
      </c>
      <c r="I2455" s="174">
        <v>0</v>
      </c>
      <c r="J2455" s="174">
        <v>0</v>
      </c>
      <c r="K2455" s="174">
        <v>0</v>
      </c>
      <c r="L2455" s="174">
        <v>0</v>
      </c>
      <c r="M2455" s="174">
        <v>0</v>
      </c>
      <c r="N2455" s="174">
        <v>0</v>
      </c>
    </row>
    <row r="2456" spans="1:14" hidden="1" outlineLevel="1" x14ac:dyDescent="0.25">
      <c r="A2456" s="175" t="s">
        <v>388</v>
      </c>
      <c r="B2456" s="175" t="s">
        <v>389</v>
      </c>
      <c r="C2456" s="175" t="s">
        <v>484</v>
      </c>
      <c r="D2456" s="175" t="s">
        <v>220</v>
      </c>
      <c r="E2456" s="175"/>
      <c r="F2456" s="174">
        <v>0</v>
      </c>
      <c r="G2456" s="174">
        <v>0</v>
      </c>
      <c r="H2456" s="174">
        <v>0</v>
      </c>
      <c r="I2456" s="174">
        <v>0</v>
      </c>
      <c r="J2456" s="174">
        <v>0</v>
      </c>
      <c r="K2456" s="174">
        <v>0</v>
      </c>
      <c r="L2456" s="174">
        <v>0</v>
      </c>
      <c r="M2456" s="174">
        <v>0</v>
      </c>
      <c r="N2456" s="174">
        <v>0</v>
      </c>
    </row>
    <row r="2457" spans="1:14" hidden="1" outlineLevel="1" x14ac:dyDescent="0.25"/>
    <row r="2458" spans="1:14" hidden="1" outlineLevel="1" x14ac:dyDescent="0.25"/>
    <row r="2459" spans="1:14" hidden="1" outlineLevel="1" x14ac:dyDescent="0.25">
      <c r="A2459" s="173" t="s">
        <v>390</v>
      </c>
    </row>
    <row r="2460" spans="1:14" hidden="1" outlineLevel="1" x14ac:dyDescent="0.25">
      <c r="A2460" s="175" t="s">
        <v>6</v>
      </c>
      <c r="B2460" s="175" t="s">
        <v>143</v>
      </c>
      <c r="C2460" s="175" t="s">
        <v>14</v>
      </c>
      <c r="D2460" s="173" t="s">
        <v>144</v>
      </c>
      <c r="E2460" s="173"/>
      <c r="F2460" s="174" t="s">
        <v>145</v>
      </c>
      <c r="G2460" s="174" t="s">
        <v>146</v>
      </c>
      <c r="H2460" s="174" t="s">
        <v>147</v>
      </c>
      <c r="I2460" s="174" t="s">
        <v>148</v>
      </c>
      <c r="J2460" s="174" t="s">
        <v>149</v>
      </c>
      <c r="K2460" s="174" t="s">
        <v>150</v>
      </c>
      <c r="L2460" s="174" t="s">
        <v>151</v>
      </c>
      <c r="M2460" s="174" t="s">
        <v>152</v>
      </c>
      <c r="N2460" s="174" t="s">
        <v>5</v>
      </c>
    </row>
    <row r="2461" spans="1:14" hidden="1" outlineLevel="1" x14ac:dyDescent="0.25">
      <c r="A2461" s="175" t="s">
        <v>391</v>
      </c>
      <c r="B2461" s="175" t="s">
        <v>392</v>
      </c>
      <c r="C2461" s="175" t="s">
        <v>155</v>
      </c>
      <c r="D2461" s="175" t="s">
        <v>156</v>
      </c>
      <c r="E2461" s="175"/>
      <c r="F2461" s="174">
        <v>1530592</v>
      </c>
      <c r="G2461" s="174">
        <v>0</v>
      </c>
      <c r="H2461" s="174">
        <v>0</v>
      </c>
      <c r="I2461" s="174">
        <v>0</v>
      </c>
      <c r="J2461" s="174">
        <v>404848</v>
      </c>
      <c r="K2461" s="174">
        <v>0</v>
      </c>
      <c r="L2461" s="174">
        <v>87138</v>
      </c>
      <c r="M2461" s="174">
        <v>0</v>
      </c>
      <c r="N2461" s="174">
        <v>2022578</v>
      </c>
    </row>
    <row r="2462" spans="1:14" hidden="1" outlineLevel="1" x14ac:dyDescent="0.25">
      <c r="A2462" s="175" t="s">
        <v>391</v>
      </c>
      <c r="B2462" s="175" t="s">
        <v>392</v>
      </c>
      <c r="C2462" s="175" t="s">
        <v>157</v>
      </c>
      <c r="D2462" s="175" t="s">
        <v>158</v>
      </c>
      <c r="E2462" s="175"/>
      <c r="F2462" s="174">
        <v>238755</v>
      </c>
      <c r="G2462" s="174">
        <v>0</v>
      </c>
      <c r="H2462" s="174">
        <v>0</v>
      </c>
      <c r="I2462" s="174">
        <v>0</v>
      </c>
      <c r="J2462" s="174">
        <v>5011381</v>
      </c>
      <c r="K2462" s="174">
        <v>0</v>
      </c>
      <c r="L2462" s="174">
        <v>595403</v>
      </c>
      <c r="M2462" s="174">
        <v>0</v>
      </c>
      <c r="N2462" s="174">
        <v>5845539</v>
      </c>
    </row>
    <row r="2463" spans="1:14" hidden="1" outlineLevel="1" x14ac:dyDescent="0.25">
      <c r="A2463" s="175" t="s">
        <v>391</v>
      </c>
      <c r="B2463" s="175" t="s">
        <v>392</v>
      </c>
      <c r="C2463" s="175" t="s">
        <v>159</v>
      </c>
      <c r="D2463" s="175" t="s">
        <v>160</v>
      </c>
      <c r="E2463" s="175"/>
      <c r="F2463" s="174">
        <v>0</v>
      </c>
      <c r="G2463" s="174">
        <v>38475112</v>
      </c>
      <c r="H2463" s="174">
        <v>0</v>
      </c>
      <c r="I2463" s="174">
        <v>0</v>
      </c>
      <c r="J2463" s="174">
        <v>1377350</v>
      </c>
      <c r="K2463" s="174">
        <v>215088</v>
      </c>
      <c r="L2463" s="174">
        <v>15522</v>
      </c>
      <c r="M2463" s="174">
        <v>11578</v>
      </c>
      <c r="N2463" s="174">
        <v>40094650</v>
      </c>
    </row>
    <row r="2464" spans="1:14" hidden="1" outlineLevel="1" x14ac:dyDescent="0.25">
      <c r="A2464" s="175" t="s">
        <v>391</v>
      </c>
      <c r="B2464" s="175" t="s">
        <v>392</v>
      </c>
      <c r="C2464" s="175" t="s">
        <v>161</v>
      </c>
      <c r="D2464" s="175" t="s">
        <v>162</v>
      </c>
      <c r="E2464" s="175"/>
      <c r="F2464" s="174">
        <v>3831840</v>
      </c>
      <c r="G2464" s="174">
        <v>2831380</v>
      </c>
      <c r="H2464" s="174">
        <v>0</v>
      </c>
      <c r="I2464" s="174">
        <v>0</v>
      </c>
      <c r="J2464" s="174">
        <v>7725065</v>
      </c>
      <c r="K2464" s="174">
        <v>2093709</v>
      </c>
      <c r="L2464" s="174">
        <v>1123068</v>
      </c>
      <c r="M2464" s="174">
        <v>178867</v>
      </c>
      <c r="N2464" s="174">
        <v>17783929</v>
      </c>
    </row>
    <row r="2465" spans="1:14" hidden="1" outlineLevel="1" x14ac:dyDescent="0.25">
      <c r="A2465" s="175" t="s">
        <v>391</v>
      </c>
      <c r="B2465" s="175" t="s">
        <v>392</v>
      </c>
      <c r="C2465" s="175" t="s">
        <v>163</v>
      </c>
      <c r="D2465" s="175" t="s">
        <v>164</v>
      </c>
      <c r="E2465" s="175"/>
      <c r="F2465" s="174">
        <v>0</v>
      </c>
      <c r="G2465" s="174">
        <v>0</v>
      </c>
      <c r="H2465" s="174">
        <v>0</v>
      </c>
      <c r="I2465" s="174">
        <v>0</v>
      </c>
      <c r="J2465" s="174">
        <v>150816</v>
      </c>
      <c r="K2465" s="174">
        <v>0</v>
      </c>
      <c r="L2465" s="174">
        <v>2714</v>
      </c>
      <c r="M2465" s="174">
        <v>0</v>
      </c>
      <c r="N2465" s="174">
        <v>153530</v>
      </c>
    </row>
    <row r="2466" spans="1:14" hidden="1" outlineLevel="1" x14ac:dyDescent="0.25">
      <c r="A2466" s="175" t="s">
        <v>391</v>
      </c>
      <c r="B2466" s="175" t="s">
        <v>392</v>
      </c>
      <c r="C2466" s="175" t="s">
        <v>165</v>
      </c>
      <c r="D2466" s="175" t="s">
        <v>166</v>
      </c>
      <c r="E2466" s="175"/>
      <c r="F2466" s="174">
        <v>597787</v>
      </c>
      <c r="G2466" s="174">
        <v>0</v>
      </c>
      <c r="H2466" s="174">
        <v>0</v>
      </c>
      <c r="I2466" s="174">
        <v>0</v>
      </c>
      <c r="J2466" s="174">
        <v>1421188</v>
      </c>
      <c r="K2466" s="174">
        <v>0</v>
      </c>
      <c r="L2466" s="174">
        <v>1617379</v>
      </c>
      <c r="M2466" s="174">
        <v>0</v>
      </c>
      <c r="N2466" s="174">
        <v>3636354</v>
      </c>
    </row>
    <row r="2467" spans="1:14" hidden="1" outlineLevel="1" x14ac:dyDescent="0.25">
      <c r="A2467" s="175" t="s">
        <v>391</v>
      </c>
      <c r="B2467" s="175" t="s">
        <v>392</v>
      </c>
      <c r="C2467" s="175" t="s">
        <v>167</v>
      </c>
      <c r="D2467" s="175" t="s">
        <v>168</v>
      </c>
      <c r="E2467" s="175"/>
      <c r="F2467" s="174">
        <v>0</v>
      </c>
      <c r="G2467" s="174">
        <v>3051984</v>
      </c>
      <c r="H2467" s="174">
        <v>0</v>
      </c>
      <c r="I2467" s="174">
        <v>0</v>
      </c>
      <c r="J2467" s="174">
        <v>0</v>
      </c>
      <c r="K2467" s="174">
        <v>4824107</v>
      </c>
      <c r="L2467" s="174">
        <v>0</v>
      </c>
      <c r="M2467" s="174">
        <v>503208</v>
      </c>
      <c r="N2467" s="174">
        <v>8379299</v>
      </c>
    </row>
    <row r="2468" spans="1:14" hidden="1" outlineLevel="1" x14ac:dyDescent="0.25">
      <c r="A2468" s="175" t="s">
        <v>391</v>
      </c>
      <c r="B2468" s="175" t="s">
        <v>392</v>
      </c>
      <c r="C2468" s="175" t="s">
        <v>169</v>
      </c>
      <c r="D2468" s="175" t="s">
        <v>170</v>
      </c>
      <c r="E2468" s="175"/>
      <c r="F2468" s="174">
        <v>0</v>
      </c>
      <c r="G2468" s="174">
        <v>0</v>
      </c>
      <c r="H2468" s="174">
        <v>0</v>
      </c>
      <c r="I2468" s="174">
        <v>0</v>
      </c>
      <c r="J2468" s="174">
        <v>1382096</v>
      </c>
      <c r="K2468" s="174">
        <v>0</v>
      </c>
      <c r="L2468" s="174">
        <v>947066</v>
      </c>
      <c r="M2468" s="174">
        <v>0</v>
      </c>
      <c r="N2468" s="174">
        <v>2329162</v>
      </c>
    </row>
    <row r="2469" spans="1:14" hidden="1" outlineLevel="1" x14ac:dyDescent="0.25">
      <c r="A2469" s="175" t="s">
        <v>391</v>
      </c>
      <c r="B2469" s="175" t="s">
        <v>392</v>
      </c>
      <c r="C2469" s="175" t="s">
        <v>171</v>
      </c>
      <c r="D2469" s="175" t="s">
        <v>172</v>
      </c>
      <c r="E2469" s="175"/>
      <c r="F2469" s="174">
        <v>1546320</v>
      </c>
      <c r="G2469" s="174">
        <v>1503296</v>
      </c>
      <c r="H2469" s="174">
        <v>0</v>
      </c>
      <c r="I2469" s="174">
        <v>0</v>
      </c>
      <c r="J2469" s="174">
        <v>5356848</v>
      </c>
      <c r="K2469" s="174">
        <v>102528</v>
      </c>
      <c r="L2469" s="174">
        <v>333190</v>
      </c>
      <c r="M2469" s="174">
        <v>32852</v>
      </c>
      <c r="N2469" s="174">
        <v>8875034</v>
      </c>
    </row>
    <row r="2470" spans="1:14" hidden="1" outlineLevel="1" x14ac:dyDescent="0.25">
      <c r="A2470" s="175" t="s">
        <v>391</v>
      </c>
      <c r="B2470" s="175" t="s">
        <v>392</v>
      </c>
      <c r="C2470" s="175" t="s">
        <v>173</v>
      </c>
      <c r="D2470" s="175" t="s">
        <v>174</v>
      </c>
      <c r="E2470" s="175"/>
      <c r="F2470" s="174">
        <v>0</v>
      </c>
      <c r="G2470" s="174">
        <v>461060</v>
      </c>
      <c r="H2470" s="174">
        <v>0</v>
      </c>
      <c r="I2470" s="174">
        <v>0</v>
      </c>
      <c r="J2470" s="174">
        <v>0</v>
      </c>
      <c r="K2470" s="174">
        <v>11840</v>
      </c>
      <c r="L2470" s="174">
        <v>0</v>
      </c>
      <c r="M2470" s="174">
        <v>488</v>
      </c>
      <c r="N2470" s="174">
        <v>473388</v>
      </c>
    </row>
    <row r="2471" spans="1:14" hidden="1" outlineLevel="1" x14ac:dyDescent="0.25">
      <c r="A2471" s="175" t="s">
        <v>391</v>
      </c>
      <c r="B2471" s="175" t="s">
        <v>392</v>
      </c>
      <c r="C2471" s="175" t="s">
        <v>175</v>
      </c>
      <c r="D2471" s="175" t="s">
        <v>176</v>
      </c>
      <c r="E2471" s="175"/>
      <c r="F2471" s="174">
        <v>0</v>
      </c>
      <c r="G2471" s="174">
        <v>243452</v>
      </c>
      <c r="H2471" s="174">
        <v>0</v>
      </c>
      <c r="I2471" s="174">
        <v>0</v>
      </c>
      <c r="J2471" s="174">
        <v>0</v>
      </c>
      <c r="K2471" s="174">
        <v>6283435</v>
      </c>
      <c r="L2471" s="174">
        <v>0</v>
      </c>
      <c r="M2471" s="174">
        <v>1209126</v>
      </c>
      <c r="N2471" s="174">
        <v>7736013</v>
      </c>
    </row>
    <row r="2472" spans="1:14" hidden="1" outlineLevel="1" x14ac:dyDescent="0.25">
      <c r="A2472" s="175" t="s">
        <v>391</v>
      </c>
      <c r="B2472" s="175" t="s">
        <v>392</v>
      </c>
      <c r="C2472" s="175" t="s">
        <v>177</v>
      </c>
      <c r="D2472" s="175" t="s">
        <v>178</v>
      </c>
      <c r="E2472" s="175"/>
      <c r="F2472" s="174">
        <v>36509632</v>
      </c>
      <c r="G2472" s="174">
        <v>0</v>
      </c>
      <c r="H2472" s="174">
        <v>0</v>
      </c>
      <c r="I2472" s="174">
        <v>6191026</v>
      </c>
      <c r="J2472" s="174">
        <v>80400</v>
      </c>
      <c r="K2472" s="174">
        <v>0</v>
      </c>
      <c r="L2472" s="174">
        <v>34833</v>
      </c>
      <c r="M2472" s="174">
        <v>0</v>
      </c>
      <c r="N2472" s="174">
        <v>42815891</v>
      </c>
    </row>
    <row r="2473" spans="1:14" hidden="1" outlineLevel="1" x14ac:dyDescent="0.25">
      <c r="A2473" s="175" t="s">
        <v>391</v>
      </c>
      <c r="B2473" s="175" t="s">
        <v>392</v>
      </c>
      <c r="C2473" s="175" t="s">
        <v>179</v>
      </c>
      <c r="D2473" s="175" t="s">
        <v>180</v>
      </c>
      <c r="E2473" s="175"/>
      <c r="F2473" s="174">
        <v>5469040</v>
      </c>
      <c r="G2473" s="174">
        <v>0</v>
      </c>
      <c r="H2473" s="174">
        <v>0</v>
      </c>
      <c r="I2473" s="174">
        <v>0</v>
      </c>
      <c r="J2473" s="174">
        <v>351920</v>
      </c>
      <c r="K2473" s="174">
        <v>0</v>
      </c>
      <c r="L2473" s="174">
        <v>47409</v>
      </c>
      <c r="M2473" s="174">
        <v>0</v>
      </c>
      <c r="N2473" s="174">
        <v>5868369</v>
      </c>
    </row>
    <row r="2474" spans="1:14" hidden="1" outlineLevel="1" x14ac:dyDescent="0.25">
      <c r="A2474" s="175" t="s">
        <v>391</v>
      </c>
      <c r="B2474" s="175" t="s">
        <v>392</v>
      </c>
      <c r="C2474" s="175" t="s">
        <v>181</v>
      </c>
      <c r="D2474" s="175" t="s">
        <v>182</v>
      </c>
      <c r="E2474" s="175"/>
      <c r="F2474" s="174">
        <v>0</v>
      </c>
      <c r="G2474" s="174">
        <v>186576</v>
      </c>
      <c r="H2474" s="174">
        <v>0</v>
      </c>
      <c r="I2474" s="174">
        <v>0</v>
      </c>
      <c r="J2474" s="174">
        <v>0</v>
      </c>
      <c r="K2474" s="174">
        <v>7987771</v>
      </c>
      <c r="L2474" s="174">
        <v>0</v>
      </c>
      <c r="M2474" s="174">
        <v>605557</v>
      </c>
      <c r="N2474" s="174">
        <v>8779904</v>
      </c>
    </row>
    <row r="2475" spans="1:14" hidden="1" outlineLevel="1" x14ac:dyDescent="0.25">
      <c r="A2475" s="175" t="s">
        <v>391</v>
      </c>
      <c r="B2475" s="175" t="s">
        <v>392</v>
      </c>
      <c r="C2475" s="175" t="s">
        <v>183</v>
      </c>
      <c r="D2475" s="175" t="s">
        <v>184</v>
      </c>
      <c r="E2475" s="175"/>
      <c r="F2475" s="174">
        <v>0</v>
      </c>
      <c r="G2475" s="174">
        <v>0</v>
      </c>
      <c r="H2475" s="174">
        <v>0</v>
      </c>
      <c r="I2475" s="174">
        <v>0</v>
      </c>
      <c r="J2475" s="174">
        <v>0</v>
      </c>
      <c r="K2475" s="174">
        <v>513240</v>
      </c>
      <c r="L2475" s="174">
        <v>0</v>
      </c>
      <c r="M2475" s="174">
        <v>8700</v>
      </c>
      <c r="N2475" s="174">
        <v>521940</v>
      </c>
    </row>
    <row r="2476" spans="1:14" hidden="1" outlineLevel="1" x14ac:dyDescent="0.25">
      <c r="A2476" s="175" t="s">
        <v>391</v>
      </c>
      <c r="B2476" s="175" t="s">
        <v>392</v>
      </c>
      <c r="C2476" s="175" t="s">
        <v>185</v>
      </c>
      <c r="D2476" s="175" t="s">
        <v>186</v>
      </c>
      <c r="E2476" s="175"/>
      <c r="F2476" s="174">
        <v>771936</v>
      </c>
      <c r="G2476" s="174">
        <v>33920</v>
      </c>
      <c r="H2476" s="174">
        <v>0</v>
      </c>
      <c r="I2476" s="174">
        <v>0</v>
      </c>
      <c r="J2476" s="174">
        <v>129920</v>
      </c>
      <c r="K2476" s="174">
        <v>10365205</v>
      </c>
      <c r="L2476" s="174">
        <v>103194</v>
      </c>
      <c r="M2476" s="174">
        <v>1653344</v>
      </c>
      <c r="N2476" s="174">
        <v>13057519</v>
      </c>
    </row>
    <row r="2477" spans="1:14" hidden="1" outlineLevel="1" x14ac:dyDescent="0.25">
      <c r="A2477" s="175" t="s">
        <v>391</v>
      </c>
      <c r="B2477" s="175" t="s">
        <v>392</v>
      </c>
      <c r="C2477" s="175" t="s">
        <v>187</v>
      </c>
      <c r="D2477" s="175" t="s">
        <v>188</v>
      </c>
      <c r="E2477" s="175"/>
      <c r="F2477" s="174">
        <v>0</v>
      </c>
      <c r="G2477" s="174">
        <v>0</v>
      </c>
      <c r="H2477" s="174">
        <v>0</v>
      </c>
      <c r="I2477" s="174">
        <v>0</v>
      </c>
      <c r="J2477" s="174">
        <v>0</v>
      </c>
      <c r="K2477" s="174">
        <v>803333</v>
      </c>
      <c r="L2477" s="174">
        <v>0</v>
      </c>
      <c r="M2477" s="174">
        <v>1048</v>
      </c>
      <c r="N2477" s="174">
        <v>804381</v>
      </c>
    </row>
    <row r="2478" spans="1:14" hidden="1" outlineLevel="1" x14ac:dyDescent="0.25">
      <c r="A2478" s="175" t="s">
        <v>391</v>
      </c>
      <c r="B2478" s="175" t="s">
        <v>392</v>
      </c>
      <c r="C2478" s="175" t="s">
        <v>189</v>
      </c>
      <c r="D2478" s="175" t="s">
        <v>190</v>
      </c>
      <c r="E2478" s="175"/>
      <c r="F2478" s="174">
        <v>0</v>
      </c>
      <c r="G2478" s="174">
        <v>0</v>
      </c>
      <c r="H2478" s="174">
        <v>0</v>
      </c>
      <c r="I2478" s="174">
        <v>0</v>
      </c>
      <c r="J2478" s="174">
        <v>0</v>
      </c>
      <c r="K2478" s="174">
        <v>4408345</v>
      </c>
      <c r="L2478" s="174">
        <v>0</v>
      </c>
      <c r="M2478" s="174">
        <v>11665</v>
      </c>
      <c r="N2478" s="174">
        <v>4420010</v>
      </c>
    </row>
    <row r="2479" spans="1:14" hidden="1" outlineLevel="1" x14ac:dyDescent="0.25">
      <c r="A2479" s="175" t="s">
        <v>391</v>
      </c>
      <c r="B2479" s="175" t="s">
        <v>392</v>
      </c>
      <c r="C2479" s="175" t="s">
        <v>191</v>
      </c>
      <c r="D2479" s="175" t="s">
        <v>192</v>
      </c>
      <c r="E2479" s="175"/>
      <c r="F2479" s="174">
        <v>0</v>
      </c>
      <c r="G2479" s="174">
        <v>21319320</v>
      </c>
      <c r="H2479" s="174">
        <v>8391150</v>
      </c>
      <c r="I2479" s="174">
        <v>0</v>
      </c>
      <c r="J2479" s="174">
        <v>0</v>
      </c>
      <c r="K2479" s="174">
        <v>145312</v>
      </c>
      <c r="L2479" s="174">
        <v>0</v>
      </c>
      <c r="M2479" s="174">
        <v>24883</v>
      </c>
      <c r="N2479" s="174">
        <v>29880665</v>
      </c>
    </row>
    <row r="2480" spans="1:14" hidden="1" outlineLevel="1" x14ac:dyDescent="0.25">
      <c r="A2480" s="175" t="s">
        <v>391</v>
      </c>
      <c r="B2480" s="175" t="s">
        <v>392</v>
      </c>
      <c r="C2480" s="175" t="s">
        <v>193</v>
      </c>
      <c r="D2480" s="175" t="s">
        <v>194</v>
      </c>
      <c r="E2480" s="175"/>
      <c r="F2480" s="174">
        <v>0</v>
      </c>
      <c r="G2480" s="174">
        <v>0</v>
      </c>
      <c r="H2480" s="174">
        <v>0</v>
      </c>
      <c r="I2480" s="174">
        <v>0</v>
      </c>
      <c r="J2480" s="174">
        <v>2980487</v>
      </c>
      <c r="K2480" s="174">
        <v>0</v>
      </c>
      <c r="L2480" s="174">
        <v>162844</v>
      </c>
      <c r="M2480" s="174">
        <v>0</v>
      </c>
      <c r="N2480" s="174">
        <v>3143331</v>
      </c>
    </row>
    <row r="2481" spans="1:14" hidden="1" outlineLevel="1" x14ac:dyDescent="0.25">
      <c r="A2481" s="175" t="s">
        <v>391</v>
      </c>
      <c r="B2481" s="175" t="s">
        <v>392</v>
      </c>
      <c r="C2481" s="175" t="s">
        <v>195</v>
      </c>
      <c r="D2481" s="175" t="s">
        <v>196</v>
      </c>
      <c r="E2481" s="175"/>
      <c r="F2481" s="174">
        <v>0</v>
      </c>
      <c r="G2481" s="174">
        <v>0</v>
      </c>
      <c r="H2481" s="174">
        <v>0</v>
      </c>
      <c r="I2481" s="174">
        <v>0</v>
      </c>
      <c r="J2481" s="174">
        <v>1673928</v>
      </c>
      <c r="K2481" s="174">
        <v>0</v>
      </c>
      <c r="L2481" s="174">
        <v>870260</v>
      </c>
      <c r="M2481" s="174">
        <v>0</v>
      </c>
      <c r="N2481" s="174">
        <v>2544188</v>
      </c>
    </row>
    <row r="2482" spans="1:14" hidden="1" outlineLevel="1" x14ac:dyDescent="0.25">
      <c r="A2482" s="175" t="s">
        <v>391</v>
      </c>
      <c r="B2482" s="175" t="s">
        <v>392</v>
      </c>
      <c r="C2482" s="175" t="s">
        <v>197</v>
      </c>
      <c r="D2482" s="175" t="s">
        <v>198</v>
      </c>
      <c r="E2482" s="175"/>
      <c r="F2482" s="174">
        <v>0</v>
      </c>
      <c r="G2482" s="174">
        <v>0</v>
      </c>
      <c r="H2482" s="174">
        <v>0</v>
      </c>
      <c r="I2482" s="174">
        <v>0</v>
      </c>
      <c r="J2482" s="174">
        <v>690480</v>
      </c>
      <c r="K2482" s="174">
        <v>0</v>
      </c>
      <c r="L2482" s="174">
        <v>110605</v>
      </c>
      <c r="M2482" s="174">
        <v>0</v>
      </c>
      <c r="N2482" s="174">
        <v>801085</v>
      </c>
    </row>
    <row r="2483" spans="1:14" hidden="1" outlineLevel="1" x14ac:dyDescent="0.25">
      <c r="A2483" s="175" t="s">
        <v>391</v>
      </c>
      <c r="B2483" s="175" t="s">
        <v>392</v>
      </c>
      <c r="C2483" s="175" t="s">
        <v>199</v>
      </c>
      <c r="D2483" s="175" t="s">
        <v>200</v>
      </c>
      <c r="E2483" s="175"/>
      <c r="F2483" s="174">
        <v>3342101</v>
      </c>
      <c r="G2483" s="174">
        <v>0</v>
      </c>
      <c r="H2483" s="174">
        <v>0</v>
      </c>
      <c r="I2483" s="174">
        <v>0</v>
      </c>
      <c r="J2483" s="174">
        <v>43008</v>
      </c>
      <c r="K2483" s="174">
        <v>0</v>
      </c>
      <c r="L2483" s="174">
        <v>23187</v>
      </c>
      <c r="M2483" s="174">
        <v>0</v>
      </c>
      <c r="N2483" s="174">
        <v>3408296</v>
      </c>
    </row>
    <row r="2484" spans="1:14" hidden="1" outlineLevel="1" x14ac:dyDescent="0.25">
      <c r="A2484" s="175" t="s">
        <v>391</v>
      </c>
      <c r="B2484" s="175" t="s">
        <v>392</v>
      </c>
      <c r="C2484" s="175" t="s">
        <v>201</v>
      </c>
      <c r="D2484" s="175" t="s">
        <v>202</v>
      </c>
      <c r="E2484" s="175"/>
      <c r="F2484" s="174">
        <v>2581280</v>
      </c>
      <c r="G2484" s="174">
        <v>0</v>
      </c>
      <c r="H2484" s="174">
        <v>0</v>
      </c>
      <c r="I2484" s="174">
        <v>0</v>
      </c>
      <c r="J2484" s="174">
        <v>2037333</v>
      </c>
      <c r="K2484" s="174">
        <v>0</v>
      </c>
      <c r="L2484" s="174">
        <v>3157618</v>
      </c>
      <c r="M2484" s="174">
        <v>0</v>
      </c>
      <c r="N2484" s="174">
        <v>7776231</v>
      </c>
    </row>
    <row r="2485" spans="1:14" hidden="1" outlineLevel="1" x14ac:dyDescent="0.25">
      <c r="A2485" s="175" t="s">
        <v>391</v>
      </c>
      <c r="B2485" s="175" t="s">
        <v>392</v>
      </c>
      <c r="C2485" s="175" t="s">
        <v>203</v>
      </c>
      <c r="D2485" s="175" t="s">
        <v>204</v>
      </c>
      <c r="E2485" s="175"/>
      <c r="F2485" s="174">
        <v>55586988</v>
      </c>
      <c r="G2485" s="174">
        <v>0</v>
      </c>
      <c r="H2485" s="174">
        <v>0</v>
      </c>
      <c r="I2485" s="174">
        <v>0</v>
      </c>
      <c r="J2485" s="174">
        <v>175904</v>
      </c>
      <c r="K2485" s="174">
        <v>0</v>
      </c>
      <c r="L2485" s="174">
        <v>5292</v>
      </c>
      <c r="M2485" s="174">
        <v>0</v>
      </c>
      <c r="N2485" s="174">
        <v>55768184</v>
      </c>
    </row>
    <row r="2486" spans="1:14" hidden="1" outlineLevel="1" x14ac:dyDescent="0.25">
      <c r="A2486" s="175" t="s">
        <v>391</v>
      </c>
      <c r="B2486" s="175" t="s">
        <v>392</v>
      </c>
      <c r="C2486" s="175" t="s">
        <v>205</v>
      </c>
      <c r="D2486" s="175" t="s">
        <v>206</v>
      </c>
      <c r="E2486" s="175"/>
      <c r="F2486" s="174">
        <v>12937778</v>
      </c>
      <c r="G2486" s="174">
        <v>0</v>
      </c>
      <c r="H2486" s="174">
        <v>0</v>
      </c>
      <c r="I2486" s="174">
        <v>0</v>
      </c>
      <c r="J2486" s="174">
        <v>1874951</v>
      </c>
      <c r="K2486" s="174">
        <v>0</v>
      </c>
      <c r="L2486" s="174">
        <v>125729</v>
      </c>
      <c r="M2486" s="174">
        <v>0</v>
      </c>
      <c r="N2486" s="174">
        <v>14938458</v>
      </c>
    </row>
    <row r="2487" spans="1:14" hidden="1" outlineLevel="1" x14ac:dyDescent="0.25">
      <c r="A2487" s="175" t="s">
        <v>391</v>
      </c>
      <c r="B2487" s="175" t="s">
        <v>392</v>
      </c>
      <c r="C2487" s="175" t="s">
        <v>207</v>
      </c>
      <c r="D2487" s="175" t="s">
        <v>208</v>
      </c>
      <c r="E2487" s="175"/>
      <c r="F2487" s="174">
        <v>0</v>
      </c>
      <c r="G2487" s="174">
        <v>0</v>
      </c>
      <c r="H2487" s="174">
        <v>0</v>
      </c>
      <c r="I2487" s="174">
        <v>0</v>
      </c>
      <c r="J2487" s="174">
        <v>0</v>
      </c>
      <c r="K2487" s="174">
        <v>0</v>
      </c>
      <c r="L2487" s="174">
        <v>0</v>
      </c>
      <c r="M2487" s="174">
        <v>0</v>
      </c>
      <c r="N2487" s="174">
        <v>0</v>
      </c>
    </row>
    <row r="2488" spans="1:14" hidden="1" outlineLevel="1" x14ac:dyDescent="0.25">
      <c r="A2488" s="175" t="s">
        <v>391</v>
      </c>
      <c r="B2488" s="175" t="s">
        <v>392</v>
      </c>
      <c r="C2488" s="175" t="s">
        <v>209</v>
      </c>
      <c r="D2488" s="175" t="s">
        <v>210</v>
      </c>
      <c r="E2488" s="175"/>
      <c r="F2488" s="174">
        <v>124944049</v>
      </c>
      <c r="G2488" s="174">
        <v>68106100</v>
      </c>
      <c r="H2488" s="174">
        <v>8391150</v>
      </c>
      <c r="I2488" s="174">
        <v>6191026</v>
      </c>
      <c r="J2488" s="174">
        <v>32867923</v>
      </c>
      <c r="K2488" s="174">
        <v>37753913</v>
      </c>
      <c r="L2488" s="174">
        <v>9362451</v>
      </c>
      <c r="M2488" s="174">
        <v>4241316</v>
      </c>
      <c r="N2488" s="174">
        <v>291857928</v>
      </c>
    </row>
    <row r="2489" spans="1:14" hidden="1" outlineLevel="1" x14ac:dyDescent="0.25">
      <c r="D2489" s="173" t="s">
        <v>211</v>
      </c>
      <c r="E2489" s="173"/>
    </row>
    <row r="2490" spans="1:14" hidden="1" outlineLevel="1" x14ac:dyDescent="0.25">
      <c r="A2490" s="175" t="s">
        <v>391</v>
      </c>
      <c r="B2490" s="175" t="s">
        <v>392</v>
      </c>
      <c r="C2490" s="175" t="s">
        <v>212</v>
      </c>
      <c r="D2490" s="175" t="s">
        <v>213</v>
      </c>
      <c r="E2490" s="175"/>
      <c r="F2490" s="174">
        <v>300</v>
      </c>
      <c r="G2490" s="174">
        <v>0</v>
      </c>
      <c r="H2490" s="174">
        <v>0</v>
      </c>
      <c r="I2490" s="174">
        <v>0</v>
      </c>
      <c r="J2490" s="174">
        <v>0</v>
      </c>
      <c r="K2490" s="174">
        <v>0</v>
      </c>
      <c r="L2490" s="174">
        <v>0</v>
      </c>
      <c r="M2490" s="174">
        <v>0</v>
      </c>
      <c r="N2490" s="174">
        <v>300</v>
      </c>
    </row>
    <row r="2491" spans="1:14" hidden="1" outlineLevel="1" x14ac:dyDescent="0.25">
      <c r="A2491" s="175" t="s">
        <v>391</v>
      </c>
      <c r="B2491" s="175" t="s">
        <v>392</v>
      </c>
      <c r="C2491" s="175" t="s">
        <v>214</v>
      </c>
      <c r="D2491" s="175" t="s">
        <v>215</v>
      </c>
      <c r="E2491" s="175"/>
      <c r="F2491" s="174">
        <v>0</v>
      </c>
      <c r="G2491" s="174">
        <v>2742</v>
      </c>
      <c r="H2491" s="174">
        <v>0</v>
      </c>
      <c r="I2491" s="174">
        <v>0</v>
      </c>
      <c r="J2491" s="174">
        <v>0</v>
      </c>
      <c r="K2491" s="174">
        <v>0</v>
      </c>
      <c r="L2491" s="174">
        <v>0</v>
      </c>
      <c r="M2491" s="174">
        <v>0</v>
      </c>
      <c r="N2491" s="174">
        <v>2742</v>
      </c>
    </row>
    <row r="2492" spans="1:14" hidden="1" outlineLevel="1" x14ac:dyDescent="0.25">
      <c r="A2492" s="175" t="s">
        <v>391</v>
      </c>
      <c r="B2492" s="175" t="s">
        <v>392</v>
      </c>
      <c r="C2492" s="175" t="s">
        <v>216</v>
      </c>
      <c r="D2492" s="175" t="s">
        <v>217</v>
      </c>
      <c r="E2492" s="175"/>
      <c r="F2492" s="174">
        <v>13131</v>
      </c>
      <c r="G2492" s="174">
        <v>3540</v>
      </c>
      <c r="H2492" s="174">
        <v>0</v>
      </c>
      <c r="I2492" s="174">
        <v>0</v>
      </c>
      <c r="J2492" s="174">
        <v>0</v>
      </c>
      <c r="K2492" s="174">
        <v>0</v>
      </c>
      <c r="L2492" s="174">
        <v>0</v>
      </c>
      <c r="M2492" s="174">
        <v>0</v>
      </c>
      <c r="N2492" s="174">
        <v>16671</v>
      </c>
    </row>
    <row r="2493" spans="1:14" hidden="1" outlineLevel="1" x14ac:dyDescent="0.25">
      <c r="A2493" s="175" t="s">
        <v>391</v>
      </c>
      <c r="B2493" s="175" t="s">
        <v>392</v>
      </c>
      <c r="C2493" s="175" t="s">
        <v>218</v>
      </c>
      <c r="D2493" s="175" t="s">
        <v>219</v>
      </c>
      <c r="E2493" s="175"/>
      <c r="F2493" s="174">
        <v>0</v>
      </c>
      <c r="G2493" s="174">
        <v>423</v>
      </c>
      <c r="H2493" s="174">
        <v>0</v>
      </c>
      <c r="I2493" s="174">
        <v>0</v>
      </c>
      <c r="J2493" s="174">
        <v>0</v>
      </c>
      <c r="K2493" s="174">
        <v>0</v>
      </c>
      <c r="L2493" s="174">
        <v>0</v>
      </c>
      <c r="M2493" s="174">
        <v>0</v>
      </c>
      <c r="N2493" s="174">
        <v>423</v>
      </c>
    </row>
    <row r="2494" spans="1:14" hidden="1" outlineLevel="1" x14ac:dyDescent="0.25">
      <c r="A2494" s="175" t="s">
        <v>391</v>
      </c>
      <c r="B2494" s="175" t="s">
        <v>392</v>
      </c>
      <c r="C2494" s="175" t="s">
        <v>482</v>
      </c>
      <c r="D2494" s="175" t="s">
        <v>483</v>
      </c>
      <c r="E2494" s="175"/>
      <c r="F2494" s="174">
        <v>0</v>
      </c>
      <c r="G2494" s="174">
        <v>249</v>
      </c>
      <c r="H2494" s="174">
        <v>0</v>
      </c>
      <c r="I2494" s="174">
        <v>0</v>
      </c>
      <c r="J2494" s="174">
        <v>0</v>
      </c>
      <c r="K2494" s="174">
        <v>0</v>
      </c>
      <c r="L2494" s="174">
        <v>0</v>
      </c>
      <c r="M2494" s="174">
        <v>0</v>
      </c>
      <c r="N2494" s="174">
        <v>249</v>
      </c>
    </row>
    <row r="2495" spans="1:14" hidden="1" outlineLevel="1" x14ac:dyDescent="0.25">
      <c r="A2495" s="175" t="s">
        <v>391</v>
      </c>
      <c r="B2495" s="175" t="s">
        <v>392</v>
      </c>
      <c r="C2495" s="175" t="s">
        <v>484</v>
      </c>
      <c r="D2495" s="175" t="s">
        <v>220</v>
      </c>
      <c r="E2495" s="175"/>
      <c r="F2495" s="174">
        <v>13431</v>
      </c>
      <c r="G2495" s="174">
        <v>6954</v>
      </c>
      <c r="H2495" s="174">
        <v>0</v>
      </c>
      <c r="I2495" s="174">
        <v>0</v>
      </c>
      <c r="J2495" s="174">
        <v>0</v>
      </c>
      <c r="K2495" s="174">
        <v>0</v>
      </c>
      <c r="L2495" s="174">
        <v>0</v>
      </c>
      <c r="M2495" s="174">
        <v>0</v>
      </c>
      <c r="N2495" s="174">
        <v>20385</v>
      </c>
    </row>
    <row r="2496" spans="1:14" hidden="1" outlineLevel="1" x14ac:dyDescent="0.25"/>
    <row r="2497" spans="1:14" hidden="1" outlineLevel="1" x14ac:dyDescent="0.25"/>
    <row r="2498" spans="1:14" hidden="1" outlineLevel="1" x14ac:dyDescent="0.25">
      <c r="A2498" s="173" t="s">
        <v>393</v>
      </c>
    </row>
    <row r="2499" spans="1:14" hidden="1" outlineLevel="1" x14ac:dyDescent="0.25">
      <c r="A2499" s="175" t="s">
        <v>6</v>
      </c>
      <c r="B2499" s="175" t="s">
        <v>143</v>
      </c>
      <c r="C2499" s="175" t="s">
        <v>14</v>
      </c>
      <c r="D2499" s="173" t="s">
        <v>144</v>
      </c>
      <c r="E2499" s="173"/>
      <c r="F2499" s="174" t="s">
        <v>145</v>
      </c>
      <c r="G2499" s="174" t="s">
        <v>146</v>
      </c>
      <c r="H2499" s="174" t="s">
        <v>147</v>
      </c>
      <c r="I2499" s="174" t="s">
        <v>148</v>
      </c>
      <c r="J2499" s="174" t="s">
        <v>149</v>
      </c>
      <c r="K2499" s="174" t="s">
        <v>150</v>
      </c>
      <c r="L2499" s="174" t="s">
        <v>151</v>
      </c>
      <c r="M2499" s="174" t="s">
        <v>152</v>
      </c>
      <c r="N2499" s="174" t="s">
        <v>5</v>
      </c>
    </row>
    <row r="2500" spans="1:14" hidden="1" outlineLevel="1" x14ac:dyDescent="0.25">
      <c r="A2500" s="175" t="s">
        <v>394</v>
      </c>
      <c r="B2500" s="175" t="s">
        <v>395</v>
      </c>
      <c r="C2500" s="175" t="s">
        <v>155</v>
      </c>
      <c r="D2500" s="175" t="s">
        <v>156</v>
      </c>
      <c r="E2500" s="175"/>
      <c r="F2500" s="174">
        <v>29568</v>
      </c>
      <c r="G2500" s="174">
        <v>0</v>
      </c>
      <c r="H2500" s="174">
        <v>0</v>
      </c>
      <c r="I2500" s="174">
        <v>0</v>
      </c>
      <c r="J2500" s="174">
        <v>0</v>
      </c>
      <c r="K2500" s="174">
        <v>0</v>
      </c>
      <c r="L2500" s="174">
        <v>0</v>
      </c>
      <c r="M2500" s="174">
        <v>0</v>
      </c>
      <c r="N2500" s="174">
        <v>29568</v>
      </c>
    </row>
    <row r="2501" spans="1:14" hidden="1" outlineLevel="1" x14ac:dyDescent="0.25">
      <c r="A2501" s="175" t="s">
        <v>394</v>
      </c>
      <c r="B2501" s="175" t="s">
        <v>395</v>
      </c>
      <c r="C2501" s="175" t="s">
        <v>157</v>
      </c>
      <c r="D2501" s="175" t="s">
        <v>158</v>
      </c>
      <c r="E2501" s="175"/>
      <c r="F2501" s="174">
        <v>0</v>
      </c>
      <c r="G2501" s="174">
        <v>0</v>
      </c>
      <c r="H2501" s="174">
        <v>0</v>
      </c>
      <c r="I2501" s="174">
        <v>0</v>
      </c>
      <c r="J2501" s="174">
        <v>0</v>
      </c>
      <c r="K2501" s="174">
        <v>0</v>
      </c>
      <c r="L2501" s="174">
        <v>0</v>
      </c>
      <c r="M2501" s="174">
        <v>0</v>
      </c>
      <c r="N2501" s="174">
        <v>0</v>
      </c>
    </row>
    <row r="2502" spans="1:14" hidden="1" outlineLevel="1" x14ac:dyDescent="0.25">
      <c r="A2502" s="175" t="s">
        <v>394</v>
      </c>
      <c r="B2502" s="175" t="s">
        <v>395</v>
      </c>
      <c r="C2502" s="175" t="s">
        <v>159</v>
      </c>
      <c r="D2502" s="175" t="s">
        <v>160</v>
      </c>
      <c r="E2502" s="175"/>
      <c r="F2502" s="174">
        <v>0</v>
      </c>
      <c r="G2502" s="174">
        <v>669504</v>
      </c>
      <c r="H2502" s="174">
        <v>0</v>
      </c>
      <c r="I2502" s="174">
        <v>0</v>
      </c>
      <c r="J2502" s="174">
        <v>1152</v>
      </c>
      <c r="K2502" s="174">
        <v>1216</v>
      </c>
      <c r="L2502" s="174">
        <v>0</v>
      </c>
      <c r="M2502" s="174">
        <v>0</v>
      </c>
      <c r="N2502" s="174">
        <v>671872</v>
      </c>
    </row>
    <row r="2503" spans="1:14" hidden="1" outlineLevel="1" x14ac:dyDescent="0.25">
      <c r="A2503" s="175" t="s">
        <v>394</v>
      </c>
      <c r="B2503" s="175" t="s">
        <v>395</v>
      </c>
      <c r="C2503" s="175" t="s">
        <v>161</v>
      </c>
      <c r="D2503" s="175" t="s">
        <v>162</v>
      </c>
      <c r="E2503" s="175"/>
      <c r="F2503" s="174">
        <v>63168</v>
      </c>
      <c r="G2503" s="174">
        <v>35472</v>
      </c>
      <c r="H2503" s="174">
        <v>0</v>
      </c>
      <c r="I2503" s="174">
        <v>0</v>
      </c>
      <c r="J2503" s="174">
        <v>11472</v>
      </c>
      <c r="K2503" s="174">
        <v>27328</v>
      </c>
      <c r="L2503" s="174">
        <v>34196</v>
      </c>
      <c r="M2503" s="174">
        <v>16152</v>
      </c>
      <c r="N2503" s="174">
        <v>187788</v>
      </c>
    </row>
    <row r="2504" spans="1:14" hidden="1" outlineLevel="1" x14ac:dyDescent="0.25">
      <c r="A2504" s="175" t="s">
        <v>394</v>
      </c>
      <c r="B2504" s="175" t="s">
        <v>395</v>
      </c>
      <c r="C2504" s="175" t="s">
        <v>163</v>
      </c>
      <c r="D2504" s="175" t="s">
        <v>164</v>
      </c>
      <c r="E2504" s="175"/>
      <c r="F2504" s="174">
        <v>0</v>
      </c>
      <c r="G2504" s="174">
        <v>0</v>
      </c>
      <c r="H2504" s="174">
        <v>0</v>
      </c>
      <c r="I2504" s="174">
        <v>0</v>
      </c>
      <c r="J2504" s="174">
        <v>0</v>
      </c>
      <c r="K2504" s="174">
        <v>0</v>
      </c>
      <c r="L2504" s="174">
        <v>0</v>
      </c>
      <c r="M2504" s="174">
        <v>0</v>
      </c>
      <c r="N2504" s="174">
        <v>0</v>
      </c>
    </row>
    <row r="2505" spans="1:14" hidden="1" outlineLevel="1" x14ac:dyDescent="0.25">
      <c r="A2505" s="175" t="s">
        <v>394</v>
      </c>
      <c r="B2505" s="175" t="s">
        <v>395</v>
      </c>
      <c r="C2505" s="175" t="s">
        <v>165</v>
      </c>
      <c r="D2505" s="175" t="s">
        <v>166</v>
      </c>
      <c r="E2505" s="175"/>
      <c r="F2505" s="174">
        <v>18000</v>
      </c>
      <c r="G2505" s="174">
        <v>0</v>
      </c>
      <c r="H2505" s="174">
        <v>0</v>
      </c>
      <c r="I2505" s="174">
        <v>0</v>
      </c>
      <c r="J2505" s="174">
        <v>72000</v>
      </c>
      <c r="K2505" s="174">
        <v>0</v>
      </c>
      <c r="L2505" s="174">
        <v>808</v>
      </c>
      <c r="M2505" s="174">
        <v>0</v>
      </c>
      <c r="N2505" s="174">
        <v>90808</v>
      </c>
    </row>
    <row r="2506" spans="1:14" hidden="1" outlineLevel="1" x14ac:dyDescent="0.25">
      <c r="A2506" s="175" t="s">
        <v>394</v>
      </c>
      <c r="B2506" s="175" t="s">
        <v>395</v>
      </c>
      <c r="C2506" s="175" t="s">
        <v>167</v>
      </c>
      <c r="D2506" s="175" t="s">
        <v>168</v>
      </c>
      <c r="E2506" s="175"/>
      <c r="F2506" s="174">
        <v>0</v>
      </c>
      <c r="G2506" s="174">
        <v>20080</v>
      </c>
      <c r="H2506" s="174">
        <v>0</v>
      </c>
      <c r="I2506" s="174">
        <v>0</v>
      </c>
      <c r="J2506" s="174">
        <v>0</v>
      </c>
      <c r="K2506" s="174">
        <v>100384</v>
      </c>
      <c r="L2506" s="174">
        <v>0</v>
      </c>
      <c r="M2506" s="174">
        <v>4188</v>
      </c>
      <c r="N2506" s="174">
        <v>124652</v>
      </c>
    </row>
    <row r="2507" spans="1:14" hidden="1" outlineLevel="1" x14ac:dyDescent="0.25">
      <c r="A2507" s="175" t="s">
        <v>394</v>
      </c>
      <c r="B2507" s="175" t="s">
        <v>395</v>
      </c>
      <c r="C2507" s="175" t="s">
        <v>169</v>
      </c>
      <c r="D2507" s="175" t="s">
        <v>170</v>
      </c>
      <c r="E2507" s="175"/>
      <c r="F2507" s="174">
        <v>0</v>
      </c>
      <c r="G2507" s="174">
        <v>0</v>
      </c>
      <c r="H2507" s="174">
        <v>0</v>
      </c>
      <c r="I2507" s="174">
        <v>0</v>
      </c>
      <c r="J2507" s="174">
        <v>0</v>
      </c>
      <c r="K2507" s="174">
        <v>0</v>
      </c>
      <c r="L2507" s="174">
        <v>0</v>
      </c>
      <c r="M2507" s="174">
        <v>0</v>
      </c>
      <c r="N2507" s="174">
        <v>0</v>
      </c>
    </row>
    <row r="2508" spans="1:14" hidden="1" outlineLevel="1" x14ac:dyDescent="0.25">
      <c r="A2508" s="175" t="s">
        <v>394</v>
      </c>
      <c r="B2508" s="175" t="s">
        <v>395</v>
      </c>
      <c r="C2508" s="175" t="s">
        <v>171</v>
      </c>
      <c r="D2508" s="175" t="s">
        <v>172</v>
      </c>
      <c r="E2508" s="175"/>
      <c r="F2508" s="174">
        <v>43008</v>
      </c>
      <c r="G2508" s="174">
        <v>45184</v>
      </c>
      <c r="H2508" s="174">
        <v>0</v>
      </c>
      <c r="I2508" s="174">
        <v>0</v>
      </c>
      <c r="J2508" s="174">
        <v>0</v>
      </c>
      <c r="K2508" s="174">
        <v>0</v>
      </c>
      <c r="L2508" s="174">
        <v>0</v>
      </c>
      <c r="M2508" s="174">
        <v>0</v>
      </c>
      <c r="N2508" s="174">
        <v>88192</v>
      </c>
    </row>
    <row r="2509" spans="1:14" hidden="1" outlineLevel="1" x14ac:dyDescent="0.25">
      <c r="A2509" s="175" t="s">
        <v>394</v>
      </c>
      <c r="B2509" s="175" t="s">
        <v>395</v>
      </c>
      <c r="C2509" s="175" t="s">
        <v>173</v>
      </c>
      <c r="D2509" s="175" t="s">
        <v>174</v>
      </c>
      <c r="E2509" s="175"/>
      <c r="F2509" s="174">
        <v>0</v>
      </c>
      <c r="G2509" s="174">
        <v>12064</v>
      </c>
      <c r="H2509" s="174">
        <v>0</v>
      </c>
      <c r="I2509" s="174">
        <v>0</v>
      </c>
      <c r="J2509" s="174">
        <v>0</v>
      </c>
      <c r="K2509" s="174">
        <v>0</v>
      </c>
      <c r="L2509" s="174">
        <v>0</v>
      </c>
      <c r="M2509" s="174">
        <v>0</v>
      </c>
      <c r="N2509" s="174">
        <v>12064</v>
      </c>
    </row>
    <row r="2510" spans="1:14" hidden="1" outlineLevel="1" x14ac:dyDescent="0.25">
      <c r="A2510" s="175" t="s">
        <v>394</v>
      </c>
      <c r="B2510" s="175" t="s">
        <v>395</v>
      </c>
      <c r="C2510" s="175" t="s">
        <v>175</v>
      </c>
      <c r="D2510" s="175" t="s">
        <v>176</v>
      </c>
      <c r="E2510" s="175"/>
      <c r="F2510" s="174">
        <v>0</v>
      </c>
      <c r="G2510" s="174">
        <v>11536</v>
      </c>
      <c r="H2510" s="174">
        <v>0</v>
      </c>
      <c r="I2510" s="174">
        <v>0</v>
      </c>
      <c r="J2510" s="174">
        <v>0</v>
      </c>
      <c r="K2510" s="174">
        <v>7984</v>
      </c>
      <c r="L2510" s="174">
        <v>0</v>
      </c>
      <c r="M2510" s="174">
        <v>0</v>
      </c>
      <c r="N2510" s="174">
        <v>19520</v>
      </c>
    </row>
    <row r="2511" spans="1:14" hidden="1" outlineLevel="1" x14ac:dyDescent="0.25">
      <c r="A2511" s="175" t="s">
        <v>394</v>
      </c>
      <c r="B2511" s="175" t="s">
        <v>395</v>
      </c>
      <c r="C2511" s="175" t="s">
        <v>177</v>
      </c>
      <c r="D2511" s="175" t="s">
        <v>178</v>
      </c>
      <c r="E2511" s="175"/>
      <c r="F2511" s="174">
        <v>895056</v>
      </c>
      <c r="G2511" s="174">
        <v>0</v>
      </c>
      <c r="H2511" s="174">
        <v>0</v>
      </c>
      <c r="I2511" s="174">
        <v>72760</v>
      </c>
      <c r="J2511" s="174">
        <v>0</v>
      </c>
      <c r="K2511" s="174">
        <v>0</v>
      </c>
      <c r="L2511" s="174">
        <v>400</v>
      </c>
      <c r="M2511" s="174">
        <v>0</v>
      </c>
      <c r="N2511" s="174">
        <v>968216</v>
      </c>
    </row>
    <row r="2512" spans="1:14" hidden="1" outlineLevel="1" x14ac:dyDescent="0.25">
      <c r="A2512" s="175" t="s">
        <v>394</v>
      </c>
      <c r="B2512" s="175" t="s">
        <v>395</v>
      </c>
      <c r="C2512" s="175" t="s">
        <v>179</v>
      </c>
      <c r="D2512" s="175" t="s">
        <v>180</v>
      </c>
      <c r="E2512" s="175"/>
      <c r="F2512" s="174">
        <v>227760</v>
      </c>
      <c r="G2512" s="174">
        <v>0</v>
      </c>
      <c r="H2512" s="174">
        <v>0</v>
      </c>
      <c r="I2512" s="174">
        <v>0</v>
      </c>
      <c r="J2512" s="174">
        <v>0</v>
      </c>
      <c r="K2512" s="174">
        <v>0</v>
      </c>
      <c r="L2512" s="174">
        <v>0</v>
      </c>
      <c r="M2512" s="174">
        <v>0</v>
      </c>
      <c r="N2512" s="174">
        <v>227760</v>
      </c>
    </row>
    <row r="2513" spans="1:14" hidden="1" outlineLevel="1" x14ac:dyDescent="0.25">
      <c r="A2513" s="175" t="s">
        <v>394</v>
      </c>
      <c r="B2513" s="175" t="s">
        <v>395</v>
      </c>
      <c r="C2513" s="175" t="s">
        <v>181</v>
      </c>
      <c r="D2513" s="175" t="s">
        <v>182</v>
      </c>
      <c r="E2513" s="175"/>
      <c r="F2513" s="174">
        <v>0</v>
      </c>
      <c r="G2513" s="174">
        <v>0</v>
      </c>
      <c r="H2513" s="174">
        <v>0</v>
      </c>
      <c r="I2513" s="174">
        <v>0</v>
      </c>
      <c r="J2513" s="174">
        <v>0</v>
      </c>
      <c r="K2513" s="174">
        <v>0</v>
      </c>
      <c r="L2513" s="174">
        <v>0</v>
      </c>
      <c r="M2513" s="174">
        <v>0</v>
      </c>
      <c r="N2513" s="174">
        <v>0</v>
      </c>
    </row>
    <row r="2514" spans="1:14" hidden="1" outlineLevel="1" x14ac:dyDescent="0.25">
      <c r="A2514" s="175" t="s">
        <v>394</v>
      </c>
      <c r="B2514" s="175" t="s">
        <v>395</v>
      </c>
      <c r="C2514" s="175" t="s">
        <v>183</v>
      </c>
      <c r="D2514" s="175" t="s">
        <v>184</v>
      </c>
      <c r="E2514" s="175"/>
      <c r="F2514" s="174">
        <v>0</v>
      </c>
      <c r="G2514" s="174">
        <v>0</v>
      </c>
      <c r="H2514" s="174">
        <v>0</v>
      </c>
      <c r="I2514" s="174">
        <v>0</v>
      </c>
      <c r="J2514" s="174">
        <v>0</v>
      </c>
      <c r="K2514" s="174">
        <v>0</v>
      </c>
      <c r="L2514" s="174">
        <v>0</v>
      </c>
      <c r="M2514" s="174">
        <v>0</v>
      </c>
      <c r="N2514" s="174">
        <v>0</v>
      </c>
    </row>
    <row r="2515" spans="1:14" hidden="1" outlineLevel="1" x14ac:dyDescent="0.25">
      <c r="A2515" s="175" t="s">
        <v>394</v>
      </c>
      <c r="B2515" s="175" t="s">
        <v>395</v>
      </c>
      <c r="C2515" s="175" t="s">
        <v>185</v>
      </c>
      <c r="D2515" s="175" t="s">
        <v>186</v>
      </c>
      <c r="E2515" s="175"/>
      <c r="F2515" s="174">
        <v>10128</v>
      </c>
      <c r="G2515" s="174">
        <v>0</v>
      </c>
      <c r="H2515" s="174">
        <v>0</v>
      </c>
      <c r="I2515" s="174">
        <v>0</v>
      </c>
      <c r="J2515" s="174">
        <v>10256</v>
      </c>
      <c r="K2515" s="174">
        <v>13712</v>
      </c>
      <c r="L2515" s="174">
        <v>3568</v>
      </c>
      <c r="M2515" s="174">
        <v>13702</v>
      </c>
      <c r="N2515" s="174">
        <v>51366</v>
      </c>
    </row>
    <row r="2516" spans="1:14" hidden="1" outlineLevel="1" x14ac:dyDescent="0.25">
      <c r="A2516" s="175" t="s">
        <v>394</v>
      </c>
      <c r="B2516" s="175" t="s">
        <v>395</v>
      </c>
      <c r="C2516" s="175" t="s">
        <v>187</v>
      </c>
      <c r="D2516" s="175" t="s">
        <v>188</v>
      </c>
      <c r="E2516" s="175"/>
      <c r="F2516" s="174">
        <v>0</v>
      </c>
      <c r="G2516" s="174">
        <v>0</v>
      </c>
      <c r="H2516" s="174">
        <v>0</v>
      </c>
      <c r="I2516" s="174">
        <v>0</v>
      </c>
      <c r="J2516" s="174">
        <v>0</v>
      </c>
      <c r="K2516" s="174">
        <v>0</v>
      </c>
      <c r="L2516" s="174">
        <v>0</v>
      </c>
      <c r="M2516" s="174">
        <v>0</v>
      </c>
      <c r="N2516" s="174">
        <v>0</v>
      </c>
    </row>
    <row r="2517" spans="1:14" hidden="1" outlineLevel="1" x14ac:dyDescent="0.25">
      <c r="A2517" s="175" t="s">
        <v>394</v>
      </c>
      <c r="B2517" s="175" t="s">
        <v>395</v>
      </c>
      <c r="C2517" s="175" t="s">
        <v>189</v>
      </c>
      <c r="D2517" s="175" t="s">
        <v>190</v>
      </c>
      <c r="E2517" s="175"/>
      <c r="F2517" s="174">
        <v>0</v>
      </c>
      <c r="G2517" s="174">
        <v>0</v>
      </c>
      <c r="H2517" s="174">
        <v>0</v>
      </c>
      <c r="I2517" s="174">
        <v>0</v>
      </c>
      <c r="J2517" s="174">
        <v>0</v>
      </c>
      <c r="K2517" s="174">
        <v>0</v>
      </c>
      <c r="L2517" s="174">
        <v>0</v>
      </c>
      <c r="M2517" s="174">
        <v>0</v>
      </c>
      <c r="N2517" s="174">
        <v>0</v>
      </c>
    </row>
    <row r="2518" spans="1:14" hidden="1" outlineLevel="1" x14ac:dyDescent="0.25">
      <c r="A2518" s="175" t="s">
        <v>394</v>
      </c>
      <c r="B2518" s="175" t="s">
        <v>395</v>
      </c>
      <c r="C2518" s="175" t="s">
        <v>191</v>
      </c>
      <c r="D2518" s="175" t="s">
        <v>192</v>
      </c>
      <c r="E2518" s="175"/>
      <c r="F2518" s="174">
        <v>0</v>
      </c>
      <c r="G2518" s="174">
        <v>635136</v>
      </c>
      <c r="H2518" s="174">
        <v>283600</v>
      </c>
      <c r="I2518" s="174">
        <v>0</v>
      </c>
      <c r="J2518" s="174">
        <v>0</v>
      </c>
      <c r="K2518" s="174">
        <v>0</v>
      </c>
      <c r="L2518" s="174">
        <v>0</v>
      </c>
      <c r="M2518" s="174">
        <v>0</v>
      </c>
      <c r="N2518" s="174">
        <v>918736</v>
      </c>
    </row>
    <row r="2519" spans="1:14" hidden="1" outlineLevel="1" x14ac:dyDescent="0.25">
      <c r="A2519" s="175" t="s">
        <v>394</v>
      </c>
      <c r="B2519" s="175" t="s">
        <v>395</v>
      </c>
      <c r="C2519" s="175" t="s">
        <v>193</v>
      </c>
      <c r="D2519" s="175" t="s">
        <v>194</v>
      </c>
      <c r="E2519" s="175"/>
      <c r="F2519" s="174">
        <v>0</v>
      </c>
      <c r="G2519" s="174">
        <v>0</v>
      </c>
      <c r="H2519" s="174">
        <v>0</v>
      </c>
      <c r="I2519" s="174">
        <v>0</v>
      </c>
      <c r="J2519" s="174">
        <v>0</v>
      </c>
      <c r="K2519" s="174">
        <v>0</v>
      </c>
      <c r="L2519" s="174">
        <v>0</v>
      </c>
      <c r="M2519" s="174">
        <v>0</v>
      </c>
      <c r="N2519" s="174">
        <v>0</v>
      </c>
    </row>
    <row r="2520" spans="1:14" hidden="1" outlineLevel="1" x14ac:dyDescent="0.25">
      <c r="A2520" s="175" t="s">
        <v>394</v>
      </c>
      <c r="B2520" s="175" t="s">
        <v>395</v>
      </c>
      <c r="C2520" s="175" t="s">
        <v>195</v>
      </c>
      <c r="D2520" s="175" t="s">
        <v>196</v>
      </c>
      <c r="E2520" s="175"/>
      <c r="F2520" s="174">
        <v>0</v>
      </c>
      <c r="G2520" s="174">
        <v>0</v>
      </c>
      <c r="H2520" s="174">
        <v>0</v>
      </c>
      <c r="I2520" s="174">
        <v>0</v>
      </c>
      <c r="J2520" s="174">
        <v>0</v>
      </c>
      <c r="K2520" s="174">
        <v>0</v>
      </c>
      <c r="L2520" s="174">
        <v>0</v>
      </c>
      <c r="M2520" s="174">
        <v>0</v>
      </c>
      <c r="N2520" s="174">
        <v>0</v>
      </c>
    </row>
    <row r="2521" spans="1:14" hidden="1" outlineLevel="1" x14ac:dyDescent="0.25">
      <c r="A2521" s="175" t="s">
        <v>394</v>
      </c>
      <c r="B2521" s="175" t="s">
        <v>395</v>
      </c>
      <c r="C2521" s="175" t="s">
        <v>197</v>
      </c>
      <c r="D2521" s="175" t="s">
        <v>198</v>
      </c>
      <c r="E2521" s="175"/>
      <c r="F2521" s="174">
        <v>0</v>
      </c>
      <c r="G2521" s="174">
        <v>0</v>
      </c>
      <c r="H2521" s="174">
        <v>0</v>
      </c>
      <c r="I2521" s="174">
        <v>0</v>
      </c>
      <c r="J2521" s="174">
        <v>0</v>
      </c>
      <c r="K2521" s="174">
        <v>0</v>
      </c>
      <c r="L2521" s="174">
        <v>0</v>
      </c>
      <c r="M2521" s="174">
        <v>0</v>
      </c>
      <c r="N2521" s="174">
        <v>0</v>
      </c>
    </row>
    <row r="2522" spans="1:14" hidden="1" outlineLevel="1" x14ac:dyDescent="0.25">
      <c r="A2522" s="175" t="s">
        <v>394</v>
      </c>
      <c r="B2522" s="175" t="s">
        <v>395</v>
      </c>
      <c r="C2522" s="175" t="s">
        <v>199</v>
      </c>
      <c r="D2522" s="175" t="s">
        <v>200</v>
      </c>
      <c r="E2522" s="175"/>
      <c r="F2522" s="174">
        <v>39984</v>
      </c>
      <c r="G2522" s="174">
        <v>0</v>
      </c>
      <c r="H2522" s="174">
        <v>0</v>
      </c>
      <c r="I2522" s="174">
        <v>0</v>
      </c>
      <c r="J2522" s="174">
        <v>12480</v>
      </c>
      <c r="K2522" s="174">
        <v>0</v>
      </c>
      <c r="L2522" s="174">
        <v>0</v>
      </c>
      <c r="M2522" s="174">
        <v>0</v>
      </c>
      <c r="N2522" s="174">
        <v>52464</v>
      </c>
    </row>
    <row r="2523" spans="1:14" hidden="1" outlineLevel="1" x14ac:dyDescent="0.25">
      <c r="A2523" s="175" t="s">
        <v>394</v>
      </c>
      <c r="B2523" s="175" t="s">
        <v>395</v>
      </c>
      <c r="C2523" s="175" t="s">
        <v>201</v>
      </c>
      <c r="D2523" s="175" t="s">
        <v>202</v>
      </c>
      <c r="E2523" s="175"/>
      <c r="F2523" s="174">
        <v>52944</v>
      </c>
      <c r="G2523" s="174">
        <v>0</v>
      </c>
      <c r="H2523" s="174">
        <v>0</v>
      </c>
      <c r="I2523" s="174">
        <v>0</v>
      </c>
      <c r="J2523" s="174">
        <v>0</v>
      </c>
      <c r="K2523" s="174">
        <v>0</v>
      </c>
      <c r="L2523" s="174">
        <v>0</v>
      </c>
      <c r="M2523" s="174">
        <v>0</v>
      </c>
      <c r="N2523" s="174">
        <v>52944</v>
      </c>
    </row>
    <row r="2524" spans="1:14" hidden="1" outlineLevel="1" x14ac:dyDescent="0.25">
      <c r="A2524" s="175" t="s">
        <v>394</v>
      </c>
      <c r="B2524" s="175" t="s">
        <v>395</v>
      </c>
      <c r="C2524" s="175" t="s">
        <v>203</v>
      </c>
      <c r="D2524" s="175" t="s">
        <v>204</v>
      </c>
      <c r="E2524" s="175"/>
      <c r="F2524" s="174">
        <v>1343520</v>
      </c>
      <c r="G2524" s="174">
        <v>0</v>
      </c>
      <c r="H2524" s="174">
        <v>0</v>
      </c>
      <c r="I2524" s="174">
        <v>0</v>
      </c>
      <c r="J2524" s="174">
        <v>0</v>
      </c>
      <c r="K2524" s="174">
        <v>0</v>
      </c>
      <c r="L2524" s="174">
        <v>0</v>
      </c>
      <c r="M2524" s="174">
        <v>0</v>
      </c>
      <c r="N2524" s="174">
        <v>1343520</v>
      </c>
    </row>
    <row r="2525" spans="1:14" hidden="1" outlineLevel="1" x14ac:dyDescent="0.25">
      <c r="A2525" s="175" t="s">
        <v>394</v>
      </c>
      <c r="B2525" s="175" t="s">
        <v>395</v>
      </c>
      <c r="C2525" s="175" t="s">
        <v>205</v>
      </c>
      <c r="D2525" s="175" t="s">
        <v>206</v>
      </c>
      <c r="E2525" s="175"/>
      <c r="F2525" s="174">
        <v>304352</v>
      </c>
      <c r="G2525" s="174">
        <v>0</v>
      </c>
      <c r="H2525" s="174">
        <v>0</v>
      </c>
      <c r="I2525" s="174">
        <v>0</v>
      </c>
      <c r="J2525" s="174">
        <v>18656</v>
      </c>
      <c r="K2525" s="174">
        <v>0</v>
      </c>
      <c r="L2525" s="174">
        <v>0</v>
      </c>
      <c r="M2525" s="174">
        <v>0</v>
      </c>
      <c r="N2525" s="174">
        <v>323008</v>
      </c>
    </row>
    <row r="2526" spans="1:14" hidden="1" outlineLevel="1" x14ac:dyDescent="0.25">
      <c r="A2526" s="175" t="s">
        <v>394</v>
      </c>
      <c r="B2526" s="175" t="s">
        <v>395</v>
      </c>
      <c r="C2526" s="175" t="s">
        <v>207</v>
      </c>
      <c r="D2526" s="175" t="s">
        <v>208</v>
      </c>
      <c r="E2526" s="175"/>
      <c r="F2526" s="174">
        <v>0</v>
      </c>
      <c r="G2526" s="174">
        <v>0</v>
      </c>
      <c r="H2526" s="174">
        <v>0</v>
      </c>
      <c r="I2526" s="174">
        <v>0</v>
      </c>
      <c r="J2526" s="174">
        <v>0</v>
      </c>
      <c r="K2526" s="174">
        <v>0</v>
      </c>
      <c r="L2526" s="174">
        <v>0</v>
      </c>
      <c r="M2526" s="174">
        <v>0</v>
      </c>
      <c r="N2526" s="174">
        <v>0</v>
      </c>
    </row>
    <row r="2527" spans="1:14" hidden="1" outlineLevel="1" x14ac:dyDescent="0.25">
      <c r="A2527" s="175" t="s">
        <v>394</v>
      </c>
      <c r="B2527" s="175" t="s">
        <v>395</v>
      </c>
      <c r="C2527" s="175" t="s">
        <v>209</v>
      </c>
      <c r="D2527" s="175" t="s">
        <v>210</v>
      </c>
      <c r="E2527" s="175"/>
      <c r="F2527" s="174">
        <v>3027488</v>
      </c>
      <c r="G2527" s="174">
        <v>1428976</v>
      </c>
      <c r="H2527" s="174">
        <v>283600</v>
      </c>
      <c r="I2527" s="174">
        <v>72760</v>
      </c>
      <c r="J2527" s="174">
        <v>126016</v>
      </c>
      <c r="K2527" s="174">
        <v>150624</v>
      </c>
      <c r="L2527" s="174">
        <v>38972</v>
      </c>
      <c r="M2527" s="174">
        <v>34042</v>
      </c>
      <c r="N2527" s="174">
        <v>5162478</v>
      </c>
    </row>
    <row r="2528" spans="1:14" hidden="1" outlineLevel="1" x14ac:dyDescent="0.25">
      <c r="D2528" s="173" t="s">
        <v>211</v>
      </c>
      <c r="E2528" s="173"/>
    </row>
    <row r="2529" spans="1:14" hidden="1" outlineLevel="1" x14ac:dyDescent="0.25">
      <c r="A2529" s="175" t="s">
        <v>394</v>
      </c>
      <c r="B2529" s="175" t="s">
        <v>395</v>
      </c>
      <c r="C2529" s="175" t="s">
        <v>212</v>
      </c>
      <c r="D2529" s="175" t="s">
        <v>213</v>
      </c>
      <c r="E2529" s="175"/>
      <c r="F2529" s="174">
        <v>0</v>
      </c>
      <c r="G2529" s="174">
        <v>0</v>
      </c>
      <c r="H2529" s="174">
        <v>0</v>
      </c>
      <c r="I2529" s="174">
        <v>0</v>
      </c>
      <c r="J2529" s="174">
        <v>0</v>
      </c>
      <c r="K2529" s="174">
        <v>0</v>
      </c>
      <c r="L2529" s="174">
        <v>0</v>
      </c>
      <c r="M2529" s="174">
        <v>0</v>
      </c>
      <c r="N2529" s="174">
        <v>0</v>
      </c>
    </row>
    <row r="2530" spans="1:14" hidden="1" outlineLevel="1" x14ac:dyDescent="0.25">
      <c r="A2530" s="175" t="s">
        <v>394</v>
      </c>
      <c r="B2530" s="175" t="s">
        <v>395</v>
      </c>
      <c r="C2530" s="175" t="s">
        <v>214</v>
      </c>
      <c r="D2530" s="175" t="s">
        <v>215</v>
      </c>
      <c r="E2530" s="175"/>
      <c r="F2530" s="174">
        <v>0</v>
      </c>
      <c r="G2530" s="174">
        <v>0</v>
      </c>
      <c r="H2530" s="174">
        <v>0</v>
      </c>
      <c r="I2530" s="174">
        <v>0</v>
      </c>
      <c r="J2530" s="174">
        <v>0</v>
      </c>
      <c r="K2530" s="174">
        <v>0</v>
      </c>
      <c r="L2530" s="174">
        <v>0</v>
      </c>
      <c r="M2530" s="174">
        <v>0</v>
      </c>
      <c r="N2530" s="174">
        <v>0</v>
      </c>
    </row>
    <row r="2531" spans="1:14" hidden="1" outlineLevel="1" x14ac:dyDescent="0.25">
      <c r="A2531" s="175" t="s">
        <v>394</v>
      </c>
      <c r="B2531" s="175" t="s">
        <v>395</v>
      </c>
      <c r="C2531" s="175" t="s">
        <v>216</v>
      </c>
      <c r="D2531" s="175" t="s">
        <v>217</v>
      </c>
      <c r="E2531" s="175"/>
      <c r="F2531" s="174">
        <v>0</v>
      </c>
      <c r="G2531" s="174">
        <v>0</v>
      </c>
      <c r="H2531" s="174">
        <v>0</v>
      </c>
      <c r="I2531" s="174">
        <v>0</v>
      </c>
      <c r="J2531" s="174">
        <v>0</v>
      </c>
      <c r="K2531" s="174">
        <v>0</v>
      </c>
      <c r="L2531" s="174">
        <v>0</v>
      </c>
      <c r="M2531" s="174">
        <v>0</v>
      </c>
      <c r="N2531" s="174">
        <v>0</v>
      </c>
    </row>
    <row r="2532" spans="1:14" hidden="1" outlineLevel="1" x14ac:dyDescent="0.25">
      <c r="A2532" s="175" t="s">
        <v>394</v>
      </c>
      <c r="B2532" s="175" t="s">
        <v>395</v>
      </c>
      <c r="C2532" s="175" t="s">
        <v>218</v>
      </c>
      <c r="D2532" s="175" t="s">
        <v>219</v>
      </c>
      <c r="E2532" s="175"/>
      <c r="F2532" s="174">
        <v>0</v>
      </c>
      <c r="G2532" s="174">
        <v>0</v>
      </c>
      <c r="H2532" s="174">
        <v>0</v>
      </c>
      <c r="I2532" s="174">
        <v>0</v>
      </c>
      <c r="J2532" s="174">
        <v>0</v>
      </c>
      <c r="K2532" s="174">
        <v>0</v>
      </c>
      <c r="L2532" s="174">
        <v>0</v>
      </c>
      <c r="M2532" s="174">
        <v>0</v>
      </c>
      <c r="N2532" s="174">
        <v>0</v>
      </c>
    </row>
    <row r="2533" spans="1:14" hidden="1" outlineLevel="1" x14ac:dyDescent="0.25">
      <c r="A2533" s="175" t="s">
        <v>394</v>
      </c>
      <c r="B2533" s="175" t="s">
        <v>395</v>
      </c>
      <c r="C2533" s="175" t="s">
        <v>482</v>
      </c>
      <c r="D2533" s="175" t="s">
        <v>483</v>
      </c>
      <c r="E2533" s="175"/>
      <c r="F2533" s="174">
        <v>0</v>
      </c>
      <c r="G2533" s="174">
        <v>0</v>
      </c>
      <c r="H2533" s="174">
        <v>0</v>
      </c>
      <c r="I2533" s="174">
        <v>0</v>
      </c>
      <c r="J2533" s="174">
        <v>0</v>
      </c>
      <c r="K2533" s="174">
        <v>0</v>
      </c>
      <c r="L2533" s="174">
        <v>0</v>
      </c>
      <c r="M2533" s="174">
        <v>0</v>
      </c>
      <c r="N2533" s="174">
        <v>0</v>
      </c>
    </row>
    <row r="2534" spans="1:14" hidden="1" outlineLevel="1" x14ac:dyDescent="0.25">
      <c r="A2534" s="175" t="s">
        <v>394</v>
      </c>
      <c r="B2534" s="175" t="s">
        <v>395</v>
      </c>
      <c r="C2534" s="175" t="s">
        <v>484</v>
      </c>
      <c r="D2534" s="175" t="s">
        <v>220</v>
      </c>
      <c r="E2534" s="175"/>
      <c r="F2534" s="174">
        <v>0</v>
      </c>
      <c r="G2534" s="174">
        <v>0</v>
      </c>
      <c r="H2534" s="174">
        <v>0</v>
      </c>
      <c r="I2534" s="174">
        <v>0</v>
      </c>
      <c r="J2534" s="174">
        <v>0</v>
      </c>
      <c r="K2534" s="174">
        <v>0</v>
      </c>
      <c r="L2534" s="174">
        <v>0</v>
      </c>
      <c r="M2534" s="174">
        <v>0</v>
      </c>
      <c r="N2534" s="174">
        <v>0</v>
      </c>
    </row>
    <row r="2535" spans="1:14" hidden="1" outlineLevel="1" x14ac:dyDescent="0.25"/>
    <row r="2536" spans="1:14" hidden="1" outlineLevel="1" x14ac:dyDescent="0.25"/>
    <row r="2537" spans="1:14" hidden="1" outlineLevel="1" x14ac:dyDescent="0.25">
      <c r="A2537" s="173" t="s">
        <v>396</v>
      </c>
    </row>
    <row r="2538" spans="1:14" hidden="1" outlineLevel="1" x14ac:dyDescent="0.25">
      <c r="A2538" s="175" t="s">
        <v>6</v>
      </c>
      <c r="B2538" s="175" t="s">
        <v>143</v>
      </c>
      <c r="C2538" s="175" t="s">
        <v>14</v>
      </c>
      <c r="D2538" s="173" t="s">
        <v>144</v>
      </c>
      <c r="E2538" s="173"/>
      <c r="F2538" s="174" t="s">
        <v>145</v>
      </c>
      <c r="G2538" s="174" t="s">
        <v>146</v>
      </c>
      <c r="H2538" s="174" t="s">
        <v>147</v>
      </c>
      <c r="I2538" s="174" t="s">
        <v>148</v>
      </c>
      <c r="J2538" s="174" t="s">
        <v>149</v>
      </c>
      <c r="K2538" s="174" t="s">
        <v>150</v>
      </c>
      <c r="L2538" s="174" t="s">
        <v>151</v>
      </c>
      <c r="M2538" s="174" t="s">
        <v>152</v>
      </c>
      <c r="N2538" s="174" t="s">
        <v>5</v>
      </c>
    </row>
    <row r="2539" spans="1:14" hidden="1" outlineLevel="1" x14ac:dyDescent="0.25">
      <c r="A2539" s="175" t="s">
        <v>397</v>
      </c>
      <c r="B2539" s="175" t="s">
        <v>398</v>
      </c>
      <c r="C2539" s="175" t="s">
        <v>155</v>
      </c>
      <c r="D2539" s="175" t="s">
        <v>156</v>
      </c>
      <c r="E2539" s="175"/>
      <c r="F2539" s="174">
        <v>18592</v>
      </c>
      <c r="G2539" s="174">
        <v>0</v>
      </c>
      <c r="H2539" s="174">
        <v>0</v>
      </c>
      <c r="I2539" s="174">
        <v>0</v>
      </c>
      <c r="J2539" s="174">
        <v>30736</v>
      </c>
      <c r="K2539" s="174">
        <v>0</v>
      </c>
      <c r="L2539" s="174">
        <v>0</v>
      </c>
      <c r="M2539" s="174">
        <v>0</v>
      </c>
      <c r="N2539" s="174">
        <v>49328</v>
      </c>
    </row>
    <row r="2540" spans="1:14" hidden="1" outlineLevel="1" x14ac:dyDescent="0.25">
      <c r="A2540" s="175" t="s">
        <v>397</v>
      </c>
      <c r="B2540" s="175" t="s">
        <v>398</v>
      </c>
      <c r="C2540" s="175" t="s">
        <v>157</v>
      </c>
      <c r="D2540" s="175" t="s">
        <v>158</v>
      </c>
      <c r="E2540" s="175"/>
      <c r="F2540" s="174">
        <v>0</v>
      </c>
      <c r="G2540" s="174">
        <v>0</v>
      </c>
      <c r="H2540" s="174">
        <v>0</v>
      </c>
      <c r="I2540" s="174">
        <v>0</v>
      </c>
      <c r="J2540" s="174">
        <v>0</v>
      </c>
      <c r="K2540" s="174">
        <v>0</v>
      </c>
      <c r="L2540" s="174">
        <v>0</v>
      </c>
      <c r="M2540" s="174">
        <v>0</v>
      </c>
      <c r="N2540" s="174">
        <v>0</v>
      </c>
    </row>
    <row r="2541" spans="1:14" hidden="1" outlineLevel="1" x14ac:dyDescent="0.25">
      <c r="A2541" s="175" t="s">
        <v>397</v>
      </c>
      <c r="B2541" s="175" t="s">
        <v>398</v>
      </c>
      <c r="C2541" s="175" t="s">
        <v>159</v>
      </c>
      <c r="D2541" s="175" t="s">
        <v>160</v>
      </c>
      <c r="E2541" s="175"/>
      <c r="F2541" s="174">
        <v>0</v>
      </c>
      <c r="G2541" s="174">
        <v>322464</v>
      </c>
      <c r="H2541" s="174">
        <v>0</v>
      </c>
      <c r="I2541" s="174">
        <v>0</v>
      </c>
      <c r="J2541" s="174">
        <v>4112</v>
      </c>
      <c r="K2541" s="174">
        <v>0</v>
      </c>
      <c r="L2541" s="174">
        <v>0</v>
      </c>
      <c r="M2541" s="174">
        <v>0</v>
      </c>
      <c r="N2541" s="174">
        <v>326576</v>
      </c>
    </row>
    <row r="2542" spans="1:14" hidden="1" outlineLevel="1" x14ac:dyDescent="0.25">
      <c r="A2542" s="175" t="s">
        <v>397</v>
      </c>
      <c r="B2542" s="175" t="s">
        <v>398</v>
      </c>
      <c r="C2542" s="175" t="s">
        <v>161</v>
      </c>
      <c r="D2542" s="175" t="s">
        <v>162</v>
      </c>
      <c r="E2542" s="175"/>
      <c r="F2542" s="174">
        <v>31008</v>
      </c>
      <c r="G2542" s="174">
        <v>31056</v>
      </c>
      <c r="H2542" s="174">
        <v>0</v>
      </c>
      <c r="I2542" s="174">
        <v>0</v>
      </c>
      <c r="J2542" s="174">
        <v>103920</v>
      </c>
      <c r="K2542" s="174">
        <v>8240</v>
      </c>
      <c r="L2542" s="174">
        <v>0</v>
      </c>
      <c r="M2542" s="174">
        <v>0</v>
      </c>
      <c r="N2542" s="174">
        <v>174224</v>
      </c>
    </row>
    <row r="2543" spans="1:14" hidden="1" outlineLevel="1" x14ac:dyDescent="0.25">
      <c r="A2543" s="175" t="s">
        <v>397</v>
      </c>
      <c r="B2543" s="175" t="s">
        <v>398</v>
      </c>
      <c r="C2543" s="175" t="s">
        <v>163</v>
      </c>
      <c r="D2543" s="175" t="s">
        <v>164</v>
      </c>
      <c r="E2543" s="175"/>
      <c r="F2543" s="174">
        <v>0</v>
      </c>
      <c r="G2543" s="174">
        <v>0</v>
      </c>
      <c r="H2543" s="174">
        <v>0</v>
      </c>
      <c r="I2543" s="174">
        <v>0</v>
      </c>
      <c r="J2543" s="174">
        <v>752</v>
      </c>
      <c r="K2543" s="174">
        <v>0</v>
      </c>
      <c r="L2543" s="174">
        <v>0</v>
      </c>
      <c r="M2543" s="174">
        <v>0</v>
      </c>
      <c r="N2543" s="174">
        <v>752</v>
      </c>
    </row>
    <row r="2544" spans="1:14" hidden="1" outlineLevel="1" x14ac:dyDescent="0.25">
      <c r="A2544" s="175" t="s">
        <v>397</v>
      </c>
      <c r="B2544" s="175" t="s">
        <v>398</v>
      </c>
      <c r="C2544" s="175" t="s">
        <v>165</v>
      </c>
      <c r="D2544" s="175" t="s">
        <v>166</v>
      </c>
      <c r="E2544" s="175"/>
      <c r="F2544" s="174">
        <v>15728</v>
      </c>
      <c r="G2544" s="174">
        <v>0</v>
      </c>
      <c r="H2544" s="174">
        <v>0</v>
      </c>
      <c r="I2544" s="174">
        <v>0</v>
      </c>
      <c r="J2544" s="174">
        <v>0</v>
      </c>
      <c r="K2544" s="174">
        <v>0</v>
      </c>
      <c r="L2544" s="174">
        <v>0</v>
      </c>
      <c r="M2544" s="174">
        <v>0</v>
      </c>
      <c r="N2544" s="174">
        <v>15728</v>
      </c>
    </row>
    <row r="2545" spans="1:14" hidden="1" outlineLevel="1" x14ac:dyDescent="0.25">
      <c r="A2545" s="175" t="s">
        <v>397</v>
      </c>
      <c r="B2545" s="175" t="s">
        <v>398</v>
      </c>
      <c r="C2545" s="175" t="s">
        <v>167</v>
      </c>
      <c r="D2545" s="175" t="s">
        <v>168</v>
      </c>
      <c r="E2545" s="175"/>
      <c r="F2545" s="174">
        <v>0</v>
      </c>
      <c r="G2545" s="174">
        <v>48864</v>
      </c>
      <c r="H2545" s="174">
        <v>0</v>
      </c>
      <c r="I2545" s="174">
        <v>0</v>
      </c>
      <c r="J2545" s="174">
        <v>0</v>
      </c>
      <c r="K2545" s="174">
        <v>56224</v>
      </c>
      <c r="L2545" s="174">
        <v>0</v>
      </c>
      <c r="M2545" s="174">
        <v>0</v>
      </c>
      <c r="N2545" s="174">
        <v>105088</v>
      </c>
    </row>
    <row r="2546" spans="1:14" hidden="1" outlineLevel="1" x14ac:dyDescent="0.25">
      <c r="A2546" s="175" t="s">
        <v>397</v>
      </c>
      <c r="B2546" s="175" t="s">
        <v>398</v>
      </c>
      <c r="C2546" s="175" t="s">
        <v>169</v>
      </c>
      <c r="D2546" s="175" t="s">
        <v>170</v>
      </c>
      <c r="E2546" s="175"/>
      <c r="F2546" s="174">
        <v>0</v>
      </c>
      <c r="G2546" s="174">
        <v>0</v>
      </c>
      <c r="H2546" s="174">
        <v>0</v>
      </c>
      <c r="I2546" s="174">
        <v>0</v>
      </c>
      <c r="J2546" s="174">
        <v>0</v>
      </c>
      <c r="K2546" s="174">
        <v>0</v>
      </c>
      <c r="L2546" s="174">
        <v>0</v>
      </c>
      <c r="M2546" s="174">
        <v>0</v>
      </c>
      <c r="N2546" s="174">
        <v>0</v>
      </c>
    </row>
    <row r="2547" spans="1:14" hidden="1" outlineLevel="1" x14ac:dyDescent="0.25">
      <c r="A2547" s="175" t="s">
        <v>397</v>
      </c>
      <c r="B2547" s="175" t="s">
        <v>398</v>
      </c>
      <c r="C2547" s="175" t="s">
        <v>171</v>
      </c>
      <c r="D2547" s="175" t="s">
        <v>172</v>
      </c>
      <c r="E2547" s="175"/>
      <c r="F2547" s="174">
        <v>12720</v>
      </c>
      <c r="G2547" s="174">
        <v>26304</v>
      </c>
      <c r="H2547" s="174">
        <v>0</v>
      </c>
      <c r="I2547" s="174">
        <v>0</v>
      </c>
      <c r="J2547" s="174">
        <v>42400</v>
      </c>
      <c r="K2547" s="174">
        <v>0</v>
      </c>
      <c r="L2547" s="174">
        <v>0</v>
      </c>
      <c r="M2547" s="174">
        <v>0</v>
      </c>
      <c r="N2547" s="174">
        <v>81424</v>
      </c>
    </row>
    <row r="2548" spans="1:14" hidden="1" outlineLevel="1" x14ac:dyDescent="0.25">
      <c r="A2548" s="175" t="s">
        <v>397</v>
      </c>
      <c r="B2548" s="175" t="s">
        <v>398</v>
      </c>
      <c r="C2548" s="175" t="s">
        <v>173</v>
      </c>
      <c r="D2548" s="175" t="s">
        <v>174</v>
      </c>
      <c r="E2548" s="175"/>
      <c r="F2548" s="174">
        <v>0</v>
      </c>
      <c r="G2548" s="174">
        <v>3520</v>
      </c>
      <c r="H2548" s="174">
        <v>0</v>
      </c>
      <c r="I2548" s="174">
        <v>0</v>
      </c>
      <c r="J2548" s="174">
        <v>0</v>
      </c>
      <c r="K2548" s="174">
        <v>0</v>
      </c>
      <c r="L2548" s="174">
        <v>0</v>
      </c>
      <c r="M2548" s="174">
        <v>0</v>
      </c>
      <c r="N2548" s="174">
        <v>3520</v>
      </c>
    </row>
    <row r="2549" spans="1:14" hidden="1" outlineLevel="1" x14ac:dyDescent="0.25">
      <c r="A2549" s="175" t="s">
        <v>397</v>
      </c>
      <c r="B2549" s="175" t="s">
        <v>398</v>
      </c>
      <c r="C2549" s="175" t="s">
        <v>175</v>
      </c>
      <c r="D2549" s="175" t="s">
        <v>176</v>
      </c>
      <c r="E2549" s="175"/>
      <c r="F2549" s="174">
        <v>0</v>
      </c>
      <c r="G2549" s="174">
        <v>576</v>
      </c>
      <c r="H2549" s="174">
        <v>0</v>
      </c>
      <c r="I2549" s="174">
        <v>0</v>
      </c>
      <c r="J2549" s="174">
        <v>0</v>
      </c>
      <c r="K2549" s="174">
        <v>5792</v>
      </c>
      <c r="L2549" s="174">
        <v>0</v>
      </c>
      <c r="M2549" s="174">
        <v>3288</v>
      </c>
      <c r="N2549" s="174">
        <v>9656</v>
      </c>
    </row>
    <row r="2550" spans="1:14" hidden="1" outlineLevel="1" x14ac:dyDescent="0.25">
      <c r="A2550" s="175" t="s">
        <v>397</v>
      </c>
      <c r="B2550" s="175" t="s">
        <v>398</v>
      </c>
      <c r="C2550" s="175" t="s">
        <v>177</v>
      </c>
      <c r="D2550" s="175" t="s">
        <v>178</v>
      </c>
      <c r="E2550" s="175"/>
      <c r="F2550" s="174">
        <v>508560</v>
      </c>
      <c r="G2550" s="174">
        <v>0</v>
      </c>
      <c r="H2550" s="174">
        <v>0</v>
      </c>
      <c r="I2550" s="174">
        <v>34568</v>
      </c>
      <c r="J2550" s="174">
        <v>0</v>
      </c>
      <c r="K2550" s="174">
        <v>0</v>
      </c>
      <c r="L2550" s="174">
        <v>0</v>
      </c>
      <c r="M2550" s="174">
        <v>0</v>
      </c>
      <c r="N2550" s="174">
        <v>543128</v>
      </c>
    </row>
    <row r="2551" spans="1:14" hidden="1" outlineLevel="1" x14ac:dyDescent="0.25">
      <c r="A2551" s="175" t="s">
        <v>397</v>
      </c>
      <c r="B2551" s="175" t="s">
        <v>398</v>
      </c>
      <c r="C2551" s="175" t="s">
        <v>179</v>
      </c>
      <c r="D2551" s="175" t="s">
        <v>180</v>
      </c>
      <c r="E2551" s="175"/>
      <c r="F2551" s="174">
        <v>25984</v>
      </c>
      <c r="G2551" s="174">
        <v>0</v>
      </c>
      <c r="H2551" s="174">
        <v>0</v>
      </c>
      <c r="I2551" s="174">
        <v>0</v>
      </c>
      <c r="J2551" s="174">
        <v>0</v>
      </c>
      <c r="K2551" s="174">
        <v>0</v>
      </c>
      <c r="L2551" s="174">
        <v>0</v>
      </c>
      <c r="M2551" s="174">
        <v>0</v>
      </c>
      <c r="N2551" s="174">
        <v>25984</v>
      </c>
    </row>
    <row r="2552" spans="1:14" hidden="1" outlineLevel="1" x14ac:dyDescent="0.25">
      <c r="A2552" s="175" t="s">
        <v>397</v>
      </c>
      <c r="B2552" s="175" t="s">
        <v>398</v>
      </c>
      <c r="C2552" s="175" t="s">
        <v>181</v>
      </c>
      <c r="D2552" s="175" t="s">
        <v>182</v>
      </c>
      <c r="E2552" s="175"/>
      <c r="F2552" s="174">
        <v>0</v>
      </c>
      <c r="G2552" s="174">
        <v>0</v>
      </c>
      <c r="H2552" s="174">
        <v>0</v>
      </c>
      <c r="I2552" s="174">
        <v>0</v>
      </c>
      <c r="J2552" s="174">
        <v>0</v>
      </c>
      <c r="K2552" s="174">
        <v>0</v>
      </c>
      <c r="L2552" s="174">
        <v>0</v>
      </c>
      <c r="M2552" s="174">
        <v>4245</v>
      </c>
      <c r="N2552" s="174">
        <v>4245</v>
      </c>
    </row>
    <row r="2553" spans="1:14" hidden="1" outlineLevel="1" x14ac:dyDescent="0.25">
      <c r="A2553" s="175" t="s">
        <v>397</v>
      </c>
      <c r="B2553" s="175" t="s">
        <v>398</v>
      </c>
      <c r="C2553" s="175" t="s">
        <v>183</v>
      </c>
      <c r="D2553" s="175" t="s">
        <v>184</v>
      </c>
      <c r="E2553" s="175"/>
      <c r="F2553" s="174">
        <v>0</v>
      </c>
      <c r="G2553" s="174">
        <v>0</v>
      </c>
      <c r="H2553" s="174">
        <v>0</v>
      </c>
      <c r="I2553" s="174">
        <v>0</v>
      </c>
      <c r="J2553" s="174">
        <v>0</v>
      </c>
      <c r="K2553" s="174">
        <v>0</v>
      </c>
      <c r="L2553" s="174">
        <v>0</v>
      </c>
      <c r="M2553" s="174">
        <v>0</v>
      </c>
      <c r="N2553" s="174">
        <v>0</v>
      </c>
    </row>
    <row r="2554" spans="1:14" hidden="1" outlineLevel="1" x14ac:dyDescent="0.25">
      <c r="A2554" s="175" t="s">
        <v>397</v>
      </c>
      <c r="B2554" s="175" t="s">
        <v>398</v>
      </c>
      <c r="C2554" s="175" t="s">
        <v>185</v>
      </c>
      <c r="D2554" s="175" t="s">
        <v>186</v>
      </c>
      <c r="E2554" s="175"/>
      <c r="F2554" s="174">
        <v>33264</v>
      </c>
      <c r="G2554" s="174">
        <v>0</v>
      </c>
      <c r="H2554" s="174">
        <v>0</v>
      </c>
      <c r="I2554" s="174">
        <v>0</v>
      </c>
      <c r="J2554" s="174">
        <v>0</v>
      </c>
      <c r="K2554" s="174">
        <v>45248</v>
      </c>
      <c r="L2554" s="174">
        <v>0</v>
      </c>
      <c r="M2554" s="174">
        <v>78412</v>
      </c>
      <c r="N2554" s="174">
        <v>156924</v>
      </c>
    </row>
    <row r="2555" spans="1:14" hidden="1" outlineLevel="1" x14ac:dyDescent="0.25">
      <c r="A2555" s="175" t="s">
        <v>397</v>
      </c>
      <c r="B2555" s="175" t="s">
        <v>398</v>
      </c>
      <c r="C2555" s="175" t="s">
        <v>187</v>
      </c>
      <c r="D2555" s="175" t="s">
        <v>188</v>
      </c>
      <c r="E2555" s="175"/>
      <c r="F2555" s="174">
        <v>0</v>
      </c>
      <c r="G2555" s="174">
        <v>0</v>
      </c>
      <c r="H2555" s="174">
        <v>0</v>
      </c>
      <c r="I2555" s="174">
        <v>0</v>
      </c>
      <c r="J2555" s="174">
        <v>0</v>
      </c>
      <c r="K2555" s="174">
        <v>0</v>
      </c>
      <c r="L2555" s="174">
        <v>0</v>
      </c>
      <c r="M2555" s="174">
        <v>0</v>
      </c>
      <c r="N2555" s="174">
        <v>0</v>
      </c>
    </row>
    <row r="2556" spans="1:14" hidden="1" outlineLevel="1" x14ac:dyDescent="0.25">
      <c r="A2556" s="175" t="s">
        <v>397</v>
      </c>
      <c r="B2556" s="175" t="s">
        <v>398</v>
      </c>
      <c r="C2556" s="175" t="s">
        <v>189</v>
      </c>
      <c r="D2556" s="175" t="s">
        <v>190</v>
      </c>
      <c r="E2556" s="175"/>
      <c r="F2556" s="174">
        <v>0</v>
      </c>
      <c r="G2556" s="174">
        <v>0</v>
      </c>
      <c r="H2556" s="174">
        <v>0</v>
      </c>
      <c r="I2556" s="174">
        <v>0</v>
      </c>
      <c r="J2556" s="174">
        <v>0</v>
      </c>
      <c r="K2556" s="174">
        <v>0</v>
      </c>
      <c r="L2556" s="174">
        <v>0</v>
      </c>
      <c r="M2556" s="174">
        <v>0</v>
      </c>
      <c r="N2556" s="174">
        <v>0</v>
      </c>
    </row>
    <row r="2557" spans="1:14" hidden="1" outlineLevel="1" x14ac:dyDescent="0.25">
      <c r="A2557" s="175" t="s">
        <v>397</v>
      </c>
      <c r="B2557" s="175" t="s">
        <v>398</v>
      </c>
      <c r="C2557" s="175" t="s">
        <v>191</v>
      </c>
      <c r="D2557" s="175" t="s">
        <v>192</v>
      </c>
      <c r="E2557" s="175"/>
      <c r="F2557" s="174">
        <v>0</v>
      </c>
      <c r="G2557" s="174">
        <v>249888</v>
      </c>
      <c r="H2557" s="174">
        <v>198432</v>
      </c>
      <c r="I2557" s="174">
        <v>0</v>
      </c>
      <c r="J2557" s="174">
        <v>0</v>
      </c>
      <c r="K2557" s="174">
        <v>0</v>
      </c>
      <c r="L2557" s="174">
        <v>0</v>
      </c>
      <c r="M2557" s="174">
        <v>0</v>
      </c>
      <c r="N2557" s="174">
        <v>448320</v>
      </c>
    </row>
    <row r="2558" spans="1:14" hidden="1" outlineLevel="1" x14ac:dyDescent="0.25">
      <c r="A2558" s="175" t="s">
        <v>397</v>
      </c>
      <c r="B2558" s="175" t="s">
        <v>398</v>
      </c>
      <c r="C2558" s="175" t="s">
        <v>193</v>
      </c>
      <c r="D2558" s="175" t="s">
        <v>194</v>
      </c>
      <c r="E2558" s="175"/>
      <c r="F2558" s="174">
        <v>0</v>
      </c>
      <c r="G2558" s="174">
        <v>0</v>
      </c>
      <c r="H2558" s="174">
        <v>0</v>
      </c>
      <c r="I2558" s="174">
        <v>0</v>
      </c>
      <c r="J2558" s="174">
        <v>0</v>
      </c>
      <c r="K2558" s="174">
        <v>0</v>
      </c>
      <c r="L2558" s="174">
        <v>0</v>
      </c>
      <c r="M2558" s="174">
        <v>0</v>
      </c>
      <c r="N2558" s="174">
        <v>0</v>
      </c>
    </row>
    <row r="2559" spans="1:14" hidden="1" outlineLevel="1" x14ac:dyDescent="0.25">
      <c r="A2559" s="175" t="s">
        <v>397</v>
      </c>
      <c r="B2559" s="175" t="s">
        <v>398</v>
      </c>
      <c r="C2559" s="175" t="s">
        <v>195</v>
      </c>
      <c r="D2559" s="175" t="s">
        <v>196</v>
      </c>
      <c r="E2559" s="175"/>
      <c r="F2559" s="174">
        <v>0</v>
      </c>
      <c r="G2559" s="174">
        <v>0</v>
      </c>
      <c r="H2559" s="174">
        <v>0</v>
      </c>
      <c r="I2559" s="174">
        <v>0</v>
      </c>
      <c r="J2559" s="174">
        <v>304</v>
      </c>
      <c r="K2559" s="174">
        <v>0</v>
      </c>
      <c r="L2559" s="174">
        <v>0</v>
      </c>
      <c r="M2559" s="174">
        <v>0</v>
      </c>
      <c r="N2559" s="174">
        <v>304</v>
      </c>
    </row>
    <row r="2560" spans="1:14" hidden="1" outlineLevel="1" x14ac:dyDescent="0.25">
      <c r="A2560" s="175" t="s">
        <v>397</v>
      </c>
      <c r="B2560" s="175" t="s">
        <v>398</v>
      </c>
      <c r="C2560" s="175" t="s">
        <v>197</v>
      </c>
      <c r="D2560" s="175" t="s">
        <v>198</v>
      </c>
      <c r="E2560" s="175"/>
      <c r="F2560" s="174">
        <v>0</v>
      </c>
      <c r="G2560" s="174">
        <v>0</v>
      </c>
      <c r="H2560" s="174">
        <v>0</v>
      </c>
      <c r="I2560" s="174">
        <v>0</v>
      </c>
      <c r="J2560" s="174">
        <v>1280</v>
      </c>
      <c r="K2560" s="174">
        <v>0</v>
      </c>
      <c r="L2560" s="174">
        <v>0</v>
      </c>
      <c r="M2560" s="174">
        <v>0</v>
      </c>
      <c r="N2560" s="174">
        <v>1280</v>
      </c>
    </row>
    <row r="2561" spans="1:14" hidden="1" outlineLevel="1" x14ac:dyDescent="0.25">
      <c r="A2561" s="175" t="s">
        <v>397</v>
      </c>
      <c r="B2561" s="175" t="s">
        <v>398</v>
      </c>
      <c r="C2561" s="175" t="s">
        <v>199</v>
      </c>
      <c r="D2561" s="175" t="s">
        <v>200</v>
      </c>
      <c r="E2561" s="175"/>
      <c r="F2561" s="174">
        <v>37680</v>
      </c>
      <c r="G2561" s="174">
        <v>0</v>
      </c>
      <c r="H2561" s="174">
        <v>0</v>
      </c>
      <c r="I2561" s="174">
        <v>0</v>
      </c>
      <c r="J2561" s="174">
        <v>0</v>
      </c>
      <c r="K2561" s="174">
        <v>0</v>
      </c>
      <c r="L2561" s="174">
        <v>0</v>
      </c>
      <c r="M2561" s="174">
        <v>0</v>
      </c>
      <c r="N2561" s="174">
        <v>37680</v>
      </c>
    </row>
    <row r="2562" spans="1:14" hidden="1" outlineLevel="1" x14ac:dyDescent="0.25">
      <c r="A2562" s="175" t="s">
        <v>397</v>
      </c>
      <c r="B2562" s="175" t="s">
        <v>398</v>
      </c>
      <c r="C2562" s="175" t="s">
        <v>201</v>
      </c>
      <c r="D2562" s="175" t="s">
        <v>202</v>
      </c>
      <c r="E2562" s="175"/>
      <c r="F2562" s="174">
        <v>42912</v>
      </c>
      <c r="G2562" s="174">
        <v>0</v>
      </c>
      <c r="H2562" s="174">
        <v>0</v>
      </c>
      <c r="I2562" s="174">
        <v>0</v>
      </c>
      <c r="J2562" s="174">
        <v>0</v>
      </c>
      <c r="K2562" s="174">
        <v>0</v>
      </c>
      <c r="L2562" s="174">
        <v>0</v>
      </c>
      <c r="M2562" s="174">
        <v>0</v>
      </c>
      <c r="N2562" s="174">
        <v>42912</v>
      </c>
    </row>
    <row r="2563" spans="1:14" hidden="1" outlineLevel="1" x14ac:dyDescent="0.25">
      <c r="A2563" s="175" t="s">
        <v>397</v>
      </c>
      <c r="B2563" s="175" t="s">
        <v>398</v>
      </c>
      <c r="C2563" s="175" t="s">
        <v>203</v>
      </c>
      <c r="D2563" s="175" t="s">
        <v>204</v>
      </c>
      <c r="E2563" s="175"/>
      <c r="F2563" s="174">
        <v>748704</v>
      </c>
      <c r="G2563" s="174">
        <v>0</v>
      </c>
      <c r="H2563" s="174">
        <v>0</v>
      </c>
      <c r="I2563" s="174">
        <v>0</v>
      </c>
      <c r="J2563" s="174">
        <v>0</v>
      </c>
      <c r="K2563" s="174">
        <v>0</v>
      </c>
      <c r="L2563" s="174">
        <v>0</v>
      </c>
      <c r="M2563" s="174">
        <v>0</v>
      </c>
      <c r="N2563" s="174">
        <v>748704</v>
      </c>
    </row>
    <row r="2564" spans="1:14" hidden="1" outlineLevel="1" x14ac:dyDescent="0.25">
      <c r="A2564" s="175" t="s">
        <v>397</v>
      </c>
      <c r="B2564" s="175" t="s">
        <v>398</v>
      </c>
      <c r="C2564" s="175" t="s">
        <v>205</v>
      </c>
      <c r="D2564" s="175" t="s">
        <v>206</v>
      </c>
      <c r="E2564" s="175"/>
      <c r="F2564" s="174">
        <v>190592</v>
      </c>
      <c r="G2564" s="174">
        <v>0</v>
      </c>
      <c r="H2564" s="174">
        <v>0</v>
      </c>
      <c r="I2564" s="174">
        <v>0</v>
      </c>
      <c r="J2564" s="174">
        <v>0</v>
      </c>
      <c r="K2564" s="174">
        <v>0</v>
      </c>
      <c r="L2564" s="174">
        <v>0</v>
      </c>
      <c r="M2564" s="174">
        <v>0</v>
      </c>
      <c r="N2564" s="174">
        <v>190592</v>
      </c>
    </row>
    <row r="2565" spans="1:14" hidden="1" outlineLevel="1" x14ac:dyDescent="0.25">
      <c r="A2565" s="175" t="s">
        <v>397</v>
      </c>
      <c r="B2565" s="175" t="s">
        <v>398</v>
      </c>
      <c r="C2565" s="175" t="s">
        <v>207</v>
      </c>
      <c r="D2565" s="175" t="s">
        <v>208</v>
      </c>
      <c r="E2565" s="175"/>
      <c r="F2565" s="174">
        <v>0</v>
      </c>
      <c r="G2565" s="174">
        <v>0</v>
      </c>
      <c r="H2565" s="174">
        <v>0</v>
      </c>
      <c r="I2565" s="174">
        <v>0</v>
      </c>
      <c r="J2565" s="174">
        <v>0</v>
      </c>
      <c r="K2565" s="174">
        <v>0</v>
      </c>
      <c r="L2565" s="174">
        <v>0</v>
      </c>
      <c r="M2565" s="174">
        <v>0</v>
      </c>
      <c r="N2565" s="174">
        <v>0</v>
      </c>
    </row>
    <row r="2566" spans="1:14" hidden="1" outlineLevel="1" x14ac:dyDescent="0.25">
      <c r="A2566" s="175" t="s">
        <v>397</v>
      </c>
      <c r="B2566" s="175" t="s">
        <v>398</v>
      </c>
      <c r="C2566" s="175" t="s">
        <v>209</v>
      </c>
      <c r="D2566" s="175" t="s">
        <v>210</v>
      </c>
      <c r="E2566" s="175"/>
      <c r="F2566" s="174">
        <v>1665744</v>
      </c>
      <c r="G2566" s="174">
        <v>682672</v>
      </c>
      <c r="H2566" s="174">
        <v>198432</v>
      </c>
      <c r="I2566" s="174">
        <v>34568</v>
      </c>
      <c r="J2566" s="174">
        <v>183504</v>
      </c>
      <c r="K2566" s="174">
        <v>115504</v>
      </c>
      <c r="L2566" s="174">
        <v>0</v>
      </c>
      <c r="M2566" s="174">
        <v>85945</v>
      </c>
      <c r="N2566" s="174">
        <v>2966369</v>
      </c>
    </row>
    <row r="2567" spans="1:14" hidden="1" outlineLevel="1" x14ac:dyDescent="0.25">
      <c r="D2567" s="173" t="s">
        <v>211</v>
      </c>
      <c r="E2567" s="173"/>
    </row>
    <row r="2568" spans="1:14" hidden="1" outlineLevel="1" x14ac:dyDescent="0.25">
      <c r="A2568" s="175" t="s">
        <v>397</v>
      </c>
      <c r="B2568" s="175" t="s">
        <v>398</v>
      </c>
      <c r="C2568" s="175" t="s">
        <v>212</v>
      </c>
      <c r="D2568" s="175" t="s">
        <v>213</v>
      </c>
      <c r="E2568" s="175"/>
      <c r="F2568" s="174">
        <v>0</v>
      </c>
      <c r="G2568" s="174">
        <v>0</v>
      </c>
      <c r="H2568" s="174">
        <v>0</v>
      </c>
      <c r="I2568" s="174">
        <v>0</v>
      </c>
      <c r="J2568" s="174">
        <v>0</v>
      </c>
      <c r="K2568" s="174">
        <v>0</v>
      </c>
      <c r="L2568" s="174">
        <v>0</v>
      </c>
      <c r="M2568" s="174">
        <v>0</v>
      </c>
      <c r="N2568" s="174">
        <v>0</v>
      </c>
    </row>
    <row r="2569" spans="1:14" hidden="1" outlineLevel="1" x14ac:dyDescent="0.25">
      <c r="A2569" s="175" t="s">
        <v>397</v>
      </c>
      <c r="B2569" s="175" t="s">
        <v>398</v>
      </c>
      <c r="C2569" s="175" t="s">
        <v>214</v>
      </c>
      <c r="D2569" s="175" t="s">
        <v>215</v>
      </c>
      <c r="E2569" s="175"/>
      <c r="F2569" s="174">
        <v>0</v>
      </c>
      <c r="G2569" s="174">
        <v>0</v>
      </c>
      <c r="H2569" s="174">
        <v>0</v>
      </c>
      <c r="I2569" s="174">
        <v>0</v>
      </c>
      <c r="J2569" s="174">
        <v>0</v>
      </c>
      <c r="K2569" s="174">
        <v>0</v>
      </c>
      <c r="L2569" s="174">
        <v>0</v>
      </c>
      <c r="M2569" s="174">
        <v>0</v>
      </c>
      <c r="N2569" s="174">
        <v>0</v>
      </c>
    </row>
    <row r="2570" spans="1:14" hidden="1" outlineLevel="1" x14ac:dyDescent="0.25">
      <c r="A2570" s="175" t="s">
        <v>397</v>
      </c>
      <c r="B2570" s="175" t="s">
        <v>398</v>
      </c>
      <c r="C2570" s="175" t="s">
        <v>216</v>
      </c>
      <c r="D2570" s="175" t="s">
        <v>217</v>
      </c>
      <c r="E2570" s="175"/>
      <c r="F2570" s="174">
        <v>0</v>
      </c>
      <c r="G2570" s="174">
        <v>0</v>
      </c>
      <c r="H2570" s="174">
        <v>0</v>
      </c>
      <c r="I2570" s="174">
        <v>0</v>
      </c>
      <c r="J2570" s="174">
        <v>0</v>
      </c>
      <c r="K2570" s="174">
        <v>0</v>
      </c>
      <c r="L2570" s="174">
        <v>0</v>
      </c>
      <c r="M2570" s="174">
        <v>0</v>
      </c>
      <c r="N2570" s="174">
        <v>0</v>
      </c>
    </row>
    <row r="2571" spans="1:14" hidden="1" outlineLevel="1" x14ac:dyDescent="0.25">
      <c r="A2571" s="175" t="s">
        <v>397</v>
      </c>
      <c r="B2571" s="175" t="s">
        <v>398</v>
      </c>
      <c r="C2571" s="175" t="s">
        <v>218</v>
      </c>
      <c r="D2571" s="175" t="s">
        <v>219</v>
      </c>
      <c r="E2571" s="175"/>
      <c r="F2571" s="174">
        <v>0</v>
      </c>
      <c r="G2571" s="174">
        <v>0</v>
      </c>
      <c r="H2571" s="174">
        <v>0</v>
      </c>
      <c r="I2571" s="174">
        <v>0</v>
      </c>
      <c r="J2571" s="174">
        <v>0</v>
      </c>
      <c r="K2571" s="174">
        <v>0</v>
      </c>
      <c r="L2571" s="174">
        <v>0</v>
      </c>
      <c r="M2571" s="174">
        <v>0</v>
      </c>
      <c r="N2571" s="174">
        <v>0</v>
      </c>
    </row>
    <row r="2572" spans="1:14" hidden="1" outlineLevel="1" x14ac:dyDescent="0.25">
      <c r="A2572" s="175" t="s">
        <v>397</v>
      </c>
      <c r="B2572" s="175" t="s">
        <v>398</v>
      </c>
      <c r="C2572" s="175" t="s">
        <v>482</v>
      </c>
      <c r="D2572" s="175" t="s">
        <v>483</v>
      </c>
      <c r="E2572" s="175"/>
      <c r="F2572" s="174">
        <v>0</v>
      </c>
      <c r="G2572" s="174">
        <v>0</v>
      </c>
      <c r="H2572" s="174">
        <v>0</v>
      </c>
      <c r="I2572" s="174">
        <v>0</v>
      </c>
      <c r="J2572" s="174">
        <v>0</v>
      </c>
      <c r="K2572" s="174">
        <v>0</v>
      </c>
      <c r="L2572" s="174">
        <v>0</v>
      </c>
      <c r="M2572" s="174">
        <v>0</v>
      </c>
      <c r="N2572" s="174">
        <v>0</v>
      </c>
    </row>
    <row r="2573" spans="1:14" hidden="1" outlineLevel="1" x14ac:dyDescent="0.25">
      <c r="A2573" s="175" t="s">
        <v>397</v>
      </c>
      <c r="B2573" s="175" t="s">
        <v>398</v>
      </c>
      <c r="C2573" s="175" t="s">
        <v>484</v>
      </c>
      <c r="D2573" s="175" t="s">
        <v>220</v>
      </c>
      <c r="E2573" s="175"/>
      <c r="F2573" s="174">
        <v>0</v>
      </c>
      <c r="G2573" s="174">
        <v>0</v>
      </c>
      <c r="H2573" s="174">
        <v>0</v>
      </c>
      <c r="I2573" s="174">
        <v>0</v>
      </c>
      <c r="J2573" s="174">
        <v>0</v>
      </c>
      <c r="K2573" s="174">
        <v>0</v>
      </c>
      <c r="L2573" s="174">
        <v>0</v>
      </c>
      <c r="M2573" s="174">
        <v>0</v>
      </c>
      <c r="N2573" s="174">
        <v>0</v>
      </c>
    </row>
    <row r="2574" spans="1:14" hidden="1" outlineLevel="1" x14ac:dyDescent="0.25"/>
    <row r="2575" spans="1:14" hidden="1" outlineLevel="1" x14ac:dyDescent="0.25"/>
    <row r="2576" spans="1:14" hidden="1" outlineLevel="1" x14ac:dyDescent="0.25">
      <c r="A2576" s="173" t="s">
        <v>399</v>
      </c>
    </row>
    <row r="2577" spans="1:14" hidden="1" outlineLevel="1" x14ac:dyDescent="0.25">
      <c r="A2577" s="175" t="s">
        <v>6</v>
      </c>
      <c r="B2577" s="175" t="s">
        <v>143</v>
      </c>
      <c r="C2577" s="175" t="s">
        <v>14</v>
      </c>
      <c r="D2577" s="173" t="s">
        <v>144</v>
      </c>
      <c r="E2577" s="173"/>
      <c r="F2577" s="174" t="s">
        <v>145</v>
      </c>
      <c r="G2577" s="174" t="s">
        <v>146</v>
      </c>
      <c r="H2577" s="174" t="s">
        <v>147</v>
      </c>
      <c r="I2577" s="174" t="s">
        <v>148</v>
      </c>
      <c r="J2577" s="174" t="s">
        <v>149</v>
      </c>
      <c r="K2577" s="174" t="s">
        <v>150</v>
      </c>
      <c r="L2577" s="174" t="s">
        <v>151</v>
      </c>
      <c r="M2577" s="174" t="s">
        <v>152</v>
      </c>
      <c r="N2577" s="174" t="s">
        <v>5</v>
      </c>
    </row>
    <row r="2578" spans="1:14" hidden="1" outlineLevel="1" x14ac:dyDescent="0.25">
      <c r="A2578" s="175" t="s">
        <v>400</v>
      </c>
      <c r="B2578" s="175" t="s">
        <v>401</v>
      </c>
      <c r="C2578" s="175" t="s">
        <v>155</v>
      </c>
      <c r="D2578" s="175" t="s">
        <v>156</v>
      </c>
      <c r="E2578" s="175"/>
      <c r="F2578" s="174">
        <v>13632</v>
      </c>
      <c r="G2578" s="174">
        <v>0</v>
      </c>
      <c r="H2578" s="174">
        <v>0</v>
      </c>
      <c r="I2578" s="174">
        <v>0</v>
      </c>
      <c r="J2578" s="174">
        <v>0</v>
      </c>
      <c r="K2578" s="174">
        <v>0</v>
      </c>
      <c r="L2578" s="174">
        <v>0</v>
      </c>
      <c r="M2578" s="174">
        <v>0</v>
      </c>
      <c r="N2578" s="174">
        <v>13632</v>
      </c>
    </row>
    <row r="2579" spans="1:14" hidden="1" outlineLevel="1" x14ac:dyDescent="0.25">
      <c r="A2579" s="175" t="s">
        <v>400</v>
      </c>
      <c r="B2579" s="175" t="s">
        <v>401</v>
      </c>
      <c r="C2579" s="175" t="s">
        <v>157</v>
      </c>
      <c r="D2579" s="175" t="s">
        <v>158</v>
      </c>
      <c r="E2579" s="175"/>
      <c r="F2579" s="174">
        <v>56208</v>
      </c>
      <c r="G2579" s="174">
        <v>0</v>
      </c>
      <c r="H2579" s="174">
        <v>0</v>
      </c>
      <c r="I2579" s="174">
        <v>0</v>
      </c>
      <c r="J2579" s="174">
        <v>0</v>
      </c>
      <c r="K2579" s="174">
        <v>0</v>
      </c>
      <c r="L2579" s="174">
        <v>0</v>
      </c>
      <c r="M2579" s="174">
        <v>0</v>
      </c>
      <c r="N2579" s="174">
        <v>56208</v>
      </c>
    </row>
    <row r="2580" spans="1:14" hidden="1" outlineLevel="1" x14ac:dyDescent="0.25">
      <c r="A2580" s="175" t="s">
        <v>400</v>
      </c>
      <c r="B2580" s="175" t="s">
        <v>401</v>
      </c>
      <c r="C2580" s="175" t="s">
        <v>159</v>
      </c>
      <c r="D2580" s="175" t="s">
        <v>160</v>
      </c>
      <c r="E2580" s="175"/>
      <c r="F2580" s="174">
        <v>0</v>
      </c>
      <c r="G2580" s="174">
        <v>696096</v>
      </c>
      <c r="H2580" s="174">
        <v>0</v>
      </c>
      <c r="I2580" s="174">
        <v>0</v>
      </c>
      <c r="J2580" s="174">
        <v>0</v>
      </c>
      <c r="K2580" s="174">
        <v>0</v>
      </c>
      <c r="L2580" s="174">
        <v>0</v>
      </c>
      <c r="M2580" s="174">
        <v>0</v>
      </c>
      <c r="N2580" s="174">
        <v>696096</v>
      </c>
    </row>
    <row r="2581" spans="1:14" hidden="1" outlineLevel="1" x14ac:dyDescent="0.25">
      <c r="A2581" s="175" t="s">
        <v>400</v>
      </c>
      <c r="B2581" s="175" t="s">
        <v>401</v>
      </c>
      <c r="C2581" s="175" t="s">
        <v>161</v>
      </c>
      <c r="D2581" s="175" t="s">
        <v>162</v>
      </c>
      <c r="E2581" s="175"/>
      <c r="F2581" s="174">
        <v>53520</v>
      </c>
      <c r="G2581" s="174">
        <v>26256</v>
      </c>
      <c r="H2581" s="174">
        <v>0</v>
      </c>
      <c r="I2581" s="174">
        <v>0</v>
      </c>
      <c r="J2581" s="174">
        <v>197152</v>
      </c>
      <c r="K2581" s="174">
        <v>17504</v>
      </c>
      <c r="L2581" s="174">
        <v>10732</v>
      </c>
      <c r="M2581" s="174">
        <v>238</v>
      </c>
      <c r="N2581" s="174">
        <v>305402</v>
      </c>
    </row>
    <row r="2582" spans="1:14" hidden="1" outlineLevel="1" x14ac:dyDescent="0.25">
      <c r="A2582" s="175" t="s">
        <v>400</v>
      </c>
      <c r="B2582" s="175" t="s">
        <v>401</v>
      </c>
      <c r="C2582" s="175" t="s">
        <v>163</v>
      </c>
      <c r="D2582" s="175" t="s">
        <v>164</v>
      </c>
      <c r="E2582" s="175"/>
      <c r="F2582" s="174">
        <v>0</v>
      </c>
      <c r="G2582" s="174">
        <v>0</v>
      </c>
      <c r="H2582" s="174">
        <v>0</v>
      </c>
      <c r="I2582" s="174">
        <v>0</v>
      </c>
      <c r="J2582" s="174">
        <v>0</v>
      </c>
      <c r="K2582" s="174">
        <v>0</v>
      </c>
      <c r="L2582" s="174">
        <v>0</v>
      </c>
      <c r="M2582" s="174">
        <v>0</v>
      </c>
      <c r="N2582" s="174">
        <v>0</v>
      </c>
    </row>
    <row r="2583" spans="1:14" hidden="1" outlineLevel="1" x14ac:dyDescent="0.25">
      <c r="A2583" s="175" t="s">
        <v>400</v>
      </c>
      <c r="B2583" s="175" t="s">
        <v>401</v>
      </c>
      <c r="C2583" s="175" t="s">
        <v>165</v>
      </c>
      <c r="D2583" s="175" t="s">
        <v>166</v>
      </c>
      <c r="E2583" s="175"/>
      <c r="F2583" s="174">
        <v>43696</v>
      </c>
      <c r="G2583" s="174">
        <v>0</v>
      </c>
      <c r="H2583" s="174">
        <v>0</v>
      </c>
      <c r="I2583" s="174">
        <v>0</v>
      </c>
      <c r="J2583" s="174">
        <v>16048</v>
      </c>
      <c r="K2583" s="174">
        <v>0</v>
      </c>
      <c r="L2583" s="174">
        <v>400</v>
      </c>
      <c r="M2583" s="174">
        <v>0</v>
      </c>
      <c r="N2583" s="174">
        <v>60144</v>
      </c>
    </row>
    <row r="2584" spans="1:14" hidden="1" outlineLevel="1" x14ac:dyDescent="0.25">
      <c r="A2584" s="175" t="s">
        <v>400</v>
      </c>
      <c r="B2584" s="175" t="s">
        <v>401</v>
      </c>
      <c r="C2584" s="175" t="s">
        <v>167</v>
      </c>
      <c r="D2584" s="175" t="s">
        <v>168</v>
      </c>
      <c r="E2584" s="175"/>
      <c r="F2584" s="174">
        <v>0</v>
      </c>
      <c r="G2584" s="174">
        <v>21632</v>
      </c>
      <c r="H2584" s="174">
        <v>0</v>
      </c>
      <c r="I2584" s="174">
        <v>0</v>
      </c>
      <c r="J2584" s="174">
        <v>0</v>
      </c>
      <c r="K2584" s="174">
        <v>198880</v>
      </c>
      <c r="L2584" s="174">
        <v>0</v>
      </c>
      <c r="M2584" s="174">
        <v>800</v>
      </c>
      <c r="N2584" s="174">
        <v>221312</v>
      </c>
    </row>
    <row r="2585" spans="1:14" hidden="1" outlineLevel="1" x14ac:dyDescent="0.25">
      <c r="A2585" s="175" t="s">
        <v>400</v>
      </c>
      <c r="B2585" s="175" t="s">
        <v>401</v>
      </c>
      <c r="C2585" s="175" t="s">
        <v>169</v>
      </c>
      <c r="D2585" s="175" t="s">
        <v>170</v>
      </c>
      <c r="E2585" s="175"/>
      <c r="F2585" s="174">
        <v>0</v>
      </c>
      <c r="G2585" s="174">
        <v>0</v>
      </c>
      <c r="H2585" s="174">
        <v>0</v>
      </c>
      <c r="I2585" s="174">
        <v>0</v>
      </c>
      <c r="J2585" s="174">
        <v>0</v>
      </c>
      <c r="K2585" s="174">
        <v>0</v>
      </c>
      <c r="L2585" s="174">
        <v>0</v>
      </c>
      <c r="M2585" s="174">
        <v>0</v>
      </c>
      <c r="N2585" s="174">
        <v>0</v>
      </c>
    </row>
    <row r="2586" spans="1:14" hidden="1" outlineLevel="1" x14ac:dyDescent="0.25">
      <c r="A2586" s="175" t="s">
        <v>400</v>
      </c>
      <c r="B2586" s="175" t="s">
        <v>401</v>
      </c>
      <c r="C2586" s="175" t="s">
        <v>171</v>
      </c>
      <c r="D2586" s="175" t="s">
        <v>172</v>
      </c>
      <c r="E2586" s="175"/>
      <c r="F2586" s="174">
        <v>66336</v>
      </c>
      <c r="G2586" s="174">
        <v>25872</v>
      </c>
      <c r="H2586" s="174">
        <v>0</v>
      </c>
      <c r="I2586" s="174">
        <v>0</v>
      </c>
      <c r="J2586" s="174">
        <v>68032</v>
      </c>
      <c r="K2586" s="174">
        <v>0</v>
      </c>
      <c r="L2586" s="174">
        <v>1560</v>
      </c>
      <c r="M2586" s="174">
        <v>0</v>
      </c>
      <c r="N2586" s="174">
        <v>161800</v>
      </c>
    </row>
    <row r="2587" spans="1:14" hidden="1" outlineLevel="1" x14ac:dyDescent="0.25">
      <c r="A2587" s="175" t="s">
        <v>400</v>
      </c>
      <c r="B2587" s="175" t="s">
        <v>401</v>
      </c>
      <c r="C2587" s="175" t="s">
        <v>173</v>
      </c>
      <c r="D2587" s="175" t="s">
        <v>174</v>
      </c>
      <c r="E2587" s="175"/>
      <c r="F2587" s="174">
        <v>0</v>
      </c>
      <c r="G2587" s="174">
        <v>10080</v>
      </c>
      <c r="H2587" s="174">
        <v>0</v>
      </c>
      <c r="I2587" s="174">
        <v>0</v>
      </c>
      <c r="J2587" s="174">
        <v>0</v>
      </c>
      <c r="K2587" s="174">
        <v>0</v>
      </c>
      <c r="L2587" s="174">
        <v>0</v>
      </c>
      <c r="M2587" s="174">
        <v>0</v>
      </c>
      <c r="N2587" s="174">
        <v>10080</v>
      </c>
    </row>
    <row r="2588" spans="1:14" hidden="1" outlineLevel="1" x14ac:dyDescent="0.25">
      <c r="A2588" s="175" t="s">
        <v>400</v>
      </c>
      <c r="B2588" s="175" t="s">
        <v>401</v>
      </c>
      <c r="C2588" s="175" t="s">
        <v>175</v>
      </c>
      <c r="D2588" s="175" t="s">
        <v>176</v>
      </c>
      <c r="E2588" s="175"/>
      <c r="F2588" s="174">
        <v>0</v>
      </c>
      <c r="G2588" s="174">
        <v>44640</v>
      </c>
      <c r="H2588" s="174">
        <v>0</v>
      </c>
      <c r="I2588" s="174">
        <v>0</v>
      </c>
      <c r="J2588" s="174">
        <v>0</v>
      </c>
      <c r="K2588" s="174">
        <v>0</v>
      </c>
      <c r="L2588" s="174">
        <v>0</v>
      </c>
      <c r="M2588" s="174">
        <v>85</v>
      </c>
      <c r="N2588" s="174">
        <v>44725</v>
      </c>
    </row>
    <row r="2589" spans="1:14" hidden="1" outlineLevel="1" x14ac:dyDescent="0.25">
      <c r="A2589" s="175" t="s">
        <v>400</v>
      </c>
      <c r="B2589" s="175" t="s">
        <v>401</v>
      </c>
      <c r="C2589" s="175" t="s">
        <v>177</v>
      </c>
      <c r="D2589" s="175" t="s">
        <v>178</v>
      </c>
      <c r="E2589" s="175"/>
      <c r="F2589" s="174">
        <v>871008</v>
      </c>
      <c r="G2589" s="174">
        <v>0</v>
      </c>
      <c r="H2589" s="174">
        <v>0</v>
      </c>
      <c r="I2589" s="174">
        <v>114312</v>
      </c>
      <c r="J2589" s="174">
        <v>0</v>
      </c>
      <c r="K2589" s="174">
        <v>0</v>
      </c>
      <c r="L2589" s="174">
        <v>0</v>
      </c>
      <c r="M2589" s="174">
        <v>0</v>
      </c>
      <c r="N2589" s="174">
        <v>985320</v>
      </c>
    </row>
    <row r="2590" spans="1:14" hidden="1" outlineLevel="1" x14ac:dyDescent="0.25">
      <c r="A2590" s="175" t="s">
        <v>400</v>
      </c>
      <c r="B2590" s="175" t="s">
        <v>401</v>
      </c>
      <c r="C2590" s="175" t="s">
        <v>179</v>
      </c>
      <c r="D2590" s="175" t="s">
        <v>180</v>
      </c>
      <c r="E2590" s="175"/>
      <c r="F2590" s="174">
        <v>216176</v>
      </c>
      <c r="G2590" s="174">
        <v>0</v>
      </c>
      <c r="H2590" s="174">
        <v>0</v>
      </c>
      <c r="I2590" s="174">
        <v>0</v>
      </c>
      <c r="J2590" s="174">
        <v>68912</v>
      </c>
      <c r="K2590" s="174">
        <v>0</v>
      </c>
      <c r="L2590" s="174">
        <v>314</v>
      </c>
      <c r="M2590" s="174">
        <v>0</v>
      </c>
      <c r="N2590" s="174">
        <v>285402</v>
      </c>
    </row>
    <row r="2591" spans="1:14" hidden="1" outlineLevel="1" x14ac:dyDescent="0.25">
      <c r="A2591" s="175" t="s">
        <v>400</v>
      </c>
      <c r="B2591" s="175" t="s">
        <v>401</v>
      </c>
      <c r="C2591" s="175" t="s">
        <v>181</v>
      </c>
      <c r="D2591" s="175" t="s">
        <v>182</v>
      </c>
      <c r="E2591" s="175"/>
      <c r="F2591" s="174">
        <v>0</v>
      </c>
      <c r="G2591" s="174">
        <v>0</v>
      </c>
      <c r="H2591" s="174">
        <v>0</v>
      </c>
      <c r="I2591" s="174">
        <v>0</v>
      </c>
      <c r="J2591" s="174">
        <v>0</v>
      </c>
      <c r="K2591" s="174">
        <v>271440</v>
      </c>
      <c r="L2591" s="174">
        <v>0</v>
      </c>
      <c r="M2591" s="174">
        <v>0</v>
      </c>
      <c r="N2591" s="174">
        <v>271440</v>
      </c>
    </row>
    <row r="2592" spans="1:14" hidden="1" outlineLevel="1" x14ac:dyDescent="0.25">
      <c r="A2592" s="175" t="s">
        <v>400</v>
      </c>
      <c r="B2592" s="175" t="s">
        <v>401</v>
      </c>
      <c r="C2592" s="175" t="s">
        <v>183</v>
      </c>
      <c r="D2592" s="175" t="s">
        <v>184</v>
      </c>
      <c r="E2592" s="175"/>
      <c r="F2592" s="174">
        <v>0</v>
      </c>
      <c r="G2592" s="174">
        <v>0</v>
      </c>
      <c r="H2592" s="174">
        <v>0</v>
      </c>
      <c r="I2592" s="174">
        <v>0</v>
      </c>
      <c r="J2592" s="174">
        <v>0</v>
      </c>
      <c r="K2592" s="174">
        <v>0</v>
      </c>
      <c r="L2592" s="174">
        <v>0</v>
      </c>
      <c r="M2592" s="174">
        <v>0</v>
      </c>
      <c r="N2592" s="174">
        <v>0</v>
      </c>
    </row>
    <row r="2593" spans="1:14" hidden="1" outlineLevel="1" x14ac:dyDescent="0.25">
      <c r="A2593" s="175" t="s">
        <v>400</v>
      </c>
      <c r="B2593" s="175" t="s">
        <v>401</v>
      </c>
      <c r="C2593" s="175" t="s">
        <v>185</v>
      </c>
      <c r="D2593" s="175" t="s">
        <v>186</v>
      </c>
      <c r="E2593" s="175"/>
      <c r="F2593" s="174">
        <v>26496</v>
      </c>
      <c r="G2593" s="174">
        <v>0</v>
      </c>
      <c r="H2593" s="174">
        <v>0</v>
      </c>
      <c r="I2593" s="174">
        <v>0</v>
      </c>
      <c r="J2593" s="174">
        <v>1392</v>
      </c>
      <c r="K2593" s="174">
        <v>121920</v>
      </c>
      <c r="L2593" s="174">
        <v>0</v>
      </c>
      <c r="M2593" s="174">
        <v>5622</v>
      </c>
      <c r="N2593" s="174">
        <v>155430</v>
      </c>
    </row>
    <row r="2594" spans="1:14" hidden="1" outlineLevel="1" x14ac:dyDescent="0.25">
      <c r="A2594" s="175" t="s">
        <v>400</v>
      </c>
      <c r="B2594" s="175" t="s">
        <v>401</v>
      </c>
      <c r="C2594" s="175" t="s">
        <v>187</v>
      </c>
      <c r="D2594" s="175" t="s">
        <v>188</v>
      </c>
      <c r="E2594" s="175"/>
      <c r="F2594" s="174">
        <v>0</v>
      </c>
      <c r="G2594" s="174">
        <v>0</v>
      </c>
      <c r="H2594" s="174">
        <v>0</v>
      </c>
      <c r="I2594" s="174">
        <v>0</v>
      </c>
      <c r="J2594" s="174">
        <v>0</v>
      </c>
      <c r="K2594" s="174">
        <v>0</v>
      </c>
      <c r="L2594" s="174">
        <v>0</v>
      </c>
      <c r="M2594" s="174">
        <v>0</v>
      </c>
      <c r="N2594" s="174">
        <v>0</v>
      </c>
    </row>
    <row r="2595" spans="1:14" hidden="1" outlineLevel="1" x14ac:dyDescent="0.25">
      <c r="A2595" s="175" t="s">
        <v>400</v>
      </c>
      <c r="B2595" s="175" t="s">
        <v>401</v>
      </c>
      <c r="C2595" s="175" t="s">
        <v>189</v>
      </c>
      <c r="D2595" s="175" t="s">
        <v>190</v>
      </c>
      <c r="E2595" s="175"/>
      <c r="F2595" s="174">
        <v>0</v>
      </c>
      <c r="G2595" s="174">
        <v>0</v>
      </c>
      <c r="H2595" s="174">
        <v>0</v>
      </c>
      <c r="I2595" s="174">
        <v>0</v>
      </c>
      <c r="J2595" s="174">
        <v>0</v>
      </c>
      <c r="K2595" s="174">
        <v>0</v>
      </c>
      <c r="L2595" s="174">
        <v>0</v>
      </c>
      <c r="M2595" s="174">
        <v>0</v>
      </c>
      <c r="N2595" s="174">
        <v>0</v>
      </c>
    </row>
    <row r="2596" spans="1:14" hidden="1" outlineLevel="1" x14ac:dyDescent="0.25">
      <c r="A2596" s="175" t="s">
        <v>400</v>
      </c>
      <c r="B2596" s="175" t="s">
        <v>401</v>
      </c>
      <c r="C2596" s="175" t="s">
        <v>191</v>
      </c>
      <c r="D2596" s="175" t="s">
        <v>192</v>
      </c>
      <c r="E2596" s="175"/>
      <c r="F2596" s="174">
        <v>0</v>
      </c>
      <c r="G2596" s="174">
        <v>433120</v>
      </c>
      <c r="H2596" s="174">
        <v>252736</v>
      </c>
      <c r="I2596" s="174">
        <v>0</v>
      </c>
      <c r="J2596" s="174">
        <v>0</v>
      </c>
      <c r="K2596" s="174">
        <v>0</v>
      </c>
      <c r="L2596" s="174">
        <v>0</v>
      </c>
      <c r="M2596" s="174">
        <v>0</v>
      </c>
      <c r="N2596" s="174">
        <v>685856</v>
      </c>
    </row>
    <row r="2597" spans="1:14" hidden="1" outlineLevel="1" x14ac:dyDescent="0.25">
      <c r="A2597" s="175" t="s">
        <v>400</v>
      </c>
      <c r="B2597" s="175" t="s">
        <v>401</v>
      </c>
      <c r="C2597" s="175" t="s">
        <v>193</v>
      </c>
      <c r="D2597" s="175" t="s">
        <v>194</v>
      </c>
      <c r="E2597" s="175"/>
      <c r="F2597" s="174">
        <v>0</v>
      </c>
      <c r="G2597" s="174">
        <v>0</v>
      </c>
      <c r="H2597" s="174">
        <v>0</v>
      </c>
      <c r="I2597" s="174">
        <v>0</v>
      </c>
      <c r="J2597" s="174">
        <v>0</v>
      </c>
      <c r="K2597" s="174">
        <v>0</v>
      </c>
      <c r="L2597" s="174">
        <v>0</v>
      </c>
      <c r="M2597" s="174">
        <v>0</v>
      </c>
      <c r="N2597" s="174">
        <v>0</v>
      </c>
    </row>
    <row r="2598" spans="1:14" hidden="1" outlineLevel="1" x14ac:dyDescent="0.25">
      <c r="A2598" s="175" t="s">
        <v>400</v>
      </c>
      <c r="B2598" s="175" t="s">
        <v>401</v>
      </c>
      <c r="C2598" s="175" t="s">
        <v>195</v>
      </c>
      <c r="D2598" s="175" t="s">
        <v>196</v>
      </c>
      <c r="E2598" s="175"/>
      <c r="F2598" s="174">
        <v>0</v>
      </c>
      <c r="G2598" s="174">
        <v>0</v>
      </c>
      <c r="H2598" s="174">
        <v>0</v>
      </c>
      <c r="I2598" s="174">
        <v>0</v>
      </c>
      <c r="J2598" s="174">
        <v>0</v>
      </c>
      <c r="K2598" s="174">
        <v>0</v>
      </c>
      <c r="L2598" s="174">
        <v>0</v>
      </c>
      <c r="M2598" s="174">
        <v>0</v>
      </c>
      <c r="N2598" s="174">
        <v>0</v>
      </c>
    </row>
    <row r="2599" spans="1:14" hidden="1" outlineLevel="1" x14ac:dyDescent="0.25">
      <c r="A2599" s="175" t="s">
        <v>400</v>
      </c>
      <c r="B2599" s="175" t="s">
        <v>401</v>
      </c>
      <c r="C2599" s="175" t="s">
        <v>197</v>
      </c>
      <c r="D2599" s="175" t="s">
        <v>198</v>
      </c>
      <c r="E2599" s="175"/>
      <c r="F2599" s="174">
        <v>0</v>
      </c>
      <c r="G2599" s="174">
        <v>0</v>
      </c>
      <c r="H2599" s="174">
        <v>0</v>
      </c>
      <c r="I2599" s="174">
        <v>0</v>
      </c>
      <c r="J2599" s="174">
        <v>7200</v>
      </c>
      <c r="K2599" s="174">
        <v>0</v>
      </c>
      <c r="L2599" s="174">
        <v>0</v>
      </c>
      <c r="M2599" s="174">
        <v>0</v>
      </c>
      <c r="N2599" s="174">
        <v>7200</v>
      </c>
    </row>
    <row r="2600" spans="1:14" hidden="1" outlineLevel="1" x14ac:dyDescent="0.25">
      <c r="A2600" s="175" t="s">
        <v>400</v>
      </c>
      <c r="B2600" s="175" t="s">
        <v>401</v>
      </c>
      <c r="C2600" s="175" t="s">
        <v>199</v>
      </c>
      <c r="D2600" s="175" t="s">
        <v>200</v>
      </c>
      <c r="E2600" s="175"/>
      <c r="F2600" s="174">
        <v>60384</v>
      </c>
      <c r="G2600" s="174">
        <v>0</v>
      </c>
      <c r="H2600" s="174">
        <v>0</v>
      </c>
      <c r="I2600" s="174">
        <v>0</v>
      </c>
      <c r="J2600" s="174">
        <v>0</v>
      </c>
      <c r="K2600" s="174">
        <v>0</v>
      </c>
      <c r="L2600" s="174">
        <v>0</v>
      </c>
      <c r="M2600" s="174">
        <v>0</v>
      </c>
      <c r="N2600" s="174">
        <v>60384</v>
      </c>
    </row>
    <row r="2601" spans="1:14" hidden="1" outlineLevel="1" x14ac:dyDescent="0.25">
      <c r="A2601" s="175" t="s">
        <v>400</v>
      </c>
      <c r="B2601" s="175" t="s">
        <v>401</v>
      </c>
      <c r="C2601" s="175" t="s">
        <v>201</v>
      </c>
      <c r="D2601" s="175" t="s">
        <v>202</v>
      </c>
      <c r="E2601" s="175"/>
      <c r="F2601" s="174">
        <v>76464</v>
      </c>
      <c r="G2601" s="174">
        <v>0</v>
      </c>
      <c r="H2601" s="174">
        <v>0</v>
      </c>
      <c r="I2601" s="174">
        <v>0</v>
      </c>
      <c r="J2601" s="174">
        <v>157008</v>
      </c>
      <c r="K2601" s="174">
        <v>0</v>
      </c>
      <c r="L2601" s="174">
        <v>39654</v>
      </c>
      <c r="M2601" s="174">
        <v>0</v>
      </c>
      <c r="N2601" s="174">
        <v>273126</v>
      </c>
    </row>
    <row r="2602" spans="1:14" hidden="1" outlineLevel="1" x14ac:dyDescent="0.25">
      <c r="A2602" s="175" t="s">
        <v>400</v>
      </c>
      <c r="B2602" s="175" t="s">
        <v>401</v>
      </c>
      <c r="C2602" s="175" t="s">
        <v>203</v>
      </c>
      <c r="D2602" s="175" t="s">
        <v>204</v>
      </c>
      <c r="E2602" s="175"/>
      <c r="F2602" s="174">
        <v>1261008</v>
      </c>
      <c r="G2602" s="174">
        <v>0</v>
      </c>
      <c r="H2602" s="174">
        <v>0</v>
      </c>
      <c r="I2602" s="174">
        <v>0</v>
      </c>
      <c r="J2602" s="174">
        <v>19968</v>
      </c>
      <c r="K2602" s="174">
        <v>0</v>
      </c>
      <c r="L2602" s="174">
        <v>40</v>
      </c>
      <c r="M2602" s="174">
        <v>0</v>
      </c>
      <c r="N2602" s="174">
        <v>1281016</v>
      </c>
    </row>
    <row r="2603" spans="1:14" hidden="1" outlineLevel="1" x14ac:dyDescent="0.25">
      <c r="A2603" s="175" t="s">
        <v>400</v>
      </c>
      <c r="B2603" s="175" t="s">
        <v>401</v>
      </c>
      <c r="C2603" s="175" t="s">
        <v>205</v>
      </c>
      <c r="D2603" s="175" t="s">
        <v>206</v>
      </c>
      <c r="E2603" s="175"/>
      <c r="F2603" s="174">
        <v>277808</v>
      </c>
      <c r="G2603" s="174">
        <v>0</v>
      </c>
      <c r="H2603" s="174">
        <v>0</v>
      </c>
      <c r="I2603" s="174">
        <v>0</v>
      </c>
      <c r="J2603" s="174">
        <v>45216</v>
      </c>
      <c r="K2603" s="174">
        <v>0</v>
      </c>
      <c r="L2603" s="174">
        <v>0</v>
      </c>
      <c r="M2603" s="174">
        <v>0</v>
      </c>
      <c r="N2603" s="174">
        <v>323024</v>
      </c>
    </row>
    <row r="2604" spans="1:14" hidden="1" outlineLevel="1" x14ac:dyDescent="0.25">
      <c r="A2604" s="175" t="s">
        <v>400</v>
      </c>
      <c r="B2604" s="175" t="s">
        <v>401</v>
      </c>
      <c r="C2604" s="175" t="s">
        <v>207</v>
      </c>
      <c r="D2604" s="175" t="s">
        <v>208</v>
      </c>
      <c r="E2604" s="175"/>
      <c r="F2604" s="174">
        <v>0</v>
      </c>
      <c r="G2604" s="174">
        <v>0</v>
      </c>
      <c r="H2604" s="174">
        <v>0</v>
      </c>
      <c r="I2604" s="174">
        <v>0</v>
      </c>
      <c r="J2604" s="174">
        <v>0</v>
      </c>
      <c r="K2604" s="174">
        <v>0</v>
      </c>
      <c r="L2604" s="174">
        <v>0</v>
      </c>
      <c r="M2604" s="174">
        <v>0</v>
      </c>
      <c r="N2604" s="174">
        <v>0</v>
      </c>
    </row>
    <row r="2605" spans="1:14" hidden="1" outlineLevel="1" x14ac:dyDescent="0.25">
      <c r="A2605" s="175" t="s">
        <v>400</v>
      </c>
      <c r="B2605" s="175" t="s">
        <v>401</v>
      </c>
      <c r="C2605" s="175" t="s">
        <v>209</v>
      </c>
      <c r="D2605" s="175" t="s">
        <v>210</v>
      </c>
      <c r="E2605" s="175"/>
      <c r="F2605" s="174">
        <v>3022736</v>
      </c>
      <c r="G2605" s="174">
        <v>1257696</v>
      </c>
      <c r="H2605" s="174">
        <v>252736</v>
      </c>
      <c r="I2605" s="174">
        <v>114312</v>
      </c>
      <c r="J2605" s="174">
        <v>580928</v>
      </c>
      <c r="K2605" s="174">
        <v>609744</v>
      </c>
      <c r="L2605" s="174">
        <v>52700</v>
      </c>
      <c r="M2605" s="174">
        <v>6745</v>
      </c>
      <c r="N2605" s="174">
        <v>5897597</v>
      </c>
    </row>
    <row r="2606" spans="1:14" hidden="1" outlineLevel="1" x14ac:dyDescent="0.25">
      <c r="D2606" s="173" t="s">
        <v>211</v>
      </c>
      <c r="E2606" s="173"/>
    </row>
    <row r="2607" spans="1:14" hidden="1" outlineLevel="1" x14ac:dyDescent="0.25">
      <c r="A2607" s="175" t="s">
        <v>400</v>
      </c>
      <c r="B2607" s="175" t="s">
        <v>401</v>
      </c>
      <c r="C2607" s="175" t="s">
        <v>212</v>
      </c>
      <c r="D2607" s="175" t="s">
        <v>213</v>
      </c>
      <c r="E2607" s="175"/>
      <c r="F2607" s="174">
        <v>0</v>
      </c>
      <c r="G2607" s="174">
        <v>0</v>
      </c>
      <c r="H2607" s="174">
        <v>0</v>
      </c>
      <c r="I2607" s="174">
        <v>0</v>
      </c>
      <c r="J2607" s="174">
        <v>0</v>
      </c>
      <c r="K2607" s="174">
        <v>0</v>
      </c>
      <c r="L2607" s="174">
        <v>0</v>
      </c>
      <c r="M2607" s="174">
        <v>0</v>
      </c>
      <c r="N2607" s="174">
        <v>0</v>
      </c>
    </row>
    <row r="2608" spans="1:14" hidden="1" outlineLevel="1" x14ac:dyDescent="0.25">
      <c r="A2608" s="175" t="s">
        <v>400</v>
      </c>
      <c r="B2608" s="175" t="s">
        <v>401</v>
      </c>
      <c r="C2608" s="175" t="s">
        <v>214</v>
      </c>
      <c r="D2608" s="175" t="s">
        <v>215</v>
      </c>
      <c r="E2608" s="175"/>
      <c r="F2608" s="174">
        <v>0</v>
      </c>
      <c r="G2608" s="174">
        <v>0</v>
      </c>
      <c r="H2608" s="174">
        <v>0</v>
      </c>
      <c r="I2608" s="174">
        <v>0</v>
      </c>
      <c r="J2608" s="174">
        <v>0</v>
      </c>
      <c r="K2608" s="174">
        <v>0</v>
      </c>
      <c r="L2608" s="174">
        <v>0</v>
      </c>
      <c r="M2608" s="174">
        <v>0</v>
      </c>
      <c r="N2608" s="174">
        <v>0</v>
      </c>
    </row>
    <row r="2609" spans="1:14" hidden="1" outlineLevel="1" x14ac:dyDescent="0.25">
      <c r="A2609" s="175" t="s">
        <v>400</v>
      </c>
      <c r="B2609" s="175" t="s">
        <v>401</v>
      </c>
      <c r="C2609" s="175" t="s">
        <v>216</v>
      </c>
      <c r="D2609" s="175" t="s">
        <v>217</v>
      </c>
      <c r="E2609" s="175"/>
      <c r="F2609" s="174">
        <v>0</v>
      </c>
      <c r="G2609" s="174">
        <v>0</v>
      </c>
      <c r="H2609" s="174">
        <v>0</v>
      </c>
      <c r="I2609" s="174">
        <v>0</v>
      </c>
      <c r="J2609" s="174">
        <v>0</v>
      </c>
      <c r="K2609" s="174">
        <v>0</v>
      </c>
      <c r="L2609" s="174">
        <v>0</v>
      </c>
      <c r="M2609" s="174">
        <v>0</v>
      </c>
      <c r="N2609" s="174">
        <v>0</v>
      </c>
    </row>
    <row r="2610" spans="1:14" hidden="1" outlineLevel="1" x14ac:dyDescent="0.25">
      <c r="A2610" s="175" t="s">
        <v>400</v>
      </c>
      <c r="B2610" s="175" t="s">
        <v>401</v>
      </c>
      <c r="C2610" s="175" t="s">
        <v>218</v>
      </c>
      <c r="D2610" s="175" t="s">
        <v>219</v>
      </c>
      <c r="E2610" s="175"/>
      <c r="F2610" s="174">
        <v>0</v>
      </c>
      <c r="G2610" s="174">
        <v>0</v>
      </c>
      <c r="H2610" s="174">
        <v>0</v>
      </c>
      <c r="I2610" s="174">
        <v>0</v>
      </c>
      <c r="J2610" s="174">
        <v>0</v>
      </c>
      <c r="K2610" s="174">
        <v>0</v>
      </c>
      <c r="L2610" s="174">
        <v>0</v>
      </c>
      <c r="M2610" s="174">
        <v>0</v>
      </c>
      <c r="N2610" s="174">
        <v>0</v>
      </c>
    </row>
    <row r="2611" spans="1:14" hidden="1" outlineLevel="1" x14ac:dyDescent="0.25">
      <c r="A2611" s="175" t="s">
        <v>400</v>
      </c>
      <c r="B2611" s="175" t="s">
        <v>401</v>
      </c>
      <c r="C2611" s="175" t="s">
        <v>482</v>
      </c>
      <c r="D2611" s="175" t="s">
        <v>483</v>
      </c>
      <c r="E2611" s="175"/>
      <c r="F2611" s="174">
        <v>0</v>
      </c>
      <c r="G2611" s="174">
        <v>0</v>
      </c>
      <c r="H2611" s="174">
        <v>0</v>
      </c>
      <c r="I2611" s="174">
        <v>0</v>
      </c>
      <c r="J2611" s="174">
        <v>0</v>
      </c>
      <c r="K2611" s="174">
        <v>0</v>
      </c>
      <c r="L2611" s="174">
        <v>0</v>
      </c>
      <c r="M2611" s="174">
        <v>0</v>
      </c>
      <c r="N2611" s="174">
        <v>0</v>
      </c>
    </row>
    <row r="2612" spans="1:14" hidden="1" outlineLevel="1" x14ac:dyDescent="0.25">
      <c r="A2612" s="175" t="s">
        <v>400</v>
      </c>
      <c r="B2612" s="175" t="s">
        <v>401</v>
      </c>
      <c r="C2612" s="175" t="s">
        <v>484</v>
      </c>
      <c r="D2612" s="175" t="s">
        <v>220</v>
      </c>
      <c r="E2612" s="175"/>
      <c r="F2612" s="174">
        <v>0</v>
      </c>
      <c r="G2612" s="174">
        <v>0</v>
      </c>
      <c r="H2612" s="174">
        <v>0</v>
      </c>
      <c r="I2612" s="174">
        <v>0</v>
      </c>
      <c r="J2612" s="174">
        <v>0</v>
      </c>
      <c r="K2612" s="174">
        <v>0</v>
      </c>
      <c r="L2612" s="174">
        <v>0</v>
      </c>
      <c r="M2612" s="174">
        <v>0</v>
      </c>
      <c r="N2612" s="174">
        <v>0</v>
      </c>
    </row>
    <row r="2613" spans="1:14" hidden="1" outlineLevel="1" x14ac:dyDescent="0.25"/>
    <row r="2614" spans="1:14" hidden="1" outlineLevel="1" x14ac:dyDescent="0.25"/>
    <row r="2615" spans="1:14" hidden="1" outlineLevel="1" x14ac:dyDescent="0.25">
      <c r="A2615" s="173" t="s">
        <v>402</v>
      </c>
    </row>
    <row r="2616" spans="1:14" hidden="1" outlineLevel="1" x14ac:dyDescent="0.25">
      <c r="A2616" s="175" t="s">
        <v>6</v>
      </c>
      <c r="B2616" s="175" t="s">
        <v>143</v>
      </c>
      <c r="C2616" s="175" t="s">
        <v>14</v>
      </c>
      <c r="D2616" s="173" t="s">
        <v>144</v>
      </c>
      <c r="E2616" s="173"/>
      <c r="F2616" s="174" t="s">
        <v>145</v>
      </c>
      <c r="G2616" s="174" t="s">
        <v>146</v>
      </c>
      <c r="H2616" s="174" t="s">
        <v>147</v>
      </c>
      <c r="I2616" s="174" t="s">
        <v>148</v>
      </c>
      <c r="J2616" s="174" t="s">
        <v>149</v>
      </c>
      <c r="K2616" s="174" t="s">
        <v>150</v>
      </c>
      <c r="L2616" s="174" t="s">
        <v>151</v>
      </c>
      <c r="M2616" s="174" t="s">
        <v>152</v>
      </c>
      <c r="N2616" s="174" t="s">
        <v>5</v>
      </c>
    </row>
    <row r="2617" spans="1:14" hidden="1" outlineLevel="1" x14ac:dyDescent="0.25">
      <c r="A2617" s="175" t="s">
        <v>403</v>
      </c>
      <c r="B2617" s="175" t="s">
        <v>404</v>
      </c>
      <c r="C2617" s="175" t="s">
        <v>155</v>
      </c>
      <c r="D2617" s="175" t="s">
        <v>156</v>
      </c>
      <c r="E2617" s="175"/>
      <c r="F2617" s="174">
        <v>3600</v>
      </c>
      <c r="G2617" s="174">
        <v>0</v>
      </c>
      <c r="H2617" s="174">
        <v>0</v>
      </c>
      <c r="I2617" s="174">
        <v>0</v>
      </c>
      <c r="J2617" s="174">
        <v>0</v>
      </c>
      <c r="K2617" s="174">
        <v>0</v>
      </c>
      <c r="L2617" s="174">
        <v>0</v>
      </c>
      <c r="M2617" s="174">
        <v>0</v>
      </c>
      <c r="N2617" s="174">
        <v>3600</v>
      </c>
    </row>
    <row r="2618" spans="1:14" hidden="1" outlineLevel="1" x14ac:dyDescent="0.25">
      <c r="A2618" s="175" t="s">
        <v>403</v>
      </c>
      <c r="B2618" s="175" t="s">
        <v>404</v>
      </c>
      <c r="C2618" s="175" t="s">
        <v>157</v>
      </c>
      <c r="D2618" s="175" t="s">
        <v>158</v>
      </c>
      <c r="E2618" s="175"/>
      <c r="F2618" s="174">
        <v>0</v>
      </c>
      <c r="G2618" s="174">
        <v>0</v>
      </c>
      <c r="H2618" s="174">
        <v>0</v>
      </c>
      <c r="I2618" s="174">
        <v>0</v>
      </c>
      <c r="J2618" s="174">
        <v>95936</v>
      </c>
      <c r="K2618" s="174">
        <v>0</v>
      </c>
      <c r="L2618" s="174">
        <v>35697</v>
      </c>
      <c r="M2618" s="174">
        <v>0</v>
      </c>
      <c r="N2618" s="174">
        <v>131633</v>
      </c>
    </row>
    <row r="2619" spans="1:14" hidden="1" outlineLevel="1" x14ac:dyDescent="0.25">
      <c r="A2619" s="175" t="s">
        <v>403</v>
      </c>
      <c r="B2619" s="175" t="s">
        <v>404</v>
      </c>
      <c r="C2619" s="175" t="s">
        <v>159</v>
      </c>
      <c r="D2619" s="175" t="s">
        <v>160</v>
      </c>
      <c r="E2619" s="175"/>
      <c r="F2619" s="174">
        <v>0</v>
      </c>
      <c r="G2619" s="174">
        <v>628736</v>
      </c>
      <c r="H2619" s="174">
        <v>0</v>
      </c>
      <c r="I2619" s="174">
        <v>0</v>
      </c>
      <c r="J2619" s="174">
        <v>384</v>
      </c>
      <c r="K2619" s="174">
        <v>0</v>
      </c>
      <c r="L2619" s="174">
        <v>200</v>
      </c>
      <c r="M2619" s="174">
        <v>0</v>
      </c>
      <c r="N2619" s="174">
        <v>629320</v>
      </c>
    </row>
    <row r="2620" spans="1:14" hidden="1" outlineLevel="1" x14ac:dyDescent="0.25">
      <c r="A2620" s="175" t="s">
        <v>403</v>
      </c>
      <c r="B2620" s="175" t="s">
        <v>404</v>
      </c>
      <c r="C2620" s="175" t="s">
        <v>161</v>
      </c>
      <c r="D2620" s="175" t="s">
        <v>162</v>
      </c>
      <c r="E2620" s="175"/>
      <c r="F2620" s="174">
        <v>13536</v>
      </c>
      <c r="G2620" s="174">
        <v>14640</v>
      </c>
      <c r="H2620" s="174">
        <v>0</v>
      </c>
      <c r="I2620" s="174">
        <v>0</v>
      </c>
      <c r="J2620" s="174">
        <v>73264</v>
      </c>
      <c r="K2620" s="174">
        <v>68112</v>
      </c>
      <c r="L2620" s="174">
        <v>0</v>
      </c>
      <c r="M2620" s="174">
        <v>0</v>
      </c>
      <c r="N2620" s="174">
        <v>169552</v>
      </c>
    </row>
    <row r="2621" spans="1:14" hidden="1" outlineLevel="1" x14ac:dyDescent="0.25">
      <c r="A2621" s="175" t="s">
        <v>403</v>
      </c>
      <c r="B2621" s="175" t="s">
        <v>404</v>
      </c>
      <c r="C2621" s="175" t="s">
        <v>163</v>
      </c>
      <c r="D2621" s="175" t="s">
        <v>164</v>
      </c>
      <c r="E2621" s="175"/>
      <c r="F2621" s="174">
        <v>0</v>
      </c>
      <c r="G2621" s="174">
        <v>0</v>
      </c>
      <c r="H2621" s="174">
        <v>0</v>
      </c>
      <c r="I2621" s="174">
        <v>0</v>
      </c>
      <c r="J2621" s="174">
        <v>0</v>
      </c>
      <c r="K2621" s="174">
        <v>0</v>
      </c>
      <c r="L2621" s="174">
        <v>0</v>
      </c>
      <c r="M2621" s="174">
        <v>0</v>
      </c>
      <c r="N2621" s="174">
        <v>0</v>
      </c>
    </row>
    <row r="2622" spans="1:14" hidden="1" outlineLevel="1" x14ac:dyDescent="0.25">
      <c r="A2622" s="175" t="s">
        <v>403</v>
      </c>
      <c r="B2622" s="175" t="s">
        <v>404</v>
      </c>
      <c r="C2622" s="175" t="s">
        <v>165</v>
      </c>
      <c r="D2622" s="175" t="s">
        <v>166</v>
      </c>
      <c r="E2622" s="175"/>
      <c r="F2622" s="174">
        <v>0</v>
      </c>
      <c r="G2622" s="174">
        <v>0</v>
      </c>
      <c r="H2622" s="174">
        <v>0</v>
      </c>
      <c r="I2622" s="174">
        <v>0</v>
      </c>
      <c r="J2622" s="174">
        <v>512</v>
      </c>
      <c r="K2622" s="174">
        <v>0</v>
      </c>
      <c r="L2622" s="174">
        <v>0</v>
      </c>
      <c r="M2622" s="174">
        <v>0</v>
      </c>
      <c r="N2622" s="174">
        <v>512</v>
      </c>
    </row>
    <row r="2623" spans="1:14" hidden="1" outlineLevel="1" x14ac:dyDescent="0.25">
      <c r="A2623" s="175" t="s">
        <v>403</v>
      </c>
      <c r="B2623" s="175" t="s">
        <v>404</v>
      </c>
      <c r="C2623" s="175" t="s">
        <v>167</v>
      </c>
      <c r="D2623" s="175" t="s">
        <v>168</v>
      </c>
      <c r="E2623" s="175"/>
      <c r="F2623" s="174">
        <v>0</v>
      </c>
      <c r="G2623" s="174">
        <v>29808</v>
      </c>
      <c r="H2623" s="174">
        <v>0</v>
      </c>
      <c r="I2623" s="174">
        <v>0</v>
      </c>
      <c r="J2623" s="174">
        <v>0</v>
      </c>
      <c r="K2623" s="174">
        <v>77584</v>
      </c>
      <c r="L2623" s="174">
        <v>0</v>
      </c>
      <c r="M2623" s="174">
        <v>0</v>
      </c>
      <c r="N2623" s="174">
        <v>107392</v>
      </c>
    </row>
    <row r="2624" spans="1:14" hidden="1" outlineLevel="1" x14ac:dyDescent="0.25">
      <c r="A2624" s="175" t="s">
        <v>403</v>
      </c>
      <c r="B2624" s="175" t="s">
        <v>404</v>
      </c>
      <c r="C2624" s="175" t="s">
        <v>169</v>
      </c>
      <c r="D2624" s="175" t="s">
        <v>170</v>
      </c>
      <c r="E2624" s="175"/>
      <c r="F2624" s="174">
        <v>0</v>
      </c>
      <c r="G2624" s="174">
        <v>0</v>
      </c>
      <c r="H2624" s="174">
        <v>0</v>
      </c>
      <c r="I2624" s="174">
        <v>0</v>
      </c>
      <c r="J2624" s="174">
        <v>82896</v>
      </c>
      <c r="K2624" s="174">
        <v>0</v>
      </c>
      <c r="L2624" s="174">
        <v>752</v>
      </c>
      <c r="M2624" s="174">
        <v>0</v>
      </c>
      <c r="N2624" s="174">
        <v>83648</v>
      </c>
    </row>
    <row r="2625" spans="1:14" hidden="1" outlineLevel="1" x14ac:dyDescent="0.25">
      <c r="A2625" s="175" t="s">
        <v>403</v>
      </c>
      <c r="B2625" s="175" t="s">
        <v>404</v>
      </c>
      <c r="C2625" s="175" t="s">
        <v>171</v>
      </c>
      <c r="D2625" s="175" t="s">
        <v>172</v>
      </c>
      <c r="E2625" s="175"/>
      <c r="F2625" s="174">
        <v>24768</v>
      </c>
      <c r="G2625" s="174">
        <v>8560</v>
      </c>
      <c r="H2625" s="174">
        <v>0</v>
      </c>
      <c r="I2625" s="174">
        <v>0</v>
      </c>
      <c r="J2625" s="174">
        <v>129280</v>
      </c>
      <c r="K2625" s="174">
        <v>0</v>
      </c>
      <c r="L2625" s="174">
        <v>0</v>
      </c>
      <c r="M2625" s="174">
        <v>0</v>
      </c>
      <c r="N2625" s="174">
        <v>162608</v>
      </c>
    </row>
    <row r="2626" spans="1:14" hidden="1" outlineLevel="1" x14ac:dyDescent="0.25">
      <c r="A2626" s="175" t="s">
        <v>403</v>
      </c>
      <c r="B2626" s="175" t="s">
        <v>404</v>
      </c>
      <c r="C2626" s="175" t="s">
        <v>173</v>
      </c>
      <c r="D2626" s="175" t="s">
        <v>174</v>
      </c>
      <c r="E2626" s="175"/>
      <c r="F2626" s="174">
        <v>0</v>
      </c>
      <c r="G2626" s="174">
        <v>2064</v>
      </c>
      <c r="H2626" s="174">
        <v>0</v>
      </c>
      <c r="I2626" s="174">
        <v>0</v>
      </c>
      <c r="J2626" s="174">
        <v>0</v>
      </c>
      <c r="K2626" s="174">
        <v>0</v>
      </c>
      <c r="L2626" s="174">
        <v>0</v>
      </c>
      <c r="M2626" s="174">
        <v>0</v>
      </c>
      <c r="N2626" s="174">
        <v>2064</v>
      </c>
    </row>
    <row r="2627" spans="1:14" hidden="1" outlineLevel="1" x14ac:dyDescent="0.25">
      <c r="A2627" s="175" t="s">
        <v>403</v>
      </c>
      <c r="B2627" s="175" t="s">
        <v>404</v>
      </c>
      <c r="C2627" s="175" t="s">
        <v>175</v>
      </c>
      <c r="D2627" s="175" t="s">
        <v>176</v>
      </c>
      <c r="E2627" s="175"/>
      <c r="F2627" s="174">
        <v>0</v>
      </c>
      <c r="G2627" s="174">
        <v>5472</v>
      </c>
      <c r="H2627" s="174">
        <v>0</v>
      </c>
      <c r="I2627" s="174">
        <v>0</v>
      </c>
      <c r="J2627" s="174">
        <v>0</v>
      </c>
      <c r="K2627" s="174">
        <v>200176</v>
      </c>
      <c r="L2627" s="174">
        <v>0</v>
      </c>
      <c r="M2627" s="174">
        <v>54561</v>
      </c>
      <c r="N2627" s="174">
        <v>260209</v>
      </c>
    </row>
    <row r="2628" spans="1:14" hidden="1" outlineLevel="1" x14ac:dyDescent="0.25">
      <c r="A2628" s="175" t="s">
        <v>403</v>
      </c>
      <c r="B2628" s="175" t="s">
        <v>404</v>
      </c>
      <c r="C2628" s="175" t="s">
        <v>177</v>
      </c>
      <c r="D2628" s="175" t="s">
        <v>178</v>
      </c>
      <c r="E2628" s="175"/>
      <c r="F2628" s="174">
        <v>409440</v>
      </c>
      <c r="G2628" s="174">
        <v>0</v>
      </c>
      <c r="H2628" s="174">
        <v>0</v>
      </c>
      <c r="I2628" s="174">
        <v>30976</v>
      </c>
      <c r="J2628" s="174">
        <v>0</v>
      </c>
      <c r="K2628" s="174">
        <v>0</v>
      </c>
      <c r="L2628" s="174">
        <v>144</v>
      </c>
      <c r="M2628" s="174">
        <v>0</v>
      </c>
      <c r="N2628" s="174">
        <v>440560</v>
      </c>
    </row>
    <row r="2629" spans="1:14" hidden="1" outlineLevel="1" x14ac:dyDescent="0.25">
      <c r="A2629" s="175" t="s">
        <v>403</v>
      </c>
      <c r="B2629" s="175" t="s">
        <v>404</v>
      </c>
      <c r="C2629" s="175" t="s">
        <v>179</v>
      </c>
      <c r="D2629" s="175" t="s">
        <v>180</v>
      </c>
      <c r="E2629" s="175"/>
      <c r="F2629" s="174">
        <v>98512</v>
      </c>
      <c r="G2629" s="174">
        <v>0</v>
      </c>
      <c r="H2629" s="174">
        <v>0</v>
      </c>
      <c r="I2629" s="174">
        <v>0</v>
      </c>
      <c r="J2629" s="174">
        <v>0</v>
      </c>
      <c r="K2629" s="174">
        <v>0</v>
      </c>
      <c r="L2629" s="174">
        <v>0</v>
      </c>
      <c r="M2629" s="174">
        <v>0</v>
      </c>
      <c r="N2629" s="174">
        <v>98512</v>
      </c>
    </row>
    <row r="2630" spans="1:14" hidden="1" outlineLevel="1" x14ac:dyDescent="0.25">
      <c r="A2630" s="175" t="s">
        <v>403</v>
      </c>
      <c r="B2630" s="175" t="s">
        <v>404</v>
      </c>
      <c r="C2630" s="175" t="s">
        <v>181</v>
      </c>
      <c r="D2630" s="175" t="s">
        <v>182</v>
      </c>
      <c r="E2630" s="175"/>
      <c r="F2630" s="174">
        <v>0</v>
      </c>
      <c r="G2630" s="174">
        <v>0</v>
      </c>
      <c r="H2630" s="174">
        <v>0</v>
      </c>
      <c r="I2630" s="174">
        <v>0</v>
      </c>
      <c r="J2630" s="174">
        <v>0</v>
      </c>
      <c r="K2630" s="174">
        <v>60736</v>
      </c>
      <c r="L2630" s="174">
        <v>0</v>
      </c>
      <c r="M2630" s="174">
        <v>0</v>
      </c>
      <c r="N2630" s="174">
        <v>60736</v>
      </c>
    </row>
    <row r="2631" spans="1:14" hidden="1" outlineLevel="1" x14ac:dyDescent="0.25">
      <c r="A2631" s="175" t="s">
        <v>403</v>
      </c>
      <c r="B2631" s="175" t="s">
        <v>404</v>
      </c>
      <c r="C2631" s="175" t="s">
        <v>183</v>
      </c>
      <c r="D2631" s="175" t="s">
        <v>184</v>
      </c>
      <c r="E2631" s="175"/>
      <c r="F2631" s="174">
        <v>0</v>
      </c>
      <c r="G2631" s="174">
        <v>0</v>
      </c>
      <c r="H2631" s="174">
        <v>0</v>
      </c>
      <c r="I2631" s="174">
        <v>0</v>
      </c>
      <c r="J2631" s="174">
        <v>0</v>
      </c>
      <c r="K2631" s="174">
        <v>0</v>
      </c>
      <c r="L2631" s="174">
        <v>0</v>
      </c>
      <c r="M2631" s="174">
        <v>0</v>
      </c>
      <c r="N2631" s="174">
        <v>0</v>
      </c>
    </row>
    <row r="2632" spans="1:14" hidden="1" outlineLevel="1" x14ac:dyDescent="0.25">
      <c r="A2632" s="175" t="s">
        <v>403</v>
      </c>
      <c r="B2632" s="175" t="s">
        <v>404</v>
      </c>
      <c r="C2632" s="175" t="s">
        <v>185</v>
      </c>
      <c r="D2632" s="175" t="s">
        <v>186</v>
      </c>
      <c r="E2632" s="175"/>
      <c r="F2632" s="174">
        <v>19200</v>
      </c>
      <c r="G2632" s="174">
        <v>0</v>
      </c>
      <c r="H2632" s="174">
        <v>0</v>
      </c>
      <c r="I2632" s="174">
        <v>0</v>
      </c>
      <c r="J2632" s="174">
        <v>0</v>
      </c>
      <c r="K2632" s="174">
        <v>308304</v>
      </c>
      <c r="L2632" s="174">
        <v>0</v>
      </c>
      <c r="M2632" s="174">
        <v>448</v>
      </c>
      <c r="N2632" s="174">
        <v>327952</v>
      </c>
    </row>
    <row r="2633" spans="1:14" hidden="1" outlineLevel="1" x14ac:dyDescent="0.25">
      <c r="A2633" s="175" t="s">
        <v>403</v>
      </c>
      <c r="B2633" s="175" t="s">
        <v>404</v>
      </c>
      <c r="C2633" s="175" t="s">
        <v>187</v>
      </c>
      <c r="D2633" s="175" t="s">
        <v>188</v>
      </c>
      <c r="E2633" s="175"/>
      <c r="F2633" s="174">
        <v>0</v>
      </c>
      <c r="G2633" s="174">
        <v>0</v>
      </c>
      <c r="H2633" s="174">
        <v>0</v>
      </c>
      <c r="I2633" s="174">
        <v>0</v>
      </c>
      <c r="J2633" s="174">
        <v>0</v>
      </c>
      <c r="K2633" s="174">
        <v>57456</v>
      </c>
      <c r="L2633" s="174">
        <v>0</v>
      </c>
      <c r="M2633" s="174">
        <v>0</v>
      </c>
      <c r="N2633" s="174">
        <v>57456</v>
      </c>
    </row>
    <row r="2634" spans="1:14" hidden="1" outlineLevel="1" x14ac:dyDescent="0.25">
      <c r="A2634" s="175" t="s">
        <v>403</v>
      </c>
      <c r="B2634" s="175" t="s">
        <v>404</v>
      </c>
      <c r="C2634" s="175" t="s">
        <v>189</v>
      </c>
      <c r="D2634" s="175" t="s">
        <v>190</v>
      </c>
      <c r="E2634" s="175"/>
      <c r="F2634" s="174">
        <v>0</v>
      </c>
      <c r="G2634" s="174">
        <v>0</v>
      </c>
      <c r="H2634" s="174">
        <v>0</v>
      </c>
      <c r="I2634" s="174">
        <v>0</v>
      </c>
      <c r="J2634" s="174">
        <v>0</v>
      </c>
      <c r="K2634" s="174">
        <v>179616</v>
      </c>
      <c r="L2634" s="174">
        <v>0</v>
      </c>
      <c r="M2634" s="174">
        <v>0</v>
      </c>
      <c r="N2634" s="174">
        <v>179616</v>
      </c>
    </row>
    <row r="2635" spans="1:14" hidden="1" outlineLevel="1" x14ac:dyDescent="0.25">
      <c r="A2635" s="175" t="s">
        <v>403</v>
      </c>
      <c r="B2635" s="175" t="s">
        <v>404</v>
      </c>
      <c r="C2635" s="175" t="s">
        <v>191</v>
      </c>
      <c r="D2635" s="175" t="s">
        <v>192</v>
      </c>
      <c r="E2635" s="175"/>
      <c r="F2635" s="174">
        <v>0</v>
      </c>
      <c r="G2635" s="174">
        <v>218176</v>
      </c>
      <c r="H2635" s="174">
        <v>135232</v>
      </c>
      <c r="I2635" s="174">
        <v>0</v>
      </c>
      <c r="J2635" s="174">
        <v>0</v>
      </c>
      <c r="K2635" s="174">
        <v>2640</v>
      </c>
      <c r="L2635" s="174">
        <v>0</v>
      </c>
      <c r="M2635" s="174">
        <v>1160</v>
      </c>
      <c r="N2635" s="174">
        <v>357208</v>
      </c>
    </row>
    <row r="2636" spans="1:14" hidden="1" outlineLevel="1" x14ac:dyDescent="0.25">
      <c r="A2636" s="175" t="s">
        <v>403</v>
      </c>
      <c r="B2636" s="175" t="s">
        <v>404</v>
      </c>
      <c r="C2636" s="175" t="s">
        <v>193</v>
      </c>
      <c r="D2636" s="175" t="s">
        <v>194</v>
      </c>
      <c r="E2636" s="175"/>
      <c r="F2636" s="174">
        <v>0</v>
      </c>
      <c r="G2636" s="174">
        <v>0</v>
      </c>
      <c r="H2636" s="174">
        <v>0</v>
      </c>
      <c r="I2636" s="174">
        <v>0</v>
      </c>
      <c r="J2636" s="174">
        <v>214464</v>
      </c>
      <c r="K2636" s="174">
        <v>0</v>
      </c>
      <c r="L2636" s="174">
        <v>19320</v>
      </c>
      <c r="M2636" s="174">
        <v>0</v>
      </c>
      <c r="N2636" s="174">
        <v>233784</v>
      </c>
    </row>
    <row r="2637" spans="1:14" hidden="1" outlineLevel="1" x14ac:dyDescent="0.25">
      <c r="A2637" s="175" t="s">
        <v>403</v>
      </c>
      <c r="B2637" s="175" t="s">
        <v>404</v>
      </c>
      <c r="C2637" s="175" t="s">
        <v>195</v>
      </c>
      <c r="D2637" s="175" t="s">
        <v>196</v>
      </c>
      <c r="E2637" s="175"/>
      <c r="F2637" s="174">
        <v>0</v>
      </c>
      <c r="G2637" s="174">
        <v>0</v>
      </c>
      <c r="H2637" s="174">
        <v>0</v>
      </c>
      <c r="I2637" s="174">
        <v>0</v>
      </c>
      <c r="J2637" s="174">
        <v>160032</v>
      </c>
      <c r="K2637" s="174">
        <v>0</v>
      </c>
      <c r="L2637" s="174">
        <v>20070</v>
      </c>
      <c r="M2637" s="174">
        <v>0</v>
      </c>
      <c r="N2637" s="174">
        <v>180102</v>
      </c>
    </row>
    <row r="2638" spans="1:14" hidden="1" outlineLevel="1" x14ac:dyDescent="0.25">
      <c r="A2638" s="175" t="s">
        <v>403</v>
      </c>
      <c r="B2638" s="175" t="s">
        <v>404</v>
      </c>
      <c r="C2638" s="175" t="s">
        <v>197</v>
      </c>
      <c r="D2638" s="175" t="s">
        <v>198</v>
      </c>
      <c r="E2638" s="175"/>
      <c r="F2638" s="174">
        <v>0</v>
      </c>
      <c r="G2638" s="174">
        <v>0</v>
      </c>
      <c r="H2638" s="174">
        <v>0</v>
      </c>
      <c r="I2638" s="174">
        <v>0</v>
      </c>
      <c r="J2638" s="174">
        <v>3968</v>
      </c>
      <c r="K2638" s="174">
        <v>0</v>
      </c>
      <c r="L2638" s="174">
        <v>0</v>
      </c>
      <c r="M2638" s="174">
        <v>0</v>
      </c>
      <c r="N2638" s="174">
        <v>3968</v>
      </c>
    </row>
    <row r="2639" spans="1:14" hidden="1" outlineLevel="1" x14ac:dyDescent="0.25">
      <c r="A2639" s="175" t="s">
        <v>403</v>
      </c>
      <c r="B2639" s="175" t="s">
        <v>404</v>
      </c>
      <c r="C2639" s="175" t="s">
        <v>199</v>
      </c>
      <c r="D2639" s="175" t="s">
        <v>200</v>
      </c>
      <c r="E2639" s="175"/>
      <c r="F2639" s="174">
        <v>21792</v>
      </c>
      <c r="G2639" s="174">
        <v>0</v>
      </c>
      <c r="H2639" s="174">
        <v>0</v>
      </c>
      <c r="I2639" s="174">
        <v>0</v>
      </c>
      <c r="J2639" s="174">
        <v>0</v>
      </c>
      <c r="K2639" s="174">
        <v>0</v>
      </c>
      <c r="L2639" s="174">
        <v>0</v>
      </c>
      <c r="M2639" s="174">
        <v>0</v>
      </c>
      <c r="N2639" s="174">
        <v>21792</v>
      </c>
    </row>
    <row r="2640" spans="1:14" hidden="1" outlineLevel="1" x14ac:dyDescent="0.25">
      <c r="A2640" s="175" t="s">
        <v>403</v>
      </c>
      <c r="B2640" s="175" t="s">
        <v>404</v>
      </c>
      <c r="C2640" s="175" t="s">
        <v>201</v>
      </c>
      <c r="D2640" s="175" t="s">
        <v>202</v>
      </c>
      <c r="E2640" s="175"/>
      <c r="F2640" s="174">
        <v>25392</v>
      </c>
      <c r="G2640" s="174">
        <v>0</v>
      </c>
      <c r="H2640" s="174">
        <v>0</v>
      </c>
      <c r="I2640" s="174">
        <v>0</v>
      </c>
      <c r="J2640" s="174">
        <v>0</v>
      </c>
      <c r="K2640" s="174">
        <v>0</v>
      </c>
      <c r="L2640" s="174">
        <v>0</v>
      </c>
      <c r="M2640" s="174">
        <v>0</v>
      </c>
      <c r="N2640" s="174">
        <v>25392</v>
      </c>
    </row>
    <row r="2641" spans="1:14" hidden="1" outlineLevel="1" x14ac:dyDescent="0.25">
      <c r="A2641" s="175" t="s">
        <v>403</v>
      </c>
      <c r="B2641" s="175" t="s">
        <v>404</v>
      </c>
      <c r="C2641" s="175" t="s">
        <v>203</v>
      </c>
      <c r="D2641" s="175" t="s">
        <v>204</v>
      </c>
      <c r="E2641" s="175"/>
      <c r="F2641" s="174">
        <v>618816</v>
      </c>
      <c r="G2641" s="174">
        <v>0</v>
      </c>
      <c r="H2641" s="174">
        <v>0</v>
      </c>
      <c r="I2641" s="174">
        <v>0</v>
      </c>
      <c r="J2641" s="174">
        <v>0</v>
      </c>
      <c r="K2641" s="174">
        <v>0</v>
      </c>
      <c r="L2641" s="174">
        <v>0</v>
      </c>
      <c r="M2641" s="174">
        <v>0</v>
      </c>
      <c r="N2641" s="174">
        <v>618816</v>
      </c>
    </row>
    <row r="2642" spans="1:14" hidden="1" outlineLevel="1" x14ac:dyDescent="0.25">
      <c r="A2642" s="175" t="s">
        <v>403</v>
      </c>
      <c r="B2642" s="175" t="s">
        <v>404</v>
      </c>
      <c r="C2642" s="175" t="s">
        <v>205</v>
      </c>
      <c r="D2642" s="175" t="s">
        <v>206</v>
      </c>
      <c r="E2642" s="175"/>
      <c r="F2642" s="174">
        <v>130960</v>
      </c>
      <c r="G2642" s="174">
        <v>0</v>
      </c>
      <c r="H2642" s="174">
        <v>0</v>
      </c>
      <c r="I2642" s="174">
        <v>0</v>
      </c>
      <c r="J2642" s="174">
        <v>5664</v>
      </c>
      <c r="K2642" s="174">
        <v>0</v>
      </c>
      <c r="L2642" s="174">
        <v>0</v>
      </c>
      <c r="M2642" s="174">
        <v>0</v>
      </c>
      <c r="N2642" s="174">
        <v>136624</v>
      </c>
    </row>
    <row r="2643" spans="1:14" hidden="1" outlineLevel="1" x14ac:dyDescent="0.25">
      <c r="A2643" s="175" t="s">
        <v>403</v>
      </c>
      <c r="B2643" s="175" t="s">
        <v>404</v>
      </c>
      <c r="C2643" s="175" t="s">
        <v>207</v>
      </c>
      <c r="D2643" s="175" t="s">
        <v>208</v>
      </c>
      <c r="E2643" s="175"/>
      <c r="F2643" s="174">
        <v>0</v>
      </c>
      <c r="G2643" s="174">
        <v>0</v>
      </c>
      <c r="H2643" s="174">
        <v>0</v>
      </c>
      <c r="I2643" s="174">
        <v>0</v>
      </c>
      <c r="J2643" s="174">
        <v>0</v>
      </c>
      <c r="K2643" s="174">
        <v>0</v>
      </c>
      <c r="L2643" s="174">
        <v>0</v>
      </c>
      <c r="M2643" s="174">
        <v>0</v>
      </c>
      <c r="N2643" s="174">
        <v>0</v>
      </c>
    </row>
    <row r="2644" spans="1:14" hidden="1" outlineLevel="1" x14ac:dyDescent="0.25">
      <c r="A2644" s="175" t="s">
        <v>403</v>
      </c>
      <c r="B2644" s="175" t="s">
        <v>404</v>
      </c>
      <c r="C2644" s="175" t="s">
        <v>209</v>
      </c>
      <c r="D2644" s="175" t="s">
        <v>210</v>
      </c>
      <c r="E2644" s="175"/>
      <c r="F2644" s="174">
        <v>1366016</v>
      </c>
      <c r="G2644" s="174">
        <v>907456</v>
      </c>
      <c r="H2644" s="174">
        <v>135232</v>
      </c>
      <c r="I2644" s="174">
        <v>30976</v>
      </c>
      <c r="J2644" s="174">
        <v>766400</v>
      </c>
      <c r="K2644" s="174">
        <v>954624</v>
      </c>
      <c r="L2644" s="174">
        <v>76183</v>
      </c>
      <c r="M2644" s="174">
        <v>56169</v>
      </c>
      <c r="N2644" s="174">
        <v>4293056</v>
      </c>
    </row>
    <row r="2645" spans="1:14" hidden="1" outlineLevel="1" x14ac:dyDescent="0.25">
      <c r="D2645" s="173" t="s">
        <v>211</v>
      </c>
      <c r="E2645" s="173"/>
    </row>
    <row r="2646" spans="1:14" hidden="1" outlineLevel="1" x14ac:dyDescent="0.25">
      <c r="A2646" s="175" t="s">
        <v>403</v>
      </c>
      <c r="B2646" s="175" t="s">
        <v>404</v>
      </c>
      <c r="C2646" s="175" t="s">
        <v>212</v>
      </c>
      <c r="D2646" s="175" t="s">
        <v>213</v>
      </c>
      <c r="E2646" s="175"/>
      <c r="F2646" s="174">
        <v>0</v>
      </c>
      <c r="G2646" s="174">
        <v>0</v>
      </c>
      <c r="H2646" s="174">
        <v>0</v>
      </c>
      <c r="I2646" s="174">
        <v>0</v>
      </c>
      <c r="J2646" s="174">
        <v>0</v>
      </c>
      <c r="K2646" s="174">
        <v>0</v>
      </c>
      <c r="L2646" s="174">
        <v>0</v>
      </c>
      <c r="M2646" s="174">
        <v>0</v>
      </c>
      <c r="N2646" s="174">
        <v>0</v>
      </c>
    </row>
    <row r="2647" spans="1:14" hidden="1" outlineLevel="1" x14ac:dyDescent="0.25">
      <c r="A2647" s="175" t="s">
        <v>403</v>
      </c>
      <c r="B2647" s="175" t="s">
        <v>404</v>
      </c>
      <c r="C2647" s="175" t="s">
        <v>214</v>
      </c>
      <c r="D2647" s="175" t="s">
        <v>215</v>
      </c>
      <c r="E2647" s="175"/>
      <c r="F2647" s="174">
        <v>0</v>
      </c>
      <c r="G2647" s="174">
        <v>0</v>
      </c>
      <c r="H2647" s="174">
        <v>0</v>
      </c>
      <c r="I2647" s="174">
        <v>0</v>
      </c>
      <c r="J2647" s="174">
        <v>0</v>
      </c>
      <c r="K2647" s="174">
        <v>0</v>
      </c>
      <c r="L2647" s="174">
        <v>0</v>
      </c>
      <c r="M2647" s="174">
        <v>0</v>
      </c>
      <c r="N2647" s="174">
        <v>0</v>
      </c>
    </row>
    <row r="2648" spans="1:14" hidden="1" outlineLevel="1" x14ac:dyDescent="0.25">
      <c r="A2648" s="175" t="s">
        <v>403</v>
      </c>
      <c r="B2648" s="175" t="s">
        <v>404</v>
      </c>
      <c r="C2648" s="175" t="s">
        <v>216</v>
      </c>
      <c r="D2648" s="175" t="s">
        <v>217</v>
      </c>
      <c r="E2648" s="175"/>
      <c r="F2648" s="174">
        <v>0</v>
      </c>
      <c r="G2648" s="174">
        <v>0</v>
      </c>
      <c r="H2648" s="174">
        <v>0</v>
      </c>
      <c r="I2648" s="174">
        <v>0</v>
      </c>
      <c r="J2648" s="174">
        <v>0</v>
      </c>
      <c r="K2648" s="174">
        <v>0</v>
      </c>
      <c r="L2648" s="174">
        <v>0</v>
      </c>
      <c r="M2648" s="174">
        <v>0</v>
      </c>
      <c r="N2648" s="174">
        <v>0</v>
      </c>
    </row>
    <row r="2649" spans="1:14" hidden="1" outlineLevel="1" x14ac:dyDescent="0.25">
      <c r="A2649" s="175" t="s">
        <v>403</v>
      </c>
      <c r="B2649" s="175" t="s">
        <v>404</v>
      </c>
      <c r="C2649" s="175" t="s">
        <v>218</v>
      </c>
      <c r="D2649" s="175" t="s">
        <v>219</v>
      </c>
      <c r="E2649" s="175"/>
      <c r="F2649" s="174">
        <v>0</v>
      </c>
      <c r="G2649" s="174">
        <v>0</v>
      </c>
      <c r="H2649" s="174">
        <v>0</v>
      </c>
      <c r="I2649" s="174">
        <v>0</v>
      </c>
      <c r="J2649" s="174">
        <v>0</v>
      </c>
      <c r="K2649" s="174">
        <v>0</v>
      </c>
      <c r="L2649" s="174">
        <v>0</v>
      </c>
      <c r="M2649" s="174">
        <v>0</v>
      </c>
      <c r="N2649" s="174">
        <v>0</v>
      </c>
    </row>
    <row r="2650" spans="1:14" hidden="1" outlineLevel="1" x14ac:dyDescent="0.25">
      <c r="A2650" s="175" t="s">
        <v>403</v>
      </c>
      <c r="B2650" s="175" t="s">
        <v>404</v>
      </c>
      <c r="C2650" s="175" t="s">
        <v>482</v>
      </c>
      <c r="D2650" s="175" t="s">
        <v>483</v>
      </c>
      <c r="E2650" s="175"/>
      <c r="F2650" s="174">
        <v>0</v>
      </c>
      <c r="G2650" s="174">
        <v>0</v>
      </c>
      <c r="H2650" s="174">
        <v>0</v>
      </c>
      <c r="I2650" s="174">
        <v>0</v>
      </c>
      <c r="J2650" s="174">
        <v>0</v>
      </c>
      <c r="K2650" s="174">
        <v>0</v>
      </c>
      <c r="L2650" s="174">
        <v>0</v>
      </c>
      <c r="M2650" s="174">
        <v>0</v>
      </c>
      <c r="N2650" s="174">
        <v>0</v>
      </c>
    </row>
    <row r="2651" spans="1:14" hidden="1" outlineLevel="1" x14ac:dyDescent="0.25">
      <c r="A2651" s="175" t="s">
        <v>403</v>
      </c>
      <c r="B2651" s="175" t="s">
        <v>404</v>
      </c>
      <c r="C2651" s="175" t="s">
        <v>484</v>
      </c>
      <c r="D2651" s="175" t="s">
        <v>220</v>
      </c>
      <c r="E2651" s="175"/>
      <c r="F2651" s="174">
        <v>0</v>
      </c>
      <c r="G2651" s="174">
        <v>0</v>
      </c>
      <c r="H2651" s="174">
        <v>0</v>
      </c>
      <c r="I2651" s="174">
        <v>0</v>
      </c>
      <c r="J2651" s="174">
        <v>0</v>
      </c>
      <c r="K2651" s="174">
        <v>0</v>
      </c>
      <c r="L2651" s="174">
        <v>0</v>
      </c>
      <c r="M2651" s="174">
        <v>0</v>
      </c>
      <c r="N2651" s="174">
        <v>0</v>
      </c>
    </row>
    <row r="2652" spans="1:14" hidden="1" outlineLevel="1" x14ac:dyDescent="0.25"/>
    <row r="2653" spans="1:14" hidden="1" outlineLevel="1" x14ac:dyDescent="0.25"/>
    <row r="2654" spans="1:14" hidden="1" outlineLevel="1" x14ac:dyDescent="0.25">
      <c r="A2654" s="173" t="s">
        <v>405</v>
      </c>
    </row>
    <row r="2655" spans="1:14" hidden="1" outlineLevel="1" x14ac:dyDescent="0.25">
      <c r="A2655" s="175" t="s">
        <v>6</v>
      </c>
      <c r="B2655" s="175" t="s">
        <v>143</v>
      </c>
      <c r="C2655" s="175" t="s">
        <v>14</v>
      </c>
      <c r="D2655" s="173" t="s">
        <v>144</v>
      </c>
      <c r="E2655" s="173"/>
      <c r="F2655" s="174" t="s">
        <v>145</v>
      </c>
      <c r="G2655" s="174" t="s">
        <v>146</v>
      </c>
      <c r="H2655" s="174" t="s">
        <v>147</v>
      </c>
      <c r="I2655" s="174" t="s">
        <v>148</v>
      </c>
      <c r="J2655" s="174" t="s">
        <v>149</v>
      </c>
      <c r="K2655" s="174" t="s">
        <v>150</v>
      </c>
      <c r="L2655" s="174" t="s">
        <v>151</v>
      </c>
      <c r="M2655" s="174" t="s">
        <v>152</v>
      </c>
      <c r="N2655" s="174" t="s">
        <v>5</v>
      </c>
    </row>
    <row r="2656" spans="1:14" hidden="1" outlineLevel="1" x14ac:dyDescent="0.25">
      <c r="A2656" s="175" t="s">
        <v>406</v>
      </c>
      <c r="B2656" s="175" t="s">
        <v>407</v>
      </c>
      <c r="C2656" s="175" t="s">
        <v>155</v>
      </c>
      <c r="D2656" s="175" t="s">
        <v>156</v>
      </c>
      <c r="E2656" s="175"/>
      <c r="F2656" s="174">
        <v>0</v>
      </c>
      <c r="G2656" s="174">
        <v>0</v>
      </c>
      <c r="H2656" s="174">
        <v>0</v>
      </c>
      <c r="I2656" s="174">
        <v>0</v>
      </c>
      <c r="J2656" s="174">
        <v>0</v>
      </c>
      <c r="K2656" s="174">
        <v>0</v>
      </c>
      <c r="L2656" s="174">
        <v>0</v>
      </c>
      <c r="M2656" s="174">
        <v>0</v>
      </c>
      <c r="N2656" s="174">
        <v>0</v>
      </c>
    </row>
    <row r="2657" spans="1:14" hidden="1" outlineLevel="1" x14ac:dyDescent="0.25">
      <c r="A2657" s="175" t="s">
        <v>406</v>
      </c>
      <c r="B2657" s="175" t="s">
        <v>407</v>
      </c>
      <c r="C2657" s="175" t="s">
        <v>157</v>
      </c>
      <c r="D2657" s="175" t="s">
        <v>158</v>
      </c>
      <c r="E2657" s="175"/>
      <c r="F2657" s="174">
        <v>0</v>
      </c>
      <c r="G2657" s="174">
        <v>0</v>
      </c>
      <c r="H2657" s="174">
        <v>0</v>
      </c>
      <c r="I2657" s="174">
        <v>0</v>
      </c>
      <c r="J2657" s="174">
        <v>0</v>
      </c>
      <c r="K2657" s="174">
        <v>0</v>
      </c>
      <c r="L2657" s="174">
        <v>0</v>
      </c>
      <c r="M2657" s="174">
        <v>0</v>
      </c>
      <c r="N2657" s="174">
        <v>0</v>
      </c>
    </row>
    <row r="2658" spans="1:14" hidden="1" outlineLevel="1" x14ac:dyDescent="0.25">
      <c r="A2658" s="175" t="s">
        <v>406</v>
      </c>
      <c r="B2658" s="175" t="s">
        <v>407</v>
      </c>
      <c r="C2658" s="175" t="s">
        <v>159</v>
      </c>
      <c r="D2658" s="175" t="s">
        <v>160</v>
      </c>
      <c r="E2658" s="175"/>
      <c r="F2658" s="174">
        <v>0</v>
      </c>
      <c r="G2658" s="174">
        <v>227520</v>
      </c>
      <c r="H2658" s="174">
        <v>0</v>
      </c>
      <c r="I2658" s="174">
        <v>0</v>
      </c>
      <c r="J2658" s="174">
        <v>0</v>
      </c>
      <c r="K2658" s="174">
        <v>0</v>
      </c>
      <c r="L2658" s="174">
        <v>0</v>
      </c>
      <c r="M2658" s="174">
        <v>0</v>
      </c>
      <c r="N2658" s="174">
        <v>227520</v>
      </c>
    </row>
    <row r="2659" spans="1:14" hidden="1" outlineLevel="1" x14ac:dyDescent="0.25">
      <c r="A2659" s="175" t="s">
        <v>406</v>
      </c>
      <c r="B2659" s="175" t="s">
        <v>407</v>
      </c>
      <c r="C2659" s="175" t="s">
        <v>161</v>
      </c>
      <c r="D2659" s="175" t="s">
        <v>162</v>
      </c>
      <c r="E2659" s="175"/>
      <c r="F2659" s="174">
        <v>16224</v>
      </c>
      <c r="G2659" s="174">
        <v>18048</v>
      </c>
      <c r="H2659" s="174">
        <v>0</v>
      </c>
      <c r="I2659" s="174">
        <v>0</v>
      </c>
      <c r="J2659" s="174">
        <v>0</v>
      </c>
      <c r="K2659" s="174">
        <v>320</v>
      </c>
      <c r="L2659" s="174">
        <v>2960</v>
      </c>
      <c r="M2659" s="174">
        <v>2992</v>
      </c>
      <c r="N2659" s="174">
        <v>40544</v>
      </c>
    </row>
    <row r="2660" spans="1:14" hidden="1" outlineLevel="1" x14ac:dyDescent="0.25">
      <c r="A2660" s="175" t="s">
        <v>406</v>
      </c>
      <c r="B2660" s="175" t="s">
        <v>407</v>
      </c>
      <c r="C2660" s="175" t="s">
        <v>163</v>
      </c>
      <c r="D2660" s="175" t="s">
        <v>164</v>
      </c>
      <c r="E2660" s="175"/>
      <c r="F2660" s="174">
        <v>0</v>
      </c>
      <c r="G2660" s="174">
        <v>0</v>
      </c>
      <c r="H2660" s="174">
        <v>0</v>
      </c>
      <c r="I2660" s="174">
        <v>0</v>
      </c>
      <c r="J2660" s="174">
        <v>0</v>
      </c>
      <c r="K2660" s="174">
        <v>0</v>
      </c>
      <c r="L2660" s="174">
        <v>0</v>
      </c>
      <c r="M2660" s="174">
        <v>0</v>
      </c>
      <c r="N2660" s="174">
        <v>0</v>
      </c>
    </row>
    <row r="2661" spans="1:14" hidden="1" outlineLevel="1" x14ac:dyDescent="0.25">
      <c r="A2661" s="175" t="s">
        <v>406</v>
      </c>
      <c r="B2661" s="175" t="s">
        <v>407</v>
      </c>
      <c r="C2661" s="175" t="s">
        <v>165</v>
      </c>
      <c r="D2661" s="175" t="s">
        <v>166</v>
      </c>
      <c r="E2661" s="175"/>
      <c r="F2661" s="174">
        <v>8592</v>
      </c>
      <c r="G2661" s="174">
        <v>0</v>
      </c>
      <c r="H2661" s="174">
        <v>0</v>
      </c>
      <c r="I2661" s="174">
        <v>0</v>
      </c>
      <c r="J2661" s="174">
        <v>0</v>
      </c>
      <c r="K2661" s="174">
        <v>0</v>
      </c>
      <c r="L2661" s="174">
        <v>0</v>
      </c>
      <c r="M2661" s="174">
        <v>0</v>
      </c>
      <c r="N2661" s="174">
        <v>8592</v>
      </c>
    </row>
    <row r="2662" spans="1:14" hidden="1" outlineLevel="1" x14ac:dyDescent="0.25">
      <c r="A2662" s="175" t="s">
        <v>406</v>
      </c>
      <c r="B2662" s="175" t="s">
        <v>407</v>
      </c>
      <c r="C2662" s="175" t="s">
        <v>167</v>
      </c>
      <c r="D2662" s="175" t="s">
        <v>168</v>
      </c>
      <c r="E2662" s="175"/>
      <c r="F2662" s="174">
        <v>0</v>
      </c>
      <c r="G2662" s="174">
        <v>14080</v>
      </c>
      <c r="H2662" s="174">
        <v>0</v>
      </c>
      <c r="I2662" s="174">
        <v>0</v>
      </c>
      <c r="J2662" s="174">
        <v>0</v>
      </c>
      <c r="K2662" s="174">
        <v>784</v>
      </c>
      <c r="L2662" s="174">
        <v>0</v>
      </c>
      <c r="M2662" s="174">
        <v>10080</v>
      </c>
      <c r="N2662" s="174">
        <v>24944</v>
      </c>
    </row>
    <row r="2663" spans="1:14" hidden="1" outlineLevel="1" x14ac:dyDescent="0.25">
      <c r="A2663" s="175" t="s">
        <v>406</v>
      </c>
      <c r="B2663" s="175" t="s">
        <v>407</v>
      </c>
      <c r="C2663" s="175" t="s">
        <v>169</v>
      </c>
      <c r="D2663" s="175" t="s">
        <v>170</v>
      </c>
      <c r="E2663" s="175"/>
      <c r="F2663" s="174">
        <v>0</v>
      </c>
      <c r="G2663" s="174">
        <v>0</v>
      </c>
      <c r="H2663" s="174">
        <v>0</v>
      </c>
      <c r="I2663" s="174">
        <v>0</v>
      </c>
      <c r="J2663" s="174">
        <v>0</v>
      </c>
      <c r="K2663" s="174">
        <v>0</v>
      </c>
      <c r="L2663" s="174">
        <v>0</v>
      </c>
      <c r="M2663" s="174">
        <v>0</v>
      </c>
      <c r="N2663" s="174">
        <v>0</v>
      </c>
    </row>
    <row r="2664" spans="1:14" hidden="1" outlineLevel="1" x14ac:dyDescent="0.25">
      <c r="A2664" s="175" t="s">
        <v>406</v>
      </c>
      <c r="B2664" s="175" t="s">
        <v>407</v>
      </c>
      <c r="C2664" s="175" t="s">
        <v>171</v>
      </c>
      <c r="D2664" s="175" t="s">
        <v>172</v>
      </c>
      <c r="E2664" s="175"/>
      <c r="F2664" s="174">
        <v>30720</v>
      </c>
      <c r="G2664" s="174">
        <v>14976</v>
      </c>
      <c r="H2664" s="174">
        <v>0</v>
      </c>
      <c r="I2664" s="174">
        <v>0</v>
      </c>
      <c r="J2664" s="174">
        <v>0</v>
      </c>
      <c r="K2664" s="174">
        <v>0</v>
      </c>
      <c r="L2664" s="174">
        <v>0</v>
      </c>
      <c r="M2664" s="174">
        <v>0</v>
      </c>
      <c r="N2664" s="174">
        <v>45696</v>
      </c>
    </row>
    <row r="2665" spans="1:14" hidden="1" outlineLevel="1" x14ac:dyDescent="0.25">
      <c r="A2665" s="175" t="s">
        <v>406</v>
      </c>
      <c r="B2665" s="175" t="s">
        <v>407</v>
      </c>
      <c r="C2665" s="175" t="s">
        <v>173</v>
      </c>
      <c r="D2665" s="175" t="s">
        <v>174</v>
      </c>
      <c r="E2665" s="175"/>
      <c r="F2665" s="174">
        <v>0</v>
      </c>
      <c r="G2665" s="174">
        <v>0</v>
      </c>
      <c r="H2665" s="174">
        <v>0</v>
      </c>
      <c r="I2665" s="174">
        <v>0</v>
      </c>
      <c r="J2665" s="174">
        <v>0</v>
      </c>
      <c r="K2665" s="174">
        <v>0</v>
      </c>
      <c r="L2665" s="174">
        <v>0</v>
      </c>
      <c r="M2665" s="174">
        <v>0</v>
      </c>
      <c r="N2665" s="174">
        <v>0</v>
      </c>
    </row>
    <row r="2666" spans="1:14" hidden="1" outlineLevel="1" x14ac:dyDescent="0.25">
      <c r="A2666" s="175" t="s">
        <v>406</v>
      </c>
      <c r="B2666" s="175" t="s">
        <v>407</v>
      </c>
      <c r="C2666" s="175" t="s">
        <v>175</v>
      </c>
      <c r="D2666" s="175" t="s">
        <v>176</v>
      </c>
      <c r="E2666" s="175"/>
      <c r="F2666" s="174">
        <v>0</v>
      </c>
      <c r="G2666" s="174">
        <v>0</v>
      </c>
      <c r="H2666" s="174">
        <v>0</v>
      </c>
      <c r="I2666" s="174">
        <v>0</v>
      </c>
      <c r="J2666" s="174">
        <v>0</v>
      </c>
      <c r="K2666" s="174">
        <v>0</v>
      </c>
      <c r="L2666" s="174">
        <v>0</v>
      </c>
      <c r="M2666" s="174">
        <v>0</v>
      </c>
      <c r="N2666" s="174">
        <v>0</v>
      </c>
    </row>
    <row r="2667" spans="1:14" hidden="1" outlineLevel="1" x14ac:dyDescent="0.25">
      <c r="A2667" s="175" t="s">
        <v>406</v>
      </c>
      <c r="B2667" s="175" t="s">
        <v>407</v>
      </c>
      <c r="C2667" s="175" t="s">
        <v>177</v>
      </c>
      <c r="D2667" s="175" t="s">
        <v>178</v>
      </c>
      <c r="E2667" s="175"/>
      <c r="F2667" s="174">
        <v>361440</v>
      </c>
      <c r="G2667" s="174">
        <v>0</v>
      </c>
      <c r="H2667" s="174">
        <v>0</v>
      </c>
      <c r="I2667" s="174">
        <v>14448</v>
      </c>
      <c r="J2667" s="174">
        <v>0</v>
      </c>
      <c r="K2667" s="174">
        <v>0</v>
      </c>
      <c r="L2667" s="174">
        <v>0</v>
      </c>
      <c r="M2667" s="174">
        <v>0</v>
      </c>
      <c r="N2667" s="174">
        <v>375888</v>
      </c>
    </row>
    <row r="2668" spans="1:14" hidden="1" outlineLevel="1" x14ac:dyDescent="0.25">
      <c r="A2668" s="175" t="s">
        <v>406</v>
      </c>
      <c r="B2668" s="175" t="s">
        <v>407</v>
      </c>
      <c r="C2668" s="175" t="s">
        <v>179</v>
      </c>
      <c r="D2668" s="175" t="s">
        <v>180</v>
      </c>
      <c r="E2668" s="175"/>
      <c r="F2668" s="174">
        <v>20816</v>
      </c>
      <c r="G2668" s="174">
        <v>0</v>
      </c>
      <c r="H2668" s="174">
        <v>0</v>
      </c>
      <c r="I2668" s="174">
        <v>0</v>
      </c>
      <c r="J2668" s="174">
        <v>0</v>
      </c>
      <c r="K2668" s="174">
        <v>0</v>
      </c>
      <c r="L2668" s="174">
        <v>0</v>
      </c>
      <c r="M2668" s="174">
        <v>0</v>
      </c>
      <c r="N2668" s="174">
        <v>20816</v>
      </c>
    </row>
    <row r="2669" spans="1:14" hidden="1" outlineLevel="1" x14ac:dyDescent="0.25">
      <c r="A2669" s="175" t="s">
        <v>406</v>
      </c>
      <c r="B2669" s="175" t="s">
        <v>407</v>
      </c>
      <c r="C2669" s="175" t="s">
        <v>181</v>
      </c>
      <c r="D2669" s="175" t="s">
        <v>182</v>
      </c>
      <c r="E2669" s="175"/>
      <c r="F2669" s="174">
        <v>0</v>
      </c>
      <c r="G2669" s="174">
        <v>0</v>
      </c>
      <c r="H2669" s="174">
        <v>0</v>
      </c>
      <c r="I2669" s="174">
        <v>0</v>
      </c>
      <c r="J2669" s="174">
        <v>0</v>
      </c>
      <c r="K2669" s="174">
        <v>0</v>
      </c>
      <c r="L2669" s="174">
        <v>0</v>
      </c>
      <c r="M2669" s="174">
        <v>0</v>
      </c>
      <c r="N2669" s="174">
        <v>0</v>
      </c>
    </row>
    <row r="2670" spans="1:14" hidden="1" outlineLevel="1" x14ac:dyDescent="0.25">
      <c r="A2670" s="175" t="s">
        <v>406</v>
      </c>
      <c r="B2670" s="175" t="s">
        <v>407</v>
      </c>
      <c r="C2670" s="175" t="s">
        <v>183</v>
      </c>
      <c r="D2670" s="175" t="s">
        <v>184</v>
      </c>
      <c r="E2670" s="175"/>
      <c r="F2670" s="174">
        <v>0</v>
      </c>
      <c r="G2670" s="174">
        <v>0</v>
      </c>
      <c r="H2670" s="174">
        <v>0</v>
      </c>
      <c r="I2670" s="174">
        <v>0</v>
      </c>
      <c r="J2670" s="174">
        <v>0</v>
      </c>
      <c r="K2670" s="174">
        <v>0</v>
      </c>
      <c r="L2670" s="174">
        <v>0</v>
      </c>
      <c r="M2670" s="174">
        <v>0</v>
      </c>
      <c r="N2670" s="174">
        <v>0</v>
      </c>
    </row>
    <row r="2671" spans="1:14" hidden="1" outlineLevel="1" x14ac:dyDescent="0.25">
      <c r="A2671" s="175" t="s">
        <v>406</v>
      </c>
      <c r="B2671" s="175" t="s">
        <v>407</v>
      </c>
      <c r="C2671" s="175" t="s">
        <v>185</v>
      </c>
      <c r="D2671" s="175" t="s">
        <v>186</v>
      </c>
      <c r="E2671" s="175"/>
      <c r="F2671" s="174">
        <v>7584</v>
      </c>
      <c r="G2671" s="174">
        <v>0</v>
      </c>
      <c r="H2671" s="174">
        <v>0</v>
      </c>
      <c r="I2671" s="174">
        <v>0</v>
      </c>
      <c r="J2671" s="174">
        <v>0</v>
      </c>
      <c r="K2671" s="174">
        <v>0</v>
      </c>
      <c r="L2671" s="174">
        <v>0</v>
      </c>
      <c r="M2671" s="174">
        <v>576</v>
      </c>
      <c r="N2671" s="174">
        <v>8160</v>
      </c>
    </row>
    <row r="2672" spans="1:14" hidden="1" outlineLevel="1" x14ac:dyDescent="0.25">
      <c r="A2672" s="175" t="s">
        <v>406</v>
      </c>
      <c r="B2672" s="175" t="s">
        <v>407</v>
      </c>
      <c r="C2672" s="175" t="s">
        <v>187</v>
      </c>
      <c r="D2672" s="175" t="s">
        <v>188</v>
      </c>
      <c r="E2672" s="175"/>
      <c r="F2672" s="174">
        <v>0</v>
      </c>
      <c r="G2672" s="174">
        <v>0</v>
      </c>
      <c r="H2672" s="174">
        <v>0</v>
      </c>
      <c r="I2672" s="174">
        <v>0</v>
      </c>
      <c r="J2672" s="174">
        <v>0</v>
      </c>
      <c r="K2672" s="174">
        <v>0</v>
      </c>
      <c r="L2672" s="174">
        <v>0</v>
      </c>
      <c r="M2672" s="174">
        <v>0</v>
      </c>
      <c r="N2672" s="174">
        <v>0</v>
      </c>
    </row>
    <row r="2673" spans="1:14" hidden="1" outlineLevel="1" x14ac:dyDescent="0.25">
      <c r="A2673" s="175" t="s">
        <v>406</v>
      </c>
      <c r="B2673" s="175" t="s">
        <v>407</v>
      </c>
      <c r="C2673" s="175" t="s">
        <v>189</v>
      </c>
      <c r="D2673" s="175" t="s">
        <v>190</v>
      </c>
      <c r="E2673" s="175"/>
      <c r="F2673" s="174">
        <v>0</v>
      </c>
      <c r="G2673" s="174">
        <v>0</v>
      </c>
      <c r="H2673" s="174">
        <v>0</v>
      </c>
      <c r="I2673" s="174">
        <v>0</v>
      </c>
      <c r="J2673" s="174">
        <v>0</v>
      </c>
      <c r="K2673" s="174">
        <v>0</v>
      </c>
      <c r="L2673" s="174">
        <v>0</v>
      </c>
      <c r="M2673" s="174">
        <v>0</v>
      </c>
      <c r="N2673" s="174">
        <v>0</v>
      </c>
    </row>
    <row r="2674" spans="1:14" hidden="1" outlineLevel="1" x14ac:dyDescent="0.25">
      <c r="A2674" s="175" t="s">
        <v>406</v>
      </c>
      <c r="B2674" s="175" t="s">
        <v>407</v>
      </c>
      <c r="C2674" s="175" t="s">
        <v>191</v>
      </c>
      <c r="D2674" s="175" t="s">
        <v>192</v>
      </c>
      <c r="E2674" s="175"/>
      <c r="F2674" s="174">
        <v>0</v>
      </c>
      <c r="G2674" s="174">
        <v>155152</v>
      </c>
      <c r="H2674" s="174">
        <v>103392</v>
      </c>
      <c r="I2674" s="174">
        <v>0</v>
      </c>
      <c r="J2674" s="174">
        <v>0</v>
      </c>
      <c r="K2674" s="174">
        <v>0</v>
      </c>
      <c r="L2674" s="174">
        <v>0</v>
      </c>
      <c r="M2674" s="174">
        <v>440</v>
      </c>
      <c r="N2674" s="174">
        <v>258984</v>
      </c>
    </row>
    <row r="2675" spans="1:14" hidden="1" outlineLevel="1" x14ac:dyDescent="0.25">
      <c r="A2675" s="175" t="s">
        <v>406</v>
      </c>
      <c r="B2675" s="175" t="s">
        <v>407</v>
      </c>
      <c r="C2675" s="175" t="s">
        <v>193</v>
      </c>
      <c r="D2675" s="175" t="s">
        <v>194</v>
      </c>
      <c r="E2675" s="175"/>
      <c r="F2675" s="174">
        <v>0</v>
      </c>
      <c r="G2675" s="174">
        <v>0</v>
      </c>
      <c r="H2675" s="174">
        <v>0</v>
      </c>
      <c r="I2675" s="174">
        <v>0</v>
      </c>
      <c r="J2675" s="174">
        <v>0</v>
      </c>
      <c r="K2675" s="174">
        <v>0</v>
      </c>
      <c r="L2675" s="174">
        <v>0</v>
      </c>
      <c r="M2675" s="174">
        <v>0</v>
      </c>
      <c r="N2675" s="174">
        <v>0</v>
      </c>
    </row>
    <row r="2676" spans="1:14" hidden="1" outlineLevel="1" x14ac:dyDescent="0.25">
      <c r="A2676" s="175" t="s">
        <v>406</v>
      </c>
      <c r="B2676" s="175" t="s">
        <v>407</v>
      </c>
      <c r="C2676" s="175" t="s">
        <v>195</v>
      </c>
      <c r="D2676" s="175" t="s">
        <v>196</v>
      </c>
      <c r="E2676" s="175"/>
      <c r="F2676" s="174">
        <v>0</v>
      </c>
      <c r="G2676" s="174">
        <v>0</v>
      </c>
      <c r="H2676" s="174">
        <v>0</v>
      </c>
      <c r="I2676" s="174">
        <v>0</v>
      </c>
      <c r="J2676" s="174">
        <v>0</v>
      </c>
      <c r="K2676" s="174">
        <v>0</v>
      </c>
      <c r="L2676" s="174">
        <v>0</v>
      </c>
      <c r="M2676" s="174">
        <v>0</v>
      </c>
      <c r="N2676" s="174">
        <v>0</v>
      </c>
    </row>
    <row r="2677" spans="1:14" hidden="1" outlineLevel="1" x14ac:dyDescent="0.25">
      <c r="A2677" s="175" t="s">
        <v>406</v>
      </c>
      <c r="B2677" s="175" t="s">
        <v>407</v>
      </c>
      <c r="C2677" s="175" t="s">
        <v>197</v>
      </c>
      <c r="D2677" s="175" t="s">
        <v>198</v>
      </c>
      <c r="E2677" s="175"/>
      <c r="F2677" s="174">
        <v>0</v>
      </c>
      <c r="G2677" s="174">
        <v>0</v>
      </c>
      <c r="H2677" s="174">
        <v>0</v>
      </c>
      <c r="I2677" s="174">
        <v>0</v>
      </c>
      <c r="J2677" s="174">
        <v>0</v>
      </c>
      <c r="K2677" s="174">
        <v>0</v>
      </c>
      <c r="L2677" s="174">
        <v>7740</v>
      </c>
      <c r="M2677" s="174">
        <v>0</v>
      </c>
      <c r="N2677" s="174">
        <v>7740</v>
      </c>
    </row>
    <row r="2678" spans="1:14" hidden="1" outlineLevel="1" x14ac:dyDescent="0.25">
      <c r="A2678" s="175" t="s">
        <v>406</v>
      </c>
      <c r="B2678" s="175" t="s">
        <v>407</v>
      </c>
      <c r="C2678" s="175" t="s">
        <v>199</v>
      </c>
      <c r="D2678" s="175" t="s">
        <v>200</v>
      </c>
      <c r="E2678" s="175"/>
      <c r="F2678" s="174">
        <v>10800</v>
      </c>
      <c r="G2678" s="174">
        <v>0</v>
      </c>
      <c r="H2678" s="174">
        <v>0</v>
      </c>
      <c r="I2678" s="174">
        <v>0</v>
      </c>
      <c r="J2678" s="174">
        <v>0</v>
      </c>
      <c r="K2678" s="174">
        <v>0</v>
      </c>
      <c r="L2678" s="174">
        <v>0</v>
      </c>
      <c r="M2678" s="174">
        <v>0</v>
      </c>
      <c r="N2678" s="174">
        <v>10800</v>
      </c>
    </row>
    <row r="2679" spans="1:14" hidden="1" outlineLevel="1" x14ac:dyDescent="0.25">
      <c r="A2679" s="175" t="s">
        <v>406</v>
      </c>
      <c r="B2679" s="175" t="s">
        <v>407</v>
      </c>
      <c r="C2679" s="175" t="s">
        <v>201</v>
      </c>
      <c r="D2679" s="175" t="s">
        <v>202</v>
      </c>
      <c r="E2679" s="175"/>
      <c r="F2679" s="174">
        <v>3984</v>
      </c>
      <c r="G2679" s="174">
        <v>0</v>
      </c>
      <c r="H2679" s="174">
        <v>0</v>
      </c>
      <c r="I2679" s="174">
        <v>0</v>
      </c>
      <c r="J2679" s="174">
        <v>0</v>
      </c>
      <c r="K2679" s="174">
        <v>0</v>
      </c>
      <c r="L2679" s="174">
        <v>0</v>
      </c>
      <c r="M2679" s="174">
        <v>0</v>
      </c>
      <c r="N2679" s="174">
        <v>3984</v>
      </c>
    </row>
    <row r="2680" spans="1:14" hidden="1" outlineLevel="1" x14ac:dyDescent="0.25">
      <c r="A2680" s="175" t="s">
        <v>406</v>
      </c>
      <c r="B2680" s="175" t="s">
        <v>407</v>
      </c>
      <c r="C2680" s="175" t="s">
        <v>203</v>
      </c>
      <c r="D2680" s="175" t="s">
        <v>204</v>
      </c>
      <c r="E2680" s="175"/>
      <c r="F2680" s="174">
        <v>475296</v>
      </c>
      <c r="G2680" s="174">
        <v>0</v>
      </c>
      <c r="H2680" s="174">
        <v>0</v>
      </c>
      <c r="I2680" s="174">
        <v>0</v>
      </c>
      <c r="J2680" s="174">
        <v>0</v>
      </c>
      <c r="K2680" s="174">
        <v>0</v>
      </c>
      <c r="L2680" s="174">
        <v>0</v>
      </c>
      <c r="M2680" s="174">
        <v>0</v>
      </c>
      <c r="N2680" s="174">
        <v>475296</v>
      </c>
    </row>
    <row r="2681" spans="1:14" hidden="1" outlineLevel="1" x14ac:dyDescent="0.25">
      <c r="A2681" s="175" t="s">
        <v>406</v>
      </c>
      <c r="B2681" s="175" t="s">
        <v>407</v>
      </c>
      <c r="C2681" s="175" t="s">
        <v>205</v>
      </c>
      <c r="D2681" s="175" t="s">
        <v>206</v>
      </c>
      <c r="E2681" s="175"/>
      <c r="F2681" s="174">
        <v>101888</v>
      </c>
      <c r="G2681" s="174">
        <v>0</v>
      </c>
      <c r="H2681" s="174">
        <v>0</v>
      </c>
      <c r="I2681" s="174">
        <v>0</v>
      </c>
      <c r="J2681" s="174">
        <v>0</v>
      </c>
      <c r="K2681" s="174">
        <v>0</v>
      </c>
      <c r="L2681" s="174">
        <v>0</v>
      </c>
      <c r="M2681" s="174">
        <v>0</v>
      </c>
      <c r="N2681" s="174">
        <v>101888</v>
      </c>
    </row>
    <row r="2682" spans="1:14" hidden="1" outlineLevel="1" x14ac:dyDescent="0.25">
      <c r="A2682" s="175" t="s">
        <v>406</v>
      </c>
      <c r="B2682" s="175" t="s">
        <v>407</v>
      </c>
      <c r="C2682" s="175" t="s">
        <v>207</v>
      </c>
      <c r="D2682" s="175" t="s">
        <v>208</v>
      </c>
      <c r="E2682" s="175"/>
      <c r="F2682" s="174">
        <v>0</v>
      </c>
      <c r="G2682" s="174">
        <v>0</v>
      </c>
      <c r="H2682" s="174">
        <v>0</v>
      </c>
      <c r="I2682" s="174">
        <v>0</v>
      </c>
      <c r="J2682" s="174">
        <v>0</v>
      </c>
      <c r="K2682" s="174">
        <v>0</v>
      </c>
      <c r="L2682" s="174">
        <v>0</v>
      </c>
      <c r="M2682" s="174">
        <v>0</v>
      </c>
      <c r="N2682" s="174">
        <v>0</v>
      </c>
    </row>
    <row r="2683" spans="1:14" hidden="1" outlineLevel="1" x14ac:dyDescent="0.25">
      <c r="A2683" s="175" t="s">
        <v>406</v>
      </c>
      <c r="B2683" s="175" t="s">
        <v>407</v>
      </c>
      <c r="C2683" s="175" t="s">
        <v>209</v>
      </c>
      <c r="D2683" s="175" t="s">
        <v>210</v>
      </c>
      <c r="E2683" s="175"/>
      <c r="F2683" s="174">
        <v>1037344</v>
      </c>
      <c r="G2683" s="174">
        <v>429776</v>
      </c>
      <c r="H2683" s="174">
        <v>103392</v>
      </c>
      <c r="I2683" s="174">
        <v>14448</v>
      </c>
      <c r="J2683" s="174">
        <v>0</v>
      </c>
      <c r="K2683" s="174">
        <v>1104</v>
      </c>
      <c r="L2683" s="174">
        <v>10700</v>
      </c>
      <c r="M2683" s="174">
        <v>14088</v>
      </c>
      <c r="N2683" s="174">
        <v>1610852</v>
      </c>
    </row>
    <row r="2684" spans="1:14" hidden="1" outlineLevel="1" x14ac:dyDescent="0.25">
      <c r="D2684" s="173" t="s">
        <v>211</v>
      </c>
      <c r="E2684" s="173"/>
    </row>
    <row r="2685" spans="1:14" hidden="1" outlineLevel="1" x14ac:dyDescent="0.25">
      <c r="A2685" s="175" t="s">
        <v>406</v>
      </c>
      <c r="B2685" s="175" t="s">
        <v>407</v>
      </c>
      <c r="C2685" s="175" t="s">
        <v>212</v>
      </c>
      <c r="D2685" s="175" t="s">
        <v>213</v>
      </c>
      <c r="E2685" s="175"/>
      <c r="F2685" s="174">
        <v>0</v>
      </c>
      <c r="G2685" s="174">
        <v>0</v>
      </c>
      <c r="H2685" s="174">
        <v>0</v>
      </c>
      <c r="I2685" s="174">
        <v>0</v>
      </c>
      <c r="J2685" s="174">
        <v>0</v>
      </c>
      <c r="K2685" s="174">
        <v>0</v>
      </c>
      <c r="L2685" s="174">
        <v>0</v>
      </c>
      <c r="M2685" s="174">
        <v>0</v>
      </c>
      <c r="N2685" s="174">
        <v>0</v>
      </c>
    </row>
    <row r="2686" spans="1:14" hidden="1" outlineLevel="1" x14ac:dyDescent="0.25">
      <c r="A2686" s="175" t="s">
        <v>406</v>
      </c>
      <c r="B2686" s="175" t="s">
        <v>407</v>
      </c>
      <c r="C2686" s="175" t="s">
        <v>214</v>
      </c>
      <c r="D2686" s="175" t="s">
        <v>215</v>
      </c>
      <c r="E2686" s="175"/>
      <c r="F2686" s="174">
        <v>0</v>
      </c>
      <c r="G2686" s="174">
        <v>0</v>
      </c>
      <c r="H2686" s="174">
        <v>0</v>
      </c>
      <c r="I2686" s="174">
        <v>0</v>
      </c>
      <c r="J2686" s="174">
        <v>0</v>
      </c>
      <c r="K2686" s="174">
        <v>0</v>
      </c>
      <c r="L2686" s="174">
        <v>0</v>
      </c>
      <c r="M2686" s="174">
        <v>0</v>
      </c>
      <c r="N2686" s="174">
        <v>0</v>
      </c>
    </row>
    <row r="2687" spans="1:14" hidden="1" outlineLevel="1" x14ac:dyDescent="0.25">
      <c r="A2687" s="175" t="s">
        <v>406</v>
      </c>
      <c r="B2687" s="175" t="s">
        <v>407</v>
      </c>
      <c r="C2687" s="175" t="s">
        <v>216</v>
      </c>
      <c r="D2687" s="175" t="s">
        <v>217</v>
      </c>
      <c r="E2687" s="175"/>
      <c r="F2687" s="174">
        <v>0</v>
      </c>
      <c r="G2687" s="174">
        <v>0</v>
      </c>
      <c r="H2687" s="174">
        <v>0</v>
      </c>
      <c r="I2687" s="174">
        <v>0</v>
      </c>
      <c r="J2687" s="174">
        <v>0</v>
      </c>
      <c r="K2687" s="174">
        <v>0</v>
      </c>
      <c r="L2687" s="174">
        <v>0</v>
      </c>
      <c r="M2687" s="174">
        <v>0</v>
      </c>
      <c r="N2687" s="174">
        <v>0</v>
      </c>
    </row>
    <row r="2688" spans="1:14" hidden="1" outlineLevel="1" x14ac:dyDescent="0.25">
      <c r="A2688" s="175" t="s">
        <v>406</v>
      </c>
      <c r="B2688" s="175" t="s">
        <v>407</v>
      </c>
      <c r="C2688" s="175" t="s">
        <v>218</v>
      </c>
      <c r="D2688" s="175" t="s">
        <v>219</v>
      </c>
      <c r="E2688" s="175"/>
      <c r="F2688" s="174">
        <v>0</v>
      </c>
      <c r="G2688" s="174">
        <v>0</v>
      </c>
      <c r="H2688" s="174">
        <v>0</v>
      </c>
      <c r="I2688" s="174">
        <v>0</v>
      </c>
      <c r="J2688" s="174">
        <v>0</v>
      </c>
      <c r="K2688" s="174">
        <v>0</v>
      </c>
      <c r="L2688" s="174">
        <v>0</v>
      </c>
      <c r="M2688" s="174">
        <v>0</v>
      </c>
      <c r="N2688" s="174">
        <v>0</v>
      </c>
    </row>
    <row r="2689" spans="1:14" hidden="1" outlineLevel="1" x14ac:dyDescent="0.25">
      <c r="A2689" s="175" t="s">
        <v>406</v>
      </c>
      <c r="B2689" s="175" t="s">
        <v>407</v>
      </c>
      <c r="C2689" s="175" t="s">
        <v>482</v>
      </c>
      <c r="D2689" s="175" t="s">
        <v>483</v>
      </c>
      <c r="E2689" s="175"/>
      <c r="F2689" s="174">
        <v>0</v>
      </c>
      <c r="G2689" s="174">
        <v>0</v>
      </c>
      <c r="H2689" s="174">
        <v>0</v>
      </c>
      <c r="I2689" s="174">
        <v>0</v>
      </c>
      <c r="J2689" s="174">
        <v>0</v>
      </c>
      <c r="K2689" s="174">
        <v>0</v>
      </c>
      <c r="L2689" s="174">
        <v>0</v>
      </c>
      <c r="M2689" s="174">
        <v>0</v>
      </c>
      <c r="N2689" s="174">
        <v>0</v>
      </c>
    </row>
    <row r="2690" spans="1:14" hidden="1" outlineLevel="1" x14ac:dyDescent="0.25">
      <c r="A2690" s="175" t="s">
        <v>406</v>
      </c>
      <c r="B2690" s="175" t="s">
        <v>407</v>
      </c>
      <c r="C2690" s="175" t="s">
        <v>484</v>
      </c>
      <c r="D2690" s="175" t="s">
        <v>220</v>
      </c>
      <c r="E2690" s="175"/>
      <c r="F2690" s="174">
        <v>0</v>
      </c>
      <c r="G2690" s="174">
        <v>0</v>
      </c>
      <c r="H2690" s="174">
        <v>0</v>
      </c>
      <c r="I2690" s="174">
        <v>0</v>
      </c>
      <c r="J2690" s="174">
        <v>0</v>
      </c>
      <c r="K2690" s="174">
        <v>0</v>
      </c>
      <c r="L2690" s="174">
        <v>0</v>
      </c>
      <c r="M2690" s="174">
        <v>0</v>
      </c>
      <c r="N2690" s="174">
        <v>0</v>
      </c>
    </row>
    <row r="2691" spans="1:14" hidden="1" outlineLevel="1" x14ac:dyDescent="0.25"/>
    <row r="2692" spans="1:14" hidden="1" outlineLevel="1" x14ac:dyDescent="0.25"/>
    <row r="2693" spans="1:14" hidden="1" outlineLevel="1" x14ac:dyDescent="0.25">
      <c r="A2693" s="173" t="s">
        <v>408</v>
      </c>
    </row>
    <row r="2694" spans="1:14" hidden="1" outlineLevel="1" x14ac:dyDescent="0.25">
      <c r="A2694" s="175" t="s">
        <v>6</v>
      </c>
      <c r="B2694" s="175" t="s">
        <v>143</v>
      </c>
      <c r="C2694" s="175" t="s">
        <v>14</v>
      </c>
      <c r="D2694" s="173" t="s">
        <v>144</v>
      </c>
      <c r="E2694" s="173"/>
      <c r="F2694" s="174" t="s">
        <v>145</v>
      </c>
      <c r="G2694" s="174" t="s">
        <v>146</v>
      </c>
      <c r="H2694" s="174" t="s">
        <v>147</v>
      </c>
      <c r="I2694" s="174" t="s">
        <v>148</v>
      </c>
      <c r="J2694" s="174" t="s">
        <v>149</v>
      </c>
      <c r="K2694" s="174" t="s">
        <v>150</v>
      </c>
      <c r="L2694" s="174" t="s">
        <v>151</v>
      </c>
      <c r="M2694" s="174" t="s">
        <v>152</v>
      </c>
      <c r="N2694" s="174" t="s">
        <v>5</v>
      </c>
    </row>
    <row r="2695" spans="1:14" hidden="1" outlineLevel="1" x14ac:dyDescent="0.25">
      <c r="A2695" s="175" t="s">
        <v>409</v>
      </c>
      <c r="B2695" s="175" t="s">
        <v>410</v>
      </c>
      <c r="C2695" s="175" t="s">
        <v>155</v>
      </c>
      <c r="D2695" s="175" t="s">
        <v>156</v>
      </c>
      <c r="E2695" s="175"/>
      <c r="F2695" s="174">
        <v>9312</v>
      </c>
      <c r="G2695" s="174">
        <v>0</v>
      </c>
      <c r="H2695" s="174">
        <v>0</v>
      </c>
      <c r="I2695" s="174">
        <v>0</v>
      </c>
      <c r="J2695" s="174">
        <v>0</v>
      </c>
      <c r="K2695" s="174">
        <v>0</v>
      </c>
      <c r="L2695" s="174">
        <v>1959</v>
      </c>
      <c r="M2695" s="174">
        <v>0</v>
      </c>
      <c r="N2695" s="174">
        <v>11271</v>
      </c>
    </row>
    <row r="2696" spans="1:14" hidden="1" outlineLevel="1" x14ac:dyDescent="0.25">
      <c r="A2696" s="175" t="s">
        <v>409</v>
      </c>
      <c r="B2696" s="175" t="s">
        <v>410</v>
      </c>
      <c r="C2696" s="175" t="s">
        <v>157</v>
      </c>
      <c r="D2696" s="175" t="s">
        <v>158</v>
      </c>
      <c r="E2696" s="175"/>
      <c r="F2696" s="174">
        <v>0</v>
      </c>
      <c r="G2696" s="174">
        <v>0</v>
      </c>
      <c r="H2696" s="174">
        <v>0</v>
      </c>
      <c r="I2696" s="174">
        <v>0</v>
      </c>
      <c r="J2696" s="174">
        <v>0</v>
      </c>
      <c r="K2696" s="174">
        <v>0</v>
      </c>
      <c r="L2696" s="174">
        <v>200</v>
      </c>
      <c r="M2696" s="174">
        <v>0</v>
      </c>
      <c r="N2696" s="174">
        <v>200</v>
      </c>
    </row>
    <row r="2697" spans="1:14" hidden="1" outlineLevel="1" x14ac:dyDescent="0.25">
      <c r="A2697" s="175" t="s">
        <v>409</v>
      </c>
      <c r="B2697" s="175" t="s">
        <v>410</v>
      </c>
      <c r="C2697" s="175" t="s">
        <v>159</v>
      </c>
      <c r="D2697" s="175" t="s">
        <v>160</v>
      </c>
      <c r="E2697" s="175"/>
      <c r="F2697" s="174">
        <v>0</v>
      </c>
      <c r="G2697" s="174">
        <v>527984</v>
      </c>
      <c r="H2697" s="174">
        <v>0</v>
      </c>
      <c r="I2697" s="174">
        <v>0</v>
      </c>
      <c r="J2697" s="174">
        <v>0</v>
      </c>
      <c r="K2697" s="174">
        <v>22368</v>
      </c>
      <c r="L2697" s="174">
        <v>0</v>
      </c>
      <c r="M2697" s="174">
        <v>192</v>
      </c>
      <c r="N2697" s="174">
        <v>550544</v>
      </c>
    </row>
    <row r="2698" spans="1:14" hidden="1" outlineLevel="1" x14ac:dyDescent="0.25">
      <c r="A2698" s="175" t="s">
        <v>409</v>
      </c>
      <c r="B2698" s="175" t="s">
        <v>410</v>
      </c>
      <c r="C2698" s="175" t="s">
        <v>161</v>
      </c>
      <c r="D2698" s="175" t="s">
        <v>162</v>
      </c>
      <c r="E2698" s="175"/>
      <c r="F2698" s="174">
        <v>73776</v>
      </c>
      <c r="G2698" s="174">
        <v>39360</v>
      </c>
      <c r="H2698" s="174">
        <v>0</v>
      </c>
      <c r="I2698" s="174">
        <v>0</v>
      </c>
      <c r="J2698" s="174">
        <v>130080</v>
      </c>
      <c r="K2698" s="174">
        <v>30272</v>
      </c>
      <c r="L2698" s="174">
        <v>9485</v>
      </c>
      <c r="M2698" s="174">
        <v>2000</v>
      </c>
      <c r="N2698" s="174">
        <v>284973</v>
      </c>
    </row>
    <row r="2699" spans="1:14" hidden="1" outlineLevel="1" x14ac:dyDescent="0.25">
      <c r="A2699" s="175" t="s">
        <v>409</v>
      </c>
      <c r="B2699" s="175" t="s">
        <v>410</v>
      </c>
      <c r="C2699" s="175" t="s">
        <v>163</v>
      </c>
      <c r="D2699" s="175" t="s">
        <v>164</v>
      </c>
      <c r="E2699" s="175"/>
      <c r="F2699" s="174">
        <v>0</v>
      </c>
      <c r="G2699" s="174">
        <v>0</v>
      </c>
      <c r="H2699" s="174">
        <v>0</v>
      </c>
      <c r="I2699" s="174">
        <v>0</v>
      </c>
      <c r="J2699" s="174">
        <v>0</v>
      </c>
      <c r="K2699" s="174">
        <v>0</v>
      </c>
      <c r="L2699" s="174">
        <v>0</v>
      </c>
      <c r="M2699" s="174">
        <v>0</v>
      </c>
      <c r="N2699" s="174">
        <v>0</v>
      </c>
    </row>
    <row r="2700" spans="1:14" hidden="1" outlineLevel="1" x14ac:dyDescent="0.25">
      <c r="A2700" s="175" t="s">
        <v>409</v>
      </c>
      <c r="B2700" s="175" t="s">
        <v>410</v>
      </c>
      <c r="C2700" s="175" t="s">
        <v>165</v>
      </c>
      <c r="D2700" s="175" t="s">
        <v>166</v>
      </c>
      <c r="E2700" s="175"/>
      <c r="F2700" s="174">
        <v>8608</v>
      </c>
      <c r="G2700" s="174">
        <v>0</v>
      </c>
      <c r="H2700" s="174">
        <v>0</v>
      </c>
      <c r="I2700" s="174">
        <v>0</v>
      </c>
      <c r="J2700" s="174">
        <v>192</v>
      </c>
      <c r="K2700" s="174">
        <v>0</v>
      </c>
      <c r="L2700" s="174">
        <v>81066</v>
      </c>
      <c r="M2700" s="174">
        <v>0</v>
      </c>
      <c r="N2700" s="174">
        <v>89866</v>
      </c>
    </row>
    <row r="2701" spans="1:14" hidden="1" outlineLevel="1" x14ac:dyDescent="0.25">
      <c r="A2701" s="175" t="s">
        <v>409</v>
      </c>
      <c r="B2701" s="175" t="s">
        <v>410</v>
      </c>
      <c r="C2701" s="175" t="s">
        <v>167</v>
      </c>
      <c r="D2701" s="175" t="s">
        <v>168</v>
      </c>
      <c r="E2701" s="175"/>
      <c r="F2701" s="174">
        <v>0</v>
      </c>
      <c r="G2701" s="174">
        <v>53744</v>
      </c>
      <c r="H2701" s="174">
        <v>0</v>
      </c>
      <c r="I2701" s="174">
        <v>0</v>
      </c>
      <c r="J2701" s="174">
        <v>0</v>
      </c>
      <c r="K2701" s="174">
        <v>155072</v>
      </c>
      <c r="L2701" s="174">
        <v>0</v>
      </c>
      <c r="M2701" s="174">
        <v>12052</v>
      </c>
      <c r="N2701" s="174">
        <v>220868</v>
      </c>
    </row>
    <row r="2702" spans="1:14" hidden="1" outlineLevel="1" x14ac:dyDescent="0.25">
      <c r="A2702" s="175" t="s">
        <v>409</v>
      </c>
      <c r="B2702" s="175" t="s">
        <v>410</v>
      </c>
      <c r="C2702" s="175" t="s">
        <v>169</v>
      </c>
      <c r="D2702" s="175" t="s">
        <v>170</v>
      </c>
      <c r="E2702" s="175"/>
      <c r="F2702" s="174">
        <v>0</v>
      </c>
      <c r="G2702" s="174">
        <v>0</v>
      </c>
      <c r="H2702" s="174">
        <v>0</v>
      </c>
      <c r="I2702" s="174">
        <v>0</v>
      </c>
      <c r="J2702" s="174">
        <v>0</v>
      </c>
      <c r="K2702" s="174">
        <v>0</v>
      </c>
      <c r="L2702" s="174">
        <v>0</v>
      </c>
      <c r="M2702" s="174">
        <v>0</v>
      </c>
      <c r="N2702" s="174">
        <v>0</v>
      </c>
    </row>
    <row r="2703" spans="1:14" hidden="1" outlineLevel="1" x14ac:dyDescent="0.25">
      <c r="A2703" s="175" t="s">
        <v>409</v>
      </c>
      <c r="B2703" s="175" t="s">
        <v>410</v>
      </c>
      <c r="C2703" s="175" t="s">
        <v>171</v>
      </c>
      <c r="D2703" s="175" t="s">
        <v>172</v>
      </c>
      <c r="E2703" s="175"/>
      <c r="F2703" s="174">
        <v>41184</v>
      </c>
      <c r="G2703" s="174">
        <v>13024</v>
      </c>
      <c r="H2703" s="174">
        <v>0</v>
      </c>
      <c r="I2703" s="174">
        <v>0</v>
      </c>
      <c r="J2703" s="174">
        <v>8128</v>
      </c>
      <c r="K2703" s="174">
        <v>0</v>
      </c>
      <c r="L2703" s="174">
        <v>176</v>
      </c>
      <c r="M2703" s="174">
        <v>24</v>
      </c>
      <c r="N2703" s="174">
        <v>62536</v>
      </c>
    </row>
    <row r="2704" spans="1:14" hidden="1" outlineLevel="1" x14ac:dyDescent="0.25">
      <c r="A2704" s="175" t="s">
        <v>409</v>
      </c>
      <c r="B2704" s="175" t="s">
        <v>410</v>
      </c>
      <c r="C2704" s="175" t="s">
        <v>173</v>
      </c>
      <c r="D2704" s="175" t="s">
        <v>174</v>
      </c>
      <c r="E2704" s="175"/>
      <c r="F2704" s="174">
        <v>0</v>
      </c>
      <c r="G2704" s="174">
        <v>10032</v>
      </c>
      <c r="H2704" s="174">
        <v>0</v>
      </c>
      <c r="I2704" s="174">
        <v>0</v>
      </c>
      <c r="J2704" s="174">
        <v>0</v>
      </c>
      <c r="K2704" s="174">
        <v>0</v>
      </c>
      <c r="L2704" s="174">
        <v>0</v>
      </c>
      <c r="M2704" s="174">
        <v>0</v>
      </c>
      <c r="N2704" s="174">
        <v>10032</v>
      </c>
    </row>
    <row r="2705" spans="1:14" hidden="1" outlineLevel="1" x14ac:dyDescent="0.25">
      <c r="A2705" s="175" t="s">
        <v>409</v>
      </c>
      <c r="B2705" s="175" t="s">
        <v>410</v>
      </c>
      <c r="C2705" s="175" t="s">
        <v>175</v>
      </c>
      <c r="D2705" s="175" t="s">
        <v>176</v>
      </c>
      <c r="E2705" s="175"/>
      <c r="F2705" s="174">
        <v>0</v>
      </c>
      <c r="G2705" s="174">
        <v>1824</v>
      </c>
      <c r="H2705" s="174">
        <v>0</v>
      </c>
      <c r="I2705" s="174">
        <v>0</v>
      </c>
      <c r="J2705" s="174">
        <v>0</v>
      </c>
      <c r="K2705" s="174">
        <v>0</v>
      </c>
      <c r="L2705" s="174">
        <v>0</v>
      </c>
      <c r="M2705" s="174">
        <v>480</v>
      </c>
      <c r="N2705" s="174">
        <v>2304</v>
      </c>
    </row>
    <row r="2706" spans="1:14" hidden="1" outlineLevel="1" x14ac:dyDescent="0.25">
      <c r="A2706" s="175" t="s">
        <v>409</v>
      </c>
      <c r="B2706" s="175" t="s">
        <v>410</v>
      </c>
      <c r="C2706" s="175" t="s">
        <v>177</v>
      </c>
      <c r="D2706" s="175" t="s">
        <v>178</v>
      </c>
      <c r="E2706" s="175"/>
      <c r="F2706" s="174">
        <v>458176</v>
      </c>
      <c r="G2706" s="174">
        <v>0</v>
      </c>
      <c r="H2706" s="174">
        <v>0</v>
      </c>
      <c r="I2706" s="174">
        <v>144368</v>
      </c>
      <c r="J2706" s="174">
        <v>0</v>
      </c>
      <c r="K2706" s="174">
        <v>0</v>
      </c>
      <c r="L2706" s="174">
        <v>1008</v>
      </c>
      <c r="M2706" s="174">
        <v>0</v>
      </c>
      <c r="N2706" s="174">
        <v>603552</v>
      </c>
    </row>
    <row r="2707" spans="1:14" hidden="1" outlineLevel="1" x14ac:dyDescent="0.25">
      <c r="A2707" s="175" t="s">
        <v>409</v>
      </c>
      <c r="B2707" s="175" t="s">
        <v>410</v>
      </c>
      <c r="C2707" s="175" t="s">
        <v>179</v>
      </c>
      <c r="D2707" s="175" t="s">
        <v>180</v>
      </c>
      <c r="E2707" s="175"/>
      <c r="F2707" s="174">
        <v>135600</v>
      </c>
      <c r="G2707" s="174">
        <v>0</v>
      </c>
      <c r="H2707" s="174">
        <v>0</v>
      </c>
      <c r="I2707" s="174">
        <v>0</v>
      </c>
      <c r="J2707" s="174">
        <v>0</v>
      </c>
      <c r="K2707" s="174">
        <v>0</v>
      </c>
      <c r="L2707" s="174">
        <v>1416</v>
      </c>
      <c r="M2707" s="174">
        <v>0</v>
      </c>
      <c r="N2707" s="174">
        <v>137016</v>
      </c>
    </row>
    <row r="2708" spans="1:14" hidden="1" outlineLevel="1" x14ac:dyDescent="0.25">
      <c r="A2708" s="175" t="s">
        <v>409</v>
      </c>
      <c r="B2708" s="175" t="s">
        <v>410</v>
      </c>
      <c r="C2708" s="175" t="s">
        <v>181</v>
      </c>
      <c r="D2708" s="175" t="s">
        <v>182</v>
      </c>
      <c r="E2708" s="175"/>
      <c r="F2708" s="174">
        <v>0</v>
      </c>
      <c r="G2708" s="174">
        <v>0</v>
      </c>
      <c r="H2708" s="174">
        <v>0</v>
      </c>
      <c r="I2708" s="174">
        <v>0</v>
      </c>
      <c r="J2708" s="174">
        <v>0</v>
      </c>
      <c r="K2708" s="174">
        <v>130192</v>
      </c>
      <c r="L2708" s="174">
        <v>0</v>
      </c>
      <c r="M2708" s="174">
        <v>17615</v>
      </c>
      <c r="N2708" s="174">
        <v>147807</v>
      </c>
    </row>
    <row r="2709" spans="1:14" hidden="1" outlineLevel="1" x14ac:dyDescent="0.25">
      <c r="A2709" s="175" t="s">
        <v>409</v>
      </c>
      <c r="B2709" s="175" t="s">
        <v>410</v>
      </c>
      <c r="C2709" s="175" t="s">
        <v>183</v>
      </c>
      <c r="D2709" s="175" t="s">
        <v>184</v>
      </c>
      <c r="E2709" s="175"/>
      <c r="F2709" s="174">
        <v>0</v>
      </c>
      <c r="G2709" s="174">
        <v>0</v>
      </c>
      <c r="H2709" s="174">
        <v>0</v>
      </c>
      <c r="I2709" s="174">
        <v>0</v>
      </c>
      <c r="J2709" s="174">
        <v>0</v>
      </c>
      <c r="K2709" s="174">
        <v>0</v>
      </c>
      <c r="L2709" s="174">
        <v>0</v>
      </c>
      <c r="M2709" s="174">
        <v>0</v>
      </c>
      <c r="N2709" s="174">
        <v>0</v>
      </c>
    </row>
    <row r="2710" spans="1:14" hidden="1" outlineLevel="1" x14ac:dyDescent="0.25">
      <c r="A2710" s="175" t="s">
        <v>409</v>
      </c>
      <c r="B2710" s="175" t="s">
        <v>410</v>
      </c>
      <c r="C2710" s="175" t="s">
        <v>185</v>
      </c>
      <c r="D2710" s="175" t="s">
        <v>186</v>
      </c>
      <c r="E2710" s="175"/>
      <c r="F2710" s="174">
        <v>6384</v>
      </c>
      <c r="G2710" s="174">
        <v>0</v>
      </c>
      <c r="H2710" s="174">
        <v>0</v>
      </c>
      <c r="I2710" s="174">
        <v>0</v>
      </c>
      <c r="J2710" s="174">
        <v>0</v>
      </c>
      <c r="K2710" s="174">
        <v>387907</v>
      </c>
      <c r="L2710" s="174">
        <v>81</v>
      </c>
      <c r="M2710" s="174">
        <v>15636</v>
      </c>
      <c r="N2710" s="174">
        <v>410008</v>
      </c>
    </row>
    <row r="2711" spans="1:14" hidden="1" outlineLevel="1" x14ac:dyDescent="0.25">
      <c r="A2711" s="175" t="s">
        <v>409</v>
      </c>
      <c r="B2711" s="175" t="s">
        <v>410</v>
      </c>
      <c r="C2711" s="175" t="s">
        <v>187</v>
      </c>
      <c r="D2711" s="175" t="s">
        <v>188</v>
      </c>
      <c r="E2711" s="175"/>
      <c r="F2711" s="174">
        <v>0</v>
      </c>
      <c r="G2711" s="174">
        <v>0</v>
      </c>
      <c r="H2711" s="174">
        <v>0</v>
      </c>
      <c r="I2711" s="174">
        <v>0</v>
      </c>
      <c r="J2711" s="174">
        <v>0</v>
      </c>
      <c r="K2711" s="174">
        <v>0</v>
      </c>
      <c r="L2711" s="174">
        <v>0</v>
      </c>
      <c r="M2711" s="174">
        <v>0</v>
      </c>
      <c r="N2711" s="174">
        <v>0</v>
      </c>
    </row>
    <row r="2712" spans="1:14" hidden="1" outlineLevel="1" x14ac:dyDescent="0.25">
      <c r="A2712" s="175" t="s">
        <v>409</v>
      </c>
      <c r="B2712" s="175" t="s">
        <v>410</v>
      </c>
      <c r="C2712" s="175" t="s">
        <v>189</v>
      </c>
      <c r="D2712" s="175" t="s">
        <v>190</v>
      </c>
      <c r="E2712" s="175"/>
      <c r="F2712" s="174">
        <v>0</v>
      </c>
      <c r="G2712" s="174">
        <v>0</v>
      </c>
      <c r="H2712" s="174">
        <v>0</v>
      </c>
      <c r="I2712" s="174">
        <v>0</v>
      </c>
      <c r="J2712" s="174">
        <v>0</v>
      </c>
      <c r="K2712" s="174">
        <v>0</v>
      </c>
      <c r="L2712" s="174">
        <v>0</v>
      </c>
      <c r="M2712" s="174">
        <v>0</v>
      </c>
      <c r="N2712" s="174">
        <v>0</v>
      </c>
    </row>
    <row r="2713" spans="1:14" hidden="1" outlineLevel="1" x14ac:dyDescent="0.25">
      <c r="A2713" s="175" t="s">
        <v>409</v>
      </c>
      <c r="B2713" s="175" t="s">
        <v>410</v>
      </c>
      <c r="C2713" s="175" t="s">
        <v>191</v>
      </c>
      <c r="D2713" s="175" t="s">
        <v>192</v>
      </c>
      <c r="E2713" s="175"/>
      <c r="F2713" s="174">
        <v>0</v>
      </c>
      <c r="G2713" s="174">
        <v>272192</v>
      </c>
      <c r="H2713" s="174">
        <v>86544</v>
      </c>
      <c r="I2713" s="174">
        <v>0</v>
      </c>
      <c r="J2713" s="174">
        <v>0</v>
      </c>
      <c r="K2713" s="174">
        <v>0</v>
      </c>
      <c r="L2713" s="174">
        <v>0</v>
      </c>
      <c r="M2713" s="174">
        <v>24</v>
      </c>
      <c r="N2713" s="174">
        <v>358760</v>
      </c>
    </row>
    <row r="2714" spans="1:14" hidden="1" outlineLevel="1" x14ac:dyDescent="0.25">
      <c r="A2714" s="175" t="s">
        <v>409</v>
      </c>
      <c r="B2714" s="175" t="s">
        <v>410</v>
      </c>
      <c r="C2714" s="175" t="s">
        <v>193</v>
      </c>
      <c r="D2714" s="175" t="s">
        <v>194</v>
      </c>
      <c r="E2714" s="175"/>
      <c r="F2714" s="174">
        <v>0</v>
      </c>
      <c r="G2714" s="174">
        <v>0</v>
      </c>
      <c r="H2714" s="174">
        <v>0</v>
      </c>
      <c r="I2714" s="174">
        <v>0</v>
      </c>
      <c r="J2714" s="174">
        <v>113614</v>
      </c>
      <c r="K2714" s="174">
        <v>0</v>
      </c>
      <c r="L2714" s="174">
        <v>9424</v>
      </c>
      <c r="M2714" s="174">
        <v>0</v>
      </c>
      <c r="N2714" s="174">
        <v>123038</v>
      </c>
    </row>
    <row r="2715" spans="1:14" hidden="1" outlineLevel="1" x14ac:dyDescent="0.25">
      <c r="A2715" s="175" t="s">
        <v>409</v>
      </c>
      <c r="B2715" s="175" t="s">
        <v>410</v>
      </c>
      <c r="C2715" s="175" t="s">
        <v>195</v>
      </c>
      <c r="D2715" s="175" t="s">
        <v>196</v>
      </c>
      <c r="E2715" s="175"/>
      <c r="F2715" s="174">
        <v>0</v>
      </c>
      <c r="G2715" s="174">
        <v>0</v>
      </c>
      <c r="H2715" s="174">
        <v>0</v>
      </c>
      <c r="I2715" s="174">
        <v>0</v>
      </c>
      <c r="J2715" s="174">
        <v>0</v>
      </c>
      <c r="K2715" s="174">
        <v>0</v>
      </c>
      <c r="L2715" s="174">
        <v>0</v>
      </c>
      <c r="M2715" s="174">
        <v>0</v>
      </c>
      <c r="N2715" s="174">
        <v>0</v>
      </c>
    </row>
    <row r="2716" spans="1:14" hidden="1" outlineLevel="1" x14ac:dyDescent="0.25">
      <c r="A2716" s="175" t="s">
        <v>409</v>
      </c>
      <c r="B2716" s="175" t="s">
        <v>410</v>
      </c>
      <c r="C2716" s="175" t="s">
        <v>197</v>
      </c>
      <c r="D2716" s="175" t="s">
        <v>198</v>
      </c>
      <c r="E2716" s="175"/>
      <c r="F2716" s="174">
        <v>0</v>
      </c>
      <c r="G2716" s="174">
        <v>0</v>
      </c>
      <c r="H2716" s="174">
        <v>0</v>
      </c>
      <c r="I2716" s="174">
        <v>0</v>
      </c>
      <c r="J2716" s="174">
        <v>7968</v>
      </c>
      <c r="K2716" s="174">
        <v>0</v>
      </c>
      <c r="L2716" s="174">
        <v>1658</v>
      </c>
      <c r="M2716" s="174">
        <v>0</v>
      </c>
      <c r="N2716" s="174">
        <v>9626</v>
      </c>
    </row>
    <row r="2717" spans="1:14" hidden="1" outlineLevel="1" x14ac:dyDescent="0.25">
      <c r="A2717" s="175" t="s">
        <v>409</v>
      </c>
      <c r="B2717" s="175" t="s">
        <v>410</v>
      </c>
      <c r="C2717" s="175" t="s">
        <v>199</v>
      </c>
      <c r="D2717" s="175" t="s">
        <v>200</v>
      </c>
      <c r="E2717" s="175"/>
      <c r="F2717" s="174">
        <v>50736</v>
      </c>
      <c r="G2717" s="174">
        <v>0</v>
      </c>
      <c r="H2717" s="174">
        <v>0</v>
      </c>
      <c r="I2717" s="174">
        <v>0</v>
      </c>
      <c r="J2717" s="174">
        <v>0</v>
      </c>
      <c r="K2717" s="174">
        <v>0</v>
      </c>
      <c r="L2717" s="174">
        <v>1184</v>
      </c>
      <c r="M2717" s="174">
        <v>0</v>
      </c>
      <c r="N2717" s="174">
        <v>51920</v>
      </c>
    </row>
    <row r="2718" spans="1:14" hidden="1" outlineLevel="1" x14ac:dyDescent="0.25">
      <c r="A2718" s="175" t="s">
        <v>409</v>
      </c>
      <c r="B2718" s="175" t="s">
        <v>410</v>
      </c>
      <c r="C2718" s="175" t="s">
        <v>201</v>
      </c>
      <c r="D2718" s="175" t="s">
        <v>202</v>
      </c>
      <c r="E2718" s="175"/>
      <c r="F2718" s="174">
        <v>62976</v>
      </c>
      <c r="G2718" s="174">
        <v>0</v>
      </c>
      <c r="H2718" s="174">
        <v>0</v>
      </c>
      <c r="I2718" s="174">
        <v>0</v>
      </c>
      <c r="J2718" s="174">
        <v>0</v>
      </c>
      <c r="K2718" s="174">
        <v>0</v>
      </c>
      <c r="L2718" s="174">
        <v>0</v>
      </c>
      <c r="M2718" s="174">
        <v>0</v>
      </c>
      <c r="N2718" s="174">
        <v>62976</v>
      </c>
    </row>
    <row r="2719" spans="1:14" hidden="1" outlineLevel="1" x14ac:dyDescent="0.25">
      <c r="A2719" s="175" t="s">
        <v>409</v>
      </c>
      <c r="B2719" s="175" t="s">
        <v>410</v>
      </c>
      <c r="C2719" s="175" t="s">
        <v>203</v>
      </c>
      <c r="D2719" s="175" t="s">
        <v>204</v>
      </c>
      <c r="E2719" s="175"/>
      <c r="F2719" s="174">
        <v>826320</v>
      </c>
      <c r="G2719" s="174">
        <v>0</v>
      </c>
      <c r="H2719" s="174">
        <v>0</v>
      </c>
      <c r="I2719" s="174">
        <v>0</v>
      </c>
      <c r="J2719" s="174">
        <v>9696</v>
      </c>
      <c r="K2719" s="174">
        <v>0</v>
      </c>
      <c r="L2719" s="174">
        <v>0</v>
      </c>
      <c r="M2719" s="174">
        <v>0</v>
      </c>
      <c r="N2719" s="174">
        <v>836016</v>
      </c>
    </row>
    <row r="2720" spans="1:14" hidden="1" outlineLevel="1" x14ac:dyDescent="0.25">
      <c r="A2720" s="175" t="s">
        <v>409</v>
      </c>
      <c r="B2720" s="175" t="s">
        <v>410</v>
      </c>
      <c r="C2720" s="175" t="s">
        <v>205</v>
      </c>
      <c r="D2720" s="175" t="s">
        <v>206</v>
      </c>
      <c r="E2720" s="175"/>
      <c r="F2720" s="174">
        <v>266688</v>
      </c>
      <c r="G2720" s="174">
        <v>0</v>
      </c>
      <c r="H2720" s="174">
        <v>0</v>
      </c>
      <c r="I2720" s="174">
        <v>0</v>
      </c>
      <c r="J2720" s="174">
        <v>54720</v>
      </c>
      <c r="K2720" s="174">
        <v>0</v>
      </c>
      <c r="L2720" s="174">
        <v>3610</v>
      </c>
      <c r="M2720" s="174">
        <v>0</v>
      </c>
      <c r="N2720" s="174">
        <v>325018</v>
      </c>
    </row>
    <row r="2721" spans="1:14" hidden="1" outlineLevel="1" x14ac:dyDescent="0.25">
      <c r="A2721" s="175" t="s">
        <v>409</v>
      </c>
      <c r="B2721" s="175" t="s">
        <v>410</v>
      </c>
      <c r="C2721" s="175" t="s">
        <v>207</v>
      </c>
      <c r="D2721" s="175" t="s">
        <v>208</v>
      </c>
      <c r="E2721" s="175"/>
      <c r="F2721" s="174">
        <v>0</v>
      </c>
      <c r="G2721" s="174">
        <v>0</v>
      </c>
      <c r="H2721" s="174">
        <v>0</v>
      </c>
      <c r="I2721" s="174">
        <v>0</v>
      </c>
      <c r="J2721" s="174">
        <v>0</v>
      </c>
      <c r="K2721" s="174">
        <v>0</v>
      </c>
      <c r="L2721" s="174">
        <v>0</v>
      </c>
      <c r="M2721" s="174">
        <v>0</v>
      </c>
      <c r="N2721" s="174">
        <v>0</v>
      </c>
    </row>
    <row r="2722" spans="1:14" hidden="1" outlineLevel="1" x14ac:dyDescent="0.25">
      <c r="A2722" s="175" t="s">
        <v>409</v>
      </c>
      <c r="B2722" s="175" t="s">
        <v>410</v>
      </c>
      <c r="C2722" s="175" t="s">
        <v>209</v>
      </c>
      <c r="D2722" s="175" t="s">
        <v>210</v>
      </c>
      <c r="E2722" s="175"/>
      <c r="F2722" s="174">
        <v>1939760</v>
      </c>
      <c r="G2722" s="174">
        <v>918160</v>
      </c>
      <c r="H2722" s="174">
        <v>86544</v>
      </c>
      <c r="I2722" s="174">
        <v>144368</v>
      </c>
      <c r="J2722" s="174">
        <v>324398</v>
      </c>
      <c r="K2722" s="174">
        <v>725811</v>
      </c>
      <c r="L2722" s="174">
        <v>111267</v>
      </c>
      <c r="M2722" s="174">
        <v>48023</v>
      </c>
      <c r="N2722" s="174">
        <v>4298331</v>
      </c>
    </row>
    <row r="2723" spans="1:14" hidden="1" outlineLevel="1" x14ac:dyDescent="0.25">
      <c r="D2723" s="173" t="s">
        <v>211</v>
      </c>
      <c r="E2723" s="173"/>
    </row>
    <row r="2724" spans="1:14" hidden="1" outlineLevel="1" x14ac:dyDescent="0.25">
      <c r="A2724" s="175" t="s">
        <v>409</v>
      </c>
      <c r="B2724" s="175" t="s">
        <v>410</v>
      </c>
      <c r="C2724" s="175" t="s">
        <v>212</v>
      </c>
      <c r="D2724" s="175" t="s">
        <v>213</v>
      </c>
      <c r="E2724" s="175"/>
      <c r="F2724" s="174">
        <v>0</v>
      </c>
      <c r="G2724" s="174">
        <v>0</v>
      </c>
      <c r="H2724" s="174">
        <v>0</v>
      </c>
      <c r="I2724" s="174">
        <v>0</v>
      </c>
      <c r="J2724" s="174">
        <v>0</v>
      </c>
      <c r="K2724" s="174">
        <v>0</v>
      </c>
      <c r="L2724" s="174">
        <v>0</v>
      </c>
      <c r="M2724" s="174">
        <v>0</v>
      </c>
      <c r="N2724" s="174">
        <v>0</v>
      </c>
    </row>
    <row r="2725" spans="1:14" hidden="1" outlineLevel="1" x14ac:dyDescent="0.25">
      <c r="A2725" s="175" t="s">
        <v>409</v>
      </c>
      <c r="B2725" s="175" t="s">
        <v>410</v>
      </c>
      <c r="C2725" s="175" t="s">
        <v>214</v>
      </c>
      <c r="D2725" s="175" t="s">
        <v>215</v>
      </c>
      <c r="E2725" s="175"/>
      <c r="F2725" s="174">
        <v>0</v>
      </c>
      <c r="G2725" s="174">
        <v>0</v>
      </c>
      <c r="H2725" s="174">
        <v>0</v>
      </c>
      <c r="I2725" s="174">
        <v>0</v>
      </c>
      <c r="J2725" s="174">
        <v>0</v>
      </c>
      <c r="K2725" s="174">
        <v>0</v>
      </c>
      <c r="L2725" s="174">
        <v>0</v>
      </c>
      <c r="M2725" s="174">
        <v>0</v>
      </c>
      <c r="N2725" s="174">
        <v>0</v>
      </c>
    </row>
    <row r="2726" spans="1:14" hidden="1" outlineLevel="1" x14ac:dyDescent="0.25">
      <c r="A2726" s="175" t="s">
        <v>409</v>
      </c>
      <c r="B2726" s="175" t="s">
        <v>410</v>
      </c>
      <c r="C2726" s="175" t="s">
        <v>216</v>
      </c>
      <c r="D2726" s="175" t="s">
        <v>217</v>
      </c>
      <c r="E2726" s="175"/>
      <c r="F2726" s="174">
        <v>0</v>
      </c>
      <c r="G2726" s="174">
        <v>0</v>
      </c>
      <c r="H2726" s="174">
        <v>0</v>
      </c>
      <c r="I2726" s="174">
        <v>0</v>
      </c>
      <c r="J2726" s="174">
        <v>0</v>
      </c>
      <c r="K2726" s="174">
        <v>0</v>
      </c>
      <c r="L2726" s="174">
        <v>0</v>
      </c>
      <c r="M2726" s="174">
        <v>0</v>
      </c>
      <c r="N2726" s="174">
        <v>0</v>
      </c>
    </row>
    <row r="2727" spans="1:14" hidden="1" outlineLevel="1" x14ac:dyDescent="0.25">
      <c r="A2727" s="175" t="s">
        <v>409</v>
      </c>
      <c r="B2727" s="175" t="s">
        <v>410</v>
      </c>
      <c r="C2727" s="175" t="s">
        <v>218</v>
      </c>
      <c r="D2727" s="175" t="s">
        <v>219</v>
      </c>
      <c r="E2727" s="175"/>
      <c r="F2727" s="174">
        <v>0</v>
      </c>
      <c r="G2727" s="174">
        <v>0</v>
      </c>
      <c r="H2727" s="174">
        <v>0</v>
      </c>
      <c r="I2727" s="174">
        <v>0</v>
      </c>
      <c r="J2727" s="174">
        <v>0</v>
      </c>
      <c r="K2727" s="174">
        <v>0</v>
      </c>
      <c r="L2727" s="174">
        <v>0</v>
      </c>
      <c r="M2727" s="174">
        <v>0</v>
      </c>
      <c r="N2727" s="174">
        <v>0</v>
      </c>
    </row>
    <row r="2728" spans="1:14" hidden="1" outlineLevel="1" x14ac:dyDescent="0.25">
      <c r="A2728" s="175" t="s">
        <v>409</v>
      </c>
      <c r="B2728" s="175" t="s">
        <v>410</v>
      </c>
      <c r="C2728" s="175" t="s">
        <v>482</v>
      </c>
      <c r="D2728" s="175" t="s">
        <v>483</v>
      </c>
      <c r="E2728" s="175"/>
      <c r="F2728" s="174">
        <v>0</v>
      </c>
      <c r="G2728" s="174">
        <v>0</v>
      </c>
      <c r="H2728" s="174">
        <v>0</v>
      </c>
      <c r="I2728" s="174">
        <v>0</v>
      </c>
      <c r="J2728" s="174">
        <v>0</v>
      </c>
      <c r="K2728" s="174">
        <v>0</v>
      </c>
      <c r="L2728" s="174">
        <v>0</v>
      </c>
      <c r="M2728" s="174">
        <v>0</v>
      </c>
      <c r="N2728" s="174">
        <v>0</v>
      </c>
    </row>
    <row r="2729" spans="1:14" hidden="1" outlineLevel="1" x14ac:dyDescent="0.25">
      <c r="A2729" s="175" t="s">
        <v>409</v>
      </c>
      <c r="B2729" s="175" t="s">
        <v>410</v>
      </c>
      <c r="C2729" s="175" t="s">
        <v>484</v>
      </c>
      <c r="D2729" s="175" t="s">
        <v>220</v>
      </c>
      <c r="E2729" s="175"/>
      <c r="F2729" s="174">
        <v>0</v>
      </c>
      <c r="G2729" s="174">
        <v>0</v>
      </c>
      <c r="H2729" s="174">
        <v>0</v>
      </c>
      <c r="I2729" s="174">
        <v>0</v>
      </c>
      <c r="J2729" s="174">
        <v>0</v>
      </c>
      <c r="K2729" s="174">
        <v>0</v>
      </c>
      <c r="L2729" s="174">
        <v>0</v>
      </c>
      <c r="M2729" s="174">
        <v>0</v>
      </c>
      <c r="N2729" s="174">
        <v>0</v>
      </c>
    </row>
    <row r="2730" spans="1:14" hidden="1" outlineLevel="1" x14ac:dyDescent="0.25"/>
    <row r="2731" spans="1:14" hidden="1" outlineLevel="1" x14ac:dyDescent="0.25"/>
    <row r="2732" spans="1:14" hidden="1" outlineLevel="1" x14ac:dyDescent="0.25">
      <c r="A2732" s="173" t="s">
        <v>411</v>
      </c>
    </row>
    <row r="2733" spans="1:14" hidden="1" outlineLevel="1" x14ac:dyDescent="0.25">
      <c r="A2733" s="175" t="s">
        <v>6</v>
      </c>
      <c r="B2733" s="175" t="s">
        <v>143</v>
      </c>
      <c r="C2733" s="175" t="s">
        <v>14</v>
      </c>
      <c r="D2733" s="173" t="s">
        <v>144</v>
      </c>
      <c r="E2733" s="173"/>
      <c r="F2733" s="174" t="s">
        <v>145</v>
      </c>
      <c r="G2733" s="174" t="s">
        <v>146</v>
      </c>
      <c r="H2733" s="174" t="s">
        <v>147</v>
      </c>
      <c r="I2733" s="174" t="s">
        <v>148</v>
      </c>
      <c r="J2733" s="174" t="s">
        <v>149</v>
      </c>
      <c r="K2733" s="174" t="s">
        <v>150</v>
      </c>
      <c r="L2733" s="174" t="s">
        <v>151</v>
      </c>
      <c r="M2733" s="174" t="s">
        <v>152</v>
      </c>
      <c r="N2733" s="174" t="s">
        <v>5</v>
      </c>
    </row>
    <row r="2734" spans="1:14" hidden="1" outlineLevel="1" x14ac:dyDescent="0.25">
      <c r="A2734" s="175" t="s">
        <v>412</v>
      </c>
      <c r="B2734" s="175" t="s">
        <v>413</v>
      </c>
      <c r="C2734" s="175" t="s">
        <v>155</v>
      </c>
      <c r="D2734" s="175" t="s">
        <v>156</v>
      </c>
      <c r="E2734" s="175"/>
      <c r="F2734" s="174">
        <v>28896</v>
      </c>
      <c r="G2734" s="174">
        <v>0</v>
      </c>
      <c r="H2734" s="174">
        <v>0</v>
      </c>
      <c r="I2734" s="174">
        <v>0</v>
      </c>
      <c r="J2734" s="174">
        <v>0</v>
      </c>
      <c r="K2734" s="174">
        <v>0</v>
      </c>
      <c r="L2734" s="174">
        <v>0</v>
      </c>
      <c r="M2734" s="174">
        <v>0</v>
      </c>
      <c r="N2734" s="174">
        <v>28896</v>
      </c>
    </row>
    <row r="2735" spans="1:14" hidden="1" outlineLevel="1" x14ac:dyDescent="0.25">
      <c r="A2735" s="175" t="s">
        <v>412</v>
      </c>
      <c r="B2735" s="175" t="s">
        <v>413</v>
      </c>
      <c r="C2735" s="175" t="s">
        <v>157</v>
      </c>
      <c r="D2735" s="175" t="s">
        <v>158</v>
      </c>
      <c r="E2735" s="175"/>
      <c r="F2735" s="174">
        <v>0</v>
      </c>
      <c r="G2735" s="174">
        <v>0</v>
      </c>
      <c r="H2735" s="174">
        <v>0</v>
      </c>
      <c r="I2735" s="174">
        <v>0</v>
      </c>
      <c r="J2735" s="174">
        <v>1045</v>
      </c>
      <c r="K2735" s="174">
        <v>0</v>
      </c>
      <c r="L2735" s="174">
        <v>1120</v>
      </c>
      <c r="M2735" s="174">
        <v>0</v>
      </c>
      <c r="N2735" s="174">
        <v>2165</v>
      </c>
    </row>
    <row r="2736" spans="1:14" hidden="1" outlineLevel="1" x14ac:dyDescent="0.25">
      <c r="A2736" s="175" t="s">
        <v>412</v>
      </c>
      <c r="B2736" s="175" t="s">
        <v>413</v>
      </c>
      <c r="C2736" s="175" t="s">
        <v>159</v>
      </c>
      <c r="D2736" s="175" t="s">
        <v>160</v>
      </c>
      <c r="E2736" s="175"/>
      <c r="F2736" s="174">
        <v>0</v>
      </c>
      <c r="G2736" s="174">
        <v>319024</v>
      </c>
      <c r="H2736" s="174">
        <v>0</v>
      </c>
      <c r="I2736" s="174">
        <v>0</v>
      </c>
      <c r="J2736" s="174">
        <v>0</v>
      </c>
      <c r="K2736" s="174">
        <v>4992</v>
      </c>
      <c r="L2736" s="174">
        <v>0</v>
      </c>
      <c r="M2736" s="174">
        <v>0</v>
      </c>
      <c r="N2736" s="174">
        <v>324016</v>
      </c>
    </row>
    <row r="2737" spans="1:14" hidden="1" outlineLevel="1" x14ac:dyDescent="0.25">
      <c r="A2737" s="175" t="s">
        <v>412</v>
      </c>
      <c r="B2737" s="175" t="s">
        <v>413</v>
      </c>
      <c r="C2737" s="175" t="s">
        <v>161</v>
      </c>
      <c r="D2737" s="175" t="s">
        <v>162</v>
      </c>
      <c r="E2737" s="175"/>
      <c r="F2737" s="174">
        <v>37344</v>
      </c>
      <c r="G2737" s="174">
        <v>34368</v>
      </c>
      <c r="H2737" s="174">
        <v>0</v>
      </c>
      <c r="I2737" s="174">
        <v>0</v>
      </c>
      <c r="J2737" s="174">
        <v>329467</v>
      </c>
      <c r="K2737" s="174">
        <v>3024</v>
      </c>
      <c r="L2737" s="174">
        <v>74232</v>
      </c>
      <c r="M2737" s="174">
        <v>32</v>
      </c>
      <c r="N2737" s="174">
        <v>478467</v>
      </c>
    </row>
    <row r="2738" spans="1:14" hidden="1" outlineLevel="1" x14ac:dyDescent="0.25">
      <c r="A2738" s="175" t="s">
        <v>412</v>
      </c>
      <c r="B2738" s="175" t="s">
        <v>413</v>
      </c>
      <c r="C2738" s="175" t="s">
        <v>163</v>
      </c>
      <c r="D2738" s="175" t="s">
        <v>164</v>
      </c>
      <c r="E2738" s="175"/>
      <c r="F2738" s="174">
        <v>0</v>
      </c>
      <c r="G2738" s="174">
        <v>0</v>
      </c>
      <c r="H2738" s="174">
        <v>0</v>
      </c>
      <c r="I2738" s="174">
        <v>0</v>
      </c>
      <c r="J2738" s="174">
        <v>0</v>
      </c>
      <c r="K2738" s="174">
        <v>0</v>
      </c>
      <c r="L2738" s="174">
        <v>0</v>
      </c>
      <c r="M2738" s="174">
        <v>0</v>
      </c>
      <c r="N2738" s="174">
        <v>0</v>
      </c>
    </row>
    <row r="2739" spans="1:14" hidden="1" outlineLevel="1" x14ac:dyDescent="0.25">
      <c r="A2739" s="175" t="s">
        <v>412</v>
      </c>
      <c r="B2739" s="175" t="s">
        <v>413</v>
      </c>
      <c r="C2739" s="175" t="s">
        <v>165</v>
      </c>
      <c r="D2739" s="175" t="s">
        <v>166</v>
      </c>
      <c r="E2739" s="175"/>
      <c r="F2739" s="174">
        <v>0</v>
      </c>
      <c r="G2739" s="174">
        <v>0</v>
      </c>
      <c r="H2739" s="174">
        <v>0</v>
      </c>
      <c r="I2739" s="174">
        <v>0</v>
      </c>
      <c r="J2739" s="174">
        <v>38832</v>
      </c>
      <c r="K2739" s="174">
        <v>0</v>
      </c>
      <c r="L2739" s="174">
        <v>1624</v>
      </c>
      <c r="M2739" s="174">
        <v>0</v>
      </c>
      <c r="N2739" s="174">
        <v>40456</v>
      </c>
    </row>
    <row r="2740" spans="1:14" hidden="1" outlineLevel="1" x14ac:dyDescent="0.25">
      <c r="A2740" s="175" t="s">
        <v>412</v>
      </c>
      <c r="B2740" s="175" t="s">
        <v>413</v>
      </c>
      <c r="C2740" s="175" t="s">
        <v>167</v>
      </c>
      <c r="D2740" s="175" t="s">
        <v>168</v>
      </c>
      <c r="E2740" s="175"/>
      <c r="F2740" s="174">
        <v>0</v>
      </c>
      <c r="G2740" s="174">
        <v>69792</v>
      </c>
      <c r="H2740" s="174">
        <v>0</v>
      </c>
      <c r="I2740" s="174">
        <v>0</v>
      </c>
      <c r="J2740" s="174">
        <v>0</v>
      </c>
      <c r="K2740" s="174">
        <v>36524</v>
      </c>
      <c r="L2740" s="174">
        <v>0</v>
      </c>
      <c r="M2740" s="174">
        <v>32744</v>
      </c>
      <c r="N2740" s="174">
        <v>139060</v>
      </c>
    </row>
    <row r="2741" spans="1:14" hidden="1" outlineLevel="1" x14ac:dyDescent="0.25">
      <c r="A2741" s="175" t="s">
        <v>412</v>
      </c>
      <c r="B2741" s="175" t="s">
        <v>413</v>
      </c>
      <c r="C2741" s="175" t="s">
        <v>169</v>
      </c>
      <c r="D2741" s="175" t="s">
        <v>170</v>
      </c>
      <c r="E2741" s="175"/>
      <c r="F2741" s="174">
        <v>0</v>
      </c>
      <c r="G2741" s="174">
        <v>0</v>
      </c>
      <c r="H2741" s="174">
        <v>0</v>
      </c>
      <c r="I2741" s="174">
        <v>0</v>
      </c>
      <c r="J2741" s="174">
        <v>0</v>
      </c>
      <c r="K2741" s="174">
        <v>0</v>
      </c>
      <c r="L2741" s="174">
        <v>1440</v>
      </c>
      <c r="M2741" s="174">
        <v>0</v>
      </c>
      <c r="N2741" s="174">
        <v>1440</v>
      </c>
    </row>
    <row r="2742" spans="1:14" hidden="1" outlineLevel="1" x14ac:dyDescent="0.25">
      <c r="A2742" s="175" t="s">
        <v>412</v>
      </c>
      <c r="B2742" s="175" t="s">
        <v>413</v>
      </c>
      <c r="C2742" s="175" t="s">
        <v>171</v>
      </c>
      <c r="D2742" s="175" t="s">
        <v>172</v>
      </c>
      <c r="E2742" s="175"/>
      <c r="F2742" s="174">
        <v>18000</v>
      </c>
      <c r="G2742" s="174">
        <v>12928</v>
      </c>
      <c r="H2742" s="174">
        <v>0</v>
      </c>
      <c r="I2742" s="174">
        <v>0</v>
      </c>
      <c r="J2742" s="174">
        <v>0</v>
      </c>
      <c r="K2742" s="174">
        <v>0</v>
      </c>
      <c r="L2742" s="174">
        <v>0</v>
      </c>
      <c r="M2742" s="174">
        <v>0</v>
      </c>
      <c r="N2742" s="174">
        <v>30928</v>
      </c>
    </row>
    <row r="2743" spans="1:14" hidden="1" outlineLevel="1" x14ac:dyDescent="0.25">
      <c r="A2743" s="175" t="s">
        <v>412</v>
      </c>
      <c r="B2743" s="175" t="s">
        <v>413</v>
      </c>
      <c r="C2743" s="175" t="s">
        <v>173</v>
      </c>
      <c r="D2743" s="175" t="s">
        <v>174</v>
      </c>
      <c r="E2743" s="175"/>
      <c r="F2743" s="174">
        <v>0</v>
      </c>
      <c r="G2743" s="174">
        <v>6016</v>
      </c>
      <c r="H2743" s="174">
        <v>0</v>
      </c>
      <c r="I2743" s="174">
        <v>0</v>
      </c>
      <c r="J2743" s="174">
        <v>0</v>
      </c>
      <c r="K2743" s="174">
        <v>0</v>
      </c>
      <c r="L2743" s="174">
        <v>0</v>
      </c>
      <c r="M2743" s="174">
        <v>0</v>
      </c>
      <c r="N2743" s="174">
        <v>6016</v>
      </c>
    </row>
    <row r="2744" spans="1:14" hidden="1" outlineLevel="1" x14ac:dyDescent="0.25">
      <c r="A2744" s="175" t="s">
        <v>412</v>
      </c>
      <c r="B2744" s="175" t="s">
        <v>413</v>
      </c>
      <c r="C2744" s="175" t="s">
        <v>175</v>
      </c>
      <c r="D2744" s="175" t="s">
        <v>176</v>
      </c>
      <c r="E2744" s="175"/>
      <c r="F2744" s="174">
        <v>0</v>
      </c>
      <c r="G2744" s="174">
        <v>2112</v>
      </c>
      <c r="H2744" s="174">
        <v>0</v>
      </c>
      <c r="I2744" s="174">
        <v>0</v>
      </c>
      <c r="J2744" s="174">
        <v>0</v>
      </c>
      <c r="K2744" s="174">
        <v>76656</v>
      </c>
      <c r="L2744" s="174">
        <v>0</v>
      </c>
      <c r="M2744" s="174">
        <v>16384</v>
      </c>
      <c r="N2744" s="174">
        <v>95152</v>
      </c>
    </row>
    <row r="2745" spans="1:14" hidden="1" outlineLevel="1" x14ac:dyDescent="0.25">
      <c r="A2745" s="175" t="s">
        <v>412</v>
      </c>
      <c r="B2745" s="175" t="s">
        <v>413</v>
      </c>
      <c r="C2745" s="175" t="s">
        <v>177</v>
      </c>
      <c r="D2745" s="175" t="s">
        <v>178</v>
      </c>
      <c r="E2745" s="175"/>
      <c r="F2745" s="174">
        <v>242496</v>
      </c>
      <c r="G2745" s="174">
        <v>0</v>
      </c>
      <c r="H2745" s="174">
        <v>0</v>
      </c>
      <c r="I2745" s="174">
        <v>28512</v>
      </c>
      <c r="J2745" s="174">
        <v>0</v>
      </c>
      <c r="K2745" s="174">
        <v>0</v>
      </c>
      <c r="L2745" s="174">
        <v>285</v>
      </c>
      <c r="M2745" s="174">
        <v>0</v>
      </c>
      <c r="N2745" s="174">
        <v>271293</v>
      </c>
    </row>
    <row r="2746" spans="1:14" hidden="1" outlineLevel="1" x14ac:dyDescent="0.25">
      <c r="A2746" s="175" t="s">
        <v>412</v>
      </c>
      <c r="B2746" s="175" t="s">
        <v>413</v>
      </c>
      <c r="C2746" s="175" t="s">
        <v>179</v>
      </c>
      <c r="D2746" s="175" t="s">
        <v>180</v>
      </c>
      <c r="E2746" s="175"/>
      <c r="F2746" s="174">
        <v>39760</v>
      </c>
      <c r="G2746" s="174">
        <v>0</v>
      </c>
      <c r="H2746" s="174">
        <v>0</v>
      </c>
      <c r="I2746" s="174">
        <v>0</v>
      </c>
      <c r="J2746" s="174">
        <v>0</v>
      </c>
      <c r="K2746" s="174">
        <v>0</v>
      </c>
      <c r="L2746" s="174">
        <v>0</v>
      </c>
      <c r="M2746" s="174">
        <v>0</v>
      </c>
      <c r="N2746" s="174">
        <v>39760</v>
      </c>
    </row>
    <row r="2747" spans="1:14" hidden="1" outlineLevel="1" x14ac:dyDescent="0.25">
      <c r="A2747" s="175" t="s">
        <v>412</v>
      </c>
      <c r="B2747" s="175" t="s">
        <v>413</v>
      </c>
      <c r="C2747" s="175" t="s">
        <v>181</v>
      </c>
      <c r="D2747" s="175" t="s">
        <v>182</v>
      </c>
      <c r="E2747" s="175"/>
      <c r="F2747" s="174">
        <v>0</v>
      </c>
      <c r="G2747" s="174">
        <v>0</v>
      </c>
      <c r="H2747" s="174">
        <v>0</v>
      </c>
      <c r="I2747" s="174">
        <v>0</v>
      </c>
      <c r="J2747" s="174">
        <v>0</v>
      </c>
      <c r="K2747" s="174">
        <v>0</v>
      </c>
      <c r="L2747" s="174">
        <v>0</v>
      </c>
      <c r="M2747" s="174">
        <v>5204</v>
      </c>
      <c r="N2747" s="174">
        <v>5204</v>
      </c>
    </row>
    <row r="2748" spans="1:14" hidden="1" outlineLevel="1" x14ac:dyDescent="0.25">
      <c r="A2748" s="175" t="s">
        <v>412</v>
      </c>
      <c r="B2748" s="175" t="s">
        <v>413</v>
      </c>
      <c r="C2748" s="175" t="s">
        <v>183</v>
      </c>
      <c r="D2748" s="175" t="s">
        <v>184</v>
      </c>
      <c r="E2748" s="175"/>
      <c r="F2748" s="174">
        <v>0</v>
      </c>
      <c r="G2748" s="174">
        <v>0</v>
      </c>
      <c r="H2748" s="174">
        <v>0</v>
      </c>
      <c r="I2748" s="174">
        <v>0</v>
      </c>
      <c r="J2748" s="174">
        <v>0</v>
      </c>
      <c r="K2748" s="174">
        <v>0</v>
      </c>
      <c r="L2748" s="174">
        <v>0</v>
      </c>
      <c r="M2748" s="174">
        <v>0</v>
      </c>
      <c r="N2748" s="174">
        <v>0</v>
      </c>
    </row>
    <row r="2749" spans="1:14" hidden="1" outlineLevel="1" x14ac:dyDescent="0.25">
      <c r="A2749" s="175" t="s">
        <v>412</v>
      </c>
      <c r="B2749" s="175" t="s">
        <v>413</v>
      </c>
      <c r="C2749" s="175" t="s">
        <v>185</v>
      </c>
      <c r="D2749" s="175" t="s">
        <v>186</v>
      </c>
      <c r="E2749" s="175"/>
      <c r="F2749" s="174">
        <v>27696</v>
      </c>
      <c r="G2749" s="174">
        <v>1248</v>
      </c>
      <c r="H2749" s="174">
        <v>0</v>
      </c>
      <c r="I2749" s="174">
        <v>0</v>
      </c>
      <c r="J2749" s="174">
        <v>0</v>
      </c>
      <c r="K2749" s="174">
        <v>187451</v>
      </c>
      <c r="L2749" s="174">
        <v>0</v>
      </c>
      <c r="M2749" s="174">
        <v>12174</v>
      </c>
      <c r="N2749" s="174">
        <v>228569</v>
      </c>
    </row>
    <row r="2750" spans="1:14" hidden="1" outlineLevel="1" x14ac:dyDescent="0.25">
      <c r="A2750" s="175" t="s">
        <v>412</v>
      </c>
      <c r="B2750" s="175" t="s">
        <v>413</v>
      </c>
      <c r="C2750" s="175" t="s">
        <v>187</v>
      </c>
      <c r="D2750" s="175" t="s">
        <v>188</v>
      </c>
      <c r="E2750" s="175"/>
      <c r="F2750" s="174">
        <v>0</v>
      </c>
      <c r="G2750" s="174">
        <v>0</v>
      </c>
      <c r="H2750" s="174">
        <v>0</v>
      </c>
      <c r="I2750" s="174">
        <v>0</v>
      </c>
      <c r="J2750" s="174">
        <v>0</v>
      </c>
      <c r="K2750" s="174">
        <v>0</v>
      </c>
      <c r="L2750" s="174">
        <v>0</v>
      </c>
      <c r="M2750" s="174">
        <v>0</v>
      </c>
      <c r="N2750" s="174">
        <v>0</v>
      </c>
    </row>
    <row r="2751" spans="1:14" hidden="1" outlineLevel="1" x14ac:dyDescent="0.25">
      <c r="A2751" s="175" t="s">
        <v>412</v>
      </c>
      <c r="B2751" s="175" t="s">
        <v>413</v>
      </c>
      <c r="C2751" s="175" t="s">
        <v>189</v>
      </c>
      <c r="D2751" s="175" t="s">
        <v>190</v>
      </c>
      <c r="E2751" s="175"/>
      <c r="F2751" s="174">
        <v>0</v>
      </c>
      <c r="G2751" s="174">
        <v>0</v>
      </c>
      <c r="H2751" s="174">
        <v>0</v>
      </c>
      <c r="I2751" s="174">
        <v>0</v>
      </c>
      <c r="J2751" s="174">
        <v>0</v>
      </c>
      <c r="K2751" s="174">
        <v>0</v>
      </c>
      <c r="L2751" s="174">
        <v>0</v>
      </c>
      <c r="M2751" s="174">
        <v>0</v>
      </c>
      <c r="N2751" s="174">
        <v>0</v>
      </c>
    </row>
    <row r="2752" spans="1:14" hidden="1" outlineLevel="1" x14ac:dyDescent="0.25">
      <c r="A2752" s="175" t="s">
        <v>412</v>
      </c>
      <c r="B2752" s="175" t="s">
        <v>413</v>
      </c>
      <c r="C2752" s="175" t="s">
        <v>191</v>
      </c>
      <c r="D2752" s="175" t="s">
        <v>192</v>
      </c>
      <c r="E2752" s="175"/>
      <c r="F2752" s="174">
        <v>0</v>
      </c>
      <c r="G2752" s="174">
        <v>244976</v>
      </c>
      <c r="H2752" s="174">
        <v>67904</v>
      </c>
      <c r="I2752" s="174">
        <v>0</v>
      </c>
      <c r="J2752" s="174">
        <v>0</v>
      </c>
      <c r="K2752" s="174">
        <v>0</v>
      </c>
      <c r="L2752" s="174">
        <v>0</v>
      </c>
      <c r="M2752" s="174">
        <v>0</v>
      </c>
      <c r="N2752" s="174">
        <v>312880</v>
      </c>
    </row>
    <row r="2753" spans="1:14" hidden="1" outlineLevel="1" x14ac:dyDescent="0.25">
      <c r="A2753" s="175" t="s">
        <v>412</v>
      </c>
      <c r="B2753" s="175" t="s">
        <v>413</v>
      </c>
      <c r="C2753" s="175" t="s">
        <v>193</v>
      </c>
      <c r="D2753" s="175" t="s">
        <v>194</v>
      </c>
      <c r="E2753" s="175"/>
      <c r="F2753" s="174">
        <v>0</v>
      </c>
      <c r="G2753" s="174">
        <v>0</v>
      </c>
      <c r="H2753" s="174">
        <v>0</v>
      </c>
      <c r="I2753" s="174">
        <v>0</v>
      </c>
      <c r="J2753" s="174">
        <v>151149</v>
      </c>
      <c r="K2753" s="174">
        <v>0</v>
      </c>
      <c r="L2753" s="174">
        <v>528</v>
      </c>
      <c r="M2753" s="174">
        <v>0</v>
      </c>
      <c r="N2753" s="174">
        <v>151677</v>
      </c>
    </row>
    <row r="2754" spans="1:14" hidden="1" outlineLevel="1" x14ac:dyDescent="0.25">
      <c r="A2754" s="175" t="s">
        <v>412</v>
      </c>
      <c r="B2754" s="175" t="s">
        <v>413</v>
      </c>
      <c r="C2754" s="175" t="s">
        <v>195</v>
      </c>
      <c r="D2754" s="175" t="s">
        <v>196</v>
      </c>
      <c r="E2754" s="175"/>
      <c r="F2754" s="174">
        <v>0</v>
      </c>
      <c r="G2754" s="174">
        <v>0</v>
      </c>
      <c r="H2754" s="174">
        <v>0</v>
      </c>
      <c r="I2754" s="174">
        <v>0</v>
      </c>
      <c r="J2754" s="174">
        <v>14752</v>
      </c>
      <c r="K2754" s="174">
        <v>0</v>
      </c>
      <c r="L2754" s="174">
        <v>80467</v>
      </c>
      <c r="M2754" s="174">
        <v>0</v>
      </c>
      <c r="N2754" s="174">
        <v>95219</v>
      </c>
    </row>
    <row r="2755" spans="1:14" hidden="1" outlineLevel="1" x14ac:dyDescent="0.25">
      <c r="A2755" s="175" t="s">
        <v>412</v>
      </c>
      <c r="B2755" s="175" t="s">
        <v>413</v>
      </c>
      <c r="C2755" s="175" t="s">
        <v>197</v>
      </c>
      <c r="D2755" s="175" t="s">
        <v>198</v>
      </c>
      <c r="E2755" s="175"/>
      <c r="F2755" s="174">
        <v>0</v>
      </c>
      <c r="G2755" s="174">
        <v>0</v>
      </c>
      <c r="H2755" s="174">
        <v>0</v>
      </c>
      <c r="I2755" s="174">
        <v>0</v>
      </c>
      <c r="J2755" s="174">
        <v>2976</v>
      </c>
      <c r="K2755" s="174">
        <v>0</v>
      </c>
      <c r="L2755" s="174">
        <v>31648</v>
      </c>
      <c r="M2755" s="174">
        <v>0</v>
      </c>
      <c r="N2755" s="174">
        <v>34624</v>
      </c>
    </row>
    <row r="2756" spans="1:14" hidden="1" outlineLevel="1" x14ac:dyDescent="0.25">
      <c r="A2756" s="175" t="s">
        <v>412</v>
      </c>
      <c r="B2756" s="175" t="s">
        <v>413</v>
      </c>
      <c r="C2756" s="175" t="s">
        <v>199</v>
      </c>
      <c r="D2756" s="175" t="s">
        <v>200</v>
      </c>
      <c r="E2756" s="175"/>
      <c r="F2756" s="174">
        <v>58624</v>
      </c>
      <c r="G2756" s="174">
        <v>0</v>
      </c>
      <c r="H2756" s="174">
        <v>0</v>
      </c>
      <c r="I2756" s="174">
        <v>0</v>
      </c>
      <c r="J2756" s="174">
        <v>0</v>
      </c>
      <c r="K2756" s="174">
        <v>0</v>
      </c>
      <c r="L2756" s="174">
        <v>240</v>
      </c>
      <c r="M2756" s="174">
        <v>0</v>
      </c>
      <c r="N2756" s="174">
        <v>58864</v>
      </c>
    </row>
    <row r="2757" spans="1:14" hidden="1" outlineLevel="1" x14ac:dyDescent="0.25">
      <c r="A2757" s="175" t="s">
        <v>412</v>
      </c>
      <c r="B2757" s="175" t="s">
        <v>413</v>
      </c>
      <c r="C2757" s="175" t="s">
        <v>201</v>
      </c>
      <c r="D2757" s="175" t="s">
        <v>202</v>
      </c>
      <c r="E2757" s="175"/>
      <c r="F2757" s="174">
        <v>40176</v>
      </c>
      <c r="G2757" s="174">
        <v>0</v>
      </c>
      <c r="H2757" s="174">
        <v>0</v>
      </c>
      <c r="I2757" s="174">
        <v>0</v>
      </c>
      <c r="J2757" s="174">
        <v>3216</v>
      </c>
      <c r="K2757" s="174">
        <v>0</v>
      </c>
      <c r="L2757" s="174">
        <v>69700</v>
      </c>
      <c r="M2757" s="174">
        <v>0</v>
      </c>
      <c r="N2757" s="174">
        <v>113092</v>
      </c>
    </row>
    <row r="2758" spans="1:14" hidden="1" outlineLevel="1" x14ac:dyDescent="0.25">
      <c r="A2758" s="175" t="s">
        <v>412</v>
      </c>
      <c r="B2758" s="175" t="s">
        <v>413</v>
      </c>
      <c r="C2758" s="175" t="s">
        <v>203</v>
      </c>
      <c r="D2758" s="175" t="s">
        <v>204</v>
      </c>
      <c r="E2758" s="175"/>
      <c r="F2758" s="174">
        <v>387168</v>
      </c>
      <c r="G2758" s="174">
        <v>0</v>
      </c>
      <c r="H2758" s="174">
        <v>0</v>
      </c>
      <c r="I2758" s="174">
        <v>0</v>
      </c>
      <c r="J2758" s="174">
        <v>0</v>
      </c>
      <c r="K2758" s="174">
        <v>0</v>
      </c>
      <c r="L2758" s="174">
        <v>0</v>
      </c>
      <c r="M2758" s="174">
        <v>0</v>
      </c>
      <c r="N2758" s="174">
        <v>387168</v>
      </c>
    </row>
    <row r="2759" spans="1:14" hidden="1" outlineLevel="1" x14ac:dyDescent="0.25">
      <c r="A2759" s="175" t="s">
        <v>412</v>
      </c>
      <c r="B2759" s="175" t="s">
        <v>413</v>
      </c>
      <c r="C2759" s="175" t="s">
        <v>205</v>
      </c>
      <c r="D2759" s="175" t="s">
        <v>206</v>
      </c>
      <c r="E2759" s="175"/>
      <c r="F2759" s="174">
        <v>123680</v>
      </c>
      <c r="G2759" s="174">
        <v>0</v>
      </c>
      <c r="H2759" s="174">
        <v>0</v>
      </c>
      <c r="I2759" s="174">
        <v>0</v>
      </c>
      <c r="J2759" s="174">
        <v>33504</v>
      </c>
      <c r="K2759" s="174">
        <v>0</v>
      </c>
      <c r="L2759" s="174">
        <v>0</v>
      </c>
      <c r="M2759" s="174">
        <v>0</v>
      </c>
      <c r="N2759" s="174">
        <v>157184</v>
      </c>
    </row>
    <row r="2760" spans="1:14" hidden="1" outlineLevel="1" x14ac:dyDescent="0.25">
      <c r="A2760" s="175" t="s">
        <v>412</v>
      </c>
      <c r="B2760" s="175" t="s">
        <v>413</v>
      </c>
      <c r="C2760" s="175" t="s">
        <v>207</v>
      </c>
      <c r="D2760" s="175" t="s">
        <v>208</v>
      </c>
      <c r="E2760" s="175"/>
      <c r="F2760" s="174">
        <v>0</v>
      </c>
      <c r="G2760" s="174">
        <v>0</v>
      </c>
      <c r="H2760" s="174">
        <v>0</v>
      </c>
      <c r="I2760" s="174">
        <v>0</v>
      </c>
      <c r="J2760" s="174">
        <v>0</v>
      </c>
      <c r="K2760" s="174">
        <v>0</v>
      </c>
      <c r="L2760" s="174">
        <v>0</v>
      </c>
      <c r="M2760" s="174">
        <v>0</v>
      </c>
      <c r="N2760" s="174">
        <v>0</v>
      </c>
    </row>
    <row r="2761" spans="1:14" hidden="1" outlineLevel="1" x14ac:dyDescent="0.25">
      <c r="A2761" s="175" t="s">
        <v>412</v>
      </c>
      <c r="B2761" s="175" t="s">
        <v>413</v>
      </c>
      <c r="C2761" s="175" t="s">
        <v>209</v>
      </c>
      <c r="D2761" s="175" t="s">
        <v>210</v>
      </c>
      <c r="E2761" s="175"/>
      <c r="F2761" s="174">
        <v>1003840</v>
      </c>
      <c r="G2761" s="174">
        <v>690464</v>
      </c>
      <c r="H2761" s="174">
        <v>67904</v>
      </c>
      <c r="I2761" s="174">
        <v>28512</v>
      </c>
      <c r="J2761" s="174">
        <v>574941</v>
      </c>
      <c r="K2761" s="174">
        <v>308647</v>
      </c>
      <c r="L2761" s="174">
        <v>261284</v>
      </c>
      <c r="M2761" s="174">
        <v>66538</v>
      </c>
      <c r="N2761" s="174">
        <v>3002130</v>
      </c>
    </row>
    <row r="2762" spans="1:14" hidden="1" outlineLevel="1" x14ac:dyDescent="0.25">
      <c r="D2762" s="173" t="s">
        <v>211</v>
      </c>
      <c r="E2762" s="173"/>
    </row>
    <row r="2763" spans="1:14" hidden="1" outlineLevel="1" x14ac:dyDescent="0.25">
      <c r="A2763" s="175" t="s">
        <v>412</v>
      </c>
      <c r="B2763" s="175" t="s">
        <v>413</v>
      </c>
      <c r="C2763" s="175" t="s">
        <v>212</v>
      </c>
      <c r="D2763" s="175" t="s">
        <v>213</v>
      </c>
      <c r="E2763" s="175"/>
      <c r="F2763" s="174">
        <v>0</v>
      </c>
      <c r="G2763" s="174">
        <v>0</v>
      </c>
      <c r="H2763" s="174">
        <v>0</v>
      </c>
      <c r="I2763" s="174">
        <v>0</v>
      </c>
      <c r="J2763" s="174">
        <v>0</v>
      </c>
      <c r="K2763" s="174">
        <v>0</v>
      </c>
      <c r="L2763" s="174">
        <v>0</v>
      </c>
      <c r="M2763" s="174">
        <v>0</v>
      </c>
      <c r="N2763" s="174">
        <v>0</v>
      </c>
    </row>
    <row r="2764" spans="1:14" hidden="1" outlineLevel="1" x14ac:dyDescent="0.25">
      <c r="A2764" s="175" t="s">
        <v>412</v>
      </c>
      <c r="B2764" s="175" t="s">
        <v>413</v>
      </c>
      <c r="C2764" s="175" t="s">
        <v>214</v>
      </c>
      <c r="D2764" s="175" t="s">
        <v>215</v>
      </c>
      <c r="E2764" s="175"/>
      <c r="F2764" s="174">
        <v>0</v>
      </c>
      <c r="G2764" s="174">
        <v>0</v>
      </c>
      <c r="H2764" s="174">
        <v>0</v>
      </c>
      <c r="I2764" s="174">
        <v>0</v>
      </c>
      <c r="J2764" s="174">
        <v>0</v>
      </c>
      <c r="K2764" s="174">
        <v>0</v>
      </c>
      <c r="L2764" s="174">
        <v>0</v>
      </c>
      <c r="M2764" s="174">
        <v>0</v>
      </c>
      <c r="N2764" s="174">
        <v>0</v>
      </c>
    </row>
    <row r="2765" spans="1:14" hidden="1" outlineLevel="1" x14ac:dyDescent="0.25">
      <c r="A2765" s="175" t="s">
        <v>412</v>
      </c>
      <c r="B2765" s="175" t="s">
        <v>413</v>
      </c>
      <c r="C2765" s="175" t="s">
        <v>216</v>
      </c>
      <c r="D2765" s="175" t="s">
        <v>217</v>
      </c>
      <c r="E2765" s="175"/>
      <c r="F2765" s="174">
        <v>0</v>
      </c>
      <c r="G2765" s="174">
        <v>0</v>
      </c>
      <c r="H2765" s="174">
        <v>0</v>
      </c>
      <c r="I2765" s="174">
        <v>0</v>
      </c>
      <c r="J2765" s="174">
        <v>0</v>
      </c>
      <c r="K2765" s="174">
        <v>0</v>
      </c>
      <c r="L2765" s="174">
        <v>0</v>
      </c>
      <c r="M2765" s="174">
        <v>0</v>
      </c>
      <c r="N2765" s="174">
        <v>0</v>
      </c>
    </row>
    <row r="2766" spans="1:14" hidden="1" outlineLevel="1" x14ac:dyDescent="0.25">
      <c r="A2766" s="175" t="s">
        <v>412</v>
      </c>
      <c r="B2766" s="175" t="s">
        <v>413</v>
      </c>
      <c r="C2766" s="175" t="s">
        <v>218</v>
      </c>
      <c r="D2766" s="175" t="s">
        <v>219</v>
      </c>
      <c r="E2766" s="175"/>
      <c r="F2766" s="174">
        <v>0</v>
      </c>
      <c r="G2766" s="174">
        <v>0</v>
      </c>
      <c r="H2766" s="174">
        <v>0</v>
      </c>
      <c r="I2766" s="174">
        <v>0</v>
      </c>
      <c r="J2766" s="174">
        <v>0</v>
      </c>
      <c r="K2766" s="174">
        <v>0</v>
      </c>
      <c r="L2766" s="174">
        <v>0</v>
      </c>
      <c r="M2766" s="174">
        <v>0</v>
      </c>
      <c r="N2766" s="174">
        <v>0</v>
      </c>
    </row>
    <row r="2767" spans="1:14" hidden="1" outlineLevel="1" x14ac:dyDescent="0.25">
      <c r="A2767" s="175" t="s">
        <v>412</v>
      </c>
      <c r="B2767" s="175" t="s">
        <v>413</v>
      </c>
      <c r="C2767" s="175" t="s">
        <v>482</v>
      </c>
      <c r="D2767" s="175" t="s">
        <v>483</v>
      </c>
      <c r="E2767" s="175"/>
      <c r="F2767" s="174">
        <v>0</v>
      </c>
      <c r="G2767" s="174">
        <v>0</v>
      </c>
      <c r="H2767" s="174">
        <v>0</v>
      </c>
      <c r="I2767" s="174">
        <v>0</v>
      </c>
      <c r="J2767" s="174">
        <v>0</v>
      </c>
      <c r="K2767" s="174">
        <v>0</v>
      </c>
      <c r="L2767" s="174">
        <v>0</v>
      </c>
      <c r="M2767" s="174">
        <v>0</v>
      </c>
      <c r="N2767" s="174">
        <v>0</v>
      </c>
    </row>
    <row r="2768" spans="1:14" hidden="1" outlineLevel="1" x14ac:dyDescent="0.25">
      <c r="A2768" s="175" t="s">
        <v>412</v>
      </c>
      <c r="B2768" s="175" t="s">
        <v>413</v>
      </c>
      <c r="C2768" s="175" t="s">
        <v>484</v>
      </c>
      <c r="D2768" s="175" t="s">
        <v>220</v>
      </c>
      <c r="E2768" s="175"/>
      <c r="F2768" s="174">
        <v>0</v>
      </c>
      <c r="G2768" s="174">
        <v>0</v>
      </c>
      <c r="H2768" s="174">
        <v>0</v>
      </c>
      <c r="I2768" s="174">
        <v>0</v>
      </c>
      <c r="J2768" s="174">
        <v>0</v>
      </c>
      <c r="K2768" s="174">
        <v>0</v>
      </c>
      <c r="L2768" s="174">
        <v>0</v>
      </c>
      <c r="M2768" s="174">
        <v>0</v>
      </c>
      <c r="N2768" s="174">
        <v>0</v>
      </c>
    </row>
    <row r="2769" spans="1:14" hidden="1" outlineLevel="1" x14ac:dyDescent="0.25"/>
    <row r="2770" spans="1:14" hidden="1" outlineLevel="1" x14ac:dyDescent="0.25"/>
    <row r="2771" spans="1:14" hidden="1" outlineLevel="1" x14ac:dyDescent="0.25">
      <c r="A2771" s="173" t="s">
        <v>414</v>
      </c>
    </row>
    <row r="2772" spans="1:14" hidden="1" outlineLevel="1" x14ac:dyDescent="0.25">
      <c r="A2772" s="175" t="s">
        <v>6</v>
      </c>
      <c r="B2772" s="175" t="s">
        <v>143</v>
      </c>
      <c r="C2772" s="175" t="s">
        <v>14</v>
      </c>
      <c r="D2772" s="173" t="s">
        <v>144</v>
      </c>
      <c r="E2772" s="173"/>
      <c r="F2772" s="174" t="s">
        <v>145</v>
      </c>
      <c r="G2772" s="174" t="s">
        <v>146</v>
      </c>
      <c r="H2772" s="174" t="s">
        <v>147</v>
      </c>
      <c r="I2772" s="174" t="s">
        <v>148</v>
      </c>
      <c r="J2772" s="174" t="s">
        <v>149</v>
      </c>
      <c r="K2772" s="174" t="s">
        <v>150</v>
      </c>
      <c r="L2772" s="174" t="s">
        <v>151</v>
      </c>
      <c r="M2772" s="174" t="s">
        <v>152</v>
      </c>
      <c r="N2772" s="174" t="s">
        <v>5</v>
      </c>
    </row>
    <row r="2773" spans="1:14" hidden="1" outlineLevel="1" x14ac:dyDescent="0.25">
      <c r="A2773" s="175" t="s">
        <v>415</v>
      </c>
      <c r="B2773" s="175" t="s">
        <v>416</v>
      </c>
      <c r="C2773" s="175" t="s">
        <v>155</v>
      </c>
      <c r="D2773" s="175" t="s">
        <v>156</v>
      </c>
      <c r="E2773" s="175"/>
      <c r="F2773" s="174">
        <v>42240</v>
      </c>
      <c r="G2773" s="174">
        <v>0</v>
      </c>
      <c r="H2773" s="174">
        <v>0</v>
      </c>
      <c r="I2773" s="174">
        <v>0</v>
      </c>
      <c r="J2773" s="174">
        <v>0</v>
      </c>
      <c r="K2773" s="174">
        <v>0</v>
      </c>
      <c r="L2773" s="174">
        <v>0</v>
      </c>
      <c r="M2773" s="174">
        <v>0</v>
      </c>
      <c r="N2773" s="174">
        <v>42240</v>
      </c>
    </row>
    <row r="2774" spans="1:14" hidden="1" outlineLevel="1" x14ac:dyDescent="0.25">
      <c r="A2774" s="175" t="s">
        <v>415</v>
      </c>
      <c r="B2774" s="175" t="s">
        <v>416</v>
      </c>
      <c r="C2774" s="175" t="s">
        <v>157</v>
      </c>
      <c r="D2774" s="175" t="s">
        <v>158</v>
      </c>
      <c r="E2774" s="175"/>
      <c r="F2774" s="174">
        <v>0</v>
      </c>
      <c r="G2774" s="174">
        <v>0</v>
      </c>
      <c r="H2774" s="174">
        <v>0</v>
      </c>
      <c r="I2774" s="174">
        <v>0</v>
      </c>
      <c r="J2774" s="174">
        <v>49344</v>
      </c>
      <c r="K2774" s="174">
        <v>0</v>
      </c>
      <c r="L2774" s="174">
        <v>976</v>
      </c>
      <c r="M2774" s="174">
        <v>0</v>
      </c>
      <c r="N2774" s="174">
        <v>50320</v>
      </c>
    </row>
    <row r="2775" spans="1:14" hidden="1" outlineLevel="1" x14ac:dyDescent="0.25">
      <c r="A2775" s="175" t="s">
        <v>415</v>
      </c>
      <c r="B2775" s="175" t="s">
        <v>416</v>
      </c>
      <c r="C2775" s="175" t="s">
        <v>159</v>
      </c>
      <c r="D2775" s="175" t="s">
        <v>160</v>
      </c>
      <c r="E2775" s="175"/>
      <c r="F2775" s="174">
        <v>0</v>
      </c>
      <c r="G2775" s="174">
        <v>565408</v>
      </c>
      <c r="H2775" s="174">
        <v>0</v>
      </c>
      <c r="I2775" s="174">
        <v>0</v>
      </c>
      <c r="J2775" s="174">
        <v>0</v>
      </c>
      <c r="K2775" s="174">
        <v>17856</v>
      </c>
      <c r="L2775" s="174">
        <v>126</v>
      </c>
      <c r="M2775" s="174">
        <v>0</v>
      </c>
      <c r="N2775" s="174">
        <v>583390</v>
      </c>
    </row>
    <row r="2776" spans="1:14" hidden="1" outlineLevel="1" x14ac:dyDescent="0.25">
      <c r="A2776" s="175" t="s">
        <v>415</v>
      </c>
      <c r="B2776" s="175" t="s">
        <v>416</v>
      </c>
      <c r="C2776" s="175" t="s">
        <v>161</v>
      </c>
      <c r="D2776" s="175" t="s">
        <v>162</v>
      </c>
      <c r="E2776" s="175"/>
      <c r="F2776" s="174">
        <v>41280</v>
      </c>
      <c r="G2776" s="174">
        <v>53472</v>
      </c>
      <c r="H2776" s="174">
        <v>0</v>
      </c>
      <c r="I2776" s="174">
        <v>0</v>
      </c>
      <c r="J2776" s="174">
        <v>69632</v>
      </c>
      <c r="K2776" s="174">
        <v>0</v>
      </c>
      <c r="L2776" s="174">
        <v>2320</v>
      </c>
      <c r="M2776" s="174">
        <v>3248</v>
      </c>
      <c r="N2776" s="174">
        <v>169952</v>
      </c>
    </row>
    <row r="2777" spans="1:14" hidden="1" outlineLevel="1" x14ac:dyDescent="0.25">
      <c r="A2777" s="175" t="s">
        <v>415</v>
      </c>
      <c r="B2777" s="175" t="s">
        <v>416</v>
      </c>
      <c r="C2777" s="175" t="s">
        <v>163</v>
      </c>
      <c r="D2777" s="175" t="s">
        <v>164</v>
      </c>
      <c r="E2777" s="175"/>
      <c r="F2777" s="174">
        <v>0</v>
      </c>
      <c r="G2777" s="174">
        <v>0</v>
      </c>
      <c r="H2777" s="174">
        <v>0</v>
      </c>
      <c r="I2777" s="174">
        <v>0</v>
      </c>
      <c r="J2777" s="174">
        <v>0</v>
      </c>
      <c r="K2777" s="174">
        <v>0</v>
      </c>
      <c r="L2777" s="174">
        <v>0</v>
      </c>
      <c r="M2777" s="174">
        <v>0</v>
      </c>
      <c r="N2777" s="174">
        <v>0</v>
      </c>
    </row>
    <row r="2778" spans="1:14" hidden="1" outlineLevel="1" x14ac:dyDescent="0.25">
      <c r="A2778" s="175" t="s">
        <v>415</v>
      </c>
      <c r="B2778" s="175" t="s">
        <v>416</v>
      </c>
      <c r="C2778" s="175" t="s">
        <v>165</v>
      </c>
      <c r="D2778" s="175" t="s">
        <v>166</v>
      </c>
      <c r="E2778" s="175"/>
      <c r="F2778" s="174">
        <v>16208</v>
      </c>
      <c r="G2778" s="174">
        <v>0</v>
      </c>
      <c r="H2778" s="174">
        <v>0</v>
      </c>
      <c r="I2778" s="174">
        <v>0</v>
      </c>
      <c r="J2778" s="174">
        <v>5952</v>
      </c>
      <c r="K2778" s="174">
        <v>0</v>
      </c>
      <c r="L2778" s="174">
        <v>82100</v>
      </c>
      <c r="M2778" s="174">
        <v>0</v>
      </c>
      <c r="N2778" s="174">
        <v>104260</v>
      </c>
    </row>
    <row r="2779" spans="1:14" hidden="1" outlineLevel="1" x14ac:dyDescent="0.25">
      <c r="A2779" s="175" t="s">
        <v>415</v>
      </c>
      <c r="B2779" s="175" t="s">
        <v>416</v>
      </c>
      <c r="C2779" s="175" t="s">
        <v>167</v>
      </c>
      <c r="D2779" s="175" t="s">
        <v>168</v>
      </c>
      <c r="E2779" s="175"/>
      <c r="F2779" s="174">
        <v>0</v>
      </c>
      <c r="G2779" s="174">
        <v>68224</v>
      </c>
      <c r="H2779" s="174">
        <v>0</v>
      </c>
      <c r="I2779" s="174">
        <v>0</v>
      </c>
      <c r="J2779" s="174">
        <v>0</v>
      </c>
      <c r="K2779" s="174">
        <v>43616</v>
      </c>
      <c r="L2779" s="174">
        <v>0</v>
      </c>
      <c r="M2779" s="174">
        <v>1632</v>
      </c>
      <c r="N2779" s="174">
        <v>113472</v>
      </c>
    </row>
    <row r="2780" spans="1:14" hidden="1" outlineLevel="1" x14ac:dyDescent="0.25">
      <c r="A2780" s="175" t="s">
        <v>415</v>
      </c>
      <c r="B2780" s="175" t="s">
        <v>416</v>
      </c>
      <c r="C2780" s="175" t="s">
        <v>169</v>
      </c>
      <c r="D2780" s="175" t="s">
        <v>170</v>
      </c>
      <c r="E2780" s="175"/>
      <c r="F2780" s="174">
        <v>0</v>
      </c>
      <c r="G2780" s="174">
        <v>0</v>
      </c>
      <c r="H2780" s="174">
        <v>0</v>
      </c>
      <c r="I2780" s="174">
        <v>0</v>
      </c>
      <c r="J2780" s="174">
        <v>4704</v>
      </c>
      <c r="K2780" s="174">
        <v>0</v>
      </c>
      <c r="L2780" s="174">
        <v>5928</v>
      </c>
      <c r="M2780" s="174">
        <v>0</v>
      </c>
      <c r="N2780" s="174">
        <v>10632</v>
      </c>
    </row>
    <row r="2781" spans="1:14" hidden="1" outlineLevel="1" x14ac:dyDescent="0.25">
      <c r="A2781" s="175" t="s">
        <v>415</v>
      </c>
      <c r="B2781" s="175" t="s">
        <v>416</v>
      </c>
      <c r="C2781" s="175" t="s">
        <v>171</v>
      </c>
      <c r="D2781" s="175" t="s">
        <v>172</v>
      </c>
      <c r="E2781" s="175"/>
      <c r="F2781" s="174">
        <v>44496</v>
      </c>
      <c r="G2781" s="174">
        <v>35280</v>
      </c>
      <c r="H2781" s="174">
        <v>0</v>
      </c>
      <c r="I2781" s="174">
        <v>0</v>
      </c>
      <c r="J2781" s="174">
        <v>71632</v>
      </c>
      <c r="K2781" s="174">
        <v>0</v>
      </c>
      <c r="L2781" s="174">
        <v>3781</v>
      </c>
      <c r="M2781" s="174">
        <v>3944</v>
      </c>
      <c r="N2781" s="174">
        <v>159133</v>
      </c>
    </row>
    <row r="2782" spans="1:14" hidden="1" outlineLevel="1" x14ac:dyDescent="0.25">
      <c r="A2782" s="175" t="s">
        <v>415</v>
      </c>
      <c r="B2782" s="175" t="s">
        <v>416</v>
      </c>
      <c r="C2782" s="175" t="s">
        <v>173</v>
      </c>
      <c r="D2782" s="175" t="s">
        <v>174</v>
      </c>
      <c r="E2782" s="175"/>
      <c r="F2782" s="174">
        <v>0</v>
      </c>
      <c r="G2782" s="174">
        <v>0</v>
      </c>
      <c r="H2782" s="174">
        <v>0</v>
      </c>
      <c r="I2782" s="174">
        <v>0</v>
      </c>
      <c r="J2782" s="174">
        <v>0</v>
      </c>
      <c r="K2782" s="174">
        <v>0</v>
      </c>
      <c r="L2782" s="174">
        <v>0</v>
      </c>
      <c r="M2782" s="174">
        <v>0</v>
      </c>
      <c r="N2782" s="174">
        <v>0</v>
      </c>
    </row>
    <row r="2783" spans="1:14" hidden="1" outlineLevel="1" x14ac:dyDescent="0.25">
      <c r="A2783" s="175" t="s">
        <v>415</v>
      </c>
      <c r="B2783" s="175" t="s">
        <v>416</v>
      </c>
      <c r="C2783" s="175" t="s">
        <v>175</v>
      </c>
      <c r="D2783" s="175" t="s">
        <v>176</v>
      </c>
      <c r="E2783" s="175"/>
      <c r="F2783" s="174">
        <v>0</v>
      </c>
      <c r="G2783" s="174">
        <v>0</v>
      </c>
      <c r="H2783" s="174">
        <v>0</v>
      </c>
      <c r="I2783" s="174">
        <v>0</v>
      </c>
      <c r="J2783" s="174">
        <v>0</v>
      </c>
      <c r="K2783" s="174">
        <v>236704</v>
      </c>
      <c r="L2783" s="174">
        <v>0</v>
      </c>
      <c r="M2783" s="174">
        <v>48</v>
      </c>
      <c r="N2783" s="174">
        <v>236752</v>
      </c>
    </row>
    <row r="2784" spans="1:14" hidden="1" outlineLevel="1" x14ac:dyDescent="0.25">
      <c r="A2784" s="175" t="s">
        <v>415</v>
      </c>
      <c r="B2784" s="175" t="s">
        <v>416</v>
      </c>
      <c r="C2784" s="175" t="s">
        <v>177</v>
      </c>
      <c r="D2784" s="175" t="s">
        <v>178</v>
      </c>
      <c r="E2784" s="175"/>
      <c r="F2784" s="174">
        <v>764784</v>
      </c>
      <c r="G2784" s="174">
        <v>0</v>
      </c>
      <c r="H2784" s="174">
        <v>0</v>
      </c>
      <c r="I2784" s="174">
        <v>123712</v>
      </c>
      <c r="J2784" s="174">
        <v>8016</v>
      </c>
      <c r="K2784" s="174">
        <v>0</v>
      </c>
      <c r="L2784" s="174">
        <v>0</v>
      </c>
      <c r="M2784" s="174">
        <v>0</v>
      </c>
      <c r="N2784" s="174">
        <v>896512</v>
      </c>
    </row>
    <row r="2785" spans="1:14" hidden="1" outlineLevel="1" x14ac:dyDescent="0.25">
      <c r="A2785" s="175" t="s">
        <v>415</v>
      </c>
      <c r="B2785" s="175" t="s">
        <v>416</v>
      </c>
      <c r="C2785" s="175" t="s">
        <v>179</v>
      </c>
      <c r="D2785" s="175" t="s">
        <v>180</v>
      </c>
      <c r="E2785" s="175"/>
      <c r="F2785" s="174">
        <v>189312</v>
      </c>
      <c r="G2785" s="174">
        <v>0</v>
      </c>
      <c r="H2785" s="174">
        <v>0</v>
      </c>
      <c r="I2785" s="174">
        <v>0</v>
      </c>
      <c r="J2785" s="174">
        <v>0</v>
      </c>
      <c r="K2785" s="174">
        <v>0</v>
      </c>
      <c r="L2785" s="174">
        <v>9</v>
      </c>
      <c r="M2785" s="174">
        <v>0</v>
      </c>
      <c r="N2785" s="174">
        <v>189321</v>
      </c>
    </row>
    <row r="2786" spans="1:14" hidden="1" outlineLevel="1" x14ac:dyDescent="0.25">
      <c r="A2786" s="175" t="s">
        <v>415</v>
      </c>
      <c r="B2786" s="175" t="s">
        <v>416</v>
      </c>
      <c r="C2786" s="175" t="s">
        <v>181</v>
      </c>
      <c r="D2786" s="175" t="s">
        <v>182</v>
      </c>
      <c r="E2786" s="175"/>
      <c r="F2786" s="174">
        <v>0</v>
      </c>
      <c r="G2786" s="174">
        <v>0</v>
      </c>
      <c r="H2786" s="174">
        <v>0</v>
      </c>
      <c r="I2786" s="174">
        <v>0</v>
      </c>
      <c r="J2786" s="174">
        <v>0</v>
      </c>
      <c r="K2786" s="174">
        <v>0</v>
      </c>
      <c r="L2786" s="174">
        <v>0</v>
      </c>
      <c r="M2786" s="174">
        <v>11952</v>
      </c>
      <c r="N2786" s="174">
        <v>11952</v>
      </c>
    </row>
    <row r="2787" spans="1:14" hidden="1" outlineLevel="1" x14ac:dyDescent="0.25">
      <c r="A2787" s="175" t="s">
        <v>415</v>
      </c>
      <c r="B2787" s="175" t="s">
        <v>416</v>
      </c>
      <c r="C2787" s="175" t="s">
        <v>183</v>
      </c>
      <c r="D2787" s="175" t="s">
        <v>184</v>
      </c>
      <c r="E2787" s="175"/>
      <c r="F2787" s="174">
        <v>0</v>
      </c>
      <c r="G2787" s="174">
        <v>0</v>
      </c>
      <c r="H2787" s="174">
        <v>0</v>
      </c>
      <c r="I2787" s="174">
        <v>0</v>
      </c>
      <c r="J2787" s="174">
        <v>0</v>
      </c>
      <c r="K2787" s="174">
        <v>0</v>
      </c>
      <c r="L2787" s="174">
        <v>0</v>
      </c>
      <c r="M2787" s="174">
        <v>0</v>
      </c>
      <c r="N2787" s="174">
        <v>0</v>
      </c>
    </row>
    <row r="2788" spans="1:14" hidden="1" outlineLevel="1" x14ac:dyDescent="0.25">
      <c r="A2788" s="175" t="s">
        <v>415</v>
      </c>
      <c r="B2788" s="175" t="s">
        <v>416</v>
      </c>
      <c r="C2788" s="175" t="s">
        <v>185</v>
      </c>
      <c r="D2788" s="175" t="s">
        <v>186</v>
      </c>
      <c r="E2788" s="175"/>
      <c r="F2788" s="174">
        <v>21360</v>
      </c>
      <c r="G2788" s="174">
        <v>0</v>
      </c>
      <c r="H2788" s="174">
        <v>0</v>
      </c>
      <c r="I2788" s="174">
        <v>0</v>
      </c>
      <c r="J2788" s="174">
        <v>0</v>
      </c>
      <c r="K2788" s="174">
        <v>39312</v>
      </c>
      <c r="L2788" s="174">
        <v>0</v>
      </c>
      <c r="M2788" s="174">
        <v>13810</v>
      </c>
      <c r="N2788" s="174">
        <v>74482</v>
      </c>
    </row>
    <row r="2789" spans="1:14" hidden="1" outlineLevel="1" x14ac:dyDescent="0.25">
      <c r="A2789" s="175" t="s">
        <v>415</v>
      </c>
      <c r="B2789" s="175" t="s">
        <v>416</v>
      </c>
      <c r="C2789" s="175" t="s">
        <v>187</v>
      </c>
      <c r="D2789" s="175" t="s">
        <v>188</v>
      </c>
      <c r="E2789" s="175"/>
      <c r="F2789" s="174">
        <v>0</v>
      </c>
      <c r="G2789" s="174">
        <v>0</v>
      </c>
      <c r="H2789" s="174">
        <v>0</v>
      </c>
      <c r="I2789" s="174">
        <v>0</v>
      </c>
      <c r="J2789" s="174">
        <v>0</v>
      </c>
      <c r="K2789" s="174">
        <v>0</v>
      </c>
      <c r="L2789" s="174">
        <v>0</v>
      </c>
      <c r="M2789" s="174">
        <v>0</v>
      </c>
      <c r="N2789" s="174">
        <v>0</v>
      </c>
    </row>
    <row r="2790" spans="1:14" hidden="1" outlineLevel="1" x14ac:dyDescent="0.25">
      <c r="A2790" s="175" t="s">
        <v>415</v>
      </c>
      <c r="B2790" s="175" t="s">
        <v>416</v>
      </c>
      <c r="C2790" s="175" t="s">
        <v>189</v>
      </c>
      <c r="D2790" s="175" t="s">
        <v>190</v>
      </c>
      <c r="E2790" s="175"/>
      <c r="F2790" s="174">
        <v>0</v>
      </c>
      <c r="G2790" s="174">
        <v>0</v>
      </c>
      <c r="H2790" s="174">
        <v>0</v>
      </c>
      <c r="I2790" s="174">
        <v>0</v>
      </c>
      <c r="J2790" s="174">
        <v>0</v>
      </c>
      <c r="K2790" s="174">
        <v>0</v>
      </c>
      <c r="L2790" s="174">
        <v>0</v>
      </c>
      <c r="M2790" s="174">
        <v>0</v>
      </c>
      <c r="N2790" s="174">
        <v>0</v>
      </c>
    </row>
    <row r="2791" spans="1:14" hidden="1" outlineLevel="1" x14ac:dyDescent="0.25">
      <c r="A2791" s="175" t="s">
        <v>415</v>
      </c>
      <c r="B2791" s="175" t="s">
        <v>416</v>
      </c>
      <c r="C2791" s="175" t="s">
        <v>191</v>
      </c>
      <c r="D2791" s="175" t="s">
        <v>192</v>
      </c>
      <c r="E2791" s="175"/>
      <c r="F2791" s="174">
        <v>0</v>
      </c>
      <c r="G2791" s="174">
        <v>385904</v>
      </c>
      <c r="H2791" s="174">
        <v>174640</v>
      </c>
      <c r="I2791" s="174">
        <v>0</v>
      </c>
      <c r="J2791" s="174">
        <v>0</v>
      </c>
      <c r="K2791" s="174">
        <v>0</v>
      </c>
      <c r="L2791" s="174">
        <v>0</v>
      </c>
      <c r="M2791" s="174">
        <v>0</v>
      </c>
      <c r="N2791" s="174">
        <v>560544</v>
      </c>
    </row>
    <row r="2792" spans="1:14" hidden="1" outlineLevel="1" x14ac:dyDescent="0.25">
      <c r="A2792" s="175" t="s">
        <v>415</v>
      </c>
      <c r="B2792" s="175" t="s">
        <v>416</v>
      </c>
      <c r="C2792" s="175" t="s">
        <v>193</v>
      </c>
      <c r="D2792" s="175" t="s">
        <v>194</v>
      </c>
      <c r="E2792" s="175"/>
      <c r="F2792" s="174">
        <v>0</v>
      </c>
      <c r="G2792" s="174">
        <v>0</v>
      </c>
      <c r="H2792" s="174">
        <v>0</v>
      </c>
      <c r="I2792" s="174">
        <v>0</v>
      </c>
      <c r="J2792" s="174">
        <v>200972</v>
      </c>
      <c r="K2792" s="174">
        <v>0</v>
      </c>
      <c r="L2792" s="174">
        <v>3998</v>
      </c>
      <c r="M2792" s="174">
        <v>0</v>
      </c>
      <c r="N2792" s="174">
        <v>204970</v>
      </c>
    </row>
    <row r="2793" spans="1:14" hidden="1" outlineLevel="1" x14ac:dyDescent="0.25">
      <c r="A2793" s="175" t="s">
        <v>415</v>
      </c>
      <c r="B2793" s="175" t="s">
        <v>416</v>
      </c>
      <c r="C2793" s="175" t="s">
        <v>195</v>
      </c>
      <c r="D2793" s="175" t="s">
        <v>196</v>
      </c>
      <c r="E2793" s="175"/>
      <c r="F2793" s="174">
        <v>0</v>
      </c>
      <c r="G2793" s="174">
        <v>0</v>
      </c>
      <c r="H2793" s="174">
        <v>0</v>
      </c>
      <c r="I2793" s="174">
        <v>0</v>
      </c>
      <c r="J2793" s="174">
        <v>0</v>
      </c>
      <c r="K2793" s="174">
        <v>0</v>
      </c>
      <c r="L2793" s="174">
        <v>0</v>
      </c>
      <c r="M2793" s="174">
        <v>0</v>
      </c>
      <c r="N2793" s="174">
        <v>0</v>
      </c>
    </row>
    <row r="2794" spans="1:14" hidden="1" outlineLevel="1" x14ac:dyDescent="0.25">
      <c r="A2794" s="175" t="s">
        <v>415</v>
      </c>
      <c r="B2794" s="175" t="s">
        <v>416</v>
      </c>
      <c r="C2794" s="175" t="s">
        <v>197</v>
      </c>
      <c r="D2794" s="175" t="s">
        <v>198</v>
      </c>
      <c r="E2794" s="175"/>
      <c r="F2794" s="174">
        <v>0</v>
      </c>
      <c r="G2794" s="174">
        <v>0</v>
      </c>
      <c r="H2794" s="174">
        <v>0</v>
      </c>
      <c r="I2794" s="174">
        <v>0</v>
      </c>
      <c r="J2794" s="174">
        <v>15072</v>
      </c>
      <c r="K2794" s="174">
        <v>0</v>
      </c>
      <c r="L2794" s="174">
        <v>240</v>
      </c>
      <c r="M2794" s="174">
        <v>0</v>
      </c>
      <c r="N2794" s="174">
        <v>15312</v>
      </c>
    </row>
    <row r="2795" spans="1:14" hidden="1" outlineLevel="1" x14ac:dyDescent="0.25">
      <c r="A2795" s="175" t="s">
        <v>415</v>
      </c>
      <c r="B2795" s="175" t="s">
        <v>416</v>
      </c>
      <c r="C2795" s="175" t="s">
        <v>199</v>
      </c>
      <c r="D2795" s="175" t="s">
        <v>200</v>
      </c>
      <c r="E2795" s="175"/>
      <c r="F2795" s="174">
        <v>54336</v>
      </c>
      <c r="G2795" s="174">
        <v>0</v>
      </c>
      <c r="H2795" s="174">
        <v>0</v>
      </c>
      <c r="I2795" s="174">
        <v>0</v>
      </c>
      <c r="J2795" s="174">
        <v>0</v>
      </c>
      <c r="K2795" s="174">
        <v>0</v>
      </c>
      <c r="L2795" s="174">
        <v>0</v>
      </c>
      <c r="M2795" s="174">
        <v>0</v>
      </c>
      <c r="N2795" s="174">
        <v>54336</v>
      </c>
    </row>
    <row r="2796" spans="1:14" hidden="1" outlineLevel="1" x14ac:dyDescent="0.25">
      <c r="A2796" s="175" t="s">
        <v>415</v>
      </c>
      <c r="B2796" s="175" t="s">
        <v>416</v>
      </c>
      <c r="C2796" s="175" t="s">
        <v>201</v>
      </c>
      <c r="D2796" s="175" t="s">
        <v>202</v>
      </c>
      <c r="E2796" s="175"/>
      <c r="F2796" s="174">
        <v>68160</v>
      </c>
      <c r="G2796" s="174">
        <v>0</v>
      </c>
      <c r="H2796" s="174">
        <v>0</v>
      </c>
      <c r="I2796" s="174">
        <v>0</v>
      </c>
      <c r="J2796" s="174">
        <v>99024</v>
      </c>
      <c r="K2796" s="174">
        <v>0</v>
      </c>
      <c r="L2796" s="174">
        <v>43050</v>
      </c>
      <c r="M2796" s="174">
        <v>0</v>
      </c>
      <c r="N2796" s="174">
        <v>210234</v>
      </c>
    </row>
    <row r="2797" spans="1:14" hidden="1" outlineLevel="1" x14ac:dyDescent="0.25">
      <c r="A2797" s="175" t="s">
        <v>415</v>
      </c>
      <c r="B2797" s="175" t="s">
        <v>416</v>
      </c>
      <c r="C2797" s="175" t="s">
        <v>203</v>
      </c>
      <c r="D2797" s="175" t="s">
        <v>204</v>
      </c>
      <c r="E2797" s="175"/>
      <c r="F2797" s="174">
        <v>1033440</v>
      </c>
      <c r="G2797" s="174">
        <v>0</v>
      </c>
      <c r="H2797" s="174">
        <v>0</v>
      </c>
      <c r="I2797" s="174">
        <v>0</v>
      </c>
      <c r="J2797" s="174">
        <v>0</v>
      </c>
      <c r="K2797" s="174">
        <v>0</v>
      </c>
      <c r="L2797" s="174">
        <v>0</v>
      </c>
      <c r="M2797" s="174">
        <v>0</v>
      </c>
      <c r="N2797" s="174">
        <v>1033440</v>
      </c>
    </row>
    <row r="2798" spans="1:14" hidden="1" outlineLevel="1" x14ac:dyDescent="0.25">
      <c r="A2798" s="175" t="s">
        <v>415</v>
      </c>
      <c r="B2798" s="175" t="s">
        <v>416</v>
      </c>
      <c r="C2798" s="175" t="s">
        <v>205</v>
      </c>
      <c r="D2798" s="175" t="s">
        <v>206</v>
      </c>
      <c r="E2798" s="175"/>
      <c r="F2798" s="174">
        <v>229616</v>
      </c>
      <c r="G2798" s="174">
        <v>0</v>
      </c>
      <c r="H2798" s="174">
        <v>0</v>
      </c>
      <c r="I2798" s="174">
        <v>0</v>
      </c>
      <c r="J2798" s="174">
        <v>75504</v>
      </c>
      <c r="K2798" s="174">
        <v>0</v>
      </c>
      <c r="L2798" s="174">
        <v>0</v>
      </c>
      <c r="M2798" s="174">
        <v>0</v>
      </c>
      <c r="N2798" s="174">
        <v>305120</v>
      </c>
    </row>
    <row r="2799" spans="1:14" hidden="1" outlineLevel="1" x14ac:dyDescent="0.25">
      <c r="A2799" s="175" t="s">
        <v>415</v>
      </c>
      <c r="B2799" s="175" t="s">
        <v>416</v>
      </c>
      <c r="C2799" s="175" t="s">
        <v>207</v>
      </c>
      <c r="D2799" s="175" t="s">
        <v>208</v>
      </c>
      <c r="E2799" s="175"/>
      <c r="F2799" s="174">
        <v>0</v>
      </c>
      <c r="G2799" s="174">
        <v>0</v>
      </c>
      <c r="H2799" s="174">
        <v>0</v>
      </c>
      <c r="I2799" s="174">
        <v>0</v>
      </c>
      <c r="J2799" s="174">
        <v>0</v>
      </c>
      <c r="K2799" s="174">
        <v>0</v>
      </c>
      <c r="L2799" s="174">
        <v>0</v>
      </c>
      <c r="M2799" s="174">
        <v>0</v>
      </c>
      <c r="N2799" s="174">
        <v>0</v>
      </c>
    </row>
    <row r="2800" spans="1:14" hidden="1" outlineLevel="1" x14ac:dyDescent="0.25">
      <c r="A2800" s="175" t="s">
        <v>415</v>
      </c>
      <c r="B2800" s="175" t="s">
        <v>416</v>
      </c>
      <c r="C2800" s="175" t="s">
        <v>209</v>
      </c>
      <c r="D2800" s="175" t="s">
        <v>210</v>
      </c>
      <c r="E2800" s="175"/>
      <c r="F2800" s="174">
        <v>2505232</v>
      </c>
      <c r="G2800" s="174">
        <v>1108288</v>
      </c>
      <c r="H2800" s="174">
        <v>174640</v>
      </c>
      <c r="I2800" s="174">
        <v>123712</v>
      </c>
      <c r="J2800" s="174">
        <v>599852</v>
      </c>
      <c r="K2800" s="174">
        <v>337488</v>
      </c>
      <c r="L2800" s="174">
        <v>142528</v>
      </c>
      <c r="M2800" s="174">
        <v>34634</v>
      </c>
      <c r="N2800" s="174">
        <v>5026374</v>
      </c>
    </row>
    <row r="2801" spans="1:14" hidden="1" outlineLevel="1" x14ac:dyDescent="0.25">
      <c r="D2801" s="173" t="s">
        <v>211</v>
      </c>
      <c r="E2801" s="173"/>
    </row>
    <row r="2802" spans="1:14" hidden="1" outlineLevel="1" x14ac:dyDescent="0.25">
      <c r="A2802" s="175" t="s">
        <v>415</v>
      </c>
      <c r="B2802" s="175" t="s">
        <v>416</v>
      </c>
      <c r="C2802" s="175" t="s">
        <v>212</v>
      </c>
      <c r="D2802" s="175" t="s">
        <v>213</v>
      </c>
      <c r="E2802" s="175"/>
      <c r="F2802" s="174">
        <v>0</v>
      </c>
      <c r="G2802" s="174">
        <v>0</v>
      </c>
      <c r="H2802" s="174">
        <v>0</v>
      </c>
      <c r="I2802" s="174">
        <v>0</v>
      </c>
      <c r="J2802" s="174">
        <v>0</v>
      </c>
      <c r="K2802" s="174">
        <v>0</v>
      </c>
      <c r="L2802" s="174">
        <v>0</v>
      </c>
      <c r="M2802" s="174">
        <v>0</v>
      </c>
      <c r="N2802" s="174">
        <v>0</v>
      </c>
    </row>
    <row r="2803" spans="1:14" hidden="1" outlineLevel="1" x14ac:dyDescent="0.25">
      <c r="A2803" s="175" t="s">
        <v>415</v>
      </c>
      <c r="B2803" s="175" t="s">
        <v>416</v>
      </c>
      <c r="C2803" s="175" t="s">
        <v>214</v>
      </c>
      <c r="D2803" s="175" t="s">
        <v>215</v>
      </c>
      <c r="E2803" s="175"/>
      <c r="F2803" s="174">
        <v>0</v>
      </c>
      <c r="G2803" s="174">
        <v>0</v>
      </c>
      <c r="H2803" s="174">
        <v>0</v>
      </c>
      <c r="I2803" s="174">
        <v>0</v>
      </c>
      <c r="J2803" s="174">
        <v>0</v>
      </c>
      <c r="K2803" s="174">
        <v>0</v>
      </c>
      <c r="L2803" s="174">
        <v>0</v>
      </c>
      <c r="M2803" s="174">
        <v>0</v>
      </c>
      <c r="N2803" s="174">
        <v>0</v>
      </c>
    </row>
    <row r="2804" spans="1:14" hidden="1" outlineLevel="1" x14ac:dyDescent="0.25">
      <c r="A2804" s="175" t="s">
        <v>415</v>
      </c>
      <c r="B2804" s="175" t="s">
        <v>416</v>
      </c>
      <c r="C2804" s="175" t="s">
        <v>216</v>
      </c>
      <c r="D2804" s="175" t="s">
        <v>217</v>
      </c>
      <c r="E2804" s="175"/>
      <c r="F2804" s="174">
        <v>0</v>
      </c>
      <c r="G2804" s="174">
        <v>0</v>
      </c>
      <c r="H2804" s="174">
        <v>0</v>
      </c>
      <c r="I2804" s="174">
        <v>0</v>
      </c>
      <c r="J2804" s="174">
        <v>0</v>
      </c>
      <c r="K2804" s="174">
        <v>0</v>
      </c>
      <c r="L2804" s="174">
        <v>0</v>
      </c>
      <c r="M2804" s="174">
        <v>0</v>
      </c>
      <c r="N2804" s="174">
        <v>0</v>
      </c>
    </row>
    <row r="2805" spans="1:14" hidden="1" outlineLevel="1" x14ac:dyDescent="0.25">
      <c r="A2805" s="175" t="s">
        <v>415</v>
      </c>
      <c r="B2805" s="175" t="s">
        <v>416</v>
      </c>
      <c r="C2805" s="175" t="s">
        <v>218</v>
      </c>
      <c r="D2805" s="175" t="s">
        <v>219</v>
      </c>
      <c r="E2805" s="175"/>
      <c r="F2805" s="174">
        <v>0</v>
      </c>
      <c r="G2805" s="174">
        <v>0</v>
      </c>
      <c r="H2805" s="174">
        <v>0</v>
      </c>
      <c r="I2805" s="174">
        <v>0</v>
      </c>
      <c r="J2805" s="174">
        <v>0</v>
      </c>
      <c r="K2805" s="174">
        <v>0</v>
      </c>
      <c r="L2805" s="174">
        <v>0</v>
      </c>
      <c r="M2805" s="174">
        <v>0</v>
      </c>
      <c r="N2805" s="174">
        <v>0</v>
      </c>
    </row>
    <row r="2806" spans="1:14" hidden="1" outlineLevel="1" x14ac:dyDescent="0.25">
      <c r="A2806" s="175" t="s">
        <v>415</v>
      </c>
      <c r="B2806" s="175" t="s">
        <v>416</v>
      </c>
      <c r="C2806" s="175" t="s">
        <v>482</v>
      </c>
      <c r="D2806" s="175" t="s">
        <v>483</v>
      </c>
      <c r="E2806" s="175"/>
      <c r="F2806" s="174">
        <v>0</v>
      </c>
      <c r="G2806" s="174">
        <v>0</v>
      </c>
      <c r="H2806" s="174">
        <v>0</v>
      </c>
      <c r="I2806" s="174">
        <v>0</v>
      </c>
      <c r="J2806" s="174">
        <v>0</v>
      </c>
      <c r="K2806" s="174">
        <v>0</v>
      </c>
      <c r="L2806" s="174">
        <v>0</v>
      </c>
      <c r="M2806" s="174">
        <v>0</v>
      </c>
      <c r="N2806" s="174">
        <v>0</v>
      </c>
    </row>
    <row r="2807" spans="1:14" hidden="1" outlineLevel="1" x14ac:dyDescent="0.25">
      <c r="A2807" s="175" t="s">
        <v>415</v>
      </c>
      <c r="B2807" s="175" t="s">
        <v>416</v>
      </c>
      <c r="C2807" s="175" t="s">
        <v>484</v>
      </c>
      <c r="D2807" s="175" t="s">
        <v>220</v>
      </c>
      <c r="E2807" s="175"/>
      <c r="F2807" s="174">
        <v>0</v>
      </c>
      <c r="G2807" s="174">
        <v>0</v>
      </c>
      <c r="H2807" s="174">
        <v>0</v>
      </c>
      <c r="I2807" s="174">
        <v>0</v>
      </c>
      <c r="J2807" s="174">
        <v>0</v>
      </c>
      <c r="K2807" s="174">
        <v>0</v>
      </c>
      <c r="L2807" s="174">
        <v>0</v>
      </c>
      <c r="M2807" s="174">
        <v>0</v>
      </c>
      <c r="N2807" s="174">
        <v>0</v>
      </c>
    </row>
    <row r="2808" spans="1:14" hidden="1" outlineLevel="1" x14ac:dyDescent="0.25"/>
    <row r="2809" spans="1:14" hidden="1" outlineLevel="1" x14ac:dyDescent="0.25"/>
    <row r="2810" spans="1:14" hidden="1" outlineLevel="1" x14ac:dyDescent="0.25">
      <c r="A2810" s="173" t="s">
        <v>417</v>
      </c>
    </row>
    <row r="2811" spans="1:14" hidden="1" outlineLevel="1" x14ac:dyDescent="0.25">
      <c r="A2811" s="175" t="s">
        <v>6</v>
      </c>
      <c r="B2811" s="175" t="s">
        <v>143</v>
      </c>
      <c r="C2811" s="175" t="s">
        <v>14</v>
      </c>
      <c r="D2811" s="173" t="s">
        <v>144</v>
      </c>
      <c r="E2811" s="173"/>
      <c r="F2811" s="174" t="s">
        <v>145</v>
      </c>
      <c r="G2811" s="174" t="s">
        <v>146</v>
      </c>
      <c r="H2811" s="174" t="s">
        <v>147</v>
      </c>
      <c r="I2811" s="174" t="s">
        <v>148</v>
      </c>
      <c r="J2811" s="174" t="s">
        <v>149</v>
      </c>
      <c r="K2811" s="174" t="s">
        <v>150</v>
      </c>
      <c r="L2811" s="174" t="s">
        <v>151</v>
      </c>
      <c r="M2811" s="174" t="s">
        <v>152</v>
      </c>
      <c r="N2811" s="174" t="s">
        <v>5</v>
      </c>
    </row>
    <row r="2812" spans="1:14" hidden="1" outlineLevel="1" x14ac:dyDescent="0.25">
      <c r="A2812" s="175" t="s">
        <v>418</v>
      </c>
      <c r="B2812" s="175" t="s">
        <v>419</v>
      </c>
      <c r="C2812" s="175" t="s">
        <v>155</v>
      </c>
      <c r="D2812" s="175" t="s">
        <v>156</v>
      </c>
      <c r="E2812" s="175"/>
      <c r="F2812" s="174">
        <v>56256</v>
      </c>
      <c r="G2812" s="174">
        <v>0</v>
      </c>
      <c r="H2812" s="174">
        <v>0</v>
      </c>
      <c r="I2812" s="174">
        <v>0</v>
      </c>
      <c r="J2812" s="174">
        <v>0</v>
      </c>
      <c r="K2812" s="174">
        <v>0</v>
      </c>
      <c r="L2812" s="174">
        <v>0</v>
      </c>
      <c r="M2812" s="174">
        <v>0</v>
      </c>
      <c r="N2812" s="174">
        <v>56256</v>
      </c>
    </row>
    <row r="2813" spans="1:14" hidden="1" outlineLevel="1" x14ac:dyDescent="0.25">
      <c r="A2813" s="175" t="s">
        <v>418</v>
      </c>
      <c r="B2813" s="175" t="s">
        <v>419</v>
      </c>
      <c r="C2813" s="175" t="s">
        <v>157</v>
      </c>
      <c r="D2813" s="175" t="s">
        <v>158</v>
      </c>
      <c r="E2813" s="175"/>
      <c r="F2813" s="174">
        <v>6579</v>
      </c>
      <c r="G2813" s="174">
        <v>0</v>
      </c>
      <c r="H2813" s="174">
        <v>0</v>
      </c>
      <c r="I2813" s="174">
        <v>0</v>
      </c>
      <c r="J2813" s="174">
        <v>0</v>
      </c>
      <c r="K2813" s="174">
        <v>0</v>
      </c>
      <c r="L2813" s="174">
        <v>0</v>
      </c>
      <c r="M2813" s="174">
        <v>0</v>
      </c>
      <c r="N2813" s="174">
        <v>6579</v>
      </c>
    </row>
    <row r="2814" spans="1:14" hidden="1" outlineLevel="1" x14ac:dyDescent="0.25">
      <c r="A2814" s="175" t="s">
        <v>418</v>
      </c>
      <c r="B2814" s="175" t="s">
        <v>419</v>
      </c>
      <c r="C2814" s="175" t="s">
        <v>159</v>
      </c>
      <c r="D2814" s="175" t="s">
        <v>160</v>
      </c>
      <c r="E2814" s="175"/>
      <c r="F2814" s="174">
        <v>0</v>
      </c>
      <c r="G2814" s="174">
        <v>359600</v>
      </c>
      <c r="H2814" s="174">
        <v>0</v>
      </c>
      <c r="I2814" s="174">
        <v>0</v>
      </c>
      <c r="J2814" s="174">
        <v>0</v>
      </c>
      <c r="K2814" s="174">
        <v>2016</v>
      </c>
      <c r="L2814" s="174">
        <v>0</v>
      </c>
      <c r="M2814" s="174">
        <v>0</v>
      </c>
      <c r="N2814" s="174">
        <v>361616</v>
      </c>
    </row>
    <row r="2815" spans="1:14" hidden="1" outlineLevel="1" x14ac:dyDescent="0.25">
      <c r="A2815" s="175" t="s">
        <v>418</v>
      </c>
      <c r="B2815" s="175" t="s">
        <v>419</v>
      </c>
      <c r="C2815" s="175" t="s">
        <v>161</v>
      </c>
      <c r="D2815" s="175" t="s">
        <v>162</v>
      </c>
      <c r="E2815" s="175"/>
      <c r="F2815" s="174">
        <v>47472</v>
      </c>
      <c r="G2815" s="174">
        <v>34580</v>
      </c>
      <c r="H2815" s="174">
        <v>0</v>
      </c>
      <c r="I2815" s="174">
        <v>0</v>
      </c>
      <c r="J2815" s="174">
        <v>409494</v>
      </c>
      <c r="K2815" s="174">
        <v>18800</v>
      </c>
      <c r="L2815" s="174">
        <v>9392</v>
      </c>
      <c r="M2815" s="174">
        <v>0</v>
      </c>
      <c r="N2815" s="174">
        <v>519738</v>
      </c>
    </row>
    <row r="2816" spans="1:14" hidden="1" outlineLevel="1" x14ac:dyDescent="0.25">
      <c r="A2816" s="175" t="s">
        <v>418</v>
      </c>
      <c r="B2816" s="175" t="s">
        <v>419</v>
      </c>
      <c r="C2816" s="175" t="s">
        <v>163</v>
      </c>
      <c r="D2816" s="175" t="s">
        <v>164</v>
      </c>
      <c r="E2816" s="175"/>
      <c r="F2816" s="174">
        <v>0</v>
      </c>
      <c r="G2816" s="174">
        <v>0</v>
      </c>
      <c r="H2816" s="174">
        <v>0</v>
      </c>
      <c r="I2816" s="174">
        <v>0</v>
      </c>
      <c r="J2816" s="174">
        <v>0</v>
      </c>
      <c r="K2816" s="174">
        <v>0</v>
      </c>
      <c r="L2816" s="174">
        <v>0</v>
      </c>
      <c r="M2816" s="174">
        <v>0</v>
      </c>
      <c r="N2816" s="174">
        <v>0</v>
      </c>
    </row>
    <row r="2817" spans="1:14" hidden="1" outlineLevel="1" x14ac:dyDescent="0.25">
      <c r="A2817" s="175" t="s">
        <v>418</v>
      </c>
      <c r="B2817" s="175" t="s">
        <v>419</v>
      </c>
      <c r="C2817" s="175" t="s">
        <v>165</v>
      </c>
      <c r="D2817" s="175" t="s">
        <v>166</v>
      </c>
      <c r="E2817" s="175"/>
      <c r="F2817" s="174">
        <v>0</v>
      </c>
      <c r="G2817" s="174">
        <v>0</v>
      </c>
      <c r="H2817" s="174">
        <v>0</v>
      </c>
      <c r="I2817" s="174">
        <v>0</v>
      </c>
      <c r="J2817" s="174">
        <v>48878</v>
      </c>
      <c r="K2817" s="174">
        <v>0</v>
      </c>
      <c r="L2817" s="174">
        <v>5336</v>
      </c>
      <c r="M2817" s="174">
        <v>0</v>
      </c>
      <c r="N2817" s="174">
        <v>54214</v>
      </c>
    </row>
    <row r="2818" spans="1:14" hidden="1" outlineLevel="1" x14ac:dyDescent="0.25">
      <c r="A2818" s="175" t="s">
        <v>418</v>
      </c>
      <c r="B2818" s="175" t="s">
        <v>419</v>
      </c>
      <c r="C2818" s="175" t="s">
        <v>167</v>
      </c>
      <c r="D2818" s="175" t="s">
        <v>168</v>
      </c>
      <c r="E2818" s="175"/>
      <c r="F2818" s="174">
        <v>0</v>
      </c>
      <c r="G2818" s="174">
        <v>95264</v>
      </c>
      <c r="H2818" s="174">
        <v>0</v>
      </c>
      <c r="I2818" s="174">
        <v>0</v>
      </c>
      <c r="J2818" s="174">
        <v>0</v>
      </c>
      <c r="K2818" s="174">
        <v>347000</v>
      </c>
      <c r="L2818" s="174">
        <v>0</v>
      </c>
      <c r="M2818" s="174">
        <v>1981</v>
      </c>
      <c r="N2818" s="174">
        <v>444245</v>
      </c>
    </row>
    <row r="2819" spans="1:14" hidden="1" outlineLevel="1" x14ac:dyDescent="0.25">
      <c r="A2819" s="175" t="s">
        <v>418</v>
      </c>
      <c r="B2819" s="175" t="s">
        <v>419</v>
      </c>
      <c r="C2819" s="175" t="s">
        <v>169</v>
      </c>
      <c r="D2819" s="175" t="s">
        <v>170</v>
      </c>
      <c r="E2819" s="175"/>
      <c r="F2819" s="174">
        <v>0</v>
      </c>
      <c r="G2819" s="174">
        <v>0</v>
      </c>
      <c r="H2819" s="174">
        <v>0</v>
      </c>
      <c r="I2819" s="174">
        <v>0</v>
      </c>
      <c r="J2819" s="174">
        <v>0</v>
      </c>
      <c r="K2819" s="174">
        <v>0</v>
      </c>
      <c r="L2819" s="174">
        <v>0</v>
      </c>
      <c r="M2819" s="174">
        <v>0</v>
      </c>
      <c r="N2819" s="174">
        <v>0</v>
      </c>
    </row>
    <row r="2820" spans="1:14" hidden="1" outlineLevel="1" x14ac:dyDescent="0.25">
      <c r="A2820" s="175" t="s">
        <v>418</v>
      </c>
      <c r="B2820" s="175" t="s">
        <v>419</v>
      </c>
      <c r="C2820" s="175" t="s">
        <v>171</v>
      </c>
      <c r="D2820" s="175" t="s">
        <v>172</v>
      </c>
      <c r="E2820" s="175"/>
      <c r="F2820" s="174">
        <v>15120</v>
      </c>
      <c r="G2820" s="174">
        <v>10160</v>
      </c>
      <c r="H2820" s="174">
        <v>0</v>
      </c>
      <c r="I2820" s="174">
        <v>0</v>
      </c>
      <c r="J2820" s="174">
        <v>258098</v>
      </c>
      <c r="K2820" s="174">
        <v>0</v>
      </c>
      <c r="L2820" s="174">
        <v>2324</v>
      </c>
      <c r="M2820" s="174">
        <v>0</v>
      </c>
      <c r="N2820" s="174">
        <v>285702</v>
      </c>
    </row>
    <row r="2821" spans="1:14" hidden="1" outlineLevel="1" x14ac:dyDescent="0.25">
      <c r="A2821" s="175" t="s">
        <v>418</v>
      </c>
      <c r="B2821" s="175" t="s">
        <v>419</v>
      </c>
      <c r="C2821" s="175" t="s">
        <v>173</v>
      </c>
      <c r="D2821" s="175" t="s">
        <v>174</v>
      </c>
      <c r="E2821" s="175"/>
      <c r="F2821" s="174">
        <v>0</v>
      </c>
      <c r="G2821" s="174">
        <v>0</v>
      </c>
      <c r="H2821" s="174">
        <v>0</v>
      </c>
      <c r="I2821" s="174">
        <v>0</v>
      </c>
      <c r="J2821" s="174">
        <v>0</v>
      </c>
      <c r="K2821" s="174">
        <v>3072</v>
      </c>
      <c r="L2821" s="174">
        <v>0</v>
      </c>
      <c r="M2821" s="174">
        <v>0</v>
      </c>
      <c r="N2821" s="174">
        <v>3072</v>
      </c>
    </row>
    <row r="2822" spans="1:14" hidden="1" outlineLevel="1" x14ac:dyDescent="0.25">
      <c r="A2822" s="175" t="s">
        <v>418</v>
      </c>
      <c r="B2822" s="175" t="s">
        <v>419</v>
      </c>
      <c r="C2822" s="175" t="s">
        <v>175</v>
      </c>
      <c r="D2822" s="175" t="s">
        <v>176</v>
      </c>
      <c r="E2822" s="175"/>
      <c r="F2822" s="174">
        <v>0</v>
      </c>
      <c r="G2822" s="174">
        <v>2976</v>
      </c>
      <c r="H2822" s="174">
        <v>0</v>
      </c>
      <c r="I2822" s="174">
        <v>0</v>
      </c>
      <c r="J2822" s="174">
        <v>0</v>
      </c>
      <c r="K2822" s="174">
        <v>672</v>
      </c>
      <c r="L2822" s="174">
        <v>0</v>
      </c>
      <c r="M2822" s="174">
        <v>0</v>
      </c>
      <c r="N2822" s="174">
        <v>3648</v>
      </c>
    </row>
    <row r="2823" spans="1:14" hidden="1" outlineLevel="1" x14ac:dyDescent="0.25">
      <c r="A2823" s="175" t="s">
        <v>418</v>
      </c>
      <c r="B2823" s="175" t="s">
        <v>419</v>
      </c>
      <c r="C2823" s="175" t="s">
        <v>177</v>
      </c>
      <c r="D2823" s="175" t="s">
        <v>178</v>
      </c>
      <c r="E2823" s="175"/>
      <c r="F2823" s="174">
        <v>282096</v>
      </c>
      <c r="G2823" s="174">
        <v>0</v>
      </c>
      <c r="H2823" s="174">
        <v>0</v>
      </c>
      <c r="I2823" s="174">
        <v>110464</v>
      </c>
      <c r="J2823" s="174">
        <v>0</v>
      </c>
      <c r="K2823" s="174">
        <v>0</v>
      </c>
      <c r="L2823" s="174">
        <v>0</v>
      </c>
      <c r="M2823" s="174">
        <v>0</v>
      </c>
      <c r="N2823" s="174">
        <v>392560</v>
      </c>
    </row>
    <row r="2824" spans="1:14" hidden="1" outlineLevel="1" x14ac:dyDescent="0.25">
      <c r="A2824" s="175" t="s">
        <v>418</v>
      </c>
      <c r="B2824" s="175" t="s">
        <v>419</v>
      </c>
      <c r="C2824" s="175" t="s">
        <v>179</v>
      </c>
      <c r="D2824" s="175" t="s">
        <v>180</v>
      </c>
      <c r="E2824" s="175"/>
      <c r="F2824" s="174">
        <v>132128</v>
      </c>
      <c r="G2824" s="174">
        <v>0</v>
      </c>
      <c r="H2824" s="174">
        <v>0</v>
      </c>
      <c r="I2824" s="174">
        <v>0</v>
      </c>
      <c r="J2824" s="174">
        <v>0</v>
      </c>
      <c r="K2824" s="174">
        <v>0</v>
      </c>
      <c r="L2824" s="174">
        <v>660</v>
      </c>
      <c r="M2824" s="174">
        <v>0</v>
      </c>
      <c r="N2824" s="174">
        <v>132788</v>
      </c>
    </row>
    <row r="2825" spans="1:14" hidden="1" outlineLevel="1" x14ac:dyDescent="0.25">
      <c r="A2825" s="175" t="s">
        <v>418</v>
      </c>
      <c r="B2825" s="175" t="s">
        <v>419</v>
      </c>
      <c r="C2825" s="175" t="s">
        <v>181</v>
      </c>
      <c r="D2825" s="175" t="s">
        <v>182</v>
      </c>
      <c r="E2825" s="175"/>
      <c r="F2825" s="174">
        <v>0</v>
      </c>
      <c r="G2825" s="174">
        <v>0</v>
      </c>
      <c r="H2825" s="174">
        <v>0</v>
      </c>
      <c r="I2825" s="174">
        <v>0</v>
      </c>
      <c r="J2825" s="174">
        <v>0</v>
      </c>
      <c r="K2825" s="174">
        <v>157701</v>
      </c>
      <c r="L2825" s="174">
        <v>0</v>
      </c>
      <c r="M2825" s="174">
        <v>2232</v>
      </c>
      <c r="N2825" s="174">
        <v>159933</v>
      </c>
    </row>
    <row r="2826" spans="1:14" hidden="1" outlineLevel="1" x14ac:dyDescent="0.25">
      <c r="A2826" s="175" t="s">
        <v>418</v>
      </c>
      <c r="B2826" s="175" t="s">
        <v>419</v>
      </c>
      <c r="C2826" s="175" t="s">
        <v>183</v>
      </c>
      <c r="D2826" s="175" t="s">
        <v>184</v>
      </c>
      <c r="E2826" s="175"/>
      <c r="F2826" s="174">
        <v>0</v>
      </c>
      <c r="G2826" s="174">
        <v>0</v>
      </c>
      <c r="H2826" s="174">
        <v>0</v>
      </c>
      <c r="I2826" s="174">
        <v>0</v>
      </c>
      <c r="J2826" s="174">
        <v>0</v>
      </c>
      <c r="K2826" s="174">
        <v>26800</v>
      </c>
      <c r="L2826" s="174">
        <v>0</v>
      </c>
      <c r="M2826" s="174">
        <v>0</v>
      </c>
      <c r="N2826" s="174">
        <v>26800</v>
      </c>
    </row>
    <row r="2827" spans="1:14" hidden="1" outlineLevel="1" x14ac:dyDescent="0.25">
      <c r="A2827" s="175" t="s">
        <v>418</v>
      </c>
      <c r="B2827" s="175" t="s">
        <v>419</v>
      </c>
      <c r="C2827" s="175" t="s">
        <v>185</v>
      </c>
      <c r="D2827" s="175" t="s">
        <v>186</v>
      </c>
      <c r="E2827" s="175"/>
      <c r="F2827" s="174">
        <v>3504</v>
      </c>
      <c r="G2827" s="174">
        <v>0</v>
      </c>
      <c r="H2827" s="174">
        <v>0</v>
      </c>
      <c r="I2827" s="174">
        <v>0</v>
      </c>
      <c r="J2827" s="174">
        <v>0</v>
      </c>
      <c r="K2827" s="174">
        <v>422917</v>
      </c>
      <c r="L2827" s="174">
        <v>4632</v>
      </c>
      <c r="M2827" s="174">
        <v>36147</v>
      </c>
      <c r="N2827" s="174">
        <v>467200</v>
      </c>
    </row>
    <row r="2828" spans="1:14" hidden="1" outlineLevel="1" x14ac:dyDescent="0.25">
      <c r="A2828" s="175" t="s">
        <v>418</v>
      </c>
      <c r="B2828" s="175" t="s">
        <v>419</v>
      </c>
      <c r="C2828" s="175" t="s">
        <v>187</v>
      </c>
      <c r="D2828" s="175" t="s">
        <v>188</v>
      </c>
      <c r="E2828" s="175"/>
      <c r="F2828" s="174">
        <v>0</v>
      </c>
      <c r="G2828" s="174">
        <v>0</v>
      </c>
      <c r="H2828" s="174">
        <v>0</v>
      </c>
      <c r="I2828" s="174">
        <v>0</v>
      </c>
      <c r="J2828" s="174">
        <v>0</v>
      </c>
      <c r="K2828" s="174">
        <v>19808</v>
      </c>
      <c r="L2828" s="174">
        <v>0</v>
      </c>
      <c r="M2828" s="174">
        <v>0</v>
      </c>
      <c r="N2828" s="174">
        <v>19808</v>
      </c>
    </row>
    <row r="2829" spans="1:14" hidden="1" outlineLevel="1" x14ac:dyDescent="0.25">
      <c r="A2829" s="175" t="s">
        <v>418</v>
      </c>
      <c r="B2829" s="175" t="s">
        <v>419</v>
      </c>
      <c r="C2829" s="175" t="s">
        <v>189</v>
      </c>
      <c r="D2829" s="175" t="s">
        <v>190</v>
      </c>
      <c r="E2829" s="175"/>
      <c r="F2829" s="174">
        <v>0</v>
      </c>
      <c r="G2829" s="174">
        <v>0</v>
      </c>
      <c r="H2829" s="174">
        <v>0</v>
      </c>
      <c r="I2829" s="174">
        <v>0</v>
      </c>
      <c r="J2829" s="174">
        <v>0</v>
      </c>
      <c r="K2829" s="174">
        <v>20208</v>
      </c>
      <c r="L2829" s="174">
        <v>0</v>
      </c>
      <c r="M2829" s="174">
        <v>0</v>
      </c>
      <c r="N2829" s="174">
        <v>20208</v>
      </c>
    </row>
    <row r="2830" spans="1:14" hidden="1" outlineLevel="1" x14ac:dyDescent="0.25">
      <c r="A2830" s="175" t="s">
        <v>418</v>
      </c>
      <c r="B2830" s="175" t="s">
        <v>419</v>
      </c>
      <c r="C2830" s="175" t="s">
        <v>191</v>
      </c>
      <c r="D2830" s="175" t="s">
        <v>192</v>
      </c>
      <c r="E2830" s="175"/>
      <c r="F2830" s="174">
        <v>0</v>
      </c>
      <c r="G2830" s="174">
        <v>129008</v>
      </c>
      <c r="H2830" s="174">
        <v>63104</v>
      </c>
      <c r="I2830" s="174">
        <v>0</v>
      </c>
      <c r="J2830" s="174">
        <v>0</v>
      </c>
      <c r="K2830" s="174">
        <v>0</v>
      </c>
      <c r="L2830" s="174">
        <v>0</v>
      </c>
      <c r="M2830" s="174">
        <v>0</v>
      </c>
      <c r="N2830" s="174">
        <v>192112</v>
      </c>
    </row>
    <row r="2831" spans="1:14" hidden="1" outlineLevel="1" x14ac:dyDescent="0.25">
      <c r="A2831" s="175" t="s">
        <v>418</v>
      </c>
      <c r="B2831" s="175" t="s">
        <v>419</v>
      </c>
      <c r="C2831" s="175" t="s">
        <v>193</v>
      </c>
      <c r="D2831" s="175" t="s">
        <v>194</v>
      </c>
      <c r="E2831" s="175"/>
      <c r="F2831" s="174">
        <v>0</v>
      </c>
      <c r="G2831" s="174">
        <v>0</v>
      </c>
      <c r="H2831" s="174">
        <v>0</v>
      </c>
      <c r="I2831" s="174">
        <v>0</v>
      </c>
      <c r="J2831" s="174">
        <v>0</v>
      </c>
      <c r="K2831" s="174">
        <v>0</v>
      </c>
      <c r="L2831" s="174">
        <v>0</v>
      </c>
      <c r="M2831" s="174">
        <v>0</v>
      </c>
      <c r="N2831" s="174">
        <v>0</v>
      </c>
    </row>
    <row r="2832" spans="1:14" hidden="1" outlineLevel="1" x14ac:dyDescent="0.25">
      <c r="A2832" s="175" t="s">
        <v>418</v>
      </c>
      <c r="B2832" s="175" t="s">
        <v>419</v>
      </c>
      <c r="C2832" s="175" t="s">
        <v>195</v>
      </c>
      <c r="D2832" s="175" t="s">
        <v>196</v>
      </c>
      <c r="E2832" s="175"/>
      <c r="F2832" s="174">
        <v>0</v>
      </c>
      <c r="G2832" s="174">
        <v>0</v>
      </c>
      <c r="H2832" s="174">
        <v>0</v>
      </c>
      <c r="I2832" s="174">
        <v>0</v>
      </c>
      <c r="J2832" s="174">
        <v>0</v>
      </c>
      <c r="K2832" s="174">
        <v>0</v>
      </c>
      <c r="L2832" s="174">
        <v>1600</v>
      </c>
      <c r="M2832" s="174">
        <v>0</v>
      </c>
      <c r="N2832" s="174">
        <v>1600</v>
      </c>
    </row>
    <row r="2833" spans="1:14" hidden="1" outlineLevel="1" x14ac:dyDescent="0.25">
      <c r="A2833" s="175" t="s">
        <v>418</v>
      </c>
      <c r="B2833" s="175" t="s">
        <v>419</v>
      </c>
      <c r="C2833" s="175" t="s">
        <v>197</v>
      </c>
      <c r="D2833" s="175" t="s">
        <v>198</v>
      </c>
      <c r="E2833" s="175"/>
      <c r="F2833" s="174">
        <v>0</v>
      </c>
      <c r="G2833" s="174">
        <v>0</v>
      </c>
      <c r="H2833" s="174">
        <v>0</v>
      </c>
      <c r="I2833" s="174">
        <v>0</v>
      </c>
      <c r="J2833" s="174">
        <v>32640</v>
      </c>
      <c r="K2833" s="174">
        <v>0</v>
      </c>
      <c r="L2833" s="174">
        <v>0</v>
      </c>
      <c r="M2833" s="174">
        <v>0</v>
      </c>
      <c r="N2833" s="174">
        <v>32640</v>
      </c>
    </row>
    <row r="2834" spans="1:14" hidden="1" outlineLevel="1" x14ac:dyDescent="0.25">
      <c r="A2834" s="175" t="s">
        <v>418</v>
      </c>
      <c r="B2834" s="175" t="s">
        <v>419</v>
      </c>
      <c r="C2834" s="175" t="s">
        <v>199</v>
      </c>
      <c r="D2834" s="175" t="s">
        <v>200</v>
      </c>
      <c r="E2834" s="175"/>
      <c r="F2834" s="174">
        <v>42816</v>
      </c>
      <c r="G2834" s="174">
        <v>0</v>
      </c>
      <c r="H2834" s="174">
        <v>0</v>
      </c>
      <c r="I2834" s="174">
        <v>0</v>
      </c>
      <c r="J2834" s="174">
        <v>0</v>
      </c>
      <c r="K2834" s="174">
        <v>0</v>
      </c>
      <c r="L2834" s="174">
        <v>0</v>
      </c>
      <c r="M2834" s="174">
        <v>0</v>
      </c>
      <c r="N2834" s="174">
        <v>42816</v>
      </c>
    </row>
    <row r="2835" spans="1:14" hidden="1" outlineLevel="1" x14ac:dyDescent="0.25">
      <c r="A2835" s="175" t="s">
        <v>418</v>
      </c>
      <c r="B2835" s="175" t="s">
        <v>419</v>
      </c>
      <c r="C2835" s="175" t="s">
        <v>201</v>
      </c>
      <c r="D2835" s="175" t="s">
        <v>202</v>
      </c>
      <c r="E2835" s="175"/>
      <c r="F2835" s="174">
        <v>10512</v>
      </c>
      <c r="G2835" s="174">
        <v>0</v>
      </c>
      <c r="H2835" s="174">
        <v>0</v>
      </c>
      <c r="I2835" s="174">
        <v>0</v>
      </c>
      <c r="J2835" s="174">
        <v>20560</v>
      </c>
      <c r="K2835" s="174">
        <v>0</v>
      </c>
      <c r="L2835" s="174">
        <v>279134</v>
      </c>
      <c r="M2835" s="174">
        <v>0</v>
      </c>
      <c r="N2835" s="174">
        <v>310206</v>
      </c>
    </row>
    <row r="2836" spans="1:14" hidden="1" outlineLevel="1" x14ac:dyDescent="0.25">
      <c r="A2836" s="175" t="s">
        <v>418</v>
      </c>
      <c r="B2836" s="175" t="s">
        <v>419</v>
      </c>
      <c r="C2836" s="175" t="s">
        <v>203</v>
      </c>
      <c r="D2836" s="175" t="s">
        <v>204</v>
      </c>
      <c r="E2836" s="175"/>
      <c r="F2836" s="174">
        <v>395376</v>
      </c>
      <c r="G2836" s="174">
        <v>0</v>
      </c>
      <c r="H2836" s="174">
        <v>0</v>
      </c>
      <c r="I2836" s="174">
        <v>0</v>
      </c>
      <c r="J2836" s="174">
        <v>0</v>
      </c>
      <c r="K2836" s="174">
        <v>0</v>
      </c>
      <c r="L2836" s="174">
        <v>1152</v>
      </c>
      <c r="M2836" s="174">
        <v>0</v>
      </c>
      <c r="N2836" s="174">
        <v>396528</v>
      </c>
    </row>
    <row r="2837" spans="1:14" hidden="1" outlineLevel="1" x14ac:dyDescent="0.25">
      <c r="A2837" s="175" t="s">
        <v>418</v>
      </c>
      <c r="B2837" s="175" t="s">
        <v>419</v>
      </c>
      <c r="C2837" s="175" t="s">
        <v>205</v>
      </c>
      <c r="D2837" s="175" t="s">
        <v>206</v>
      </c>
      <c r="E2837" s="175"/>
      <c r="F2837" s="174">
        <v>102848</v>
      </c>
      <c r="G2837" s="174">
        <v>0</v>
      </c>
      <c r="H2837" s="174">
        <v>0</v>
      </c>
      <c r="I2837" s="174">
        <v>0</v>
      </c>
      <c r="J2837" s="174">
        <v>74712</v>
      </c>
      <c r="K2837" s="174">
        <v>0</v>
      </c>
      <c r="L2837" s="174">
        <v>384</v>
      </c>
      <c r="M2837" s="174">
        <v>0</v>
      </c>
      <c r="N2837" s="174">
        <v>177944</v>
      </c>
    </row>
    <row r="2838" spans="1:14" hidden="1" outlineLevel="1" x14ac:dyDescent="0.25">
      <c r="A2838" s="175" t="s">
        <v>418</v>
      </c>
      <c r="B2838" s="175" t="s">
        <v>419</v>
      </c>
      <c r="C2838" s="175" t="s">
        <v>207</v>
      </c>
      <c r="D2838" s="175" t="s">
        <v>208</v>
      </c>
      <c r="E2838" s="175"/>
      <c r="F2838" s="174">
        <v>0</v>
      </c>
      <c r="G2838" s="174">
        <v>0</v>
      </c>
      <c r="H2838" s="174">
        <v>0</v>
      </c>
      <c r="I2838" s="174">
        <v>0</v>
      </c>
      <c r="J2838" s="174">
        <v>0</v>
      </c>
      <c r="K2838" s="174">
        <v>0</v>
      </c>
      <c r="L2838" s="174">
        <v>0</v>
      </c>
      <c r="M2838" s="174">
        <v>0</v>
      </c>
      <c r="N2838" s="174">
        <v>0</v>
      </c>
    </row>
    <row r="2839" spans="1:14" hidden="1" outlineLevel="1" x14ac:dyDescent="0.25">
      <c r="A2839" s="175" t="s">
        <v>418</v>
      </c>
      <c r="B2839" s="175" t="s">
        <v>419</v>
      </c>
      <c r="C2839" s="175" t="s">
        <v>209</v>
      </c>
      <c r="D2839" s="175" t="s">
        <v>210</v>
      </c>
      <c r="E2839" s="175"/>
      <c r="F2839" s="174">
        <v>1094707</v>
      </c>
      <c r="G2839" s="174">
        <v>631588</v>
      </c>
      <c r="H2839" s="174">
        <v>63104</v>
      </c>
      <c r="I2839" s="174">
        <v>110464</v>
      </c>
      <c r="J2839" s="174">
        <v>844382</v>
      </c>
      <c r="K2839" s="174">
        <v>1018994</v>
      </c>
      <c r="L2839" s="174">
        <v>304614</v>
      </c>
      <c r="M2839" s="174">
        <v>40360</v>
      </c>
      <c r="N2839" s="174">
        <v>4108213</v>
      </c>
    </row>
    <row r="2840" spans="1:14" hidden="1" outlineLevel="1" x14ac:dyDescent="0.25">
      <c r="D2840" s="173" t="s">
        <v>211</v>
      </c>
      <c r="E2840" s="173"/>
    </row>
    <row r="2841" spans="1:14" hidden="1" outlineLevel="1" x14ac:dyDescent="0.25">
      <c r="A2841" s="175" t="s">
        <v>418</v>
      </c>
      <c r="B2841" s="175" t="s">
        <v>419</v>
      </c>
      <c r="C2841" s="175" t="s">
        <v>212</v>
      </c>
      <c r="D2841" s="175" t="s">
        <v>213</v>
      </c>
      <c r="E2841" s="175"/>
      <c r="F2841" s="174">
        <v>0</v>
      </c>
      <c r="G2841" s="174">
        <v>0</v>
      </c>
      <c r="H2841" s="174">
        <v>0</v>
      </c>
      <c r="I2841" s="174">
        <v>0</v>
      </c>
      <c r="J2841" s="174">
        <v>0</v>
      </c>
      <c r="K2841" s="174">
        <v>0</v>
      </c>
      <c r="L2841" s="174">
        <v>0</v>
      </c>
      <c r="M2841" s="174">
        <v>0</v>
      </c>
      <c r="N2841" s="174">
        <v>0</v>
      </c>
    </row>
    <row r="2842" spans="1:14" hidden="1" outlineLevel="1" x14ac:dyDescent="0.25">
      <c r="A2842" s="175" t="s">
        <v>418</v>
      </c>
      <c r="B2842" s="175" t="s">
        <v>419</v>
      </c>
      <c r="C2842" s="175" t="s">
        <v>214</v>
      </c>
      <c r="D2842" s="175" t="s">
        <v>215</v>
      </c>
      <c r="E2842" s="175"/>
      <c r="F2842" s="174">
        <v>0</v>
      </c>
      <c r="G2842" s="174">
        <v>0</v>
      </c>
      <c r="H2842" s="174">
        <v>0</v>
      </c>
      <c r="I2842" s="174">
        <v>0</v>
      </c>
      <c r="J2842" s="174">
        <v>0</v>
      </c>
      <c r="K2842" s="174">
        <v>0</v>
      </c>
      <c r="L2842" s="174">
        <v>0</v>
      </c>
      <c r="M2842" s="174">
        <v>0</v>
      </c>
      <c r="N2842" s="174">
        <v>0</v>
      </c>
    </row>
    <row r="2843" spans="1:14" hidden="1" outlineLevel="1" x14ac:dyDescent="0.25">
      <c r="A2843" s="175" t="s">
        <v>418</v>
      </c>
      <c r="B2843" s="175" t="s">
        <v>419</v>
      </c>
      <c r="C2843" s="175" t="s">
        <v>216</v>
      </c>
      <c r="D2843" s="175" t="s">
        <v>217</v>
      </c>
      <c r="E2843" s="175"/>
      <c r="F2843" s="174">
        <v>0</v>
      </c>
      <c r="G2843" s="174">
        <v>0</v>
      </c>
      <c r="H2843" s="174">
        <v>0</v>
      </c>
      <c r="I2843" s="174">
        <v>0</v>
      </c>
      <c r="J2843" s="174">
        <v>0</v>
      </c>
      <c r="K2843" s="174">
        <v>0</v>
      </c>
      <c r="L2843" s="174">
        <v>0</v>
      </c>
      <c r="M2843" s="174">
        <v>0</v>
      </c>
      <c r="N2843" s="174">
        <v>0</v>
      </c>
    </row>
    <row r="2844" spans="1:14" hidden="1" outlineLevel="1" x14ac:dyDescent="0.25">
      <c r="A2844" s="175" t="s">
        <v>418</v>
      </c>
      <c r="B2844" s="175" t="s">
        <v>419</v>
      </c>
      <c r="C2844" s="175" t="s">
        <v>218</v>
      </c>
      <c r="D2844" s="175" t="s">
        <v>219</v>
      </c>
      <c r="E2844" s="175"/>
      <c r="F2844" s="174">
        <v>0</v>
      </c>
      <c r="G2844" s="174">
        <v>0</v>
      </c>
      <c r="H2844" s="174">
        <v>0</v>
      </c>
      <c r="I2844" s="174">
        <v>0</v>
      </c>
      <c r="J2844" s="174">
        <v>0</v>
      </c>
      <c r="K2844" s="174">
        <v>0</v>
      </c>
      <c r="L2844" s="174">
        <v>0</v>
      </c>
      <c r="M2844" s="174">
        <v>0</v>
      </c>
      <c r="N2844" s="174">
        <v>0</v>
      </c>
    </row>
    <row r="2845" spans="1:14" hidden="1" outlineLevel="1" x14ac:dyDescent="0.25">
      <c r="A2845" s="175" t="s">
        <v>418</v>
      </c>
      <c r="B2845" s="175" t="s">
        <v>419</v>
      </c>
      <c r="C2845" s="175" t="s">
        <v>482</v>
      </c>
      <c r="D2845" s="175" t="s">
        <v>483</v>
      </c>
      <c r="E2845" s="175"/>
      <c r="F2845" s="174">
        <v>0</v>
      </c>
      <c r="G2845" s="174">
        <v>0</v>
      </c>
      <c r="H2845" s="174">
        <v>0</v>
      </c>
      <c r="I2845" s="174">
        <v>0</v>
      </c>
      <c r="J2845" s="174">
        <v>0</v>
      </c>
      <c r="K2845" s="174">
        <v>0</v>
      </c>
      <c r="L2845" s="174">
        <v>0</v>
      </c>
      <c r="M2845" s="174">
        <v>0</v>
      </c>
      <c r="N2845" s="174">
        <v>0</v>
      </c>
    </row>
    <row r="2846" spans="1:14" hidden="1" outlineLevel="1" x14ac:dyDescent="0.25">
      <c r="A2846" s="175" t="s">
        <v>418</v>
      </c>
      <c r="B2846" s="175" t="s">
        <v>419</v>
      </c>
      <c r="C2846" s="175" t="s">
        <v>484</v>
      </c>
      <c r="D2846" s="175" t="s">
        <v>220</v>
      </c>
      <c r="E2846" s="175"/>
      <c r="F2846" s="174">
        <v>0</v>
      </c>
      <c r="G2846" s="174">
        <v>0</v>
      </c>
      <c r="H2846" s="174">
        <v>0</v>
      </c>
      <c r="I2846" s="174">
        <v>0</v>
      </c>
      <c r="J2846" s="174">
        <v>0</v>
      </c>
      <c r="K2846" s="174">
        <v>0</v>
      </c>
      <c r="L2846" s="174">
        <v>0</v>
      </c>
      <c r="M2846" s="174">
        <v>0</v>
      </c>
      <c r="N2846" s="174">
        <v>0</v>
      </c>
    </row>
    <row r="2847" spans="1:14" hidden="1" outlineLevel="1" x14ac:dyDescent="0.25"/>
    <row r="2848" spans="1:14" hidden="1" outlineLevel="1" x14ac:dyDescent="0.25"/>
    <row r="2849" spans="1:14" hidden="1" outlineLevel="1" x14ac:dyDescent="0.25">
      <c r="A2849" s="173" t="s">
        <v>420</v>
      </c>
    </row>
    <row r="2850" spans="1:14" hidden="1" outlineLevel="1" x14ac:dyDescent="0.25">
      <c r="A2850" s="175" t="s">
        <v>6</v>
      </c>
      <c r="B2850" s="175" t="s">
        <v>143</v>
      </c>
      <c r="C2850" s="175" t="s">
        <v>14</v>
      </c>
      <c r="D2850" s="173" t="s">
        <v>144</v>
      </c>
      <c r="E2850" s="173"/>
      <c r="F2850" s="174" t="s">
        <v>145</v>
      </c>
      <c r="G2850" s="174" t="s">
        <v>146</v>
      </c>
      <c r="H2850" s="174" t="s">
        <v>147</v>
      </c>
      <c r="I2850" s="174" t="s">
        <v>148</v>
      </c>
      <c r="J2850" s="174" t="s">
        <v>149</v>
      </c>
      <c r="K2850" s="174" t="s">
        <v>150</v>
      </c>
      <c r="L2850" s="174" t="s">
        <v>151</v>
      </c>
      <c r="M2850" s="174" t="s">
        <v>152</v>
      </c>
      <c r="N2850" s="174" t="s">
        <v>5</v>
      </c>
    </row>
    <row r="2851" spans="1:14" hidden="1" outlineLevel="1" x14ac:dyDescent="0.25">
      <c r="A2851" s="175" t="s">
        <v>421</v>
      </c>
      <c r="B2851" s="175" t="s">
        <v>422</v>
      </c>
      <c r="C2851" s="175" t="s">
        <v>155</v>
      </c>
      <c r="D2851" s="175" t="s">
        <v>156</v>
      </c>
      <c r="E2851" s="175"/>
      <c r="F2851" s="174">
        <v>5376</v>
      </c>
      <c r="G2851" s="174">
        <v>0</v>
      </c>
      <c r="H2851" s="174">
        <v>0</v>
      </c>
      <c r="I2851" s="174">
        <v>0</v>
      </c>
      <c r="J2851" s="174">
        <v>0</v>
      </c>
      <c r="K2851" s="174">
        <v>0</v>
      </c>
      <c r="L2851" s="174">
        <v>0</v>
      </c>
      <c r="M2851" s="174">
        <v>0</v>
      </c>
      <c r="N2851" s="174">
        <v>5376</v>
      </c>
    </row>
    <row r="2852" spans="1:14" hidden="1" outlineLevel="1" x14ac:dyDescent="0.25">
      <c r="A2852" s="175" t="s">
        <v>421</v>
      </c>
      <c r="B2852" s="175" t="s">
        <v>422</v>
      </c>
      <c r="C2852" s="175" t="s">
        <v>157</v>
      </c>
      <c r="D2852" s="175" t="s">
        <v>158</v>
      </c>
      <c r="E2852" s="175"/>
      <c r="F2852" s="174">
        <v>0</v>
      </c>
      <c r="G2852" s="174">
        <v>0</v>
      </c>
      <c r="H2852" s="174">
        <v>0</v>
      </c>
      <c r="I2852" s="174">
        <v>0</v>
      </c>
      <c r="J2852" s="174">
        <v>86032</v>
      </c>
      <c r="K2852" s="174">
        <v>0</v>
      </c>
      <c r="L2852" s="174">
        <v>608</v>
      </c>
      <c r="M2852" s="174">
        <v>0</v>
      </c>
      <c r="N2852" s="174">
        <v>86640</v>
      </c>
    </row>
    <row r="2853" spans="1:14" hidden="1" outlineLevel="1" x14ac:dyDescent="0.25">
      <c r="A2853" s="175" t="s">
        <v>421</v>
      </c>
      <c r="B2853" s="175" t="s">
        <v>422</v>
      </c>
      <c r="C2853" s="175" t="s">
        <v>159</v>
      </c>
      <c r="D2853" s="175" t="s">
        <v>160</v>
      </c>
      <c r="E2853" s="175"/>
      <c r="F2853" s="174">
        <v>0</v>
      </c>
      <c r="G2853" s="174">
        <v>518864</v>
      </c>
      <c r="H2853" s="174">
        <v>0</v>
      </c>
      <c r="I2853" s="174">
        <v>0</v>
      </c>
      <c r="J2853" s="174">
        <v>0</v>
      </c>
      <c r="K2853" s="174">
        <v>2112</v>
      </c>
      <c r="L2853" s="174">
        <v>0</v>
      </c>
      <c r="M2853" s="174">
        <v>910</v>
      </c>
      <c r="N2853" s="174">
        <v>521886</v>
      </c>
    </row>
    <row r="2854" spans="1:14" hidden="1" outlineLevel="1" x14ac:dyDescent="0.25">
      <c r="A2854" s="175" t="s">
        <v>421</v>
      </c>
      <c r="B2854" s="175" t="s">
        <v>422</v>
      </c>
      <c r="C2854" s="175" t="s">
        <v>161</v>
      </c>
      <c r="D2854" s="175" t="s">
        <v>162</v>
      </c>
      <c r="E2854" s="175"/>
      <c r="F2854" s="174">
        <v>48192</v>
      </c>
      <c r="G2854" s="174">
        <v>71904</v>
      </c>
      <c r="H2854" s="174">
        <v>0</v>
      </c>
      <c r="I2854" s="174">
        <v>0</v>
      </c>
      <c r="J2854" s="174">
        <v>133392</v>
      </c>
      <c r="K2854" s="174">
        <v>7744</v>
      </c>
      <c r="L2854" s="174">
        <v>11872</v>
      </c>
      <c r="M2854" s="174">
        <v>2035</v>
      </c>
      <c r="N2854" s="174">
        <v>275139</v>
      </c>
    </row>
    <row r="2855" spans="1:14" hidden="1" outlineLevel="1" x14ac:dyDescent="0.25">
      <c r="A2855" s="175" t="s">
        <v>421</v>
      </c>
      <c r="B2855" s="175" t="s">
        <v>422</v>
      </c>
      <c r="C2855" s="175" t="s">
        <v>163</v>
      </c>
      <c r="D2855" s="175" t="s">
        <v>164</v>
      </c>
      <c r="E2855" s="175"/>
      <c r="F2855" s="174">
        <v>0</v>
      </c>
      <c r="G2855" s="174">
        <v>0</v>
      </c>
      <c r="H2855" s="174">
        <v>0</v>
      </c>
      <c r="I2855" s="174">
        <v>0</v>
      </c>
      <c r="J2855" s="174">
        <v>0</v>
      </c>
      <c r="K2855" s="174">
        <v>0</v>
      </c>
      <c r="L2855" s="174">
        <v>0</v>
      </c>
      <c r="M2855" s="174">
        <v>0</v>
      </c>
      <c r="N2855" s="174">
        <v>0</v>
      </c>
    </row>
    <row r="2856" spans="1:14" hidden="1" outlineLevel="1" x14ac:dyDescent="0.25">
      <c r="A2856" s="175" t="s">
        <v>421</v>
      </c>
      <c r="B2856" s="175" t="s">
        <v>422</v>
      </c>
      <c r="C2856" s="175" t="s">
        <v>165</v>
      </c>
      <c r="D2856" s="175" t="s">
        <v>166</v>
      </c>
      <c r="E2856" s="175"/>
      <c r="F2856" s="174">
        <v>0</v>
      </c>
      <c r="G2856" s="174">
        <v>0</v>
      </c>
      <c r="H2856" s="174">
        <v>0</v>
      </c>
      <c r="I2856" s="174">
        <v>0</v>
      </c>
      <c r="J2856" s="174">
        <v>8736</v>
      </c>
      <c r="K2856" s="174">
        <v>0</v>
      </c>
      <c r="L2856" s="174">
        <v>70800</v>
      </c>
      <c r="M2856" s="174">
        <v>0</v>
      </c>
      <c r="N2856" s="174">
        <v>79536</v>
      </c>
    </row>
    <row r="2857" spans="1:14" hidden="1" outlineLevel="1" x14ac:dyDescent="0.25">
      <c r="A2857" s="175" t="s">
        <v>421</v>
      </c>
      <c r="B2857" s="175" t="s">
        <v>422</v>
      </c>
      <c r="C2857" s="175" t="s">
        <v>167</v>
      </c>
      <c r="D2857" s="175" t="s">
        <v>168</v>
      </c>
      <c r="E2857" s="175"/>
      <c r="F2857" s="174">
        <v>0</v>
      </c>
      <c r="G2857" s="174">
        <v>60048</v>
      </c>
      <c r="H2857" s="174">
        <v>0</v>
      </c>
      <c r="I2857" s="174">
        <v>0</v>
      </c>
      <c r="J2857" s="174">
        <v>0</v>
      </c>
      <c r="K2857" s="174">
        <v>88744</v>
      </c>
      <c r="L2857" s="174">
        <v>0</v>
      </c>
      <c r="M2857" s="174">
        <v>776</v>
      </c>
      <c r="N2857" s="174">
        <v>149568</v>
      </c>
    </row>
    <row r="2858" spans="1:14" hidden="1" outlineLevel="1" x14ac:dyDescent="0.25">
      <c r="A2858" s="175" t="s">
        <v>421</v>
      </c>
      <c r="B2858" s="175" t="s">
        <v>422</v>
      </c>
      <c r="C2858" s="175" t="s">
        <v>169</v>
      </c>
      <c r="D2858" s="175" t="s">
        <v>170</v>
      </c>
      <c r="E2858" s="175"/>
      <c r="F2858" s="174">
        <v>0</v>
      </c>
      <c r="G2858" s="174">
        <v>0</v>
      </c>
      <c r="H2858" s="174">
        <v>0</v>
      </c>
      <c r="I2858" s="174">
        <v>0</v>
      </c>
      <c r="J2858" s="174">
        <v>4704</v>
      </c>
      <c r="K2858" s="174">
        <v>0</v>
      </c>
      <c r="L2858" s="174">
        <v>0</v>
      </c>
      <c r="M2858" s="174">
        <v>0</v>
      </c>
      <c r="N2858" s="174">
        <v>4704</v>
      </c>
    </row>
    <row r="2859" spans="1:14" hidden="1" outlineLevel="1" x14ac:dyDescent="0.25">
      <c r="A2859" s="175" t="s">
        <v>421</v>
      </c>
      <c r="B2859" s="175" t="s">
        <v>422</v>
      </c>
      <c r="C2859" s="175" t="s">
        <v>171</v>
      </c>
      <c r="D2859" s="175" t="s">
        <v>172</v>
      </c>
      <c r="E2859" s="175"/>
      <c r="F2859" s="174">
        <v>11952</v>
      </c>
      <c r="G2859" s="174">
        <v>16560</v>
      </c>
      <c r="H2859" s="174">
        <v>0</v>
      </c>
      <c r="I2859" s="174">
        <v>0</v>
      </c>
      <c r="J2859" s="174">
        <v>0</v>
      </c>
      <c r="K2859" s="174">
        <v>0</v>
      </c>
      <c r="L2859" s="174">
        <v>0</v>
      </c>
      <c r="M2859" s="174">
        <v>0</v>
      </c>
      <c r="N2859" s="174">
        <v>28512</v>
      </c>
    </row>
    <row r="2860" spans="1:14" hidden="1" outlineLevel="1" x14ac:dyDescent="0.25">
      <c r="A2860" s="175" t="s">
        <v>421</v>
      </c>
      <c r="B2860" s="175" t="s">
        <v>422</v>
      </c>
      <c r="C2860" s="175" t="s">
        <v>173</v>
      </c>
      <c r="D2860" s="175" t="s">
        <v>174</v>
      </c>
      <c r="E2860" s="175"/>
      <c r="F2860" s="174">
        <v>0</v>
      </c>
      <c r="G2860" s="174">
        <v>9088</v>
      </c>
      <c r="H2860" s="174">
        <v>0</v>
      </c>
      <c r="I2860" s="174">
        <v>0</v>
      </c>
      <c r="J2860" s="174">
        <v>0</v>
      </c>
      <c r="K2860" s="174">
        <v>0</v>
      </c>
      <c r="L2860" s="174">
        <v>0</v>
      </c>
      <c r="M2860" s="174">
        <v>0</v>
      </c>
      <c r="N2860" s="174">
        <v>9088</v>
      </c>
    </row>
    <row r="2861" spans="1:14" hidden="1" outlineLevel="1" x14ac:dyDescent="0.25">
      <c r="A2861" s="175" t="s">
        <v>421</v>
      </c>
      <c r="B2861" s="175" t="s">
        <v>422</v>
      </c>
      <c r="C2861" s="175" t="s">
        <v>175</v>
      </c>
      <c r="D2861" s="175" t="s">
        <v>176</v>
      </c>
      <c r="E2861" s="175"/>
      <c r="F2861" s="174">
        <v>0</v>
      </c>
      <c r="G2861" s="174">
        <v>2016</v>
      </c>
      <c r="H2861" s="174">
        <v>0</v>
      </c>
      <c r="I2861" s="174">
        <v>0</v>
      </c>
      <c r="J2861" s="174">
        <v>0</v>
      </c>
      <c r="K2861" s="174">
        <v>103285</v>
      </c>
      <c r="L2861" s="174">
        <v>0</v>
      </c>
      <c r="M2861" s="174">
        <v>4532</v>
      </c>
      <c r="N2861" s="174">
        <v>109833</v>
      </c>
    </row>
    <row r="2862" spans="1:14" hidden="1" outlineLevel="1" x14ac:dyDescent="0.25">
      <c r="A2862" s="175" t="s">
        <v>421</v>
      </c>
      <c r="B2862" s="175" t="s">
        <v>422</v>
      </c>
      <c r="C2862" s="175" t="s">
        <v>177</v>
      </c>
      <c r="D2862" s="175" t="s">
        <v>178</v>
      </c>
      <c r="E2862" s="175"/>
      <c r="F2862" s="174">
        <v>423216</v>
      </c>
      <c r="G2862" s="174">
        <v>0</v>
      </c>
      <c r="H2862" s="174">
        <v>0</v>
      </c>
      <c r="I2862" s="174">
        <v>88128</v>
      </c>
      <c r="J2862" s="174">
        <v>0</v>
      </c>
      <c r="K2862" s="174">
        <v>0</v>
      </c>
      <c r="L2862" s="174">
        <v>0</v>
      </c>
      <c r="M2862" s="174">
        <v>0</v>
      </c>
      <c r="N2862" s="174">
        <v>511344</v>
      </c>
    </row>
    <row r="2863" spans="1:14" hidden="1" outlineLevel="1" x14ac:dyDescent="0.25">
      <c r="A2863" s="175" t="s">
        <v>421</v>
      </c>
      <c r="B2863" s="175" t="s">
        <v>422</v>
      </c>
      <c r="C2863" s="175" t="s">
        <v>179</v>
      </c>
      <c r="D2863" s="175" t="s">
        <v>180</v>
      </c>
      <c r="E2863" s="175"/>
      <c r="F2863" s="174">
        <v>80400</v>
      </c>
      <c r="G2863" s="174">
        <v>0</v>
      </c>
      <c r="H2863" s="174">
        <v>0</v>
      </c>
      <c r="I2863" s="174">
        <v>0</v>
      </c>
      <c r="J2863" s="174">
        <v>0</v>
      </c>
      <c r="K2863" s="174">
        <v>0</v>
      </c>
      <c r="L2863" s="174">
        <v>0</v>
      </c>
      <c r="M2863" s="174">
        <v>0</v>
      </c>
      <c r="N2863" s="174">
        <v>80400</v>
      </c>
    </row>
    <row r="2864" spans="1:14" hidden="1" outlineLevel="1" x14ac:dyDescent="0.25">
      <c r="A2864" s="175" t="s">
        <v>421</v>
      </c>
      <c r="B2864" s="175" t="s">
        <v>422</v>
      </c>
      <c r="C2864" s="175" t="s">
        <v>181</v>
      </c>
      <c r="D2864" s="175" t="s">
        <v>182</v>
      </c>
      <c r="E2864" s="175"/>
      <c r="F2864" s="174">
        <v>0</v>
      </c>
      <c r="G2864" s="174">
        <v>0</v>
      </c>
      <c r="H2864" s="174">
        <v>0</v>
      </c>
      <c r="I2864" s="174">
        <v>0</v>
      </c>
      <c r="J2864" s="174">
        <v>0</v>
      </c>
      <c r="K2864" s="174">
        <v>105392</v>
      </c>
      <c r="L2864" s="174">
        <v>0</v>
      </c>
      <c r="M2864" s="174">
        <v>7348</v>
      </c>
      <c r="N2864" s="174">
        <v>112740</v>
      </c>
    </row>
    <row r="2865" spans="1:14" hidden="1" outlineLevel="1" x14ac:dyDescent="0.25">
      <c r="A2865" s="175" t="s">
        <v>421</v>
      </c>
      <c r="B2865" s="175" t="s">
        <v>422</v>
      </c>
      <c r="C2865" s="175" t="s">
        <v>183</v>
      </c>
      <c r="D2865" s="175" t="s">
        <v>184</v>
      </c>
      <c r="E2865" s="175"/>
      <c r="F2865" s="174">
        <v>0</v>
      </c>
      <c r="G2865" s="174">
        <v>0</v>
      </c>
      <c r="H2865" s="174">
        <v>0</v>
      </c>
      <c r="I2865" s="174">
        <v>0</v>
      </c>
      <c r="J2865" s="174">
        <v>0</v>
      </c>
      <c r="K2865" s="174">
        <v>0</v>
      </c>
      <c r="L2865" s="174">
        <v>0</v>
      </c>
      <c r="M2865" s="174">
        <v>0</v>
      </c>
      <c r="N2865" s="174">
        <v>0</v>
      </c>
    </row>
    <row r="2866" spans="1:14" hidden="1" outlineLevel="1" x14ac:dyDescent="0.25">
      <c r="A2866" s="175" t="s">
        <v>421</v>
      </c>
      <c r="B2866" s="175" t="s">
        <v>422</v>
      </c>
      <c r="C2866" s="175" t="s">
        <v>185</v>
      </c>
      <c r="D2866" s="175" t="s">
        <v>186</v>
      </c>
      <c r="E2866" s="175"/>
      <c r="F2866" s="174">
        <v>19776</v>
      </c>
      <c r="G2866" s="174">
        <v>0</v>
      </c>
      <c r="H2866" s="174">
        <v>0</v>
      </c>
      <c r="I2866" s="174">
        <v>0</v>
      </c>
      <c r="J2866" s="174">
        <v>0</v>
      </c>
      <c r="K2866" s="174">
        <v>12912</v>
      </c>
      <c r="L2866" s="174">
        <v>320</v>
      </c>
      <c r="M2866" s="174">
        <v>17945</v>
      </c>
      <c r="N2866" s="174">
        <v>50953</v>
      </c>
    </row>
    <row r="2867" spans="1:14" hidden="1" outlineLevel="1" x14ac:dyDescent="0.25">
      <c r="A2867" s="175" t="s">
        <v>421</v>
      </c>
      <c r="B2867" s="175" t="s">
        <v>422</v>
      </c>
      <c r="C2867" s="175" t="s">
        <v>187</v>
      </c>
      <c r="D2867" s="175" t="s">
        <v>188</v>
      </c>
      <c r="E2867" s="175"/>
      <c r="F2867" s="174">
        <v>0</v>
      </c>
      <c r="G2867" s="174">
        <v>0</v>
      </c>
      <c r="H2867" s="174">
        <v>0</v>
      </c>
      <c r="I2867" s="174">
        <v>0</v>
      </c>
      <c r="J2867" s="174">
        <v>0</v>
      </c>
      <c r="K2867" s="174">
        <v>0</v>
      </c>
      <c r="L2867" s="174">
        <v>0</v>
      </c>
      <c r="M2867" s="174">
        <v>0</v>
      </c>
      <c r="N2867" s="174">
        <v>0</v>
      </c>
    </row>
    <row r="2868" spans="1:14" hidden="1" outlineLevel="1" x14ac:dyDescent="0.25">
      <c r="A2868" s="175" t="s">
        <v>421</v>
      </c>
      <c r="B2868" s="175" t="s">
        <v>422</v>
      </c>
      <c r="C2868" s="175" t="s">
        <v>189</v>
      </c>
      <c r="D2868" s="175" t="s">
        <v>190</v>
      </c>
      <c r="E2868" s="175"/>
      <c r="F2868" s="174">
        <v>0</v>
      </c>
      <c r="G2868" s="174">
        <v>0</v>
      </c>
      <c r="H2868" s="174">
        <v>0</v>
      </c>
      <c r="I2868" s="174">
        <v>0</v>
      </c>
      <c r="J2868" s="174">
        <v>0</v>
      </c>
      <c r="K2868" s="174">
        <v>0</v>
      </c>
      <c r="L2868" s="174">
        <v>0</v>
      </c>
      <c r="M2868" s="174">
        <v>0</v>
      </c>
      <c r="N2868" s="174">
        <v>0</v>
      </c>
    </row>
    <row r="2869" spans="1:14" hidden="1" outlineLevel="1" x14ac:dyDescent="0.25">
      <c r="A2869" s="175" t="s">
        <v>421</v>
      </c>
      <c r="B2869" s="175" t="s">
        <v>422</v>
      </c>
      <c r="C2869" s="175" t="s">
        <v>191</v>
      </c>
      <c r="D2869" s="175" t="s">
        <v>192</v>
      </c>
      <c r="E2869" s="175"/>
      <c r="F2869" s="174">
        <v>0</v>
      </c>
      <c r="G2869" s="174">
        <v>291344</v>
      </c>
      <c r="H2869" s="174">
        <v>118336</v>
      </c>
      <c r="I2869" s="174">
        <v>0</v>
      </c>
      <c r="J2869" s="174">
        <v>0</v>
      </c>
      <c r="K2869" s="174">
        <v>0</v>
      </c>
      <c r="L2869" s="174">
        <v>0</v>
      </c>
      <c r="M2869" s="174">
        <v>304</v>
      </c>
      <c r="N2869" s="174">
        <v>409984</v>
      </c>
    </row>
    <row r="2870" spans="1:14" hidden="1" outlineLevel="1" x14ac:dyDescent="0.25">
      <c r="A2870" s="175" t="s">
        <v>421</v>
      </c>
      <c r="B2870" s="175" t="s">
        <v>422</v>
      </c>
      <c r="C2870" s="175" t="s">
        <v>193</v>
      </c>
      <c r="D2870" s="175" t="s">
        <v>194</v>
      </c>
      <c r="E2870" s="175"/>
      <c r="F2870" s="174">
        <v>0</v>
      </c>
      <c r="G2870" s="174">
        <v>0</v>
      </c>
      <c r="H2870" s="174">
        <v>0</v>
      </c>
      <c r="I2870" s="174">
        <v>0</v>
      </c>
      <c r="J2870" s="174">
        <v>0</v>
      </c>
      <c r="K2870" s="174">
        <v>0</v>
      </c>
      <c r="L2870" s="174">
        <v>112</v>
      </c>
      <c r="M2870" s="174">
        <v>0</v>
      </c>
      <c r="N2870" s="174">
        <v>112</v>
      </c>
    </row>
    <row r="2871" spans="1:14" hidden="1" outlineLevel="1" x14ac:dyDescent="0.25">
      <c r="A2871" s="175" t="s">
        <v>421</v>
      </c>
      <c r="B2871" s="175" t="s">
        <v>422</v>
      </c>
      <c r="C2871" s="175" t="s">
        <v>195</v>
      </c>
      <c r="D2871" s="175" t="s">
        <v>196</v>
      </c>
      <c r="E2871" s="175"/>
      <c r="F2871" s="174">
        <v>0</v>
      </c>
      <c r="G2871" s="174">
        <v>0</v>
      </c>
      <c r="H2871" s="174">
        <v>0</v>
      </c>
      <c r="I2871" s="174">
        <v>0</v>
      </c>
      <c r="J2871" s="174">
        <v>0</v>
      </c>
      <c r="K2871" s="174">
        <v>0</v>
      </c>
      <c r="L2871" s="174">
        <v>384</v>
      </c>
      <c r="M2871" s="174">
        <v>0</v>
      </c>
      <c r="N2871" s="174">
        <v>384</v>
      </c>
    </row>
    <row r="2872" spans="1:14" hidden="1" outlineLevel="1" x14ac:dyDescent="0.25">
      <c r="A2872" s="175" t="s">
        <v>421</v>
      </c>
      <c r="B2872" s="175" t="s">
        <v>422</v>
      </c>
      <c r="C2872" s="175" t="s">
        <v>197</v>
      </c>
      <c r="D2872" s="175" t="s">
        <v>198</v>
      </c>
      <c r="E2872" s="175"/>
      <c r="F2872" s="174">
        <v>0</v>
      </c>
      <c r="G2872" s="174">
        <v>0</v>
      </c>
      <c r="H2872" s="174">
        <v>0</v>
      </c>
      <c r="I2872" s="174">
        <v>0</v>
      </c>
      <c r="J2872" s="174">
        <v>7200</v>
      </c>
      <c r="K2872" s="174">
        <v>0</v>
      </c>
      <c r="L2872" s="174">
        <v>104</v>
      </c>
      <c r="M2872" s="174">
        <v>0</v>
      </c>
      <c r="N2872" s="174">
        <v>7304</v>
      </c>
    </row>
    <row r="2873" spans="1:14" hidden="1" outlineLevel="1" x14ac:dyDescent="0.25">
      <c r="A2873" s="175" t="s">
        <v>421</v>
      </c>
      <c r="B2873" s="175" t="s">
        <v>422</v>
      </c>
      <c r="C2873" s="175" t="s">
        <v>199</v>
      </c>
      <c r="D2873" s="175" t="s">
        <v>200</v>
      </c>
      <c r="E2873" s="175"/>
      <c r="F2873" s="174">
        <v>35808</v>
      </c>
      <c r="G2873" s="174">
        <v>0</v>
      </c>
      <c r="H2873" s="174">
        <v>0</v>
      </c>
      <c r="I2873" s="174">
        <v>0</v>
      </c>
      <c r="J2873" s="174">
        <v>0</v>
      </c>
      <c r="K2873" s="174">
        <v>0</v>
      </c>
      <c r="L2873" s="174">
        <v>0</v>
      </c>
      <c r="M2873" s="174">
        <v>0</v>
      </c>
      <c r="N2873" s="174">
        <v>35808</v>
      </c>
    </row>
    <row r="2874" spans="1:14" hidden="1" outlineLevel="1" x14ac:dyDescent="0.25">
      <c r="A2874" s="175" t="s">
        <v>421</v>
      </c>
      <c r="B2874" s="175" t="s">
        <v>422</v>
      </c>
      <c r="C2874" s="175" t="s">
        <v>201</v>
      </c>
      <c r="D2874" s="175" t="s">
        <v>202</v>
      </c>
      <c r="E2874" s="175"/>
      <c r="F2874" s="174">
        <v>41616</v>
      </c>
      <c r="G2874" s="174">
        <v>0</v>
      </c>
      <c r="H2874" s="174">
        <v>0</v>
      </c>
      <c r="I2874" s="174">
        <v>0</v>
      </c>
      <c r="J2874" s="174">
        <v>1024</v>
      </c>
      <c r="K2874" s="174">
        <v>0</v>
      </c>
      <c r="L2874" s="174">
        <v>0</v>
      </c>
      <c r="M2874" s="174">
        <v>0</v>
      </c>
      <c r="N2874" s="174">
        <v>42640</v>
      </c>
    </row>
    <row r="2875" spans="1:14" hidden="1" outlineLevel="1" x14ac:dyDescent="0.25">
      <c r="A2875" s="175" t="s">
        <v>421</v>
      </c>
      <c r="B2875" s="175" t="s">
        <v>422</v>
      </c>
      <c r="C2875" s="175" t="s">
        <v>203</v>
      </c>
      <c r="D2875" s="175" t="s">
        <v>204</v>
      </c>
      <c r="E2875" s="175"/>
      <c r="F2875" s="174">
        <v>767184</v>
      </c>
      <c r="G2875" s="174">
        <v>0</v>
      </c>
      <c r="H2875" s="174">
        <v>0</v>
      </c>
      <c r="I2875" s="174">
        <v>0</v>
      </c>
      <c r="J2875" s="174">
        <v>0</v>
      </c>
      <c r="K2875" s="174">
        <v>0</v>
      </c>
      <c r="L2875" s="174">
        <v>0</v>
      </c>
      <c r="M2875" s="174">
        <v>0</v>
      </c>
      <c r="N2875" s="174">
        <v>767184</v>
      </c>
    </row>
    <row r="2876" spans="1:14" hidden="1" outlineLevel="1" x14ac:dyDescent="0.25">
      <c r="A2876" s="175" t="s">
        <v>421</v>
      </c>
      <c r="B2876" s="175" t="s">
        <v>422</v>
      </c>
      <c r="C2876" s="175" t="s">
        <v>205</v>
      </c>
      <c r="D2876" s="175" t="s">
        <v>206</v>
      </c>
      <c r="E2876" s="175"/>
      <c r="F2876" s="174">
        <v>188492</v>
      </c>
      <c r="G2876" s="174">
        <v>0</v>
      </c>
      <c r="H2876" s="174">
        <v>0</v>
      </c>
      <c r="I2876" s="174">
        <v>0</v>
      </c>
      <c r="J2876" s="174">
        <v>0</v>
      </c>
      <c r="K2876" s="174">
        <v>0</v>
      </c>
      <c r="L2876" s="174">
        <v>1248</v>
      </c>
      <c r="M2876" s="174">
        <v>0</v>
      </c>
      <c r="N2876" s="174">
        <v>189740</v>
      </c>
    </row>
    <row r="2877" spans="1:14" hidden="1" outlineLevel="1" x14ac:dyDescent="0.25">
      <c r="A2877" s="175" t="s">
        <v>421</v>
      </c>
      <c r="B2877" s="175" t="s">
        <v>422</v>
      </c>
      <c r="C2877" s="175" t="s">
        <v>207</v>
      </c>
      <c r="D2877" s="175" t="s">
        <v>208</v>
      </c>
      <c r="E2877" s="175"/>
      <c r="F2877" s="174">
        <v>0</v>
      </c>
      <c r="G2877" s="174">
        <v>0</v>
      </c>
      <c r="H2877" s="174">
        <v>0</v>
      </c>
      <c r="I2877" s="174">
        <v>0</v>
      </c>
      <c r="J2877" s="174">
        <v>0</v>
      </c>
      <c r="K2877" s="174">
        <v>0</v>
      </c>
      <c r="L2877" s="174">
        <v>0</v>
      </c>
      <c r="M2877" s="174">
        <v>0</v>
      </c>
      <c r="N2877" s="174">
        <v>0</v>
      </c>
    </row>
    <row r="2878" spans="1:14" hidden="1" outlineLevel="1" x14ac:dyDescent="0.25">
      <c r="A2878" s="175" t="s">
        <v>421</v>
      </c>
      <c r="B2878" s="175" t="s">
        <v>422</v>
      </c>
      <c r="C2878" s="175" t="s">
        <v>209</v>
      </c>
      <c r="D2878" s="175" t="s">
        <v>210</v>
      </c>
      <c r="E2878" s="175"/>
      <c r="F2878" s="174">
        <v>1622012</v>
      </c>
      <c r="G2878" s="174">
        <v>969824</v>
      </c>
      <c r="H2878" s="174">
        <v>118336</v>
      </c>
      <c r="I2878" s="174">
        <v>88128</v>
      </c>
      <c r="J2878" s="174">
        <v>241088</v>
      </c>
      <c r="K2878" s="174">
        <v>320189</v>
      </c>
      <c r="L2878" s="174">
        <v>85448</v>
      </c>
      <c r="M2878" s="174">
        <v>33850</v>
      </c>
      <c r="N2878" s="174">
        <v>3478875</v>
      </c>
    </row>
    <row r="2879" spans="1:14" hidden="1" outlineLevel="1" x14ac:dyDescent="0.25">
      <c r="D2879" s="173" t="s">
        <v>211</v>
      </c>
      <c r="E2879" s="173"/>
    </row>
    <row r="2880" spans="1:14" hidden="1" outlineLevel="1" x14ac:dyDescent="0.25">
      <c r="A2880" s="175" t="s">
        <v>421</v>
      </c>
      <c r="B2880" s="175" t="s">
        <v>422</v>
      </c>
      <c r="C2880" s="175" t="s">
        <v>212</v>
      </c>
      <c r="D2880" s="175" t="s">
        <v>213</v>
      </c>
      <c r="E2880" s="175"/>
      <c r="F2880" s="174">
        <v>0</v>
      </c>
      <c r="G2880" s="174">
        <v>0</v>
      </c>
      <c r="H2880" s="174">
        <v>0</v>
      </c>
      <c r="I2880" s="174">
        <v>0</v>
      </c>
      <c r="J2880" s="174">
        <v>0</v>
      </c>
      <c r="K2880" s="174">
        <v>0</v>
      </c>
      <c r="L2880" s="174">
        <v>0</v>
      </c>
      <c r="M2880" s="174">
        <v>0</v>
      </c>
      <c r="N2880" s="174">
        <v>0</v>
      </c>
    </row>
    <row r="2881" spans="1:14" hidden="1" outlineLevel="1" x14ac:dyDescent="0.25">
      <c r="A2881" s="175" t="s">
        <v>421</v>
      </c>
      <c r="B2881" s="175" t="s">
        <v>422</v>
      </c>
      <c r="C2881" s="175" t="s">
        <v>214</v>
      </c>
      <c r="D2881" s="175" t="s">
        <v>215</v>
      </c>
      <c r="E2881" s="175"/>
      <c r="F2881" s="174">
        <v>0</v>
      </c>
      <c r="G2881" s="174">
        <v>0</v>
      </c>
      <c r="H2881" s="174">
        <v>0</v>
      </c>
      <c r="I2881" s="174">
        <v>0</v>
      </c>
      <c r="J2881" s="174">
        <v>0</v>
      </c>
      <c r="K2881" s="174">
        <v>0</v>
      </c>
      <c r="L2881" s="174">
        <v>0</v>
      </c>
      <c r="M2881" s="174">
        <v>0</v>
      </c>
      <c r="N2881" s="174">
        <v>0</v>
      </c>
    </row>
    <row r="2882" spans="1:14" hidden="1" outlineLevel="1" x14ac:dyDescent="0.25">
      <c r="A2882" s="175" t="s">
        <v>421</v>
      </c>
      <c r="B2882" s="175" t="s">
        <v>422</v>
      </c>
      <c r="C2882" s="175" t="s">
        <v>216</v>
      </c>
      <c r="D2882" s="175" t="s">
        <v>217</v>
      </c>
      <c r="E2882" s="175"/>
      <c r="F2882" s="174">
        <v>0</v>
      </c>
      <c r="G2882" s="174">
        <v>0</v>
      </c>
      <c r="H2882" s="174">
        <v>0</v>
      </c>
      <c r="I2882" s="174">
        <v>0</v>
      </c>
      <c r="J2882" s="174">
        <v>0</v>
      </c>
      <c r="K2882" s="174">
        <v>0</v>
      </c>
      <c r="L2882" s="174">
        <v>0</v>
      </c>
      <c r="M2882" s="174">
        <v>0</v>
      </c>
      <c r="N2882" s="174">
        <v>0</v>
      </c>
    </row>
    <row r="2883" spans="1:14" hidden="1" outlineLevel="1" x14ac:dyDescent="0.25">
      <c r="A2883" s="175" t="s">
        <v>421</v>
      </c>
      <c r="B2883" s="175" t="s">
        <v>422</v>
      </c>
      <c r="C2883" s="175" t="s">
        <v>218</v>
      </c>
      <c r="D2883" s="175" t="s">
        <v>219</v>
      </c>
      <c r="E2883" s="175"/>
      <c r="F2883" s="174">
        <v>0</v>
      </c>
      <c r="G2883" s="174">
        <v>0</v>
      </c>
      <c r="H2883" s="174">
        <v>0</v>
      </c>
      <c r="I2883" s="174">
        <v>0</v>
      </c>
      <c r="J2883" s="174">
        <v>0</v>
      </c>
      <c r="K2883" s="174">
        <v>0</v>
      </c>
      <c r="L2883" s="174">
        <v>0</v>
      </c>
      <c r="M2883" s="174">
        <v>0</v>
      </c>
      <c r="N2883" s="174">
        <v>0</v>
      </c>
    </row>
    <row r="2884" spans="1:14" hidden="1" outlineLevel="1" x14ac:dyDescent="0.25">
      <c r="A2884" s="175" t="s">
        <v>421</v>
      </c>
      <c r="B2884" s="175" t="s">
        <v>422</v>
      </c>
      <c r="C2884" s="175" t="s">
        <v>482</v>
      </c>
      <c r="D2884" s="175" t="s">
        <v>483</v>
      </c>
      <c r="E2884" s="175"/>
      <c r="F2884" s="174">
        <v>0</v>
      </c>
      <c r="G2884" s="174">
        <v>0</v>
      </c>
      <c r="H2884" s="174">
        <v>0</v>
      </c>
      <c r="I2884" s="174">
        <v>0</v>
      </c>
      <c r="J2884" s="174">
        <v>0</v>
      </c>
      <c r="K2884" s="174">
        <v>0</v>
      </c>
      <c r="L2884" s="174">
        <v>0</v>
      </c>
      <c r="M2884" s="174">
        <v>0</v>
      </c>
      <c r="N2884" s="174">
        <v>0</v>
      </c>
    </row>
    <row r="2885" spans="1:14" hidden="1" outlineLevel="1" x14ac:dyDescent="0.25">
      <c r="A2885" s="175" t="s">
        <v>421</v>
      </c>
      <c r="B2885" s="175" t="s">
        <v>422</v>
      </c>
      <c r="C2885" s="175" t="s">
        <v>484</v>
      </c>
      <c r="D2885" s="175" t="s">
        <v>220</v>
      </c>
      <c r="E2885" s="175"/>
      <c r="F2885" s="174">
        <v>0</v>
      </c>
      <c r="G2885" s="174">
        <v>0</v>
      </c>
      <c r="H2885" s="174">
        <v>0</v>
      </c>
      <c r="I2885" s="174">
        <v>0</v>
      </c>
      <c r="J2885" s="174">
        <v>0</v>
      </c>
      <c r="K2885" s="174">
        <v>0</v>
      </c>
      <c r="L2885" s="174">
        <v>0</v>
      </c>
      <c r="M2885" s="174">
        <v>0</v>
      </c>
      <c r="N2885" s="174">
        <v>0</v>
      </c>
    </row>
    <row r="2886" spans="1:14" hidden="1" outlineLevel="1" x14ac:dyDescent="0.25"/>
    <row r="2887" spans="1:14" hidden="1" outlineLevel="1" x14ac:dyDescent="0.25"/>
    <row r="2888" spans="1:14" hidden="1" outlineLevel="1" x14ac:dyDescent="0.25">
      <c r="A2888" s="173" t="s">
        <v>423</v>
      </c>
    </row>
    <row r="2889" spans="1:14" hidden="1" outlineLevel="1" x14ac:dyDescent="0.25">
      <c r="A2889" s="175" t="s">
        <v>6</v>
      </c>
      <c r="B2889" s="175" t="s">
        <v>143</v>
      </c>
      <c r="C2889" s="175" t="s">
        <v>14</v>
      </c>
      <c r="D2889" s="173" t="s">
        <v>144</v>
      </c>
      <c r="E2889" s="173"/>
      <c r="F2889" s="174" t="s">
        <v>145</v>
      </c>
      <c r="G2889" s="174" t="s">
        <v>146</v>
      </c>
      <c r="H2889" s="174" t="s">
        <v>147</v>
      </c>
      <c r="I2889" s="174" t="s">
        <v>148</v>
      </c>
      <c r="J2889" s="174" t="s">
        <v>149</v>
      </c>
      <c r="K2889" s="174" t="s">
        <v>150</v>
      </c>
      <c r="L2889" s="174" t="s">
        <v>151</v>
      </c>
      <c r="M2889" s="174" t="s">
        <v>152</v>
      </c>
      <c r="N2889" s="174" t="s">
        <v>5</v>
      </c>
    </row>
    <row r="2890" spans="1:14" hidden="1" outlineLevel="1" x14ac:dyDescent="0.25">
      <c r="A2890" s="175" t="s">
        <v>424</v>
      </c>
      <c r="B2890" s="175" t="s">
        <v>425</v>
      </c>
      <c r="C2890" s="175" t="s">
        <v>155</v>
      </c>
      <c r="D2890" s="175" t="s">
        <v>156</v>
      </c>
      <c r="E2890" s="175"/>
      <c r="F2890" s="174">
        <v>11520</v>
      </c>
      <c r="G2890" s="174">
        <v>0</v>
      </c>
      <c r="H2890" s="174">
        <v>0</v>
      </c>
      <c r="I2890" s="174">
        <v>0</v>
      </c>
      <c r="J2890" s="174">
        <v>0</v>
      </c>
      <c r="K2890" s="174">
        <v>0</v>
      </c>
      <c r="L2890" s="174">
        <v>0</v>
      </c>
      <c r="M2890" s="174">
        <v>0</v>
      </c>
      <c r="N2890" s="174">
        <v>11520</v>
      </c>
    </row>
    <row r="2891" spans="1:14" hidden="1" outlineLevel="1" x14ac:dyDescent="0.25">
      <c r="A2891" s="175" t="s">
        <v>424</v>
      </c>
      <c r="B2891" s="175" t="s">
        <v>425</v>
      </c>
      <c r="C2891" s="175" t="s">
        <v>157</v>
      </c>
      <c r="D2891" s="175" t="s">
        <v>158</v>
      </c>
      <c r="E2891" s="175"/>
      <c r="F2891" s="174">
        <v>0</v>
      </c>
      <c r="G2891" s="174">
        <v>0</v>
      </c>
      <c r="H2891" s="174">
        <v>0</v>
      </c>
      <c r="I2891" s="174">
        <v>0</v>
      </c>
      <c r="J2891" s="174">
        <v>6400</v>
      </c>
      <c r="K2891" s="174">
        <v>0</v>
      </c>
      <c r="L2891" s="174">
        <v>39032</v>
      </c>
      <c r="M2891" s="174">
        <v>0</v>
      </c>
      <c r="N2891" s="174">
        <v>45432</v>
      </c>
    </row>
    <row r="2892" spans="1:14" hidden="1" outlineLevel="1" x14ac:dyDescent="0.25">
      <c r="A2892" s="175" t="s">
        <v>424</v>
      </c>
      <c r="B2892" s="175" t="s">
        <v>425</v>
      </c>
      <c r="C2892" s="175" t="s">
        <v>159</v>
      </c>
      <c r="D2892" s="175" t="s">
        <v>160</v>
      </c>
      <c r="E2892" s="175"/>
      <c r="F2892" s="174">
        <v>0</v>
      </c>
      <c r="G2892" s="174">
        <v>843808</v>
      </c>
      <c r="H2892" s="174">
        <v>0</v>
      </c>
      <c r="I2892" s="174">
        <v>0</v>
      </c>
      <c r="J2892" s="174">
        <v>0</v>
      </c>
      <c r="K2892" s="174">
        <v>0</v>
      </c>
      <c r="L2892" s="174">
        <v>0</v>
      </c>
      <c r="M2892" s="174">
        <v>0</v>
      </c>
      <c r="N2892" s="174">
        <v>843808</v>
      </c>
    </row>
    <row r="2893" spans="1:14" hidden="1" outlineLevel="1" x14ac:dyDescent="0.25">
      <c r="A2893" s="175" t="s">
        <v>424</v>
      </c>
      <c r="B2893" s="175" t="s">
        <v>425</v>
      </c>
      <c r="C2893" s="175" t="s">
        <v>161</v>
      </c>
      <c r="D2893" s="175" t="s">
        <v>162</v>
      </c>
      <c r="E2893" s="175"/>
      <c r="F2893" s="174">
        <v>61392</v>
      </c>
      <c r="G2893" s="174">
        <v>39456</v>
      </c>
      <c r="H2893" s="174">
        <v>0</v>
      </c>
      <c r="I2893" s="174">
        <v>0</v>
      </c>
      <c r="J2893" s="174">
        <v>134144</v>
      </c>
      <c r="K2893" s="174">
        <v>6720</v>
      </c>
      <c r="L2893" s="174">
        <v>65449</v>
      </c>
      <c r="M2893" s="174">
        <v>11018</v>
      </c>
      <c r="N2893" s="174">
        <v>318179</v>
      </c>
    </row>
    <row r="2894" spans="1:14" hidden="1" outlineLevel="1" x14ac:dyDescent="0.25">
      <c r="A2894" s="175" t="s">
        <v>424</v>
      </c>
      <c r="B2894" s="175" t="s">
        <v>425</v>
      </c>
      <c r="C2894" s="175" t="s">
        <v>163</v>
      </c>
      <c r="D2894" s="175" t="s">
        <v>164</v>
      </c>
      <c r="E2894" s="175"/>
      <c r="F2894" s="174">
        <v>0</v>
      </c>
      <c r="G2894" s="174">
        <v>0</v>
      </c>
      <c r="H2894" s="174">
        <v>0</v>
      </c>
      <c r="I2894" s="174">
        <v>0</v>
      </c>
      <c r="J2894" s="174">
        <v>0</v>
      </c>
      <c r="K2894" s="174">
        <v>0</v>
      </c>
      <c r="L2894" s="174">
        <v>0</v>
      </c>
      <c r="M2894" s="174">
        <v>0</v>
      </c>
      <c r="N2894" s="174">
        <v>0</v>
      </c>
    </row>
    <row r="2895" spans="1:14" hidden="1" outlineLevel="1" x14ac:dyDescent="0.25">
      <c r="A2895" s="175" t="s">
        <v>424</v>
      </c>
      <c r="B2895" s="175" t="s">
        <v>425</v>
      </c>
      <c r="C2895" s="175" t="s">
        <v>165</v>
      </c>
      <c r="D2895" s="175" t="s">
        <v>166</v>
      </c>
      <c r="E2895" s="175"/>
      <c r="F2895" s="174">
        <v>11003</v>
      </c>
      <c r="G2895" s="174">
        <v>0</v>
      </c>
      <c r="H2895" s="174">
        <v>0</v>
      </c>
      <c r="I2895" s="174">
        <v>0</v>
      </c>
      <c r="J2895" s="174">
        <v>70070</v>
      </c>
      <c r="K2895" s="174">
        <v>0</v>
      </c>
      <c r="L2895" s="174">
        <v>159448</v>
      </c>
      <c r="M2895" s="174">
        <v>0</v>
      </c>
      <c r="N2895" s="174">
        <v>240521</v>
      </c>
    </row>
    <row r="2896" spans="1:14" hidden="1" outlineLevel="1" x14ac:dyDescent="0.25">
      <c r="A2896" s="175" t="s">
        <v>424</v>
      </c>
      <c r="B2896" s="175" t="s">
        <v>425</v>
      </c>
      <c r="C2896" s="175" t="s">
        <v>167</v>
      </c>
      <c r="D2896" s="175" t="s">
        <v>168</v>
      </c>
      <c r="E2896" s="175"/>
      <c r="F2896" s="174">
        <v>0</v>
      </c>
      <c r="G2896" s="174">
        <v>48096</v>
      </c>
      <c r="H2896" s="174">
        <v>0</v>
      </c>
      <c r="I2896" s="174">
        <v>0</v>
      </c>
      <c r="J2896" s="174">
        <v>0</v>
      </c>
      <c r="K2896" s="174">
        <v>92438</v>
      </c>
      <c r="L2896" s="174">
        <v>0</v>
      </c>
      <c r="M2896" s="174">
        <v>56743</v>
      </c>
      <c r="N2896" s="174">
        <v>197277</v>
      </c>
    </row>
    <row r="2897" spans="1:14" hidden="1" outlineLevel="1" x14ac:dyDescent="0.25">
      <c r="A2897" s="175" t="s">
        <v>424</v>
      </c>
      <c r="B2897" s="175" t="s">
        <v>425</v>
      </c>
      <c r="C2897" s="175" t="s">
        <v>169</v>
      </c>
      <c r="D2897" s="175" t="s">
        <v>170</v>
      </c>
      <c r="E2897" s="175"/>
      <c r="F2897" s="174">
        <v>0</v>
      </c>
      <c r="G2897" s="174">
        <v>0</v>
      </c>
      <c r="H2897" s="174">
        <v>0</v>
      </c>
      <c r="I2897" s="174">
        <v>0</v>
      </c>
      <c r="J2897" s="174">
        <v>84976</v>
      </c>
      <c r="K2897" s="174">
        <v>0</v>
      </c>
      <c r="L2897" s="174">
        <v>131984</v>
      </c>
      <c r="M2897" s="174">
        <v>0</v>
      </c>
      <c r="N2897" s="174">
        <v>216960</v>
      </c>
    </row>
    <row r="2898" spans="1:14" hidden="1" outlineLevel="1" x14ac:dyDescent="0.25">
      <c r="A2898" s="175" t="s">
        <v>424</v>
      </c>
      <c r="B2898" s="175" t="s">
        <v>425</v>
      </c>
      <c r="C2898" s="175" t="s">
        <v>171</v>
      </c>
      <c r="D2898" s="175" t="s">
        <v>172</v>
      </c>
      <c r="E2898" s="175"/>
      <c r="F2898" s="174">
        <v>16224</v>
      </c>
      <c r="G2898" s="174">
        <v>15040</v>
      </c>
      <c r="H2898" s="174">
        <v>0</v>
      </c>
      <c r="I2898" s="174">
        <v>0</v>
      </c>
      <c r="J2898" s="174">
        <v>0</v>
      </c>
      <c r="K2898" s="174">
        <v>0</v>
      </c>
      <c r="L2898" s="174">
        <v>0</v>
      </c>
      <c r="M2898" s="174">
        <v>0</v>
      </c>
      <c r="N2898" s="174">
        <v>31264</v>
      </c>
    </row>
    <row r="2899" spans="1:14" hidden="1" outlineLevel="1" x14ac:dyDescent="0.25">
      <c r="A2899" s="175" t="s">
        <v>424</v>
      </c>
      <c r="B2899" s="175" t="s">
        <v>425</v>
      </c>
      <c r="C2899" s="175" t="s">
        <v>173</v>
      </c>
      <c r="D2899" s="175" t="s">
        <v>174</v>
      </c>
      <c r="E2899" s="175"/>
      <c r="F2899" s="174">
        <v>0</v>
      </c>
      <c r="G2899" s="174">
        <v>0</v>
      </c>
      <c r="H2899" s="174">
        <v>0</v>
      </c>
      <c r="I2899" s="174">
        <v>0</v>
      </c>
      <c r="J2899" s="174">
        <v>0</v>
      </c>
      <c r="K2899" s="174">
        <v>0</v>
      </c>
      <c r="L2899" s="174">
        <v>0</v>
      </c>
      <c r="M2899" s="174">
        <v>0</v>
      </c>
      <c r="N2899" s="174">
        <v>0</v>
      </c>
    </row>
    <row r="2900" spans="1:14" hidden="1" outlineLevel="1" x14ac:dyDescent="0.25">
      <c r="A2900" s="175" t="s">
        <v>424</v>
      </c>
      <c r="B2900" s="175" t="s">
        <v>425</v>
      </c>
      <c r="C2900" s="175" t="s">
        <v>175</v>
      </c>
      <c r="D2900" s="175" t="s">
        <v>176</v>
      </c>
      <c r="E2900" s="175"/>
      <c r="F2900" s="174">
        <v>0</v>
      </c>
      <c r="G2900" s="174">
        <v>0</v>
      </c>
      <c r="H2900" s="174">
        <v>0</v>
      </c>
      <c r="I2900" s="174">
        <v>0</v>
      </c>
      <c r="J2900" s="174">
        <v>0</v>
      </c>
      <c r="K2900" s="174">
        <v>86448</v>
      </c>
      <c r="L2900" s="174">
        <v>0</v>
      </c>
      <c r="M2900" s="174">
        <v>108191</v>
      </c>
      <c r="N2900" s="174">
        <v>194639</v>
      </c>
    </row>
    <row r="2901" spans="1:14" hidden="1" outlineLevel="1" x14ac:dyDescent="0.25">
      <c r="A2901" s="175" t="s">
        <v>424</v>
      </c>
      <c r="B2901" s="175" t="s">
        <v>425</v>
      </c>
      <c r="C2901" s="175" t="s">
        <v>177</v>
      </c>
      <c r="D2901" s="175" t="s">
        <v>178</v>
      </c>
      <c r="E2901" s="175"/>
      <c r="F2901" s="174">
        <v>439824</v>
      </c>
      <c r="G2901" s="174">
        <v>0</v>
      </c>
      <c r="H2901" s="174">
        <v>0</v>
      </c>
      <c r="I2901" s="174">
        <v>104480</v>
      </c>
      <c r="J2901" s="174">
        <v>0</v>
      </c>
      <c r="K2901" s="174">
        <v>0</v>
      </c>
      <c r="L2901" s="174">
        <v>3560</v>
      </c>
      <c r="M2901" s="174">
        <v>0</v>
      </c>
      <c r="N2901" s="174">
        <v>547864</v>
      </c>
    </row>
    <row r="2902" spans="1:14" hidden="1" outlineLevel="1" x14ac:dyDescent="0.25">
      <c r="A2902" s="175" t="s">
        <v>424</v>
      </c>
      <c r="B2902" s="175" t="s">
        <v>425</v>
      </c>
      <c r="C2902" s="175" t="s">
        <v>179</v>
      </c>
      <c r="D2902" s="175" t="s">
        <v>180</v>
      </c>
      <c r="E2902" s="175"/>
      <c r="F2902" s="174">
        <v>82144</v>
      </c>
      <c r="G2902" s="174">
        <v>0</v>
      </c>
      <c r="H2902" s="174">
        <v>0</v>
      </c>
      <c r="I2902" s="174">
        <v>0</v>
      </c>
      <c r="J2902" s="174">
        <v>0</v>
      </c>
      <c r="K2902" s="174">
        <v>0</v>
      </c>
      <c r="L2902" s="174">
        <v>1864</v>
      </c>
      <c r="M2902" s="174">
        <v>0</v>
      </c>
      <c r="N2902" s="174">
        <v>84008</v>
      </c>
    </row>
    <row r="2903" spans="1:14" hidden="1" outlineLevel="1" x14ac:dyDescent="0.25">
      <c r="A2903" s="175" t="s">
        <v>424</v>
      </c>
      <c r="B2903" s="175" t="s">
        <v>425</v>
      </c>
      <c r="C2903" s="175" t="s">
        <v>181</v>
      </c>
      <c r="D2903" s="175" t="s">
        <v>182</v>
      </c>
      <c r="E2903" s="175"/>
      <c r="F2903" s="174">
        <v>0</v>
      </c>
      <c r="G2903" s="174">
        <v>0</v>
      </c>
      <c r="H2903" s="174">
        <v>0</v>
      </c>
      <c r="I2903" s="174">
        <v>0</v>
      </c>
      <c r="J2903" s="174">
        <v>0</v>
      </c>
      <c r="K2903" s="174">
        <v>0</v>
      </c>
      <c r="L2903" s="174">
        <v>0</v>
      </c>
      <c r="M2903" s="174">
        <v>2696</v>
      </c>
      <c r="N2903" s="174">
        <v>2696</v>
      </c>
    </row>
    <row r="2904" spans="1:14" hidden="1" outlineLevel="1" x14ac:dyDescent="0.25">
      <c r="A2904" s="175" t="s">
        <v>424</v>
      </c>
      <c r="B2904" s="175" t="s">
        <v>425</v>
      </c>
      <c r="C2904" s="175" t="s">
        <v>183</v>
      </c>
      <c r="D2904" s="175" t="s">
        <v>184</v>
      </c>
      <c r="E2904" s="175"/>
      <c r="F2904" s="174">
        <v>0</v>
      </c>
      <c r="G2904" s="174">
        <v>0</v>
      </c>
      <c r="H2904" s="174">
        <v>0</v>
      </c>
      <c r="I2904" s="174">
        <v>0</v>
      </c>
      <c r="J2904" s="174">
        <v>0</v>
      </c>
      <c r="K2904" s="174">
        <v>0</v>
      </c>
      <c r="L2904" s="174">
        <v>0</v>
      </c>
      <c r="M2904" s="174">
        <v>0</v>
      </c>
      <c r="N2904" s="174">
        <v>0</v>
      </c>
    </row>
    <row r="2905" spans="1:14" hidden="1" outlineLevel="1" x14ac:dyDescent="0.25">
      <c r="A2905" s="175" t="s">
        <v>424</v>
      </c>
      <c r="B2905" s="175" t="s">
        <v>425</v>
      </c>
      <c r="C2905" s="175" t="s">
        <v>185</v>
      </c>
      <c r="D2905" s="175" t="s">
        <v>186</v>
      </c>
      <c r="E2905" s="175"/>
      <c r="F2905" s="174">
        <v>8448</v>
      </c>
      <c r="G2905" s="174">
        <v>1728</v>
      </c>
      <c r="H2905" s="174">
        <v>0</v>
      </c>
      <c r="I2905" s="174">
        <v>0</v>
      </c>
      <c r="J2905" s="174">
        <v>0</v>
      </c>
      <c r="K2905" s="174">
        <v>0</v>
      </c>
      <c r="L2905" s="174">
        <v>0</v>
      </c>
      <c r="M2905" s="174">
        <v>3927</v>
      </c>
      <c r="N2905" s="174">
        <v>14103</v>
      </c>
    </row>
    <row r="2906" spans="1:14" hidden="1" outlineLevel="1" x14ac:dyDescent="0.25">
      <c r="A2906" s="175" t="s">
        <v>424</v>
      </c>
      <c r="B2906" s="175" t="s">
        <v>425</v>
      </c>
      <c r="C2906" s="175" t="s">
        <v>187</v>
      </c>
      <c r="D2906" s="175" t="s">
        <v>188</v>
      </c>
      <c r="E2906" s="175"/>
      <c r="F2906" s="174">
        <v>0</v>
      </c>
      <c r="G2906" s="174">
        <v>0</v>
      </c>
      <c r="H2906" s="174">
        <v>0</v>
      </c>
      <c r="I2906" s="174">
        <v>0</v>
      </c>
      <c r="J2906" s="174">
        <v>0</v>
      </c>
      <c r="K2906" s="174">
        <v>0</v>
      </c>
      <c r="L2906" s="174">
        <v>0</v>
      </c>
      <c r="M2906" s="174">
        <v>0</v>
      </c>
      <c r="N2906" s="174">
        <v>0</v>
      </c>
    </row>
    <row r="2907" spans="1:14" hidden="1" outlineLevel="1" x14ac:dyDescent="0.25">
      <c r="A2907" s="175" t="s">
        <v>424</v>
      </c>
      <c r="B2907" s="175" t="s">
        <v>425</v>
      </c>
      <c r="C2907" s="175" t="s">
        <v>189</v>
      </c>
      <c r="D2907" s="175" t="s">
        <v>190</v>
      </c>
      <c r="E2907" s="175"/>
      <c r="F2907" s="174">
        <v>0</v>
      </c>
      <c r="G2907" s="174">
        <v>0</v>
      </c>
      <c r="H2907" s="174">
        <v>0</v>
      </c>
      <c r="I2907" s="174">
        <v>0</v>
      </c>
      <c r="J2907" s="174">
        <v>0</v>
      </c>
      <c r="K2907" s="174">
        <v>0</v>
      </c>
      <c r="L2907" s="174">
        <v>0</v>
      </c>
      <c r="M2907" s="174">
        <v>0</v>
      </c>
      <c r="N2907" s="174">
        <v>0</v>
      </c>
    </row>
    <row r="2908" spans="1:14" hidden="1" outlineLevel="1" x14ac:dyDescent="0.25">
      <c r="A2908" s="175" t="s">
        <v>424</v>
      </c>
      <c r="B2908" s="175" t="s">
        <v>425</v>
      </c>
      <c r="C2908" s="175" t="s">
        <v>191</v>
      </c>
      <c r="D2908" s="175" t="s">
        <v>192</v>
      </c>
      <c r="E2908" s="175"/>
      <c r="F2908" s="174">
        <v>0</v>
      </c>
      <c r="G2908" s="174">
        <v>215872</v>
      </c>
      <c r="H2908" s="174">
        <v>86688</v>
      </c>
      <c r="I2908" s="174">
        <v>0</v>
      </c>
      <c r="J2908" s="174">
        <v>0</v>
      </c>
      <c r="K2908" s="174">
        <v>0</v>
      </c>
      <c r="L2908" s="174">
        <v>0</v>
      </c>
      <c r="M2908" s="174">
        <v>10522</v>
      </c>
      <c r="N2908" s="174">
        <v>313082</v>
      </c>
    </row>
    <row r="2909" spans="1:14" hidden="1" outlineLevel="1" x14ac:dyDescent="0.25">
      <c r="A2909" s="175" t="s">
        <v>424</v>
      </c>
      <c r="B2909" s="175" t="s">
        <v>425</v>
      </c>
      <c r="C2909" s="175" t="s">
        <v>193</v>
      </c>
      <c r="D2909" s="175" t="s">
        <v>194</v>
      </c>
      <c r="E2909" s="175"/>
      <c r="F2909" s="174">
        <v>0</v>
      </c>
      <c r="G2909" s="174">
        <v>0</v>
      </c>
      <c r="H2909" s="174">
        <v>0</v>
      </c>
      <c r="I2909" s="174">
        <v>0</v>
      </c>
      <c r="J2909" s="174">
        <v>0</v>
      </c>
      <c r="K2909" s="174">
        <v>0</v>
      </c>
      <c r="L2909" s="174">
        <v>0</v>
      </c>
      <c r="M2909" s="174">
        <v>0</v>
      </c>
      <c r="N2909" s="174">
        <v>0</v>
      </c>
    </row>
    <row r="2910" spans="1:14" hidden="1" outlineLevel="1" x14ac:dyDescent="0.25">
      <c r="A2910" s="175" t="s">
        <v>424</v>
      </c>
      <c r="B2910" s="175" t="s">
        <v>425</v>
      </c>
      <c r="C2910" s="175" t="s">
        <v>195</v>
      </c>
      <c r="D2910" s="175" t="s">
        <v>196</v>
      </c>
      <c r="E2910" s="175"/>
      <c r="F2910" s="174">
        <v>0</v>
      </c>
      <c r="G2910" s="174">
        <v>0</v>
      </c>
      <c r="H2910" s="174">
        <v>0</v>
      </c>
      <c r="I2910" s="174">
        <v>0</v>
      </c>
      <c r="J2910" s="174">
        <v>0</v>
      </c>
      <c r="K2910" s="174">
        <v>0</v>
      </c>
      <c r="L2910" s="174">
        <v>0</v>
      </c>
      <c r="M2910" s="174">
        <v>0</v>
      </c>
      <c r="N2910" s="174">
        <v>0</v>
      </c>
    </row>
    <row r="2911" spans="1:14" hidden="1" outlineLevel="1" x14ac:dyDescent="0.25">
      <c r="A2911" s="175" t="s">
        <v>424</v>
      </c>
      <c r="B2911" s="175" t="s">
        <v>425</v>
      </c>
      <c r="C2911" s="175" t="s">
        <v>197</v>
      </c>
      <c r="D2911" s="175" t="s">
        <v>198</v>
      </c>
      <c r="E2911" s="175"/>
      <c r="F2911" s="174">
        <v>0</v>
      </c>
      <c r="G2911" s="174">
        <v>0</v>
      </c>
      <c r="H2911" s="174">
        <v>0</v>
      </c>
      <c r="I2911" s="174">
        <v>0</v>
      </c>
      <c r="J2911" s="174">
        <v>9120</v>
      </c>
      <c r="K2911" s="174">
        <v>0</v>
      </c>
      <c r="L2911" s="174">
        <v>4192</v>
      </c>
      <c r="M2911" s="174">
        <v>0</v>
      </c>
      <c r="N2911" s="174">
        <v>13312</v>
      </c>
    </row>
    <row r="2912" spans="1:14" hidden="1" outlineLevel="1" x14ac:dyDescent="0.25">
      <c r="A2912" s="175" t="s">
        <v>424</v>
      </c>
      <c r="B2912" s="175" t="s">
        <v>425</v>
      </c>
      <c r="C2912" s="175" t="s">
        <v>199</v>
      </c>
      <c r="D2912" s="175" t="s">
        <v>200</v>
      </c>
      <c r="E2912" s="175"/>
      <c r="F2912" s="174">
        <v>50992</v>
      </c>
      <c r="G2912" s="174">
        <v>0</v>
      </c>
      <c r="H2912" s="174">
        <v>0</v>
      </c>
      <c r="I2912" s="174">
        <v>0</v>
      </c>
      <c r="J2912" s="174">
        <v>0</v>
      </c>
      <c r="K2912" s="174">
        <v>0</v>
      </c>
      <c r="L2912" s="174">
        <v>0</v>
      </c>
      <c r="M2912" s="174">
        <v>0</v>
      </c>
      <c r="N2912" s="174">
        <v>50992</v>
      </c>
    </row>
    <row r="2913" spans="1:14" hidden="1" outlineLevel="1" x14ac:dyDescent="0.25">
      <c r="A2913" s="175" t="s">
        <v>424</v>
      </c>
      <c r="B2913" s="175" t="s">
        <v>425</v>
      </c>
      <c r="C2913" s="175" t="s">
        <v>201</v>
      </c>
      <c r="D2913" s="175" t="s">
        <v>202</v>
      </c>
      <c r="E2913" s="175"/>
      <c r="F2913" s="174">
        <v>4560</v>
      </c>
      <c r="G2913" s="174">
        <v>0</v>
      </c>
      <c r="H2913" s="174">
        <v>0</v>
      </c>
      <c r="I2913" s="174">
        <v>0</v>
      </c>
      <c r="J2913" s="174">
        <v>0</v>
      </c>
      <c r="K2913" s="174">
        <v>0</v>
      </c>
      <c r="L2913" s="174">
        <v>0</v>
      </c>
      <c r="M2913" s="174">
        <v>0</v>
      </c>
      <c r="N2913" s="174">
        <v>4560</v>
      </c>
    </row>
    <row r="2914" spans="1:14" hidden="1" outlineLevel="1" x14ac:dyDescent="0.25">
      <c r="A2914" s="175" t="s">
        <v>424</v>
      </c>
      <c r="B2914" s="175" t="s">
        <v>425</v>
      </c>
      <c r="C2914" s="175" t="s">
        <v>203</v>
      </c>
      <c r="D2914" s="175" t="s">
        <v>204</v>
      </c>
      <c r="E2914" s="175"/>
      <c r="F2914" s="174">
        <v>739008</v>
      </c>
      <c r="G2914" s="174">
        <v>0</v>
      </c>
      <c r="H2914" s="174">
        <v>0</v>
      </c>
      <c r="I2914" s="174">
        <v>0</v>
      </c>
      <c r="J2914" s="174">
        <v>0</v>
      </c>
      <c r="K2914" s="174">
        <v>0</v>
      </c>
      <c r="L2914" s="174">
        <v>0</v>
      </c>
      <c r="M2914" s="174">
        <v>0</v>
      </c>
      <c r="N2914" s="174">
        <v>739008</v>
      </c>
    </row>
    <row r="2915" spans="1:14" hidden="1" outlineLevel="1" x14ac:dyDescent="0.25">
      <c r="A2915" s="175" t="s">
        <v>424</v>
      </c>
      <c r="B2915" s="175" t="s">
        <v>425</v>
      </c>
      <c r="C2915" s="175" t="s">
        <v>205</v>
      </c>
      <c r="D2915" s="175" t="s">
        <v>206</v>
      </c>
      <c r="E2915" s="175"/>
      <c r="F2915" s="174">
        <v>228464</v>
      </c>
      <c r="G2915" s="174">
        <v>0</v>
      </c>
      <c r="H2915" s="174">
        <v>0</v>
      </c>
      <c r="I2915" s="174">
        <v>0</v>
      </c>
      <c r="J2915" s="174">
        <v>30335</v>
      </c>
      <c r="K2915" s="174">
        <v>0</v>
      </c>
      <c r="L2915" s="174">
        <v>6976</v>
      </c>
      <c r="M2915" s="174">
        <v>0</v>
      </c>
      <c r="N2915" s="174">
        <v>265775</v>
      </c>
    </row>
    <row r="2916" spans="1:14" hidden="1" outlineLevel="1" x14ac:dyDescent="0.25">
      <c r="A2916" s="175" t="s">
        <v>424</v>
      </c>
      <c r="B2916" s="175" t="s">
        <v>425</v>
      </c>
      <c r="C2916" s="175" t="s">
        <v>207</v>
      </c>
      <c r="D2916" s="175" t="s">
        <v>208</v>
      </c>
      <c r="E2916" s="175"/>
      <c r="F2916" s="174">
        <v>0</v>
      </c>
      <c r="G2916" s="174">
        <v>0</v>
      </c>
      <c r="H2916" s="174">
        <v>0</v>
      </c>
      <c r="I2916" s="174">
        <v>0</v>
      </c>
      <c r="J2916" s="174">
        <v>0</v>
      </c>
      <c r="K2916" s="174">
        <v>0</v>
      </c>
      <c r="L2916" s="174">
        <v>0</v>
      </c>
      <c r="M2916" s="174">
        <v>0</v>
      </c>
      <c r="N2916" s="174">
        <v>0</v>
      </c>
    </row>
    <row r="2917" spans="1:14" hidden="1" outlineLevel="1" x14ac:dyDescent="0.25">
      <c r="A2917" s="175" t="s">
        <v>424</v>
      </c>
      <c r="B2917" s="175" t="s">
        <v>425</v>
      </c>
      <c r="C2917" s="175" t="s">
        <v>209</v>
      </c>
      <c r="D2917" s="175" t="s">
        <v>210</v>
      </c>
      <c r="E2917" s="175"/>
      <c r="F2917" s="174">
        <v>1653579</v>
      </c>
      <c r="G2917" s="174">
        <v>1164000</v>
      </c>
      <c r="H2917" s="174">
        <v>86688</v>
      </c>
      <c r="I2917" s="174">
        <v>104480</v>
      </c>
      <c r="J2917" s="174">
        <v>335045</v>
      </c>
      <c r="K2917" s="174">
        <v>185606</v>
      </c>
      <c r="L2917" s="174">
        <v>412505</v>
      </c>
      <c r="M2917" s="174">
        <v>193097</v>
      </c>
      <c r="N2917" s="174">
        <v>4135000</v>
      </c>
    </row>
    <row r="2918" spans="1:14" hidden="1" outlineLevel="1" x14ac:dyDescent="0.25">
      <c r="D2918" s="173" t="s">
        <v>211</v>
      </c>
      <c r="E2918" s="173"/>
    </row>
    <row r="2919" spans="1:14" hidden="1" outlineLevel="1" x14ac:dyDescent="0.25">
      <c r="A2919" s="175" t="s">
        <v>424</v>
      </c>
      <c r="B2919" s="175" t="s">
        <v>425</v>
      </c>
      <c r="C2919" s="175" t="s">
        <v>212</v>
      </c>
      <c r="D2919" s="175" t="s">
        <v>213</v>
      </c>
      <c r="E2919" s="175"/>
      <c r="F2919" s="174">
        <v>0</v>
      </c>
      <c r="G2919" s="174">
        <v>0</v>
      </c>
      <c r="H2919" s="174">
        <v>0</v>
      </c>
      <c r="I2919" s="174">
        <v>0</v>
      </c>
      <c r="J2919" s="174">
        <v>0</v>
      </c>
      <c r="K2919" s="174">
        <v>0</v>
      </c>
      <c r="L2919" s="174">
        <v>0</v>
      </c>
      <c r="M2919" s="174">
        <v>0</v>
      </c>
      <c r="N2919" s="174">
        <v>0</v>
      </c>
    </row>
    <row r="2920" spans="1:14" hidden="1" outlineLevel="1" x14ac:dyDescent="0.25">
      <c r="A2920" s="175" t="s">
        <v>424</v>
      </c>
      <c r="B2920" s="175" t="s">
        <v>425</v>
      </c>
      <c r="C2920" s="175" t="s">
        <v>214</v>
      </c>
      <c r="D2920" s="175" t="s">
        <v>215</v>
      </c>
      <c r="E2920" s="175"/>
      <c r="F2920" s="174">
        <v>0</v>
      </c>
      <c r="G2920" s="174">
        <v>0</v>
      </c>
      <c r="H2920" s="174">
        <v>0</v>
      </c>
      <c r="I2920" s="174">
        <v>0</v>
      </c>
      <c r="J2920" s="174">
        <v>0</v>
      </c>
      <c r="K2920" s="174">
        <v>0</v>
      </c>
      <c r="L2920" s="174">
        <v>0</v>
      </c>
      <c r="M2920" s="174">
        <v>0</v>
      </c>
      <c r="N2920" s="174">
        <v>0</v>
      </c>
    </row>
    <row r="2921" spans="1:14" hidden="1" outlineLevel="1" x14ac:dyDescent="0.25">
      <c r="A2921" s="175" t="s">
        <v>424</v>
      </c>
      <c r="B2921" s="175" t="s">
        <v>425</v>
      </c>
      <c r="C2921" s="175" t="s">
        <v>216</v>
      </c>
      <c r="D2921" s="175" t="s">
        <v>217</v>
      </c>
      <c r="E2921" s="175"/>
      <c r="F2921" s="174">
        <v>0</v>
      </c>
      <c r="G2921" s="174">
        <v>0</v>
      </c>
      <c r="H2921" s="174">
        <v>0</v>
      </c>
      <c r="I2921" s="174">
        <v>0</v>
      </c>
      <c r="J2921" s="174">
        <v>0</v>
      </c>
      <c r="K2921" s="174">
        <v>0</v>
      </c>
      <c r="L2921" s="174">
        <v>0</v>
      </c>
      <c r="M2921" s="174">
        <v>0</v>
      </c>
      <c r="N2921" s="174">
        <v>0</v>
      </c>
    </row>
    <row r="2922" spans="1:14" hidden="1" outlineLevel="1" x14ac:dyDescent="0.25">
      <c r="A2922" s="175" t="s">
        <v>424</v>
      </c>
      <c r="B2922" s="175" t="s">
        <v>425</v>
      </c>
      <c r="C2922" s="175" t="s">
        <v>218</v>
      </c>
      <c r="D2922" s="175" t="s">
        <v>219</v>
      </c>
      <c r="E2922" s="175"/>
      <c r="F2922" s="174">
        <v>0</v>
      </c>
      <c r="G2922" s="174">
        <v>0</v>
      </c>
      <c r="H2922" s="174">
        <v>0</v>
      </c>
      <c r="I2922" s="174">
        <v>0</v>
      </c>
      <c r="J2922" s="174">
        <v>0</v>
      </c>
      <c r="K2922" s="174">
        <v>0</v>
      </c>
      <c r="L2922" s="174">
        <v>0</v>
      </c>
      <c r="M2922" s="174">
        <v>0</v>
      </c>
      <c r="N2922" s="174">
        <v>0</v>
      </c>
    </row>
    <row r="2923" spans="1:14" hidden="1" outlineLevel="1" x14ac:dyDescent="0.25">
      <c r="A2923" s="175" t="s">
        <v>424</v>
      </c>
      <c r="B2923" s="175" t="s">
        <v>425</v>
      </c>
      <c r="C2923" s="175" t="s">
        <v>482</v>
      </c>
      <c r="D2923" s="175" t="s">
        <v>483</v>
      </c>
      <c r="E2923" s="175"/>
      <c r="F2923" s="174">
        <v>0</v>
      </c>
      <c r="G2923" s="174">
        <v>0</v>
      </c>
      <c r="H2923" s="174">
        <v>0</v>
      </c>
      <c r="I2923" s="174">
        <v>0</v>
      </c>
      <c r="J2923" s="174">
        <v>0</v>
      </c>
      <c r="K2923" s="174">
        <v>0</v>
      </c>
      <c r="L2923" s="174">
        <v>0</v>
      </c>
      <c r="M2923" s="174">
        <v>0</v>
      </c>
      <c r="N2923" s="174">
        <v>0</v>
      </c>
    </row>
    <row r="2924" spans="1:14" hidden="1" outlineLevel="1" x14ac:dyDescent="0.25">
      <c r="A2924" s="175" t="s">
        <v>424</v>
      </c>
      <c r="B2924" s="175" t="s">
        <v>425</v>
      </c>
      <c r="C2924" s="175" t="s">
        <v>484</v>
      </c>
      <c r="D2924" s="175" t="s">
        <v>220</v>
      </c>
      <c r="E2924" s="175"/>
      <c r="F2924" s="174">
        <v>0</v>
      </c>
      <c r="G2924" s="174">
        <v>0</v>
      </c>
      <c r="H2924" s="174">
        <v>0</v>
      </c>
      <c r="I2924" s="174">
        <v>0</v>
      </c>
      <c r="J2924" s="174">
        <v>0</v>
      </c>
      <c r="K2924" s="174">
        <v>0</v>
      </c>
      <c r="L2924" s="174">
        <v>0</v>
      </c>
      <c r="M2924" s="174">
        <v>0</v>
      </c>
      <c r="N2924" s="174">
        <v>0</v>
      </c>
    </row>
    <row r="2925" spans="1:14" hidden="1" outlineLevel="1" x14ac:dyDescent="0.25"/>
    <row r="2926" spans="1:14" hidden="1" outlineLevel="1" x14ac:dyDescent="0.25"/>
    <row r="2927" spans="1:14" hidden="1" outlineLevel="1" x14ac:dyDescent="0.25">
      <c r="A2927" s="173" t="s">
        <v>426</v>
      </c>
    </row>
    <row r="2928" spans="1:14" hidden="1" outlineLevel="1" x14ac:dyDescent="0.25">
      <c r="A2928" s="175" t="s">
        <v>6</v>
      </c>
      <c r="B2928" s="175" t="s">
        <v>143</v>
      </c>
      <c r="C2928" s="175" t="s">
        <v>14</v>
      </c>
      <c r="D2928" s="173" t="s">
        <v>144</v>
      </c>
      <c r="E2928" s="173"/>
      <c r="F2928" s="174" t="s">
        <v>145</v>
      </c>
      <c r="G2928" s="174" t="s">
        <v>146</v>
      </c>
      <c r="H2928" s="174" t="s">
        <v>147</v>
      </c>
      <c r="I2928" s="174" t="s">
        <v>148</v>
      </c>
      <c r="J2928" s="174" t="s">
        <v>149</v>
      </c>
      <c r="K2928" s="174" t="s">
        <v>150</v>
      </c>
      <c r="L2928" s="174" t="s">
        <v>151</v>
      </c>
      <c r="M2928" s="174" t="s">
        <v>152</v>
      </c>
      <c r="N2928" s="174" t="s">
        <v>5</v>
      </c>
    </row>
    <row r="2929" spans="1:14" hidden="1" outlineLevel="1" x14ac:dyDescent="0.25">
      <c r="A2929" s="175" t="s">
        <v>427</v>
      </c>
      <c r="B2929" s="175" t="s">
        <v>428</v>
      </c>
      <c r="C2929" s="175" t="s">
        <v>155</v>
      </c>
      <c r="D2929" s="175" t="s">
        <v>156</v>
      </c>
      <c r="E2929" s="175"/>
      <c r="F2929" s="174">
        <v>85056</v>
      </c>
      <c r="G2929" s="174">
        <v>0</v>
      </c>
      <c r="H2929" s="174">
        <v>0</v>
      </c>
      <c r="I2929" s="174">
        <v>0</v>
      </c>
      <c r="J2929" s="174">
        <v>0</v>
      </c>
      <c r="K2929" s="174">
        <v>0</v>
      </c>
      <c r="L2929" s="174">
        <v>2632</v>
      </c>
      <c r="M2929" s="174">
        <v>0</v>
      </c>
      <c r="N2929" s="174">
        <v>87688</v>
      </c>
    </row>
    <row r="2930" spans="1:14" hidden="1" outlineLevel="1" x14ac:dyDescent="0.25">
      <c r="A2930" s="175" t="s">
        <v>427</v>
      </c>
      <c r="B2930" s="175" t="s">
        <v>428</v>
      </c>
      <c r="C2930" s="175" t="s">
        <v>157</v>
      </c>
      <c r="D2930" s="175" t="s">
        <v>158</v>
      </c>
      <c r="E2930" s="175"/>
      <c r="F2930" s="174">
        <v>0</v>
      </c>
      <c r="G2930" s="174">
        <v>0</v>
      </c>
      <c r="H2930" s="174">
        <v>0</v>
      </c>
      <c r="I2930" s="174">
        <v>0</v>
      </c>
      <c r="J2930" s="174">
        <v>10688</v>
      </c>
      <c r="K2930" s="174">
        <v>0</v>
      </c>
      <c r="L2930" s="174">
        <v>8081</v>
      </c>
      <c r="M2930" s="174">
        <v>0</v>
      </c>
      <c r="N2930" s="174">
        <v>18769</v>
      </c>
    </row>
    <row r="2931" spans="1:14" hidden="1" outlineLevel="1" x14ac:dyDescent="0.25">
      <c r="A2931" s="175" t="s">
        <v>427</v>
      </c>
      <c r="B2931" s="175" t="s">
        <v>428</v>
      </c>
      <c r="C2931" s="175" t="s">
        <v>159</v>
      </c>
      <c r="D2931" s="175" t="s">
        <v>160</v>
      </c>
      <c r="E2931" s="175"/>
      <c r="F2931" s="174">
        <v>0</v>
      </c>
      <c r="G2931" s="174">
        <v>1040688</v>
      </c>
      <c r="H2931" s="174">
        <v>0</v>
      </c>
      <c r="I2931" s="174">
        <v>0</v>
      </c>
      <c r="J2931" s="174">
        <v>0</v>
      </c>
      <c r="K2931" s="174">
        <v>0</v>
      </c>
      <c r="L2931" s="174">
        <v>0</v>
      </c>
      <c r="M2931" s="174">
        <v>0</v>
      </c>
      <c r="N2931" s="174">
        <v>1040688</v>
      </c>
    </row>
    <row r="2932" spans="1:14" hidden="1" outlineLevel="1" x14ac:dyDescent="0.25">
      <c r="A2932" s="175" t="s">
        <v>427</v>
      </c>
      <c r="B2932" s="175" t="s">
        <v>428</v>
      </c>
      <c r="C2932" s="175" t="s">
        <v>161</v>
      </c>
      <c r="D2932" s="175" t="s">
        <v>162</v>
      </c>
      <c r="E2932" s="175"/>
      <c r="F2932" s="174">
        <v>137280</v>
      </c>
      <c r="G2932" s="174">
        <v>28320</v>
      </c>
      <c r="H2932" s="174">
        <v>0</v>
      </c>
      <c r="I2932" s="174">
        <v>0</v>
      </c>
      <c r="J2932" s="174">
        <v>234872</v>
      </c>
      <c r="K2932" s="174">
        <v>17637</v>
      </c>
      <c r="L2932" s="174">
        <v>34756</v>
      </c>
      <c r="M2932" s="174">
        <v>9392</v>
      </c>
      <c r="N2932" s="174">
        <v>462257</v>
      </c>
    </row>
    <row r="2933" spans="1:14" hidden="1" outlineLevel="1" x14ac:dyDescent="0.25">
      <c r="A2933" s="175" t="s">
        <v>427</v>
      </c>
      <c r="B2933" s="175" t="s">
        <v>428</v>
      </c>
      <c r="C2933" s="175" t="s">
        <v>163</v>
      </c>
      <c r="D2933" s="175" t="s">
        <v>164</v>
      </c>
      <c r="E2933" s="175"/>
      <c r="F2933" s="174">
        <v>0</v>
      </c>
      <c r="G2933" s="174">
        <v>0</v>
      </c>
      <c r="H2933" s="174">
        <v>0</v>
      </c>
      <c r="I2933" s="174">
        <v>0</v>
      </c>
      <c r="J2933" s="174">
        <v>0</v>
      </c>
      <c r="K2933" s="174">
        <v>0</v>
      </c>
      <c r="L2933" s="174">
        <v>0</v>
      </c>
      <c r="M2933" s="174">
        <v>0</v>
      </c>
      <c r="N2933" s="174">
        <v>0</v>
      </c>
    </row>
    <row r="2934" spans="1:14" hidden="1" outlineLevel="1" x14ac:dyDescent="0.25">
      <c r="A2934" s="175" t="s">
        <v>427</v>
      </c>
      <c r="B2934" s="175" t="s">
        <v>428</v>
      </c>
      <c r="C2934" s="175" t="s">
        <v>165</v>
      </c>
      <c r="D2934" s="175" t="s">
        <v>166</v>
      </c>
      <c r="E2934" s="175"/>
      <c r="F2934" s="174">
        <v>34576</v>
      </c>
      <c r="G2934" s="174">
        <v>0</v>
      </c>
      <c r="H2934" s="174">
        <v>0</v>
      </c>
      <c r="I2934" s="174">
        <v>0</v>
      </c>
      <c r="J2934" s="174">
        <v>112496</v>
      </c>
      <c r="K2934" s="174">
        <v>0</v>
      </c>
      <c r="L2934" s="174">
        <v>150320</v>
      </c>
      <c r="M2934" s="174">
        <v>0</v>
      </c>
      <c r="N2934" s="174">
        <v>297392</v>
      </c>
    </row>
    <row r="2935" spans="1:14" hidden="1" outlineLevel="1" x14ac:dyDescent="0.25">
      <c r="A2935" s="175" t="s">
        <v>427</v>
      </c>
      <c r="B2935" s="175" t="s">
        <v>428</v>
      </c>
      <c r="C2935" s="175" t="s">
        <v>167</v>
      </c>
      <c r="D2935" s="175" t="s">
        <v>168</v>
      </c>
      <c r="E2935" s="175"/>
      <c r="F2935" s="174">
        <v>0</v>
      </c>
      <c r="G2935" s="174">
        <v>154848</v>
      </c>
      <c r="H2935" s="174">
        <v>0</v>
      </c>
      <c r="I2935" s="174">
        <v>0</v>
      </c>
      <c r="J2935" s="174">
        <v>0</v>
      </c>
      <c r="K2935" s="174">
        <v>217905</v>
      </c>
      <c r="L2935" s="174">
        <v>0</v>
      </c>
      <c r="M2935" s="174">
        <v>43761</v>
      </c>
      <c r="N2935" s="174">
        <v>416514</v>
      </c>
    </row>
    <row r="2936" spans="1:14" hidden="1" outlineLevel="1" x14ac:dyDescent="0.25">
      <c r="A2936" s="175" t="s">
        <v>427</v>
      </c>
      <c r="B2936" s="175" t="s">
        <v>428</v>
      </c>
      <c r="C2936" s="175" t="s">
        <v>169</v>
      </c>
      <c r="D2936" s="175" t="s">
        <v>170</v>
      </c>
      <c r="E2936" s="175"/>
      <c r="F2936" s="174">
        <v>0</v>
      </c>
      <c r="G2936" s="174">
        <v>0</v>
      </c>
      <c r="H2936" s="174">
        <v>0</v>
      </c>
      <c r="I2936" s="174">
        <v>0</v>
      </c>
      <c r="J2936" s="174">
        <v>0</v>
      </c>
      <c r="K2936" s="174">
        <v>0</v>
      </c>
      <c r="L2936" s="174">
        <v>2288</v>
      </c>
      <c r="M2936" s="174">
        <v>0</v>
      </c>
      <c r="N2936" s="174">
        <v>2288</v>
      </c>
    </row>
    <row r="2937" spans="1:14" hidden="1" outlineLevel="1" x14ac:dyDescent="0.25">
      <c r="A2937" s="175" t="s">
        <v>427</v>
      </c>
      <c r="B2937" s="175" t="s">
        <v>428</v>
      </c>
      <c r="C2937" s="175" t="s">
        <v>171</v>
      </c>
      <c r="D2937" s="175" t="s">
        <v>172</v>
      </c>
      <c r="E2937" s="175"/>
      <c r="F2937" s="174">
        <v>55920</v>
      </c>
      <c r="G2937" s="174">
        <v>28976</v>
      </c>
      <c r="H2937" s="174">
        <v>0</v>
      </c>
      <c r="I2937" s="174">
        <v>0</v>
      </c>
      <c r="J2937" s="174">
        <v>0</v>
      </c>
      <c r="K2937" s="174">
        <v>0</v>
      </c>
      <c r="L2937" s="174">
        <v>5118</v>
      </c>
      <c r="M2937" s="174">
        <v>484</v>
      </c>
      <c r="N2937" s="174">
        <v>90498</v>
      </c>
    </row>
    <row r="2938" spans="1:14" hidden="1" outlineLevel="1" x14ac:dyDescent="0.25">
      <c r="A2938" s="175" t="s">
        <v>427</v>
      </c>
      <c r="B2938" s="175" t="s">
        <v>428</v>
      </c>
      <c r="C2938" s="175" t="s">
        <v>173</v>
      </c>
      <c r="D2938" s="175" t="s">
        <v>174</v>
      </c>
      <c r="E2938" s="175"/>
      <c r="F2938" s="174">
        <v>0</v>
      </c>
      <c r="G2938" s="174">
        <v>36992</v>
      </c>
      <c r="H2938" s="174">
        <v>0</v>
      </c>
      <c r="I2938" s="174">
        <v>0</v>
      </c>
      <c r="J2938" s="174">
        <v>0</v>
      </c>
      <c r="K2938" s="174">
        <v>0</v>
      </c>
      <c r="L2938" s="174">
        <v>0</v>
      </c>
      <c r="M2938" s="174">
        <v>0</v>
      </c>
      <c r="N2938" s="174">
        <v>36992</v>
      </c>
    </row>
    <row r="2939" spans="1:14" hidden="1" outlineLevel="1" x14ac:dyDescent="0.25">
      <c r="A2939" s="175" t="s">
        <v>427</v>
      </c>
      <c r="B2939" s="175" t="s">
        <v>428</v>
      </c>
      <c r="C2939" s="175" t="s">
        <v>175</v>
      </c>
      <c r="D2939" s="175" t="s">
        <v>176</v>
      </c>
      <c r="E2939" s="175"/>
      <c r="F2939" s="174">
        <v>0</v>
      </c>
      <c r="G2939" s="174">
        <v>3072</v>
      </c>
      <c r="H2939" s="174">
        <v>0</v>
      </c>
      <c r="I2939" s="174">
        <v>0</v>
      </c>
      <c r="J2939" s="174">
        <v>0</v>
      </c>
      <c r="K2939" s="174">
        <v>49696</v>
      </c>
      <c r="L2939" s="174">
        <v>0</v>
      </c>
      <c r="M2939" s="174">
        <v>8370</v>
      </c>
      <c r="N2939" s="174">
        <v>61138</v>
      </c>
    </row>
    <row r="2940" spans="1:14" hidden="1" outlineLevel="1" x14ac:dyDescent="0.25">
      <c r="A2940" s="175" t="s">
        <v>427</v>
      </c>
      <c r="B2940" s="175" t="s">
        <v>428</v>
      </c>
      <c r="C2940" s="175" t="s">
        <v>177</v>
      </c>
      <c r="D2940" s="175" t="s">
        <v>178</v>
      </c>
      <c r="E2940" s="175"/>
      <c r="F2940" s="174">
        <v>927456</v>
      </c>
      <c r="G2940" s="174">
        <v>0</v>
      </c>
      <c r="H2940" s="174">
        <v>0</v>
      </c>
      <c r="I2940" s="174">
        <v>344507</v>
      </c>
      <c r="J2940" s="174">
        <v>0</v>
      </c>
      <c r="K2940" s="174">
        <v>0</v>
      </c>
      <c r="L2940" s="174">
        <v>0</v>
      </c>
      <c r="M2940" s="174">
        <v>0</v>
      </c>
      <c r="N2940" s="174">
        <v>1271963</v>
      </c>
    </row>
    <row r="2941" spans="1:14" hidden="1" outlineLevel="1" x14ac:dyDescent="0.25">
      <c r="A2941" s="175" t="s">
        <v>427</v>
      </c>
      <c r="B2941" s="175" t="s">
        <v>428</v>
      </c>
      <c r="C2941" s="175" t="s">
        <v>179</v>
      </c>
      <c r="D2941" s="175" t="s">
        <v>180</v>
      </c>
      <c r="E2941" s="175"/>
      <c r="F2941" s="174">
        <v>219968</v>
      </c>
      <c r="G2941" s="174">
        <v>0</v>
      </c>
      <c r="H2941" s="174">
        <v>0</v>
      </c>
      <c r="I2941" s="174">
        <v>0</v>
      </c>
      <c r="J2941" s="174">
        <v>0</v>
      </c>
      <c r="K2941" s="174">
        <v>0</v>
      </c>
      <c r="L2941" s="174">
        <v>1488</v>
      </c>
      <c r="M2941" s="174">
        <v>0</v>
      </c>
      <c r="N2941" s="174">
        <v>221456</v>
      </c>
    </row>
    <row r="2942" spans="1:14" hidden="1" outlineLevel="1" x14ac:dyDescent="0.25">
      <c r="A2942" s="175" t="s">
        <v>427</v>
      </c>
      <c r="B2942" s="175" t="s">
        <v>428</v>
      </c>
      <c r="C2942" s="175" t="s">
        <v>181</v>
      </c>
      <c r="D2942" s="175" t="s">
        <v>182</v>
      </c>
      <c r="E2942" s="175"/>
      <c r="F2942" s="174">
        <v>0</v>
      </c>
      <c r="G2942" s="174">
        <v>0</v>
      </c>
      <c r="H2942" s="174">
        <v>0</v>
      </c>
      <c r="I2942" s="174">
        <v>0</v>
      </c>
      <c r="J2942" s="174">
        <v>0</v>
      </c>
      <c r="K2942" s="174">
        <v>0</v>
      </c>
      <c r="L2942" s="174">
        <v>0</v>
      </c>
      <c r="M2942" s="174">
        <v>10702</v>
      </c>
      <c r="N2942" s="174">
        <v>10702</v>
      </c>
    </row>
    <row r="2943" spans="1:14" hidden="1" outlineLevel="1" x14ac:dyDescent="0.25">
      <c r="A2943" s="175" t="s">
        <v>427</v>
      </c>
      <c r="B2943" s="175" t="s">
        <v>428</v>
      </c>
      <c r="C2943" s="175" t="s">
        <v>183</v>
      </c>
      <c r="D2943" s="175" t="s">
        <v>184</v>
      </c>
      <c r="E2943" s="175"/>
      <c r="F2943" s="174">
        <v>0</v>
      </c>
      <c r="G2943" s="174">
        <v>0</v>
      </c>
      <c r="H2943" s="174">
        <v>0</v>
      </c>
      <c r="I2943" s="174">
        <v>0</v>
      </c>
      <c r="J2943" s="174">
        <v>0</v>
      </c>
      <c r="K2943" s="174">
        <v>0</v>
      </c>
      <c r="L2943" s="174">
        <v>0</v>
      </c>
      <c r="M2943" s="174">
        <v>0</v>
      </c>
      <c r="N2943" s="174">
        <v>0</v>
      </c>
    </row>
    <row r="2944" spans="1:14" hidden="1" outlineLevel="1" x14ac:dyDescent="0.25">
      <c r="A2944" s="175" t="s">
        <v>427</v>
      </c>
      <c r="B2944" s="175" t="s">
        <v>428</v>
      </c>
      <c r="C2944" s="175" t="s">
        <v>185</v>
      </c>
      <c r="D2944" s="175" t="s">
        <v>186</v>
      </c>
      <c r="E2944" s="175"/>
      <c r="F2944" s="174">
        <v>7296</v>
      </c>
      <c r="G2944" s="174">
        <v>480</v>
      </c>
      <c r="H2944" s="174">
        <v>0</v>
      </c>
      <c r="I2944" s="174">
        <v>0</v>
      </c>
      <c r="J2944" s="174">
        <v>0</v>
      </c>
      <c r="K2944" s="174">
        <v>0</v>
      </c>
      <c r="L2944" s="174">
        <v>1520</v>
      </c>
      <c r="M2944" s="174">
        <v>68111</v>
      </c>
      <c r="N2944" s="174">
        <v>77407</v>
      </c>
    </row>
    <row r="2945" spans="1:14" hidden="1" outlineLevel="1" x14ac:dyDescent="0.25">
      <c r="A2945" s="175" t="s">
        <v>427</v>
      </c>
      <c r="B2945" s="175" t="s">
        <v>428</v>
      </c>
      <c r="C2945" s="175" t="s">
        <v>187</v>
      </c>
      <c r="D2945" s="175" t="s">
        <v>188</v>
      </c>
      <c r="E2945" s="175"/>
      <c r="F2945" s="174">
        <v>0</v>
      </c>
      <c r="G2945" s="174">
        <v>0</v>
      </c>
      <c r="H2945" s="174">
        <v>0</v>
      </c>
      <c r="I2945" s="174">
        <v>0</v>
      </c>
      <c r="J2945" s="174">
        <v>0</v>
      </c>
      <c r="K2945" s="174">
        <v>0</v>
      </c>
      <c r="L2945" s="174">
        <v>0</v>
      </c>
      <c r="M2945" s="174">
        <v>0</v>
      </c>
      <c r="N2945" s="174">
        <v>0</v>
      </c>
    </row>
    <row r="2946" spans="1:14" hidden="1" outlineLevel="1" x14ac:dyDescent="0.25">
      <c r="A2946" s="175" t="s">
        <v>427</v>
      </c>
      <c r="B2946" s="175" t="s">
        <v>428</v>
      </c>
      <c r="C2946" s="175" t="s">
        <v>189</v>
      </c>
      <c r="D2946" s="175" t="s">
        <v>190</v>
      </c>
      <c r="E2946" s="175"/>
      <c r="F2946" s="174">
        <v>0</v>
      </c>
      <c r="G2946" s="174">
        <v>0</v>
      </c>
      <c r="H2946" s="174">
        <v>0</v>
      </c>
      <c r="I2946" s="174">
        <v>0</v>
      </c>
      <c r="J2946" s="174">
        <v>0</v>
      </c>
      <c r="K2946" s="174">
        <v>0</v>
      </c>
      <c r="L2946" s="174">
        <v>0</v>
      </c>
      <c r="M2946" s="174">
        <v>0</v>
      </c>
      <c r="N2946" s="174">
        <v>0</v>
      </c>
    </row>
    <row r="2947" spans="1:14" hidden="1" outlineLevel="1" x14ac:dyDescent="0.25">
      <c r="A2947" s="175" t="s">
        <v>427</v>
      </c>
      <c r="B2947" s="175" t="s">
        <v>428</v>
      </c>
      <c r="C2947" s="175" t="s">
        <v>191</v>
      </c>
      <c r="D2947" s="175" t="s">
        <v>192</v>
      </c>
      <c r="E2947" s="175"/>
      <c r="F2947" s="174">
        <v>0</v>
      </c>
      <c r="G2947" s="174">
        <v>579056</v>
      </c>
      <c r="H2947" s="174">
        <v>140656</v>
      </c>
      <c r="I2947" s="174">
        <v>0</v>
      </c>
      <c r="J2947" s="174">
        <v>0</v>
      </c>
      <c r="K2947" s="174">
        <v>960</v>
      </c>
      <c r="L2947" s="174">
        <v>0</v>
      </c>
      <c r="M2947" s="174">
        <v>8</v>
      </c>
      <c r="N2947" s="174">
        <v>720680</v>
      </c>
    </row>
    <row r="2948" spans="1:14" hidden="1" outlineLevel="1" x14ac:dyDescent="0.25">
      <c r="A2948" s="175" t="s">
        <v>427</v>
      </c>
      <c r="B2948" s="175" t="s">
        <v>428</v>
      </c>
      <c r="C2948" s="175" t="s">
        <v>193</v>
      </c>
      <c r="D2948" s="175" t="s">
        <v>194</v>
      </c>
      <c r="E2948" s="175"/>
      <c r="F2948" s="174">
        <v>0</v>
      </c>
      <c r="G2948" s="174">
        <v>0</v>
      </c>
      <c r="H2948" s="174">
        <v>0</v>
      </c>
      <c r="I2948" s="174">
        <v>0</v>
      </c>
      <c r="J2948" s="174">
        <v>0</v>
      </c>
      <c r="K2948" s="174">
        <v>0</v>
      </c>
      <c r="L2948" s="174">
        <v>168</v>
      </c>
      <c r="M2948" s="174">
        <v>0</v>
      </c>
      <c r="N2948" s="174">
        <v>168</v>
      </c>
    </row>
    <row r="2949" spans="1:14" hidden="1" outlineLevel="1" x14ac:dyDescent="0.25">
      <c r="A2949" s="175" t="s">
        <v>427</v>
      </c>
      <c r="B2949" s="175" t="s">
        <v>428</v>
      </c>
      <c r="C2949" s="175" t="s">
        <v>195</v>
      </c>
      <c r="D2949" s="175" t="s">
        <v>196</v>
      </c>
      <c r="E2949" s="175"/>
      <c r="F2949" s="174">
        <v>0</v>
      </c>
      <c r="G2949" s="174">
        <v>0</v>
      </c>
      <c r="H2949" s="174">
        <v>0</v>
      </c>
      <c r="I2949" s="174">
        <v>0</v>
      </c>
      <c r="J2949" s="174">
        <v>0</v>
      </c>
      <c r="K2949" s="174">
        <v>0</v>
      </c>
      <c r="L2949" s="174">
        <v>1780</v>
      </c>
      <c r="M2949" s="174">
        <v>0</v>
      </c>
      <c r="N2949" s="174">
        <v>1780</v>
      </c>
    </row>
    <row r="2950" spans="1:14" hidden="1" outlineLevel="1" x14ac:dyDescent="0.25">
      <c r="A2950" s="175" t="s">
        <v>427</v>
      </c>
      <c r="B2950" s="175" t="s">
        <v>428</v>
      </c>
      <c r="C2950" s="175" t="s">
        <v>197</v>
      </c>
      <c r="D2950" s="175" t="s">
        <v>198</v>
      </c>
      <c r="E2950" s="175"/>
      <c r="F2950" s="174">
        <v>0</v>
      </c>
      <c r="G2950" s="174">
        <v>0</v>
      </c>
      <c r="H2950" s="174">
        <v>0</v>
      </c>
      <c r="I2950" s="174">
        <v>0</v>
      </c>
      <c r="J2950" s="174">
        <v>10464</v>
      </c>
      <c r="K2950" s="174">
        <v>0</v>
      </c>
      <c r="L2950" s="174">
        <v>2168</v>
      </c>
      <c r="M2950" s="174">
        <v>0</v>
      </c>
      <c r="N2950" s="174">
        <v>12632</v>
      </c>
    </row>
    <row r="2951" spans="1:14" hidden="1" outlineLevel="1" x14ac:dyDescent="0.25">
      <c r="A2951" s="175" t="s">
        <v>427</v>
      </c>
      <c r="B2951" s="175" t="s">
        <v>428</v>
      </c>
      <c r="C2951" s="175" t="s">
        <v>199</v>
      </c>
      <c r="D2951" s="175" t="s">
        <v>200</v>
      </c>
      <c r="E2951" s="175"/>
      <c r="F2951" s="174">
        <v>127328</v>
      </c>
      <c r="G2951" s="174">
        <v>0</v>
      </c>
      <c r="H2951" s="174">
        <v>0</v>
      </c>
      <c r="I2951" s="174">
        <v>0</v>
      </c>
      <c r="J2951" s="174">
        <v>0</v>
      </c>
      <c r="K2951" s="174">
        <v>0</v>
      </c>
      <c r="L2951" s="174">
        <v>0</v>
      </c>
      <c r="M2951" s="174">
        <v>0</v>
      </c>
      <c r="N2951" s="174">
        <v>127328</v>
      </c>
    </row>
    <row r="2952" spans="1:14" hidden="1" outlineLevel="1" x14ac:dyDescent="0.25">
      <c r="A2952" s="175" t="s">
        <v>427</v>
      </c>
      <c r="B2952" s="175" t="s">
        <v>428</v>
      </c>
      <c r="C2952" s="175" t="s">
        <v>201</v>
      </c>
      <c r="D2952" s="175" t="s">
        <v>202</v>
      </c>
      <c r="E2952" s="175"/>
      <c r="F2952" s="174">
        <v>43248</v>
      </c>
      <c r="G2952" s="174">
        <v>0</v>
      </c>
      <c r="H2952" s="174">
        <v>0</v>
      </c>
      <c r="I2952" s="174">
        <v>0</v>
      </c>
      <c r="J2952" s="174">
        <v>0</v>
      </c>
      <c r="K2952" s="174">
        <v>0</v>
      </c>
      <c r="L2952" s="174">
        <v>0</v>
      </c>
      <c r="M2952" s="174">
        <v>0</v>
      </c>
      <c r="N2952" s="174">
        <v>43248</v>
      </c>
    </row>
    <row r="2953" spans="1:14" hidden="1" outlineLevel="1" x14ac:dyDescent="0.25">
      <c r="A2953" s="175" t="s">
        <v>427</v>
      </c>
      <c r="B2953" s="175" t="s">
        <v>428</v>
      </c>
      <c r="C2953" s="175" t="s">
        <v>203</v>
      </c>
      <c r="D2953" s="175" t="s">
        <v>204</v>
      </c>
      <c r="E2953" s="175"/>
      <c r="F2953" s="174">
        <v>1347408</v>
      </c>
      <c r="G2953" s="174">
        <v>0</v>
      </c>
      <c r="H2953" s="174">
        <v>0</v>
      </c>
      <c r="I2953" s="174">
        <v>0</v>
      </c>
      <c r="J2953" s="174">
        <v>0</v>
      </c>
      <c r="K2953" s="174">
        <v>0</v>
      </c>
      <c r="L2953" s="174">
        <v>0</v>
      </c>
      <c r="M2953" s="174">
        <v>0</v>
      </c>
      <c r="N2953" s="174">
        <v>1347408</v>
      </c>
    </row>
    <row r="2954" spans="1:14" hidden="1" outlineLevel="1" x14ac:dyDescent="0.25">
      <c r="A2954" s="175" t="s">
        <v>427</v>
      </c>
      <c r="B2954" s="175" t="s">
        <v>428</v>
      </c>
      <c r="C2954" s="175" t="s">
        <v>205</v>
      </c>
      <c r="D2954" s="175" t="s">
        <v>206</v>
      </c>
      <c r="E2954" s="175"/>
      <c r="F2954" s="174">
        <v>396656</v>
      </c>
      <c r="G2954" s="174">
        <v>0</v>
      </c>
      <c r="H2954" s="174">
        <v>0</v>
      </c>
      <c r="I2954" s="174">
        <v>0</v>
      </c>
      <c r="J2954" s="174">
        <v>23616</v>
      </c>
      <c r="K2954" s="174">
        <v>0</v>
      </c>
      <c r="L2954" s="174">
        <v>1884</v>
      </c>
      <c r="M2954" s="174">
        <v>0</v>
      </c>
      <c r="N2954" s="174">
        <v>422156</v>
      </c>
    </row>
    <row r="2955" spans="1:14" hidden="1" outlineLevel="1" x14ac:dyDescent="0.25">
      <c r="A2955" s="175" t="s">
        <v>427</v>
      </c>
      <c r="B2955" s="175" t="s">
        <v>428</v>
      </c>
      <c r="C2955" s="175" t="s">
        <v>207</v>
      </c>
      <c r="D2955" s="175" t="s">
        <v>208</v>
      </c>
      <c r="E2955" s="175"/>
      <c r="F2955" s="174">
        <v>0</v>
      </c>
      <c r="G2955" s="174">
        <v>0</v>
      </c>
      <c r="H2955" s="174">
        <v>0</v>
      </c>
      <c r="I2955" s="174">
        <v>0</v>
      </c>
      <c r="J2955" s="174">
        <v>0</v>
      </c>
      <c r="K2955" s="174">
        <v>0</v>
      </c>
      <c r="L2955" s="174">
        <v>0</v>
      </c>
      <c r="M2955" s="174">
        <v>0</v>
      </c>
      <c r="N2955" s="174">
        <v>0</v>
      </c>
    </row>
    <row r="2956" spans="1:14" hidden="1" outlineLevel="1" x14ac:dyDescent="0.25">
      <c r="A2956" s="175" t="s">
        <v>427</v>
      </c>
      <c r="B2956" s="175" t="s">
        <v>428</v>
      </c>
      <c r="C2956" s="175" t="s">
        <v>209</v>
      </c>
      <c r="D2956" s="175" t="s">
        <v>210</v>
      </c>
      <c r="E2956" s="175"/>
      <c r="F2956" s="174">
        <v>3382192</v>
      </c>
      <c r="G2956" s="174">
        <v>1872432</v>
      </c>
      <c r="H2956" s="174">
        <v>140656</v>
      </c>
      <c r="I2956" s="174">
        <v>344507</v>
      </c>
      <c r="J2956" s="174">
        <v>392136</v>
      </c>
      <c r="K2956" s="174">
        <v>286198</v>
      </c>
      <c r="L2956" s="174">
        <v>212203</v>
      </c>
      <c r="M2956" s="174">
        <v>140828</v>
      </c>
      <c r="N2956" s="174">
        <v>6771152</v>
      </c>
    </row>
    <row r="2957" spans="1:14" hidden="1" outlineLevel="1" x14ac:dyDescent="0.25">
      <c r="D2957" s="173" t="s">
        <v>211</v>
      </c>
      <c r="E2957" s="173"/>
    </row>
    <row r="2958" spans="1:14" hidden="1" outlineLevel="1" x14ac:dyDescent="0.25">
      <c r="A2958" s="175" t="s">
        <v>427</v>
      </c>
      <c r="B2958" s="175" t="s">
        <v>428</v>
      </c>
      <c r="C2958" s="175" t="s">
        <v>212</v>
      </c>
      <c r="D2958" s="175" t="s">
        <v>213</v>
      </c>
      <c r="E2958" s="175"/>
      <c r="F2958" s="174">
        <v>0</v>
      </c>
      <c r="G2958" s="174">
        <v>0</v>
      </c>
      <c r="H2958" s="174">
        <v>0</v>
      </c>
      <c r="I2958" s="174">
        <v>0</v>
      </c>
      <c r="J2958" s="174">
        <v>0</v>
      </c>
      <c r="K2958" s="174">
        <v>0</v>
      </c>
      <c r="L2958" s="174">
        <v>0</v>
      </c>
      <c r="M2958" s="174">
        <v>0</v>
      </c>
      <c r="N2958" s="174">
        <v>0</v>
      </c>
    </row>
    <row r="2959" spans="1:14" hidden="1" outlineLevel="1" x14ac:dyDescent="0.25">
      <c r="A2959" s="175" t="s">
        <v>427</v>
      </c>
      <c r="B2959" s="175" t="s">
        <v>428</v>
      </c>
      <c r="C2959" s="175" t="s">
        <v>214</v>
      </c>
      <c r="D2959" s="175" t="s">
        <v>215</v>
      </c>
      <c r="E2959" s="175"/>
      <c r="F2959" s="174">
        <v>0</v>
      </c>
      <c r="G2959" s="174">
        <v>0</v>
      </c>
      <c r="H2959" s="174">
        <v>0</v>
      </c>
      <c r="I2959" s="174">
        <v>0</v>
      </c>
      <c r="J2959" s="174">
        <v>0</v>
      </c>
      <c r="K2959" s="174">
        <v>0</v>
      </c>
      <c r="L2959" s="174">
        <v>0</v>
      </c>
      <c r="M2959" s="174">
        <v>0</v>
      </c>
      <c r="N2959" s="174">
        <v>0</v>
      </c>
    </row>
    <row r="2960" spans="1:14" hidden="1" outlineLevel="1" x14ac:dyDescent="0.25">
      <c r="A2960" s="175" t="s">
        <v>427</v>
      </c>
      <c r="B2960" s="175" t="s">
        <v>428</v>
      </c>
      <c r="C2960" s="175" t="s">
        <v>216</v>
      </c>
      <c r="D2960" s="175" t="s">
        <v>217</v>
      </c>
      <c r="E2960" s="175"/>
      <c r="F2960" s="174">
        <v>0</v>
      </c>
      <c r="G2960" s="174">
        <v>0</v>
      </c>
      <c r="H2960" s="174">
        <v>0</v>
      </c>
      <c r="I2960" s="174">
        <v>0</v>
      </c>
      <c r="J2960" s="174">
        <v>0</v>
      </c>
      <c r="K2960" s="174">
        <v>0</v>
      </c>
      <c r="L2960" s="174">
        <v>0</v>
      </c>
      <c r="M2960" s="174">
        <v>0</v>
      </c>
      <c r="N2960" s="174">
        <v>0</v>
      </c>
    </row>
    <row r="2961" spans="1:14" hidden="1" outlineLevel="1" x14ac:dyDescent="0.25">
      <c r="A2961" s="175" t="s">
        <v>427</v>
      </c>
      <c r="B2961" s="175" t="s">
        <v>428</v>
      </c>
      <c r="C2961" s="175" t="s">
        <v>218</v>
      </c>
      <c r="D2961" s="175" t="s">
        <v>219</v>
      </c>
      <c r="E2961" s="175"/>
      <c r="F2961" s="174">
        <v>0</v>
      </c>
      <c r="G2961" s="174">
        <v>0</v>
      </c>
      <c r="H2961" s="174">
        <v>0</v>
      </c>
      <c r="I2961" s="174">
        <v>0</v>
      </c>
      <c r="J2961" s="174">
        <v>0</v>
      </c>
      <c r="K2961" s="174">
        <v>0</v>
      </c>
      <c r="L2961" s="174">
        <v>0</v>
      </c>
      <c r="M2961" s="174">
        <v>0</v>
      </c>
      <c r="N2961" s="174">
        <v>0</v>
      </c>
    </row>
    <row r="2962" spans="1:14" hidden="1" outlineLevel="1" x14ac:dyDescent="0.25">
      <c r="A2962" s="175" t="s">
        <v>427</v>
      </c>
      <c r="B2962" s="175" t="s">
        <v>428</v>
      </c>
      <c r="C2962" s="175" t="s">
        <v>482</v>
      </c>
      <c r="D2962" s="175" t="s">
        <v>483</v>
      </c>
      <c r="E2962" s="175"/>
      <c r="F2962" s="174">
        <v>0</v>
      </c>
      <c r="G2962" s="174">
        <v>0</v>
      </c>
      <c r="H2962" s="174">
        <v>0</v>
      </c>
      <c r="I2962" s="174">
        <v>0</v>
      </c>
      <c r="J2962" s="174">
        <v>0</v>
      </c>
      <c r="K2962" s="174">
        <v>0</v>
      </c>
      <c r="L2962" s="174">
        <v>0</v>
      </c>
      <c r="M2962" s="174">
        <v>0</v>
      </c>
      <c r="N2962" s="174">
        <v>0</v>
      </c>
    </row>
    <row r="2963" spans="1:14" hidden="1" outlineLevel="1" x14ac:dyDescent="0.25">
      <c r="A2963" s="175" t="s">
        <v>427</v>
      </c>
      <c r="B2963" s="175" t="s">
        <v>428</v>
      </c>
      <c r="C2963" s="175" t="s">
        <v>484</v>
      </c>
      <c r="D2963" s="175" t="s">
        <v>220</v>
      </c>
      <c r="E2963" s="175"/>
      <c r="F2963" s="174">
        <v>0</v>
      </c>
      <c r="G2963" s="174">
        <v>0</v>
      </c>
      <c r="H2963" s="174">
        <v>0</v>
      </c>
      <c r="I2963" s="174">
        <v>0</v>
      </c>
      <c r="J2963" s="174">
        <v>0</v>
      </c>
      <c r="K2963" s="174">
        <v>0</v>
      </c>
      <c r="L2963" s="174">
        <v>0</v>
      </c>
      <c r="M2963" s="174">
        <v>0</v>
      </c>
      <c r="N2963" s="174">
        <v>0</v>
      </c>
    </row>
    <row r="2964" spans="1:14" hidden="1" outlineLevel="1" x14ac:dyDescent="0.25"/>
    <row r="2965" spans="1:14" hidden="1" outlineLevel="1" x14ac:dyDescent="0.25"/>
    <row r="2966" spans="1:14" hidden="1" outlineLevel="1" x14ac:dyDescent="0.25">
      <c r="A2966" s="173" t="s">
        <v>429</v>
      </c>
    </row>
    <row r="2967" spans="1:14" hidden="1" outlineLevel="1" x14ac:dyDescent="0.25">
      <c r="A2967" s="175" t="s">
        <v>6</v>
      </c>
      <c r="B2967" s="175" t="s">
        <v>143</v>
      </c>
      <c r="C2967" s="175" t="s">
        <v>14</v>
      </c>
      <c r="D2967" s="173" t="s">
        <v>144</v>
      </c>
      <c r="E2967" s="173"/>
      <c r="F2967" s="174" t="s">
        <v>145</v>
      </c>
      <c r="G2967" s="174" t="s">
        <v>146</v>
      </c>
      <c r="H2967" s="174" t="s">
        <v>147</v>
      </c>
      <c r="I2967" s="174" t="s">
        <v>148</v>
      </c>
      <c r="J2967" s="174" t="s">
        <v>149</v>
      </c>
      <c r="K2967" s="174" t="s">
        <v>150</v>
      </c>
      <c r="L2967" s="174" t="s">
        <v>151</v>
      </c>
      <c r="M2967" s="174" t="s">
        <v>152</v>
      </c>
      <c r="N2967" s="174" t="s">
        <v>5</v>
      </c>
    </row>
    <row r="2968" spans="1:14" hidden="1" outlineLevel="1" x14ac:dyDescent="0.25">
      <c r="A2968" s="175" t="s">
        <v>430</v>
      </c>
      <c r="B2968" s="175" t="s">
        <v>307</v>
      </c>
      <c r="C2968" s="175" t="s">
        <v>155</v>
      </c>
      <c r="D2968" s="175" t="s">
        <v>156</v>
      </c>
      <c r="E2968" s="175"/>
      <c r="F2968" s="174">
        <v>74016</v>
      </c>
      <c r="G2968" s="174">
        <v>0</v>
      </c>
      <c r="H2968" s="174">
        <v>0</v>
      </c>
      <c r="I2968" s="174">
        <v>0</v>
      </c>
      <c r="J2968" s="174">
        <v>0</v>
      </c>
      <c r="K2968" s="174">
        <v>0</v>
      </c>
      <c r="L2968" s="174">
        <v>0</v>
      </c>
      <c r="M2968" s="174">
        <v>0</v>
      </c>
      <c r="N2968" s="174">
        <v>74016</v>
      </c>
    </row>
    <row r="2969" spans="1:14" hidden="1" outlineLevel="1" x14ac:dyDescent="0.25">
      <c r="A2969" s="175" t="s">
        <v>430</v>
      </c>
      <c r="B2969" s="175" t="s">
        <v>307</v>
      </c>
      <c r="C2969" s="175" t="s">
        <v>157</v>
      </c>
      <c r="D2969" s="175" t="s">
        <v>158</v>
      </c>
      <c r="E2969" s="175"/>
      <c r="F2969" s="174">
        <v>0</v>
      </c>
      <c r="G2969" s="174">
        <v>0</v>
      </c>
      <c r="H2969" s="174">
        <v>0</v>
      </c>
      <c r="I2969" s="174">
        <v>0</v>
      </c>
      <c r="J2969" s="174">
        <v>75264</v>
      </c>
      <c r="K2969" s="174">
        <v>0</v>
      </c>
      <c r="L2969" s="174">
        <v>48</v>
      </c>
      <c r="M2969" s="174">
        <v>0</v>
      </c>
      <c r="N2969" s="174">
        <v>75312</v>
      </c>
    </row>
    <row r="2970" spans="1:14" hidden="1" outlineLevel="1" x14ac:dyDescent="0.25">
      <c r="A2970" s="175" t="s">
        <v>430</v>
      </c>
      <c r="B2970" s="175" t="s">
        <v>307</v>
      </c>
      <c r="C2970" s="175" t="s">
        <v>159</v>
      </c>
      <c r="D2970" s="175" t="s">
        <v>160</v>
      </c>
      <c r="E2970" s="175"/>
      <c r="F2970" s="174">
        <v>0</v>
      </c>
      <c r="G2970" s="174">
        <v>1267584</v>
      </c>
      <c r="H2970" s="174">
        <v>0</v>
      </c>
      <c r="I2970" s="174">
        <v>0</v>
      </c>
      <c r="J2970" s="174">
        <v>0</v>
      </c>
      <c r="K2970" s="174">
        <v>0</v>
      </c>
      <c r="L2970" s="174">
        <v>0</v>
      </c>
      <c r="M2970" s="174">
        <v>768</v>
      </c>
      <c r="N2970" s="174">
        <v>1268352</v>
      </c>
    </row>
    <row r="2971" spans="1:14" hidden="1" outlineLevel="1" x14ac:dyDescent="0.25">
      <c r="A2971" s="175" t="s">
        <v>430</v>
      </c>
      <c r="B2971" s="175" t="s">
        <v>307</v>
      </c>
      <c r="C2971" s="175" t="s">
        <v>161</v>
      </c>
      <c r="D2971" s="175" t="s">
        <v>162</v>
      </c>
      <c r="E2971" s="175"/>
      <c r="F2971" s="174">
        <v>109920</v>
      </c>
      <c r="G2971" s="174">
        <v>58560</v>
      </c>
      <c r="H2971" s="174">
        <v>0</v>
      </c>
      <c r="I2971" s="174">
        <v>0</v>
      </c>
      <c r="J2971" s="174">
        <v>133248</v>
      </c>
      <c r="K2971" s="174">
        <v>5840</v>
      </c>
      <c r="L2971" s="174">
        <v>4832</v>
      </c>
      <c r="M2971" s="174">
        <v>160</v>
      </c>
      <c r="N2971" s="174">
        <v>312560</v>
      </c>
    </row>
    <row r="2972" spans="1:14" hidden="1" outlineLevel="1" x14ac:dyDescent="0.25">
      <c r="A2972" s="175" t="s">
        <v>430</v>
      </c>
      <c r="B2972" s="175" t="s">
        <v>307</v>
      </c>
      <c r="C2972" s="175" t="s">
        <v>163</v>
      </c>
      <c r="D2972" s="175" t="s">
        <v>164</v>
      </c>
      <c r="E2972" s="175"/>
      <c r="F2972" s="174">
        <v>0</v>
      </c>
      <c r="G2972" s="174">
        <v>0</v>
      </c>
      <c r="H2972" s="174">
        <v>0</v>
      </c>
      <c r="I2972" s="174">
        <v>0</v>
      </c>
      <c r="J2972" s="174">
        <v>0</v>
      </c>
      <c r="K2972" s="174">
        <v>0</v>
      </c>
      <c r="L2972" s="174">
        <v>0</v>
      </c>
      <c r="M2972" s="174">
        <v>0</v>
      </c>
      <c r="N2972" s="174">
        <v>0</v>
      </c>
    </row>
    <row r="2973" spans="1:14" hidden="1" outlineLevel="1" x14ac:dyDescent="0.25">
      <c r="A2973" s="175" t="s">
        <v>430</v>
      </c>
      <c r="B2973" s="175" t="s">
        <v>307</v>
      </c>
      <c r="C2973" s="175" t="s">
        <v>165</v>
      </c>
      <c r="D2973" s="175" t="s">
        <v>166</v>
      </c>
      <c r="E2973" s="175"/>
      <c r="F2973" s="174">
        <v>4800</v>
      </c>
      <c r="G2973" s="174">
        <v>0</v>
      </c>
      <c r="H2973" s="174">
        <v>0</v>
      </c>
      <c r="I2973" s="174">
        <v>0</v>
      </c>
      <c r="J2973" s="174">
        <v>8352</v>
      </c>
      <c r="K2973" s="174">
        <v>0</v>
      </c>
      <c r="L2973" s="174">
        <v>0</v>
      </c>
      <c r="M2973" s="174">
        <v>0</v>
      </c>
      <c r="N2973" s="174">
        <v>13152</v>
      </c>
    </row>
    <row r="2974" spans="1:14" hidden="1" outlineLevel="1" x14ac:dyDescent="0.25">
      <c r="A2974" s="175" t="s">
        <v>430</v>
      </c>
      <c r="B2974" s="175" t="s">
        <v>307</v>
      </c>
      <c r="C2974" s="175" t="s">
        <v>167</v>
      </c>
      <c r="D2974" s="175" t="s">
        <v>168</v>
      </c>
      <c r="E2974" s="175"/>
      <c r="F2974" s="174">
        <v>0</v>
      </c>
      <c r="G2974" s="174">
        <v>82368</v>
      </c>
      <c r="H2974" s="174">
        <v>0</v>
      </c>
      <c r="I2974" s="174">
        <v>0</v>
      </c>
      <c r="J2974" s="174">
        <v>0</v>
      </c>
      <c r="K2974" s="174">
        <v>74896</v>
      </c>
      <c r="L2974" s="174">
        <v>0</v>
      </c>
      <c r="M2974" s="174">
        <v>2408</v>
      </c>
      <c r="N2974" s="174">
        <v>159672</v>
      </c>
    </row>
    <row r="2975" spans="1:14" hidden="1" outlineLevel="1" x14ac:dyDescent="0.25">
      <c r="A2975" s="175" t="s">
        <v>430</v>
      </c>
      <c r="B2975" s="175" t="s">
        <v>307</v>
      </c>
      <c r="C2975" s="175" t="s">
        <v>169</v>
      </c>
      <c r="D2975" s="175" t="s">
        <v>170</v>
      </c>
      <c r="E2975" s="175"/>
      <c r="F2975" s="174">
        <v>0</v>
      </c>
      <c r="G2975" s="174">
        <v>0</v>
      </c>
      <c r="H2975" s="174">
        <v>0</v>
      </c>
      <c r="I2975" s="174">
        <v>0</v>
      </c>
      <c r="J2975" s="174">
        <v>0</v>
      </c>
      <c r="K2975" s="174">
        <v>0</v>
      </c>
      <c r="L2975" s="174">
        <v>520</v>
      </c>
      <c r="M2975" s="174">
        <v>0</v>
      </c>
      <c r="N2975" s="174">
        <v>520</v>
      </c>
    </row>
    <row r="2976" spans="1:14" hidden="1" outlineLevel="1" x14ac:dyDescent="0.25">
      <c r="A2976" s="175" t="s">
        <v>430</v>
      </c>
      <c r="B2976" s="175" t="s">
        <v>307</v>
      </c>
      <c r="C2976" s="175" t="s">
        <v>171</v>
      </c>
      <c r="D2976" s="175" t="s">
        <v>172</v>
      </c>
      <c r="E2976" s="175"/>
      <c r="F2976" s="174">
        <v>46608</v>
      </c>
      <c r="G2976" s="174">
        <v>32128</v>
      </c>
      <c r="H2976" s="174">
        <v>0</v>
      </c>
      <c r="I2976" s="174">
        <v>0</v>
      </c>
      <c r="J2976" s="174">
        <v>0</v>
      </c>
      <c r="K2976" s="174">
        <v>0</v>
      </c>
      <c r="L2976" s="174">
        <v>0</v>
      </c>
      <c r="M2976" s="174">
        <v>132</v>
      </c>
      <c r="N2976" s="174">
        <v>78868</v>
      </c>
    </row>
    <row r="2977" spans="1:14" hidden="1" outlineLevel="1" x14ac:dyDescent="0.25">
      <c r="A2977" s="175" t="s">
        <v>430</v>
      </c>
      <c r="B2977" s="175" t="s">
        <v>307</v>
      </c>
      <c r="C2977" s="175" t="s">
        <v>173</v>
      </c>
      <c r="D2977" s="175" t="s">
        <v>174</v>
      </c>
      <c r="E2977" s="175"/>
      <c r="F2977" s="174">
        <v>0</v>
      </c>
      <c r="G2977" s="174">
        <v>16352</v>
      </c>
      <c r="H2977" s="174">
        <v>0</v>
      </c>
      <c r="I2977" s="174">
        <v>0</v>
      </c>
      <c r="J2977" s="174">
        <v>0</v>
      </c>
      <c r="K2977" s="174">
        <v>0</v>
      </c>
      <c r="L2977" s="174">
        <v>0</v>
      </c>
      <c r="M2977" s="174">
        <v>0</v>
      </c>
      <c r="N2977" s="174">
        <v>16352</v>
      </c>
    </row>
    <row r="2978" spans="1:14" hidden="1" outlineLevel="1" x14ac:dyDescent="0.25">
      <c r="A2978" s="175" t="s">
        <v>430</v>
      </c>
      <c r="B2978" s="175" t="s">
        <v>307</v>
      </c>
      <c r="C2978" s="175" t="s">
        <v>175</v>
      </c>
      <c r="D2978" s="175" t="s">
        <v>176</v>
      </c>
      <c r="E2978" s="175"/>
      <c r="F2978" s="174">
        <v>0</v>
      </c>
      <c r="G2978" s="174">
        <v>4704</v>
      </c>
      <c r="H2978" s="174">
        <v>0</v>
      </c>
      <c r="I2978" s="174">
        <v>0</v>
      </c>
      <c r="J2978" s="174">
        <v>0</v>
      </c>
      <c r="K2978" s="174">
        <v>40320</v>
      </c>
      <c r="L2978" s="174">
        <v>0</v>
      </c>
      <c r="M2978" s="174">
        <v>10338</v>
      </c>
      <c r="N2978" s="174">
        <v>55362</v>
      </c>
    </row>
    <row r="2979" spans="1:14" hidden="1" outlineLevel="1" x14ac:dyDescent="0.25">
      <c r="A2979" s="175" t="s">
        <v>430</v>
      </c>
      <c r="B2979" s="175" t="s">
        <v>307</v>
      </c>
      <c r="C2979" s="175" t="s">
        <v>177</v>
      </c>
      <c r="D2979" s="175" t="s">
        <v>178</v>
      </c>
      <c r="E2979" s="175"/>
      <c r="F2979" s="174">
        <v>1131072</v>
      </c>
      <c r="G2979" s="174">
        <v>0</v>
      </c>
      <c r="H2979" s="174">
        <v>0</v>
      </c>
      <c r="I2979" s="174">
        <v>129109</v>
      </c>
      <c r="J2979" s="174">
        <v>0</v>
      </c>
      <c r="K2979" s="174">
        <v>0</v>
      </c>
      <c r="L2979" s="174">
        <v>0</v>
      </c>
      <c r="M2979" s="174">
        <v>0</v>
      </c>
      <c r="N2979" s="174">
        <v>1260181</v>
      </c>
    </row>
    <row r="2980" spans="1:14" hidden="1" outlineLevel="1" x14ac:dyDescent="0.25">
      <c r="A2980" s="175" t="s">
        <v>430</v>
      </c>
      <c r="B2980" s="175" t="s">
        <v>307</v>
      </c>
      <c r="C2980" s="175" t="s">
        <v>179</v>
      </c>
      <c r="D2980" s="175" t="s">
        <v>180</v>
      </c>
      <c r="E2980" s="175"/>
      <c r="F2980" s="174">
        <v>93408</v>
      </c>
      <c r="G2980" s="174">
        <v>0</v>
      </c>
      <c r="H2980" s="174">
        <v>0</v>
      </c>
      <c r="I2980" s="174">
        <v>0</v>
      </c>
      <c r="J2980" s="174">
        <v>19056</v>
      </c>
      <c r="K2980" s="174">
        <v>0</v>
      </c>
      <c r="L2980" s="174">
        <v>0</v>
      </c>
      <c r="M2980" s="174">
        <v>0</v>
      </c>
      <c r="N2980" s="174">
        <v>112464</v>
      </c>
    </row>
    <row r="2981" spans="1:14" hidden="1" outlineLevel="1" x14ac:dyDescent="0.25">
      <c r="A2981" s="175" t="s">
        <v>430</v>
      </c>
      <c r="B2981" s="175" t="s">
        <v>307</v>
      </c>
      <c r="C2981" s="175" t="s">
        <v>181</v>
      </c>
      <c r="D2981" s="175" t="s">
        <v>182</v>
      </c>
      <c r="E2981" s="175"/>
      <c r="F2981" s="174">
        <v>0</v>
      </c>
      <c r="G2981" s="174">
        <v>0</v>
      </c>
      <c r="H2981" s="174">
        <v>0</v>
      </c>
      <c r="I2981" s="174">
        <v>0</v>
      </c>
      <c r="J2981" s="174">
        <v>0</v>
      </c>
      <c r="K2981" s="174">
        <v>92656</v>
      </c>
      <c r="L2981" s="174">
        <v>0</v>
      </c>
      <c r="M2981" s="174">
        <v>0</v>
      </c>
      <c r="N2981" s="174">
        <v>92656</v>
      </c>
    </row>
    <row r="2982" spans="1:14" hidden="1" outlineLevel="1" x14ac:dyDescent="0.25">
      <c r="A2982" s="175" t="s">
        <v>430</v>
      </c>
      <c r="B2982" s="175" t="s">
        <v>307</v>
      </c>
      <c r="C2982" s="175" t="s">
        <v>183</v>
      </c>
      <c r="D2982" s="175" t="s">
        <v>184</v>
      </c>
      <c r="E2982" s="175"/>
      <c r="F2982" s="174">
        <v>0</v>
      </c>
      <c r="G2982" s="174">
        <v>0</v>
      </c>
      <c r="H2982" s="174">
        <v>0</v>
      </c>
      <c r="I2982" s="174">
        <v>0</v>
      </c>
      <c r="J2982" s="174">
        <v>0</v>
      </c>
      <c r="K2982" s="174">
        <v>0</v>
      </c>
      <c r="L2982" s="174">
        <v>0</v>
      </c>
      <c r="M2982" s="174">
        <v>0</v>
      </c>
      <c r="N2982" s="174">
        <v>0</v>
      </c>
    </row>
    <row r="2983" spans="1:14" hidden="1" outlineLevel="1" x14ac:dyDescent="0.25">
      <c r="A2983" s="175" t="s">
        <v>430</v>
      </c>
      <c r="B2983" s="175" t="s">
        <v>307</v>
      </c>
      <c r="C2983" s="175" t="s">
        <v>185</v>
      </c>
      <c r="D2983" s="175" t="s">
        <v>186</v>
      </c>
      <c r="E2983" s="175"/>
      <c r="F2983" s="174">
        <v>4896</v>
      </c>
      <c r="G2983" s="174">
        <v>0</v>
      </c>
      <c r="H2983" s="174">
        <v>0</v>
      </c>
      <c r="I2983" s="174">
        <v>0</v>
      </c>
      <c r="J2983" s="174">
        <v>0</v>
      </c>
      <c r="K2983" s="174">
        <v>178448</v>
      </c>
      <c r="L2983" s="174">
        <v>0</v>
      </c>
      <c r="M2983" s="174">
        <v>5792</v>
      </c>
      <c r="N2983" s="174">
        <v>189136</v>
      </c>
    </row>
    <row r="2984" spans="1:14" hidden="1" outlineLevel="1" x14ac:dyDescent="0.25">
      <c r="A2984" s="175" t="s">
        <v>430</v>
      </c>
      <c r="B2984" s="175" t="s">
        <v>307</v>
      </c>
      <c r="C2984" s="175" t="s">
        <v>187</v>
      </c>
      <c r="D2984" s="175" t="s">
        <v>188</v>
      </c>
      <c r="E2984" s="175"/>
      <c r="F2984" s="174">
        <v>0</v>
      </c>
      <c r="G2984" s="174">
        <v>0</v>
      </c>
      <c r="H2984" s="174">
        <v>0</v>
      </c>
      <c r="I2984" s="174">
        <v>0</v>
      </c>
      <c r="J2984" s="174">
        <v>0</v>
      </c>
      <c r="K2984" s="174">
        <v>0</v>
      </c>
      <c r="L2984" s="174">
        <v>0</v>
      </c>
      <c r="M2984" s="174">
        <v>0</v>
      </c>
      <c r="N2984" s="174">
        <v>0</v>
      </c>
    </row>
    <row r="2985" spans="1:14" hidden="1" outlineLevel="1" x14ac:dyDescent="0.25">
      <c r="A2985" s="175" t="s">
        <v>430</v>
      </c>
      <c r="B2985" s="175" t="s">
        <v>307</v>
      </c>
      <c r="C2985" s="175" t="s">
        <v>189</v>
      </c>
      <c r="D2985" s="175" t="s">
        <v>190</v>
      </c>
      <c r="E2985" s="175"/>
      <c r="F2985" s="174">
        <v>0</v>
      </c>
      <c r="G2985" s="174">
        <v>0</v>
      </c>
      <c r="H2985" s="174">
        <v>0</v>
      </c>
      <c r="I2985" s="174">
        <v>0</v>
      </c>
      <c r="J2985" s="174">
        <v>0</v>
      </c>
      <c r="K2985" s="174">
        <v>30944</v>
      </c>
      <c r="L2985" s="174">
        <v>0</v>
      </c>
      <c r="M2985" s="174">
        <v>0</v>
      </c>
      <c r="N2985" s="174">
        <v>30944</v>
      </c>
    </row>
    <row r="2986" spans="1:14" hidden="1" outlineLevel="1" x14ac:dyDescent="0.25">
      <c r="A2986" s="175" t="s">
        <v>430</v>
      </c>
      <c r="B2986" s="175" t="s">
        <v>307</v>
      </c>
      <c r="C2986" s="175" t="s">
        <v>191</v>
      </c>
      <c r="D2986" s="175" t="s">
        <v>192</v>
      </c>
      <c r="E2986" s="175"/>
      <c r="F2986" s="174">
        <v>0</v>
      </c>
      <c r="G2986" s="174">
        <v>748528</v>
      </c>
      <c r="H2986" s="174">
        <v>231110</v>
      </c>
      <c r="I2986" s="174">
        <v>0</v>
      </c>
      <c r="J2986" s="174">
        <v>0</v>
      </c>
      <c r="K2986" s="174">
        <v>704</v>
      </c>
      <c r="L2986" s="174">
        <v>0</v>
      </c>
      <c r="M2986" s="174">
        <v>0</v>
      </c>
      <c r="N2986" s="174">
        <v>980342</v>
      </c>
    </row>
    <row r="2987" spans="1:14" hidden="1" outlineLevel="1" x14ac:dyDescent="0.25">
      <c r="A2987" s="175" t="s">
        <v>430</v>
      </c>
      <c r="B2987" s="175" t="s">
        <v>307</v>
      </c>
      <c r="C2987" s="175" t="s">
        <v>193</v>
      </c>
      <c r="D2987" s="175" t="s">
        <v>194</v>
      </c>
      <c r="E2987" s="175"/>
      <c r="F2987" s="174">
        <v>0</v>
      </c>
      <c r="G2987" s="174">
        <v>0</v>
      </c>
      <c r="H2987" s="174">
        <v>0</v>
      </c>
      <c r="I2987" s="174">
        <v>0</v>
      </c>
      <c r="J2987" s="174">
        <v>0</v>
      </c>
      <c r="K2987" s="174">
        <v>0</v>
      </c>
      <c r="L2987" s="174">
        <v>0</v>
      </c>
      <c r="M2987" s="174">
        <v>0</v>
      </c>
      <c r="N2987" s="174">
        <v>0</v>
      </c>
    </row>
    <row r="2988" spans="1:14" hidden="1" outlineLevel="1" x14ac:dyDescent="0.25">
      <c r="A2988" s="175" t="s">
        <v>430</v>
      </c>
      <c r="B2988" s="175" t="s">
        <v>307</v>
      </c>
      <c r="C2988" s="175" t="s">
        <v>195</v>
      </c>
      <c r="D2988" s="175" t="s">
        <v>196</v>
      </c>
      <c r="E2988" s="175"/>
      <c r="F2988" s="174">
        <v>0</v>
      </c>
      <c r="G2988" s="174">
        <v>0</v>
      </c>
      <c r="H2988" s="174">
        <v>0</v>
      </c>
      <c r="I2988" s="174">
        <v>0</v>
      </c>
      <c r="J2988" s="174">
        <v>0</v>
      </c>
      <c r="K2988" s="174">
        <v>0</v>
      </c>
      <c r="L2988" s="174">
        <v>1670</v>
      </c>
      <c r="M2988" s="174">
        <v>0</v>
      </c>
      <c r="N2988" s="174">
        <v>1670</v>
      </c>
    </row>
    <row r="2989" spans="1:14" hidden="1" outlineLevel="1" x14ac:dyDescent="0.25">
      <c r="A2989" s="175" t="s">
        <v>430</v>
      </c>
      <c r="B2989" s="175" t="s">
        <v>307</v>
      </c>
      <c r="C2989" s="175" t="s">
        <v>197</v>
      </c>
      <c r="D2989" s="175" t="s">
        <v>198</v>
      </c>
      <c r="E2989" s="175"/>
      <c r="F2989" s="174">
        <v>0</v>
      </c>
      <c r="G2989" s="174">
        <v>0</v>
      </c>
      <c r="H2989" s="174">
        <v>0</v>
      </c>
      <c r="I2989" s="174">
        <v>0</v>
      </c>
      <c r="J2989" s="174">
        <v>2496</v>
      </c>
      <c r="K2989" s="174">
        <v>0</v>
      </c>
      <c r="L2989" s="174">
        <v>0</v>
      </c>
      <c r="M2989" s="174">
        <v>0</v>
      </c>
      <c r="N2989" s="174">
        <v>2496</v>
      </c>
    </row>
    <row r="2990" spans="1:14" hidden="1" outlineLevel="1" x14ac:dyDescent="0.25">
      <c r="A2990" s="175" t="s">
        <v>430</v>
      </c>
      <c r="B2990" s="175" t="s">
        <v>307</v>
      </c>
      <c r="C2990" s="175" t="s">
        <v>199</v>
      </c>
      <c r="D2990" s="175" t="s">
        <v>200</v>
      </c>
      <c r="E2990" s="175"/>
      <c r="F2990" s="174">
        <v>144192</v>
      </c>
      <c r="G2990" s="174">
        <v>0</v>
      </c>
      <c r="H2990" s="174">
        <v>0</v>
      </c>
      <c r="I2990" s="174">
        <v>0</v>
      </c>
      <c r="J2990" s="174">
        <v>0</v>
      </c>
      <c r="K2990" s="174">
        <v>0</v>
      </c>
      <c r="L2990" s="174">
        <v>2480</v>
      </c>
      <c r="M2990" s="174">
        <v>0</v>
      </c>
      <c r="N2990" s="174">
        <v>146672</v>
      </c>
    </row>
    <row r="2991" spans="1:14" hidden="1" outlineLevel="1" x14ac:dyDescent="0.25">
      <c r="A2991" s="175" t="s">
        <v>430</v>
      </c>
      <c r="B2991" s="175" t="s">
        <v>307</v>
      </c>
      <c r="C2991" s="175" t="s">
        <v>201</v>
      </c>
      <c r="D2991" s="175" t="s">
        <v>202</v>
      </c>
      <c r="E2991" s="175"/>
      <c r="F2991" s="174">
        <v>36576</v>
      </c>
      <c r="G2991" s="174">
        <v>0</v>
      </c>
      <c r="H2991" s="174">
        <v>0</v>
      </c>
      <c r="I2991" s="174">
        <v>0</v>
      </c>
      <c r="J2991" s="174">
        <v>37904</v>
      </c>
      <c r="K2991" s="174">
        <v>0</v>
      </c>
      <c r="L2991" s="174">
        <v>0</v>
      </c>
      <c r="M2991" s="174">
        <v>0</v>
      </c>
      <c r="N2991" s="174">
        <v>74480</v>
      </c>
    </row>
    <row r="2992" spans="1:14" hidden="1" outlineLevel="1" x14ac:dyDescent="0.25">
      <c r="A2992" s="175" t="s">
        <v>430</v>
      </c>
      <c r="B2992" s="175" t="s">
        <v>307</v>
      </c>
      <c r="C2992" s="175" t="s">
        <v>203</v>
      </c>
      <c r="D2992" s="175" t="s">
        <v>204</v>
      </c>
      <c r="E2992" s="175"/>
      <c r="F2992" s="174">
        <v>1564608</v>
      </c>
      <c r="G2992" s="174">
        <v>0</v>
      </c>
      <c r="H2992" s="174">
        <v>0</v>
      </c>
      <c r="I2992" s="174">
        <v>0</v>
      </c>
      <c r="J2992" s="174">
        <v>11808</v>
      </c>
      <c r="K2992" s="174">
        <v>0</v>
      </c>
      <c r="L2992" s="174">
        <v>0</v>
      </c>
      <c r="M2992" s="174">
        <v>0</v>
      </c>
      <c r="N2992" s="174">
        <v>1576416</v>
      </c>
    </row>
    <row r="2993" spans="1:14" hidden="1" outlineLevel="1" x14ac:dyDescent="0.25">
      <c r="A2993" s="175" t="s">
        <v>430</v>
      </c>
      <c r="B2993" s="175" t="s">
        <v>307</v>
      </c>
      <c r="C2993" s="175" t="s">
        <v>205</v>
      </c>
      <c r="D2993" s="175" t="s">
        <v>206</v>
      </c>
      <c r="E2993" s="175"/>
      <c r="F2993" s="174">
        <v>279263</v>
      </c>
      <c r="G2993" s="174">
        <v>0</v>
      </c>
      <c r="H2993" s="174">
        <v>0</v>
      </c>
      <c r="I2993" s="174">
        <v>0</v>
      </c>
      <c r="J2993" s="174">
        <v>5840</v>
      </c>
      <c r="K2993" s="174">
        <v>0</v>
      </c>
      <c r="L2993" s="174">
        <v>0</v>
      </c>
      <c r="M2993" s="174">
        <v>0</v>
      </c>
      <c r="N2993" s="174">
        <v>285103</v>
      </c>
    </row>
    <row r="2994" spans="1:14" hidden="1" outlineLevel="1" x14ac:dyDescent="0.25">
      <c r="A2994" s="175" t="s">
        <v>430</v>
      </c>
      <c r="B2994" s="175" t="s">
        <v>307</v>
      </c>
      <c r="C2994" s="175" t="s">
        <v>207</v>
      </c>
      <c r="D2994" s="175" t="s">
        <v>208</v>
      </c>
      <c r="E2994" s="175"/>
      <c r="F2994" s="174">
        <v>0</v>
      </c>
      <c r="G2994" s="174">
        <v>0</v>
      </c>
      <c r="H2994" s="174">
        <v>0</v>
      </c>
      <c r="I2994" s="174">
        <v>0</v>
      </c>
      <c r="J2994" s="174">
        <v>0</v>
      </c>
      <c r="K2994" s="174">
        <v>0</v>
      </c>
      <c r="L2994" s="174">
        <v>0</v>
      </c>
      <c r="M2994" s="174">
        <v>0</v>
      </c>
      <c r="N2994" s="174">
        <v>0</v>
      </c>
    </row>
    <row r="2995" spans="1:14" hidden="1" outlineLevel="1" x14ac:dyDescent="0.25">
      <c r="A2995" s="175" t="s">
        <v>430</v>
      </c>
      <c r="B2995" s="175" t="s">
        <v>307</v>
      </c>
      <c r="C2995" s="175" t="s">
        <v>209</v>
      </c>
      <c r="D2995" s="175" t="s">
        <v>210</v>
      </c>
      <c r="E2995" s="175"/>
      <c r="F2995" s="174">
        <v>3489359</v>
      </c>
      <c r="G2995" s="174">
        <v>2210224</v>
      </c>
      <c r="H2995" s="174">
        <v>231110</v>
      </c>
      <c r="I2995" s="174">
        <v>129109</v>
      </c>
      <c r="J2995" s="174">
        <v>293968</v>
      </c>
      <c r="K2995" s="174">
        <v>423808</v>
      </c>
      <c r="L2995" s="174">
        <v>9550</v>
      </c>
      <c r="M2995" s="174">
        <v>19598</v>
      </c>
      <c r="N2995" s="174">
        <v>6806726</v>
      </c>
    </row>
    <row r="2996" spans="1:14" hidden="1" outlineLevel="1" x14ac:dyDescent="0.25">
      <c r="D2996" s="173" t="s">
        <v>211</v>
      </c>
      <c r="E2996" s="173"/>
    </row>
    <row r="2997" spans="1:14" hidden="1" outlineLevel="1" x14ac:dyDescent="0.25">
      <c r="A2997" s="175" t="s">
        <v>430</v>
      </c>
      <c r="B2997" s="175" t="s">
        <v>307</v>
      </c>
      <c r="C2997" s="175" t="s">
        <v>212</v>
      </c>
      <c r="D2997" s="175" t="s">
        <v>213</v>
      </c>
      <c r="E2997" s="175"/>
      <c r="F2997" s="174">
        <v>0</v>
      </c>
      <c r="G2997" s="174">
        <v>0</v>
      </c>
      <c r="H2997" s="174">
        <v>0</v>
      </c>
      <c r="I2997" s="174">
        <v>0</v>
      </c>
      <c r="J2997" s="174">
        <v>0</v>
      </c>
      <c r="K2997" s="174">
        <v>0</v>
      </c>
      <c r="L2997" s="174">
        <v>0</v>
      </c>
      <c r="M2997" s="174">
        <v>0</v>
      </c>
      <c r="N2997" s="174">
        <v>0</v>
      </c>
    </row>
    <row r="2998" spans="1:14" hidden="1" outlineLevel="1" x14ac:dyDescent="0.25">
      <c r="A2998" s="175" t="s">
        <v>430</v>
      </c>
      <c r="B2998" s="175" t="s">
        <v>307</v>
      </c>
      <c r="C2998" s="175" t="s">
        <v>214</v>
      </c>
      <c r="D2998" s="175" t="s">
        <v>215</v>
      </c>
      <c r="E2998" s="175"/>
      <c r="F2998" s="174">
        <v>0</v>
      </c>
      <c r="G2998" s="174">
        <v>0</v>
      </c>
      <c r="H2998" s="174">
        <v>0</v>
      </c>
      <c r="I2998" s="174">
        <v>0</v>
      </c>
      <c r="J2998" s="174">
        <v>0</v>
      </c>
      <c r="K2998" s="174">
        <v>0</v>
      </c>
      <c r="L2998" s="174">
        <v>0</v>
      </c>
      <c r="M2998" s="174">
        <v>0</v>
      </c>
      <c r="N2998" s="174">
        <v>0</v>
      </c>
    </row>
    <row r="2999" spans="1:14" hidden="1" outlineLevel="1" x14ac:dyDescent="0.25">
      <c r="A2999" s="175" t="s">
        <v>430</v>
      </c>
      <c r="B2999" s="175" t="s">
        <v>307</v>
      </c>
      <c r="C2999" s="175" t="s">
        <v>216</v>
      </c>
      <c r="D2999" s="175" t="s">
        <v>217</v>
      </c>
      <c r="E2999" s="175"/>
      <c r="F2999" s="174">
        <v>0</v>
      </c>
      <c r="G2999" s="174">
        <v>0</v>
      </c>
      <c r="H2999" s="174">
        <v>0</v>
      </c>
      <c r="I2999" s="174">
        <v>0</v>
      </c>
      <c r="J2999" s="174">
        <v>0</v>
      </c>
      <c r="K2999" s="174">
        <v>0</v>
      </c>
      <c r="L2999" s="174">
        <v>0</v>
      </c>
      <c r="M2999" s="174">
        <v>0</v>
      </c>
      <c r="N2999" s="174">
        <v>0</v>
      </c>
    </row>
    <row r="3000" spans="1:14" hidden="1" outlineLevel="1" x14ac:dyDescent="0.25">
      <c r="A3000" s="175" t="s">
        <v>430</v>
      </c>
      <c r="B3000" s="175" t="s">
        <v>307</v>
      </c>
      <c r="C3000" s="175" t="s">
        <v>218</v>
      </c>
      <c r="D3000" s="175" t="s">
        <v>219</v>
      </c>
      <c r="E3000" s="175"/>
      <c r="F3000" s="174">
        <v>0</v>
      </c>
      <c r="G3000" s="174">
        <v>0</v>
      </c>
      <c r="H3000" s="174">
        <v>0</v>
      </c>
      <c r="I3000" s="174">
        <v>0</v>
      </c>
      <c r="J3000" s="174">
        <v>0</v>
      </c>
      <c r="K3000" s="174">
        <v>0</v>
      </c>
      <c r="L3000" s="174">
        <v>0</v>
      </c>
      <c r="M3000" s="174">
        <v>0</v>
      </c>
      <c r="N3000" s="174">
        <v>0</v>
      </c>
    </row>
    <row r="3001" spans="1:14" hidden="1" outlineLevel="1" x14ac:dyDescent="0.25">
      <c r="A3001" s="175" t="s">
        <v>430</v>
      </c>
      <c r="B3001" s="175" t="s">
        <v>307</v>
      </c>
      <c r="C3001" s="175" t="s">
        <v>482</v>
      </c>
      <c r="D3001" s="175" t="s">
        <v>483</v>
      </c>
      <c r="E3001" s="175"/>
      <c r="F3001" s="174">
        <v>0</v>
      </c>
      <c r="G3001" s="174">
        <v>0</v>
      </c>
      <c r="H3001" s="174">
        <v>0</v>
      </c>
      <c r="I3001" s="174">
        <v>0</v>
      </c>
      <c r="J3001" s="174">
        <v>0</v>
      </c>
      <c r="K3001" s="174">
        <v>0</v>
      </c>
      <c r="L3001" s="174">
        <v>0</v>
      </c>
      <c r="M3001" s="174">
        <v>0</v>
      </c>
      <c r="N3001" s="174">
        <v>0</v>
      </c>
    </row>
    <row r="3002" spans="1:14" hidden="1" outlineLevel="1" x14ac:dyDescent="0.25">
      <c r="A3002" s="175" t="s">
        <v>430</v>
      </c>
      <c r="B3002" s="175" t="s">
        <v>307</v>
      </c>
      <c r="C3002" s="175" t="s">
        <v>484</v>
      </c>
      <c r="D3002" s="175" t="s">
        <v>220</v>
      </c>
      <c r="E3002" s="175"/>
      <c r="F3002" s="174">
        <v>0</v>
      </c>
      <c r="G3002" s="174">
        <v>0</v>
      </c>
      <c r="H3002" s="174">
        <v>0</v>
      </c>
      <c r="I3002" s="174">
        <v>0</v>
      </c>
      <c r="J3002" s="174">
        <v>0</v>
      </c>
      <c r="K3002" s="174">
        <v>0</v>
      </c>
      <c r="L3002" s="174">
        <v>0</v>
      </c>
      <c r="M3002" s="174">
        <v>0</v>
      </c>
      <c r="N3002" s="174">
        <v>0</v>
      </c>
    </row>
    <row r="3003" spans="1:14" hidden="1" outlineLevel="1" x14ac:dyDescent="0.25"/>
    <row r="3004" spans="1:14" hidden="1" outlineLevel="1" x14ac:dyDescent="0.25"/>
    <row r="3005" spans="1:14" hidden="1" outlineLevel="1" x14ac:dyDescent="0.25">
      <c r="A3005" s="173" t="s">
        <v>431</v>
      </c>
    </row>
    <row r="3006" spans="1:14" hidden="1" outlineLevel="1" x14ac:dyDescent="0.25">
      <c r="A3006" s="175" t="s">
        <v>6</v>
      </c>
      <c r="B3006" s="175" t="s">
        <v>143</v>
      </c>
      <c r="C3006" s="175" t="s">
        <v>14</v>
      </c>
      <c r="D3006" s="173" t="s">
        <v>144</v>
      </c>
      <c r="E3006" s="173"/>
      <c r="F3006" s="174" t="s">
        <v>145</v>
      </c>
      <c r="G3006" s="174" t="s">
        <v>146</v>
      </c>
      <c r="H3006" s="174" t="s">
        <v>147</v>
      </c>
      <c r="I3006" s="174" t="s">
        <v>148</v>
      </c>
      <c r="J3006" s="174" t="s">
        <v>149</v>
      </c>
      <c r="K3006" s="174" t="s">
        <v>150</v>
      </c>
      <c r="L3006" s="174" t="s">
        <v>151</v>
      </c>
      <c r="M3006" s="174" t="s">
        <v>152</v>
      </c>
      <c r="N3006" s="174" t="s">
        <v>5</v>
      </c>
    </row>
    <row r="3007" spans="1:14" hidden="1" outlineLevel="1" x14ac:dyDescent="0.25">
      <c r="A3007" s="175" t="s">
        <v>432</v>
      </c>
      <c r="B3007" s="175" t="s">
        <v>433</v>
      </c>
      <c r="C3007" s="175" t="s">
        <v>155</v>
      </c>
      <c r="D3007" s="175" t="s">
        <v>156</v>
      </c>
      <c r="E3007" s="175"/>
      <c r="F3007" s="174">
        <v>34176</v>
      </c>
      <c r="G3007" s="174">
        <v>0</v>
      </c>
      <c r="H3007" s="174">
        <v>0</v>
      </c>
      <c r="I3007" s="174">
        <v>0</v>
      </c>
      <c r="J3007" s="174">
        <v>0</v>
      </c>
      <c r="K3007" s="174">
        <v>0</v>
      </c>
      <c r="L3007" s="174">
        <v>0</v>
      </c>
      <c r="M3007" s="174">
        <v>0</v>
      </c>
      <c r="N3007" s="174">
        <v>34176</v>
      </c>
    </row>
    <row r="3008" spans="1:14" hidden="1" outlineLevel="1" x14ac:dyDescent="0.25">
      <c r="A3008" s="175" t="s">
        <v>432</v>
      </c>
      <c r="B3008" s="175" t="s">
        <v>433</v>
      </c>
      <c r="C3008" s="175" t="s">
        <v>157</v>
      </c>
      <c r="D3008" s="175" t="s">
        <v>158</v>
      </c>
      <c r="E3008" s="175"/>
      <c r="F3008" s="174">
        <v>0</v>
      </c>
      <c r="G3008" s="174">
        <v>0</v>
      </c>
      <c r="H3008" s="174">
        <v>0</v>
      </c>
      <c r="I3008" s="174">
        <v>0</v>
      </c>
      <c r="J3008" s="174">
        <v>0</v>
      </c>
      <c r="K3008" s="174">
        <v>0</v>
      </c>
      <c r="L3008" s="174">
        <v>0</v>
      </c>
      <c r="M3008" s="174">
        <v>0</v>
      </c>
      <c r="N3008" s="174">
        <v>0</v>
      </c>
    </row>
    <row r="3009" spans="1:14" hidden="1" outlineLevel="1" x14ac:dyDescent="0.25">
      <c r="A3009" s="175" t="s">
        <v>432</v>
      </c>
      <c r="B3009" s="175" t="s">
        <v>433</v>
      </c>
      <c r="C3009" s="175" t="s">
        <v>159</v>
      </c>
      <c r="D3009" s="175" t="s">
        <v>160</v>
      </c>
      <c r="E3009" s="175"/>
      <c r="F3009" s="174">
        <v>0</v>
      </c>
      <c r="G3009" s="174">
        <v>515520</v>
      </c>
      <c r="H3009" s="174">
        <v>0</v>
      </c>
      <c r="I3009" s="174">
        <v>0</v>
      </c>
      <c r="J3009" s="174">
        <v>48272</v>
      </c>
      <c r="K3009" s="174">
        <v>5376</v>
      </c>
      <c r="L3009" s="174">
        <v>0</v>
      </c>
      <c r="M3009" s="174">
        <v>0</v>
      </c>
      <c r="N3009" s="174">
        <v>569168</v>
      </c>
    </row>
    <row r="3010" spans="1:14" hidden="1" outlineLevel="1" x14ac:dyDescent="0.25">
      <c r="A3010" s="175" t="s">
        <v>432</v>
      </c>
      <c r="B3010" s="175" t="s">
        <v>433</v>
      </c>
      <c r="C3010" s="175" t="s">
        <v>161</v>
      </c>
      <c r="D3010" s="175" t="s">
        <v>162</v>
      </c>
      <c r="E3010" s="175"/>
      <c r="F3010" s="174">
        <v>46464</v>
      </c>
      <c r="G3010" s="174">
        <v>25440</v>
      </c>
      <c r="H3010" s="174">
        <v>0</v>
      </c>
      <c r="I3010" s="174">
        <v>0</v>
      </c>
      <c r="J3010" s="174">
        <v>45840</v>
      </c>
      <c r="K3010" s="174">
        <v>15728</v>
      </c>
      <c r="L3010" s="174">
        <v>4072</v>
      </c>
      <c r="M3010" s="174">
        <v>80</v>
      </c>
      <c r="N3010" s="174">
        <v>137624</v>
      </c>
    </row>
    <row r="3011" spans="1:14" hidden="1" outlineLevel="1" x14ac:dyDescent="0.25">
      <c r="A3011" s="175" t="s">
        <v>432</v>
      </c>
      <c r="B3011" s="175" t="s">
        <v>433</v>
      </c>
      <c r="C3011" s="175" t="s">
        <v>163</v>
      </c>
      <c r="D3011" s="175" t="s">
        <v>164</v>
      </c>
      <c r="E3011" s="175"/>
      <c r="F3011" s="174">
        <v>0</v>
      </c>
      <c r="G3011" s="174">
        <v>0</v>
      </c>
      <c r="H3011" s="174">
        <v>0</v>
      </c>
      <c r="I3011" s="174">
        <v>0</v>
      </c>
      <c r="J3011" s="174">
        <v>0</v>
      </c>
      <c r="K3011" s="174">
        <v>0</v>
      </c>
      <c r="L3011" s="174">
        <v>0</v>
      </c>
      <c r="M3011" s="174">
        <v>0</v>
      </c>
      <c r="N3011" s="174">
        <v>0</v>
      </c>
    </row>
    <row r="3012" spans="1:14" hidden="1" outlineLevel="1" x14ac:dyDescent="0.25">
      <c r="A3012" s="175" t="s">
        <v>432</v>
      </c>
      <c r="B3012" s="175" t="s">
        <v>433</v>
      </c>
      <c r="C3012" s="175" t="s">
        <v>165</v>
      </c>
      <c r="D3012" s="175" t="s">
        <v>166</v>
      </c>
      <c r="E3012" s="175"/>
      <c r="F3012" s="174">
        <v>4320</v>
      </c>
      <c r="G3012" s="174">
        <v>0</v>
      </c>
      <c r="H3012" s="174">
        <v>0</v>
      </c>
      <c r="I3012" s="174">
        <v>0</v>
      </c>
      <c r="J3012" s="174">
        <v>47504</v>
      </c>
      <c r="K3012" s="174">
        <v>0</v>
      </c>
      <c r="L3012" s="174">
        <v>0</v>
      </c>
      <c r="M3012" s="174">
        <v>0</v>
      </c>
      <c r="N3012" s="174">
        <v>51824</v>
      </c>
    </row>
    <row r="3013" spans="1:14" hidden="1" outlineLevel="1" x14ac:dyDescent="0.25">
      <c r="A3013" s="175" t="s">
        <v>432</v>
      </c>
      <c r="B3013" s="175" t="s">
        <v>433</v>
      </c>
      <c r="C3013" s="175" t="s">
        <v>167</v>
      </c>
      <c r="D3013" s="175" t="s">
        <v>168</v>
      </c>
      <c r="E3013" s="175"/>
      <c r="F3013" s="174">
        <v>0</v>
      </c>
      <c r="G3013" s="174">
        <v>61712</v>
      </c>
      <c r="H3013" s="174">
        <v>0</v>
      </c>
      <c r="I3013" s="174">
        <v>0</v>
      </c>
      <c r="J3013" s="174">
        <v>0</v>
      </c>
      <c r="K3013" s="174">
        <v>50400</v>
      </c>
      <c r="L3013" s="174">
        <v>0</v>
      </c>
      <c r="M3013" s="174">
        <v>3328</v>
      </c>
      <c r="N3013" s="174">
        <v>115440</v>
      </c>
    </row>
    <row r="3014" spans="1:14" hidden="1" outlineLevel="1" x14ac:dyDescent="0.25">
      <c r="A3014" s="175" t="s">
        <v>432</v>
      </c>
      <c r="B3014" s="175" t="s">
        <v>433</v>
      </c>
      <c r="C3014" s="175" t="s">
        <v>169</v>
      </c>
      <c r="D3014" s="175" t="s">
        <v>170</v>
      </c>
      <c r="E3014" s="175"/>
      <c r="F3014" s="174">
        <v>0</v>
      </c>
      <c r="G3014" s="174">
        <v>0</v>
      </c>
      <c r="H3014" s="174">
        <v>0</v>
      </c>
      <c r="I3014" s="174">
        <v>0</v>
      </c>
      <c r="J3014" s="174">
        <v>0</v>
      </c>
      <c r="K3014" s="174">
        <v>0</v>
      </c>
      <c r="L3014" s="174">
        <v>0</v>
      </c>
      <c r="M3014" s="174">
        <v>0</v>
      </c>
      <c r="N3014" s="174">
        <v>0</v>
      </c>
    </row>
    <row r="3015" spans="1:14" hidden="1" outlineLevel="1" x14ac:dyDescent="0.25">
      <c r="A3015" s="175" t="s">
        <v>432</v>
      </c>
      <c r="B3015" s="175" t="s">
        <v>433</v>
      </c>
      <c r="C3015" s="175" t="s">
        <v>171</v>
      </c>
      <c r="D3015" s="175" t="s">
        <v>172</v>
      </c>
      <c r="E3015" s="175"/>
      <c r="F3015" s="174">
        <v>8448</v>
      </c>
      <c r="G3015" s="174">
        <v>26368</v>
      </c>
      <c r="H3015" s="174">
        <v>0</v>
      </c>
      <c r="I3015" s="174">
        <v>0</v>
      </c>
      <c r="J3015" s="174">
        <v>47504</v>
      </c>
      <c r="K3015" s="174">
        <v>0</v>
      </c>
      <c r="L3015" s="174">
        <v>6120</v>
      </c>
      <c r="M3015" s="174">
        <v>300</v>
      </c>
      <c r="N3015" s="174">
        <v>88740</v>
      </c>
    </row>
    <row r="3016" spans="1:14" hidden="1" outlineLevel="1" x14ac:dyDescent="0.25">
      <c r="A3016" s="175" t="s">
        <v>432</v>
      </c>
      <c r="B3016" s="175" t="s">
        <v>433</v>
      </c>
      <c r="C3016" s="175" t="s">
        <v>173</v>
      </c>
      <c r="D3016" s="175" t="s">
        <v>174</v>
      </c>
      <c r="E3016" s="175"/>
      <c r="F3016" s="174">
        <v>0</v>
      </c>
      <c r="G3016" s="174">
        <v>12384</v>
      </c>
      <c r="H3016" s="174">
        <v>0</v>
      </c>
      <c r="I3016" s="174">
        <v>0</v>
      </c>
      <c r="J3016" s="174">
        <v>0</v>
      </c>
      <c r="K3016" s="174">
        <v>0</v>
      </c>
      <c r="L3016" s="174">
        <v>0</v>
      </c>
      <c r="M3016" s="174">
        <v>0</v>
      </c>
      <c r="N3016" s="174">
        <v>12384</v>
      </c>
    </row>
    <row r="3017" spans="1:14" hidden="1" outlineLevel="1" x14ac:dyDescent="0.25">
      <c r="A3017" s="175" t="s">
        <v>432</v>
      </c>
      <c r="B3017" s="175" t="s">
        <v>433</v>
      </c>
      <c r="C3017" s="175" t="s">
        <v>175</v>
      </c>
      <c r="D3017" s="175" t="s">
        <v>176</v>
      </c>
      <c r="E3017" s="175"/>
      <c r="F3017" s="174">
        <v>0</v>
      </c>
      <c r="G3017" s="174">
        <v>5088</v>
      </c>
      <c r="H3017" s="174">
        <v>0</v>
      </c>
      <c r="I3017" s="174">
        <v>0</v>
      </c>
      <c r="J3017" s="174">
        <v>0</v>
      </c>
      <c r="K3017" s="174">
        <v>8192</v>
      </c>
      <c r="L3017" s="174">
        <v>0</v>
      </c>
      <c r="M3017" s="174">
        <v>1728</v>
      </c>
      <c r="N3017" s="174">
        <v>15008</v>
      </c>
    </row>
    <row r="3018" spans="1:14" hidden="1" outlineLevel="1" x14ac:dyDescent="0.25">
      <c r="A3018" s="175" t="s">
        <v>432</v>
      </c>
      <c r="B3018" s="175" t="s">
        <v>433</v>
      </c>
      <c r="C3018" s="175" t="s">
        <v>177</v>
      </c>
      <c r="D3018" s="175" t="s">
        <v>178</v>
      </c>
      <c r="E3018" s="175"/>
      <c r="F3018" s="174">
        <v>558096</v>
      </c>
      <c r="G3018" s="174">
        <v>0</v>
      </c>
      <c r="H3018" s="174">
        <v>0</v>
      </c>
      <c r="I3018" s="174">
        <v>32848</v>
      </c>
      <c r="J3018" s="174">
        <v>0</v>
      </c>
      <c r="K3018" s="174">
        <v>0</v>
      </c>
      <c r="L3018" s="174">
        <v>0</v>
      </c>
      <c r="M3018" s="174">
        <v>0</v>
      </c>
      <c r="N3018" s="174">
        <v>590944</v>
      </c>
    </row>
    <row r="3019" spans="1:14" hidden="1" outlineLevel="1" x14ac:dyDescent="0.25">
      <c r="A3019" s="175" t="s">
        <v>432</v>
      </c>
      <c r="B3019" s="175" t="s">
        <v>433</v>
      </c>
      <c r="C3019" s="175" t="s">
        <v>179</v>
      </c>
      <c r="D3019" s="175" t="s">
        <v>180</v>
      </c>
      <c r="E3019" s="175"/>
      <c r="F3019" s="174">
        <v>70544</v>
      </c>
      <c r="G3019" s="174">
        <v>0</v>
      </c>
      <c r="H3019" s="174">
        <v>0</v>
      </c>
      <c r="I3019" s="174">
        <v>0</v>
      </c>
      <c r="J3019" s="174">
        <v>0</v>
      </c>
      <c r="K3019" s="174">
        <v>0</v>
      </c>
      <c r="L3019" s="174">
        <v>0</v>
      </c>
      <c r="M3019" s="174">
        <v>0</v>
      </c>
      <c r="N3019" s="174">
        <v>70544</v>
      </c>
    </row>
    <row r="3020" spans="1:14" hidden="1" outlineLevel="1" x14ac:dyDescent="0.25">
      <c r="A3020" s="175" t="s">
        <v>432</v>
      </c>
      <c r="B3020" s="175" t="s">
        <v>433</v>
      </c>
      <c r="C3020" s="175" t="s">
        <v>181</v>
      </c>
      <c r="D3020" s="175" t="s">
        <v>182</v>
      </c>
      <c r="E3020" s="175"/>
      <c r="F3020" s="174">
        <v>0</v>
      </c>
      <c r="G3020" s="174">
        <v>0</v>
      </c>
      <c r="H3020" s="174">
        <v>0</v>
      </c>
      <c r="I3020" s="174">
        <v>0</v>
      </c>
      <c r="J3020" s="174">
        <v>0</v>
      </c>
      <c r="K3020" s="174">
        <v>143248</v>
      </c>
      <c r="L3020" s="174">
        <v>0</v>
      </c>
      <c r="M3020" s="174">
        <v>26728</v>
      </c>
      <c r="N3020" s="174">
        <v>169976</v>
      </c>
    </row>
    <row r="3021" spans="1:14" hidden="1" outlineLevel="1" x14ac:dyDescent="0.25">
      <c r="A3021" s="175" t="s">
        <v>432</v>
      </c>
      <c r="B3021" s="175" t="s">
        <v>433</v>
      </c>
      <c r="C3021" s="175" t="s">
        <v>183</v>
      </c>
      <c r="D3021" s="175" t="s">
        <v>184</v>
      </c>
      <c r="E3021" s="175"/>
      <c r="F3021" s="174">
        <v>0</v>
      </c>
      <c r="G3021" s="174">
        <v>0</v>
      </c>
      <c r="H3021" s="174">
        <v>0</v>
      </c>
      <c r="I3021" s="174">
        <v>0</v>
      </c>
      <c r="J3021" s="174">
        <v>0</v>
      </c>
      <c r="K3021" s="174">
        <v>26384</v>
      </c>
      <c r="L3021" s="174">
        <v>0</v>
      </c>
      <c r="M3021" s="174">
        <v>0</v>
      </c>
      <c r="N3021" s="174">
        <v>26384</v>
      </c>
    </row>
    <row r="3022" spans="1:14" hidden="1" outlineLevel="1" x14ac:dyDescent="0.25">
      <c r="A3022" s="175" t="s">
        <v>432</v>
      </c>
      <c r="B3022" s="175" t="s">
        <v>433</v>
      </c>
      <c r="C3022" s="175" t="s">
        <v>185</v>
      </c>
      <c r="D3022" s="175" t="s">
        <v>186</v>
      </c>
      <c r="E3022" s="175"/>
      <c r="F3022" s="174">
        <v>1392</v>
      </c>
      <c r="G3022" s="174">
        <v>0</v>
      </c>
      <c r="H3022" s="174">
        <v>0</v>
      </c>
      <c r="I3022" s="174">
        <v>0</v>
      </c>
      <c r="J3022" s="174">
        <v>0</v>
      </c>
      <c r="K3022" s="174">
        <v>36480</v>
      </c>
      <c r="L3022" s="174">
        <v>0</v>
      </c>
      <c r="M3022" s="174">
        <v>5498</v>
      </c>
      <c r="N3022" s="174">
        <v>43370</v>
      </c>
    </row>
    <row r="3023" spans="1:14" hidden="1" outlineLevel="1" x14ac:dyDescent="0.25">
      <c r="A3023" s="175" t="s">
        <v>432</v>
      </c>
      <c r="B3023" s="175" t="s">
        <v>433</v>
      </c>
      <c r="C3023" s="175" t="s">
        <v>187</v>
      </c>
      <c r="D3023" s="175" t="s">
        <v>188</v>
      </c>
      <c r="E3023" s="175"/>
      <c r="F3023" s="174">
        <v>0</v>
      </c>
      <c r="G3023" s="174">
        <v>0</v>
      </c>
      <c r="H3023" s="174">
        <v>0</v>
      </c>
      <c r="I3023" s="174">
        <v>0</v>
      </c>
      <c r="J3023" s="174">
        <v>0</v>
      </c>
      <c r="K3023" s="174">
        <v>80832</v>
      </c>
      <c r="L3023" s="174">
        <v>0</v>
      </c>
      <c r="M3023" s="174">
        <v>0</v>
      </c>
      <c r="N3023" s="174">
        <v>80832</v>
      </c>
    </row>
    <row r="3024" spans="1:14" hidden="1" outlineLevel="1" x14ac:dyDescent="0.25">
      <c r="A3024" s="175" t="s">
        <v>432</v>
      </c>
      <c r="B3024" s="175" t="s">
        <v>433</v>
      </c>
      <c r="C3024" s="175" t="s">
        <v>189</v>
      </c>
      <c r="D3024" s="175" t="s">
        <v>190</v>
      </c>
      <c r="E3024" s="175"/>
      <c r="F3024" s="174">
        <v>0</v>
      </c>
      <c r="G3024" s="174">
        <v>0</v>
      </c>
      <c r="H3024" s="174">
        <v>0</v>
      </c>
      <c r="I3024" s="174">
        <v>0</v>
      </c>
      <c r="J3024" s="174">
        <v>0</v>
      </c>
      <c r="K3024" s="174">
        <v>20208</v>
      </c>
      <c r="L3024" s="174">
        <v>0</v>
      </c>
      <c r="M3024" s="174">
        <v>0</v>
      </c>
      <c r="N3024" s="174">
        <v>20208</v>
      </c>
    </row>
    <row r="3025" spans="1:14" hidden="1" outlineLevel="1" x14ac:dyDescent="0.25">
      <c r="A3025" s="175" t="s">
        <v>432</v>
      </c>
      <c r="B3025" s="175" t="s">
        <v>433</v>
      </c>
      <c r="C3025" s="175" t="s">
        <v>191</v>
      </c>
      <c r="D3025" s="175" t="s">
        <v>192</v>
      </c>
      <c r="E3025" s="175"/>
      <c r="F3025" s="174">
        <v>0</v>
      </c>
      <c r="G3025" s="174">
        <v>324192</v>
      </c>
      <c r="H3025" s="174">
        <v>96480</v>
      </c>
      <c r="I3025" s="174">
        <v>0</v>
      </c>
      <c r="J3025" s="174">
        <v>0</v>
      </c>
      <c r="K3025" s="174">
        <v>0</v>
      </c>
      <c r="L3025" s="174">
        <v>0</v>
      </c>
      <c r="M3025" s="174">
        <v>0</v>
      </c>
      <c r="N3025" s="174">
        <v>420672</v>
      </c>
    </row>
    <row r="3026" spans="1:14" hidden="1" outlineLevel="1" x14ac:dyDescent="0.25">
      <c r="A3026" s="175" t="s">
        <v>432</v>
      </c>
      <c r="B3026" s="175" t="s">
        <v>433</v>
      </c>
      <c r="C3026" s="175" t="s">
        <v>193</v>
      </c>
      <c r="D3026" s="175" t="s">
        <v>194</v>
      </c>
      <c r="E3026" s="175"/>
      <c r="F3026" s="174">
        <v>0</v>
      </c>
      <c r="G3026" s="174">
        <v>0</v>
      </c>
      <c r="H3026" s="174">
        <v>0</v>
      </c>
      <c r="I3026" s="174">
        <v>0</v>
      </c>
      <c r="J3026" s="174">
        <v>0</v>
      </c>
      <c r="K3026" s="174">
        <v>0</v>
      </c>
      <c r="L3026" s="174">
        <v>0</v>
      </c>
      <c r="M3026" s="174">
        <v>0</v>
      </c>
      <c r="N3026" s="174">
        <v>0</v>
      </c>
    </row>
    <row r="3027" spans="1:14" hidden="1" outlineLevel="1" x14ac:dyDescent="0.25">
      <c r="A3027" s="175" t="s">
        <v>432</v>
      </c>
      <c r="B3027" s="175" t="s">
        <v>433</v>
      </c>
      <c r="C3027" s="175" t="s">
        <v>195</v>
      </c>
      <c r="D3027" s="175" t="s">
        <v>196</v>
      </c>
      <c r="E3027" s="175"/>
      <c r="F3027" s="174">
        <v>0</v>
      </c>
      <c r="G3027" s="174">
        <v>0</v>
      </c>
      <c r="H3027" s="174">
        <v>0</v>
      </c>
      <c r="I3027" s="174">
        <v>0</v>
      </c>
      <c r="J3027" s="174">
        <v>0</v>
      </c>
      <c r="K3027" s="174">
        <v>0</v>
      </c>
      <c r="L3027" s="174">
        <v>0</v>
      </c>
      <c r="M3027" s="174">
        <v>0</v>
      </c>
      <c r="N3027" s="174">
        <v>0</v>
      </c>
    </row>
    <row r="3028" spans="1:14" hidden="1" outlineLevel="1" x14ac:dyDescent="0.25">
      <c r="A3028" s="175" t="s">
        <v>432</v>
      </c>
      <c r="B3028" s="175" t="s">
        <v>433</v>
      </c>
      <c r="C3028" s="175" t="s">
        <v>197</v>
      </c>
      <c r="D3028" s="175" t="s">
        <v>198</v>
      </c>
      <c r="E3028" s="175"/>
      <c r="F3028" s="174">
        <v>0</v>
      </c>
      <c r="G3028" s="174">
        <v>0</v>
      </c>
      <c r="H3028" s="174">
        <v>0</v>
      </c>
      <c r="I3028" s="174">
        <v>0</v>
      </c>
      <c r="J3028" s="174">
        <v>0</v>
      </c>
      <c r="K3028" s="174">
        <v>0</v>
      </c>
      <c r="L3028" s="174">
        <v>0</v>
      </c>
      <c r="M3028" s="174">
        <v>0</v>
      </c>
      <c r="N3028" s="174">
        <v>0</v>
      </c>
    </row>
    <row r="3029" spans="1:14" hidden="1" outlineLevel="1" x14ac:dyDescent="0.25">
      <c r="A3029" s="175" t="s">
        <v>432</v>
      </c>
      <c r="B3029" s="175" t="s">
        <v>433</v>
      </c>
      <c r="C3029" s="175" t="s">
        <v>199</v>
      </c>
      <c r="D3029" s="175" t="s">
        <v>200</v>
      </c>
      <c r="E3029" s="175"/>
      <c r="F3029" s="174">
        <v>89760</v>
      </c>
      <c r="G3029" s="174">
        <v>0</v>
      </c>
      <c r="H3029" s="174">
        <v>0</v>
      </c>
      <c r="I3029" s="174">
        <v>0</v>
      </c>
      <c r="J3029" s="174">
        <v>0</v>
      </c>
      <c r="K3029" s="174">
        <v>0</v>
      </c>
      <c r="L3029" s="174">
        <v>0</v>
      </c>
      <c r="M3029" s="174">
        <v>0</v>
      </c>
      <c r="N3029" s="174">
        <v>89760</v>
      </c>
    </row>
    <row r="3030" spans="1:14" hidden="1" outlineLevel="1" x14ac:dyDescent="0.25">
      <c r="A3030" s="175" t="s">
        <v>432</v>
      </c>
      <c r="B3030" s="175" t="s">
        <v>433</v>
      </c>
      <c r="C3030" s="175" t="s">
        <v>201</v>
      </c>
      <c r="D3030" s="175" t="s">
        <v>202</v>
      </c>
      <c r="E3030" s="175"/>
      <c r="F3030" s="174">
        <v>21696</v>
      </c>
      <c r="G3030" s="174">
        <v>0</v>
      </c>
      <c r="H3030" s="174">
        <v>0</v>
      </c>
      <c r="I3030" s="174">
        <v>0</v>
      </c>
      <c r="J3030" s="174">
        <v>18544</v>
      </c>
      <c r="K3030" s="174">
        <v>0</v>
      </c>
      <c r="L3030" s="174">
        <v>0</v>
      </c>
      <c r="M3030" s="174">
        <v>0</v>
      </c>
      <c r="N3030" s="174">
        <v>40240</v>
      </c>
    </row>
    <row r="3031" spans="1:14" hidden="1" outlineLevel="1" x14ac:dyDescent="0.25">
      <c r="A3031" s="175" t="s">
        <v>432</v>
      </c>
      <c r="B3031" s="175" t="s">
        <v>433</v>
      </c>
      <c r="C3031" s="175" t="s">
        <v>203</v>
      </c>
      <c r="D3031" s="175" t="s">
        <v>204</v>
      </c>
      <c r="E3031" s="175"/>
      <c r="F3031" s="174">
        <v>857376</v>
      </c>
      <c r="G3031" s="174">
        <v>0</v>
      </c>
      <c r="H3031" s="174">
        <v>0</v>
      </c>
      <c r="I3031" s="174">
        <v>0</v>
      </c>
      <c r="J3031" s="174">
        <v>0</v>
      </c>
      <c r="K3031" s="174">
        <v>0</v>
      </c>
      <c r="L3031" s="174">
        <v>0</v>
      </c>
      <c r="M3031" s="174">
        <v>0</v>
      </c>
      <c r="N3031" s="174">
        <v>857376</v>
      </c>
    </row>
    <row r="3032" spans="1:14" hidden="1" outlineLevel="1" x14ac:dyDescent="0.25">
      <c r="A3032" s="175" t="s">
        <v>432</v>
      </c>
      <c r="B3032" s="175" t="s">
        <v>433</v>
      </c>
      <c r="C3032" s="175" t="s">
        <v>205</v>
      </c>
      <c r="D3032" s="175" t="s">
        <v>206</v>
      </c>
      <c r="E3032" s="175"/>
      <c r="F3032" s="174">
        <v>173108</v>
      </c>
      <c r="G3032" s="174">
        <v>0</v>
      </c>
      <c r="H3032" s="174">
        <v>0</v>
      </c>
      <c r="I3032" s="174">
        <v>0</v>
      </c>
      <c r="J3032" s="174">
        <v>35136</v>
      </c>
      <c r="K3032" s="174">
        <v>0</v>
      </c>
      <c r="L3032" s="174">
        <v>0</v>
      </c>
      <c r="M3032" s="174">
        <v>0</v>
      </c>
      <c r="N3032" s="174">
        <v>208244</v>
      </c>
    </row>
    <row r="3033" spans="1:14" hidden="1" outlineLevel="1" x14ac:dyDescent="0.25">
      <c r="A3033" s="175" t="s">
        <v>432</v>
      </c>
      <c r="B3033" s="175" t="s">
        <v>433</v>
      </c>
      <c r="C3033" s="175" t="s">
        <v>207</v>
      </c>
      <c r="D3033" s="175" t="s">
        <v>208</v>
      </c>
      <c r="E3033" s="175"/>
      <c r="F3033" s="174">
        <v>0</v>
      </c>
      <c r="G3033" s="174">
        <v>0</v>
      </c>
      <c r="H3033" s="174">
        <v>0</v>
      </c>
      <c r="I3033" s="174">
        <v>0</v>
      </c>
      <c r="J3033" s="174">
        <v>0</v>
      </c>
      <c r="K3033" s="174">
        <v>0</v>
      </c>
      <c r="L3033" s="174">
        <v>0</v>
      </c>
      <c r="M3033" s="174">
        <v>0</v>
      </c>
      <c r="N3033" s="174">
        <v>0</v>
      </c>
    </row>
    <row r="3034" spans="1:14" hidden="1" outlineLevel="1" x14ac:dyDescent="0.25">
      <c r="A3034" s="175" t="s">
        <v>432</v>
      </c>
      <c r="B3034" s="175" t="s">
        <v>433</v>
      </c>
      <c r="C3034" s="175" t="s">
        <v>209</v>
      </c>
      <c r="D3034" s="175" t="s">
        <v>210</v>
      </c>
      <c r="E3034" s="175"/>
      <c r="F3034" s="174">
        <v>1865380</v>
      </c>
      <c r="G3034" s="174">
        <v>970704</v>
      </c>
      <c r="H3034" s="174">
        <v>96480</v>
      </c>
      <c r="I3034" s="174">
        <v>32848</v>
      </c>
      <c r="J3034" s="174">
        <v>242800</v>
      </c>
      <c r="K3034" s="174">
        <v>386848</v>
      </c>
      <c r="L3034" s="174">
        <v>10192</v>
      </c>
      <c r="M3034" s="174">
        <v>37662</v>
      </c>
      <c r="N3034" s="174">
        <v>3642914</v>
      </c>
    </row>
    <row r="3035" spans="1:14" hidden="1" outlineLevel="1" x14ac:dyDescent="0.25">
      <c r="D3035" s="173" t="s">
        <v>211</v>
      </c>
      <c r="E3035" s="173"/>
    </row>
    <row r="3036" spans="1:14" hidden="1" outlineLevel="1" x14ac:dyDescent="0.25">
      <c r="A3036" s="175" t="s">
        <v>432</v>
      </c>
      <c r="B3036" s="175" t="s">
        <v>433</v>
      </c>
      <c r="C3036" s="175" t="s">
        <v>212</v>
      </c>
      <c r="D3036" s="175" t="s">
        <v>213</v>
      </c>
      <c r="E3036" s="175"/>
      <c r="F3036" s="174">
        <v>0</v>
      </c>
      <c r="G3036" s="174">
        <v>0</v>
      </c>
      <c r="H3036" s="174">
        <v>0</v>
      </c>
      <c r="I3036" s="174">
        <v>0</v>
      </c>
      <c r="J3036" s="174">
        <v>0</v>
      </c>
      <c r="K3036" s="174">
        <v>0</v>
      </c>
      <c r="L3036" s="174">
        <v>0</v>
      </c>
      <c r="M3036" s="174">
        <v>0</v>
      </c>
      <c r="N3036" s="174">
        <v>0</v>
      </c>
    </row>
    <row r="3037" spans="1:14" hidden="1" outlineLevel="1" x14ac:dyDescent="0.25">
      <c r="A3037" s="175" t="s">
        <v>432</v>
      </c>
      <c r="B3037" s="175" t="s">
        <v>433</v>
      </c>
      <c r="C3037" s="175" t="s">
        <v>214</v>
      </c>
      <c r="D3037" s="175" t="s">
        <v>215</v>
      </c>
      <c r="E3037" s="175"/>
      <c r="F3037" s="174">
        <v>0</v>
      </c>
      <c r="G3037" s="174">
        <v>0</v>
      </c>
      <c r="H3037" s="174">
        <v>0</v>
      </c>
      <c r="I3037" s="174">
        <v>0</v>
      </c>
      <c r="J3037" s="174">
        <v>0</v>
      </c>
      <c r="K3037" s="174">
        <v>0</v>
      </c>
      <c r="L3037" s="174">
        <v>0</v>
      </c>
      <c r="M3037" s="174">
        <v>0</v>
      </c>
      <c r="N3037" s="174">
        <v>0</v>
      </c>
    </row>
    <row r="3038" spans="1:14" hidden="1" outlineLevel="1" x14ac:dyDescent="0.25">
      <c r="A3038" s="175" t="s">
        <v>432</v>
      </c>
      <c r="B3038" s="175" t="s">
        <v>433</v>
      </c>
      <c r="C3038" s="175" t="s">
        <v>216</v>
      </c>
      <c r="D3038" s="175" t="s">
        <v>217</v>
      </c>
      <c r="E3038" s="175"/>
      <c r="F3038" s="174">
        <v>0</v>
      </c>
      <c r="G3038" s="174">
        <v>0</v>
      </c>
      <c r="H3038" s="174">
        <v>0</v>
      </c>
      <c r="I3038" s="174">
        <v>0</v>
      </c>
      <c r="J3038" s="174">
        <v>0</v>
      </c>
      <c r="K3038" s="174">
        <v>0</v>
      </c>
      <c r="L3038" s="174">
        <v>0</v>
      </c>
      <c r="M3038" s="174">
        <v>0</v>
      </c>
      <c r="N3038" s="174">
        <v>0</v>
      </c>
    </row>
    <row r="3039" spans="1:14" hidden="1" outlineLevel="1" x14ac:dyDescent="0.25">
      <c r="A3039" s="175" t="s">
        <v>432</v>
      </c>
      <c r="B3039" s="175" t="s">
        <v>433</v>
      </c>
      <c r="C3039" s="175" t="s">
        <v>218</v>
      </c>
      <c r="D3039" s="175" t="s">
        <v>219</v>
      </c>
      <c r="E3039" s="175"/>
      <c r="F3039" s="174">
        <v>0</v>
      </c>
      <c r="G3039" s="174">
        <v>0</v>
      </c>
      <c r="H3039" s="174">
        <v>0</v>
      </c>
      <c r="I3039" s="174">
        <v>0</v>
      </c>
      <c r="J3039" s="174">
        <v>0</v>
      </c>
      <c r="K3039" s="174">
        <v>0</v>
      </c>
      <c r="L3039" s="174">
        <v>0</v>
      </c>
      <c r="M3039" s="174">
        <v>0</v>
      </c>
      <c r="N3039" s="174">
        <v>0</v>
      </c>
    </row>
    <row r="3040" spans="1:14" hidden="1" outlineLevel="1" x14ac:dyDescent="0.25">
      <c r="A3040" s="175" t="s">
        <v>432</v>
      </c>
      <c r="B3040" s="175" t="s">
        <v>433</v>
      </c>
      <c r="C3040" s="175" t="s">
        <v>482</v>
      </c>
      <c r="D3040" s="175" t="s">
        <v>483</v>
      </c>
      <c r="E3040" s="175"/>
      <c r="F3040" s="174">
        <v>0</v>
      </c>
      <c r="G3040" s="174">
        <v>0</v>
      </c>
      <c r="H3040" s="174">
        <v>0</v>
      </c>
      <c r="I3040" s="174">
        <v>0</v>
      </c>
      <c r="J3040" s="174">
        <v>0</v>
      </c>
      <c r="K3040" s="174">
        <v>0</v>
      </c>
      <c r="L3040" s="174">
        <v>0</v>
      </c>
      <c r="M3040" s="174">
        <v>0</v>
      </c>
      <c r="N3040" s="174">
        <v>0</v>
      </c>
    </row>
    <row r="3041" spans="1:14" hidden="1" outlineLevel="1" x14ac:dyDescent="0.25">
      <c r="A3041" s="175" t="s">
        <v>432</v>
      </c>
      <c r="B3041" s="175" t="s">
        <v>433</v>
      </c>
      <c r="C3041" s="175" t="s">
        <v>484</v>
      </c>
      <c r="D3041" s="175" t="s">
        <v>220</v>
      </c>
      <c r="E3041" s="175"/>
      <c r="F3041" s="174">
        <v>0</v>
      </c>
      <c r="G3041" s="174">
        <v>0</v>
      </c>
      <c r="H3041" s="174">
        <v>0</v>
      </c>
      <c r="I3041" s="174">
        <v>0</v>
      </c>
      <c r="J3041" s="174">
        <v>0</v>
      </c>
      <c r="K3041" s="174">
        <v>0</v>
      </c>
      <c r="L3041" s="174">
        <v>0</v>
      </c>
      <c r="M3041" s="174">
        <v>0</v>
      </c>
      <c r="N3041" s="174">
        <v>0</v>
      </c>
    </row>
    <row r="3042" spans="1:14" hidden="1" outlineLevel="1" x14ac:dyDescent="0.25"/>
    <row r="3043" spans="1:14" hidden="1" outlineLevel="1" x14ac:dyDescent="0.25"/>
    <row r="3044" spans="1:14" hidden="1" outlineLevel="1" x14ac:dyDescent="0.25">
      <c r="A3044" s="173" t="s">
        <v>434</v>
      </c>
    </row>
    <row r="3045" spans="1:14" hidden="1" outlineLevel="1" x14ac:dyDescent="0.25">
      <c r="A3045" s="175" t="s">
        <v>6</v>
      </c>
      <c r="B3045" s="175" t="s">
        <v>143</v>
      </c>
      <c r="C3045" s="175" t="s">
        <v>14</v>
      </c>
      <c r="D3045" s="173" t="s">
        <v>144</v>
      </c>
      <c r="E3045" s="173"/>
      <c r="F3045" s="174" t="s">
        <v>145</v>
      </c>
      <c r="G3045" s="174" t="s">
        <v>146</v>
      </c>
      <c r="H3045" s="174" t="s">
        <v>147</v>
      </c>
      <c r="I3045" s="174" t="s">
        <v>148</v>
      </c>
      <c r="J3045" s="174" t="s">
        <v>149</v>
      </c>
      <c r="K3045" s="174" t="s">
        <v>150</v>
      </c>
      <c r="L3045" s="174" t="s">
        <v>151</v>
      </c>
      <c r="M3045" s="174" t="s">
        <v>152</v>
      </c>
      <c r="N3045" s="174" t="s">
        <v>5</v>
      </c>
    </row>
    <row r="3046" spans="1:14" hidden="1" outlineLevel="1" x14ac:dyDescent="0.25">
      <c r="A3046" s="175" t="s">
        <v>435</v>
      </c>
      <c r="B3046" s="175" t="s">
        <v>436</v>
      </c>
      <c r="C3046" s="175" t="s">
        <v>155</v>
      </c>
      <c r="D3046" s="175" t="s">
        <v>156</v>
      </c>
      <c r="E3046" s="175"/>
      <c r="F3046" s="174">
        <v>9504</v>
      </c>
      <c r="G3046" s="174">
        <v>0</v>
      </c>
      <c r="H3046" s="174">
        <v>0</v>
      </c>
      <c r="I3046" s="174">
        <v>0</v>
      </c>
      <c r="J3046" s="174">
        <v>0</v>
      </c>
      <c r="K3046" s="174">
        <v>0</v>
      </c>
      <c r="L3046" s="174">
        <v>0</v>
      </c>
      <c r="M3046" s="174">
        <v>0</v>
      </c>
      <c r="N3046" s="174">
        <v>9504</v>
      </c>
    </row>
    <row r="3047" spans="1:14" hidden="1" outlineLevel="1" x14ac:dyDescent="0.25">
      <c r="A3047" s="175" t="s">
        <v>435</v>
      </c>
      <c r="B3047" s="175" t="s">
        <v>436</v>
      </c>
      <c r="C3047" s="175" t="s">
        <v>157</v>
      </c>
      <c r="D3047" s="175" t="s">
        <v>158</v>
      </c>
      <c r="E3047" s="175"/>
      <c r="F3047" s="174">
        <v>0</v>
      </c>
      <c r="G3047" s="174">
        <v>0</v>
      </c>
      <c r="H3047" s="174">
        <v>0</v>
      </c>
      <c r="I3047" s="174">
        <v>0</v>
      </c>
      <c r="J3047" s="174">
        <v>77280</v>
      </c>
      <c r="K3047" s="174">
        <v>0</v>
      </c>
      <c r="L3047" s="174">
        <v>3616</v>
      </c>
      <c r="M3047" s="174">
        <v>0</v>
      </c>
      <c r="N3047" s="174">
        <v>80896</v>
      </c>
    </row>
    <row r="3048" spans="1:14" hidden="1" outlineLevel="1" x14ac:dyDescent="0.25">
      <c r="A3048" s="175" t="s">
        <v>435</v>
      </c>
      <c r="B3048" s="175" t="s">
        <v>436</v>
      </c>
      <c r="C3048" s="175" t="s">
        <v>159</v>
      </c>
      <c r="D3048" s="175" t="s">
        <v>160</v>
      </c>
      <c r="E3048" s="175"/>
      <c r="F3048" s="174">
        <v>0</v>
      </c>
      <c r="G3048" s="174">
        <v>670576</v>
      </c>
      <c r="H3048" s="174">
        <v>0</v>
      </c>
      <c r="I3048" s="174">
        <v>0</v>
      </c>
      <c r="J3048" s="174">
        <v>20016</v>
      </c>
      <c r="K3048" s="174">
        <v>0</v>
      </c>
      <c r="L3048" s="174">
        <v>0</v>
      </c>
      <c r="M3048" s="174">
        <v>0</v>
      </c>
      <c r="N3048" s="174">
        <v>690592</v>
      </c>
    </row>
    <row r="3049" spans="1:14" hidden="1" outlineLevel="1" x14ac:dyDescent="0.25">
      <c r="A3049" s="175" t="s">
        <v>435</v>
      </c>
      <c r="B3049" s="175" t="s">
        <v>436</v>
      </c>
      <c r="C3049" s="175" t="s">
        <v>161</v>
      </c>
      <c r="D3049" s="175" t="s">
        <v>162</v>
      </c>
      <c r="E3049" s="175"/>
      <c r="F3049" s="174">
        <v>81584</v>
      </c>
      <c r="G3049" s="174">
        <v>65680</v>
      </c>
      <c r="H3049" s="174">
        <v>0</v>
      </c>
      <c r="I3049" s="174">
        <v>0</v>
      </c>
      <c r="J3049" s="174">
        <v>85920</v>
      </c>
      <c r="K3049" s="174">
        <v>14016</v>
      </c>
      <c r="L3049" s="174">
        <v>2456</v>
      </c>
      <c r="M3049" s="174">
        <v>224</v>
      </c>
      <c r="N3049" s="174">
        <v>249880</v>
      </c>
    </row>
    <row r="3050" spans="1:14" hidden="1" outlineLevel="1" x14ac:dyDescent="0.25">
      <c r="A3050" s="175" t="s">
        <v>435</v>
      </c>
      <c r="B3050" s="175" t="s">
        <v>436</v>
      </c>
      <c r="C3050" s="175" t="s">
        <v>163</v>
      </c>
      <c r="D3050" s="175" t="s">
        <v>164</v>
      </c>
      <c r="E3050" s="175"/>
      <c r="F3050" s="174">
        <v>0</v>
      </c>
      <c r="G3050" s="174">
        <v>0</v>
      </c>
      <c r="H3050" s="174">
        <v>0</v>
      </c>
      <c r="I3050" s="174">
        <v>0</v>
      </c>
      <c r="J3050" s="174">
        <v>0</v>
      </c>
      <c r="K3050" s="174">
        <v>0</v>
      </c>
      <c r="L3050" s="174">
        <v>0</v>
      </c>
      <c r="M3050" s="174">
        <v>0</v>
      </c>
      <c r="N3050" s="174">
        <v>0</v>
      </c>
    </row>
    <row r="3051" spans="1:14" hidden="1" outlineLevel="1" x14ac:dyDescent="0.25">
      <c r="A3051" s="175" t="s">
        <v>435</v>
      </c>
      <c r="B3051" s="175" t="s">
        <v>436</v>
      </c>
      <c r="C3051" s="175" t="s">
        <v>165</v>
      </c>
      <c r="D3051" s="175" t="s">
        <v>166</v>
      </c>
      <c r="E3051" s="175"/>
      <c r="F3051" s="174">
        <v>1296</v>
      </c>
      <c r="G3051" s="174">
        <v>0</v>
      </c>
      <c r="H3051" s="174">
        <v>0</v>
      </c>
      <c r="I3051" s="174">
        <v>0</v>
      </c>
      <c r="J3051" s="174">
        <v>19952</v>
      </c>
      <c r="K3051" s="174">
        <v>0</v>
      </c>
      <c r="L3051" s="174">
        <v>336</v>
      </c>
      <c r="M3051" s="174">
        <v>0</v>
      </c>
      <c r="N3051" s="174">
        <v>21584</v>
      </c>
    </row>
    <row r="3052" spans="1:14" hidden="1" outlineLevel="1" x14ac:dyDescent="0.25">
      <c r="A3052" s="175" t="s">
        <v>435</v>
      </c>
      <c r="B3052" s="175" t="s">
        <v>436</v>
      </c>
      <c r="C3052" s="175" t="s">
        <v>167</v>
      </c>
      <c r="D3052" s="175" t="s">
        <v>168</v>
      </c>
      <c r="E3052" s="175"/>
      <c r="F3052" s="174">
        <v>0</v>
      </c>
      <c r="G3052" s="174">
        <v>39984</v>
      </c>
      <c r="H3052" s="174">
        <v>0</v>
      </c>
      <c r="I3052" s="174">
        <v>0</v>
      </c>
      <c r="J3052" s="174">
        <v>0</v>
      </c>
      <c r="K3052" s="174">
        <v>23328</v>
      </c>
      <c r="L3052" s="174">
        <v>0</v>
      </c>
      <c r="M3052" s="174">
        <v>1856</v>
      </c>
      <c r="N3052" s="174">
        <v>65168</v>
      </c>
    </row>
    <row r="3053" spans="1:14" hidden="1" outlineLevel="1" x14ac:dyDescent="0.25">
      <c r="A3053" s="175" t="s">
        <v>435</v>
      </c>
      <c r="B3053" s="175" t="s">
        <v>436</v>
      </c>
      <c r="C3053" s="175" t="s">
        <v>169</v>
      </c>
      <c r="D3053" s="175" t="s">
        <v>170</v>
      </c>
      <c r="E3053" s="175"/>
      <c r="F3053" s="174">
        <v>0</v>
      </c>
      <c r="G3053" s="174">
        <v>0</v>
      </c>
      <c r="H3053" s="174">
        <v>0</v>
      </c>
      <c r="I3053" s="174">
        <v>0</v>
      </c>
      <c r="J3053" s="174">
        <v>0</v>
      </c>
      <c r="K3053" s="174">
        <v>0</v>
      </c>
      <c r="L3053" s="174">
        <v>0</v>
      </c>
      <c r="M3053" s="174">
        <v>0</v>
      </c>
      <c r="N3053" s="174">
        <v>0</v>
      </c>
    </row>
    <row r="3054" spans="1:14" hidden="1" outlineLevel="1" x14ac:dyDescent="0.25">
      <c r="A3054" s="175" t="s">
        <v>435</v>
      </c>
      <c r="B3054" s="175" t="s">
        <v>436</v>
      </c>
      <c r="C3054" s="175" t="s">
        <v>171</v>
      </c>
      <c r="D3054" s="175" t="s">
        <v>172</v>
      </c>
      <c r="E3054" s="175"/>
      <c r="F3054" s="174">
        <v>18384</v>
      </c>
      <c r="G3054" s="174">
        <v>20752</v>
      </c>
      <c r="H3054" s="174">
        <v>0</v>
      </c>
      <c r="I3054" s="174">
        <v>0</v>
      </c>
      <c r="J3054" s="174">
        <v>0</v>
      </c>
      <c r="K3054" s="174">
        <v>0</v>
      </c>
      <c r="L3054" s="174">
        <v>0</v>
      </c>
      <c r="M3054" s="174">
        <v>0</v>
      </c>
      <c r="N3054" s="174">
        <v>39136</v>
      </c>
    </row>
    <row r="3055" spans="1:14" hidden="1" outlineLevel="1" x14ac:dyDescent="0.25">
      <c r="A3055" s="175" t="s">
        <v>435</v>
      </c>
      <c r="B3055" s="175" t="s">
        <v>436</v>
      </c>
      <c r="C3055" s="175" t="s">
        <v>173</v>
      </c>
      <c r="D3055" s="175" t="s">
        <v>174</v>
      </c>
      <c r="E3055" s="175"/>
      <c r="F3055" s="174">
        <v>0</v>
      </c>
      <c r="G3055" s="174">
        <v>5040</v>
      </c>
      <c r="H3055" s="174">
        <v>0</v>
      </c>
      <c r="I3055" s="174">
        <v>0</v>
      </c>
      <c r="J3055" s="174">
        <v>0</v>
      </c>
      <c r="K3055" s="174">
        <v>0</v>
      </c>
      <c r="L3055" s="174">
        <v>0</v>
      </c>
      <c r="M3055" s="174">
        <v>0</v>
      </c>
      <c r="N3055" s="174">
        <v>5040</v>
      </c>
    </row>
    <row r="3056" spans="1:14" hidden="1" outlineLevel="1" x14ac:dyDescent="0.25">
      <c r="A3056" s="175" t="s">
        <v>435</v>
      </c>
      <c r="B3056" s="175" t="s">
        <v>436</v>
      </c>
      <c r="C3056" s="175" t="s">
        <v>175</v>
      </c>
      <c r="D3056" s="175" t="s">
        <v>176</v>
      </c>
      <c r="E3056" s="175"/>
      <c r="F3056" s="174">
        <v>0</v>
      </c>
      <c r="G3056" s="174">
        <v>2016</v>
      </c>
      <c r="H3056" s="174">
        <v>0</v>
      </c>
      <c r="I3056" s="174">
        <v>0</v>
      </c>
      <c r="J3056" s="174">
        <v>0</v>
      </c>
      <c r="K3056" s="174">
        <v>13856</v>
      </c>
      <c r="L3056" s="174">
        <v>0</v>
      </c>
      <c r="M3056" s="174">
        <v>4130</v>
      </c>
      <c r="N3056" s="174">
        <v>20002</v>
      </c>
    </row>
    <row r="3057" spans="1:14" hidden="1" outlineLevel="1" x14ac:dyDescent="0.25">
      <c r="A3057" s="175" t="s">
        <v>435</v>
      </c>
      <c r="B3057" s="175" t="s">
        <v>436</v>
      </c>
      <c r="C3057" s="175" t="s">
        <v>177</v>
      </c>
      <c r="D3057" s="175" t="s">
        <v>178</v>
      </c>
      <c r="E3057" s="175"/>
      <c r="F3057" s="174">
        <v>629664</v>
      </c>
      <c r="G3057" s="174">
        <v>0</v>
      </c>
      <c r="H3057" s="174">
        <v>0</v>
      </c>
      <c r="I3057" s="174">
        <v>48976</v>
      </c>
      <c r="J3057" s="174">
        <v>0</v>
      </c>
      <c r="K3057" s="174">
        <v>0</v>
      </c>
      <c r="L3057" s="174">
        <v>0</v>
      </c>
      <c r="M3057" s="174">
        <v>0</v>
      </c>
      <c r="N3057" s="174">
        <v>678640</v>
      </c>
    </row>
    <row r="3058" spans="1:14" hidden="1" outlineLevel="1" x14ac:dyDescent="0.25">
      <c r="A3058" s="175" t="s">
        <v>435</v>
      </c>
      <c r="B3058" s="175" t="s">
        <v>436</v>
      </c>
      <c r="C3058" s="175" t="s">
        <v>179</v>
      </c>
      <c r="D3058" s="175" t="s">
        <v>180</v>
      </c>
      <c r="E3058" s="175"/>
      <c r="F3058" s="174">
        <v>101648</v>
      </c>
      <c r="G3058" s="174">
        <v>0</v>
      </c>
      <c r="H3058" s="174">
        <v>0</v>
      </c>
      <c r="I3058" s="174">
        <v>0</v>
      </c>
      <c r="J3058" s="174">
        <v>0</v>
      </c>
      <c r="K3058" s="174">
        <v>0</v>
      </c>
      <c r="L3058" s="174">
        <v>432</v>
      </c>
      <c r="M3058" s="174">
        <v>0</v>
      </c>
      <c r="N3058" s="174">
        <v>102080</v>
      </c>
    </row>
    <row r="3059" spans="1:14" hidden="1" outlineLevel="1" x14ac:dyDescent="0.25">
      <c r="A3059" s="175" t="s">
        <v>435</v>
      </c>
      <c r="B3059" s="175" t="s">
        <v>436</v>
      </c>
      <c r="C3059" s="175" t="s">
        <v>181</v>
      </c>
      <c r="D3059" s="175" t="s">
        <v>182</v>
      </c>
      <c r="E3059" s="175"/>
      <c r="F3059" s="174">
        <v>0</v>
      </c>
      <c r="G3059" s="174">
        <v>0</v>
      </c>
      <c r="H3059" s="174">
        <v>0</v>
      </c>
      <c r="I3059" s="174">
        <v>0</v>
      </c>
      <c r="J3059" s="174">
        <v>0</v>
      </c>
      <c r="K3059" s="174">
        <v>66448</v>
      </c>
      <c r="L3059" s="174">
        <v>0</v>
      </c>
      <c r="M3059" s="174">
        <v>6728</v>
      </c>
      <c r="N3059" s="174">
        <v>73176</v>
      </c>
    </row>
    <row r="3060" spans="1:14" hidden="1" outlineLevel="1" x14ac:dyDescent="0.25">
      <c r="A3060" s="175" t="s">
        <v>435</v>
      </c>
      <c r="B3060" s="175" t="s">
        <v>436</v>
      </c>
      <c r="C3060" s="175" t="s">
        <v>183</v>
      </c>
      <c r="D3060" s="175" t="s">
        <v>184</v>
      </c>
      <c r="E3060" s="175"/>
      <c r="F3060" s="174">
        <v>0</v>
      </c>
      <c r="G3060" s="174">
        <v>0</v>
      </c>
      <c r="H3060" s="174">
        <v>0</v>
      </c>
      <c r="I3060" s="174">
        <v>0</v>
      </c>
      <c r="J3060" s="174">
        <v>0</v>
      </c>
      <c r="K3060" s="174">
        <v>0</v>
      </c>
      <c r="L3060" s="174">
        <v>0</v>
      </c>
      <c r="M3060" s="174">
        <v>0</v>
      </c>
      <c r="N3060" s="174">
        <v>0</v>
      </c>
    </row>
    <row r="3061" spans="1:14" hidden="1" outlineLevel="1" x14ac:dyDescent="0.25">
      <c r="A3061" s="175" t="s">
        <v>435</v>
      </c>
      <c r="B3061" s="175" t="s">
        <v>436</v>
      </c>
      <c r="C3061" s="175" t="s">
        <v>185</v>
      </c>
      <c r="D3061" s="175" t="s">
        <v>186</v>
      </c>
      <c r="E3061" s="175"/>
      <c r="F3061" s="174">
        <v>0</v>
      </c>
      <c r="G3061" s="174">
        <v>0</v>
      </c>
      <c r="H3061" s="174">
        <v>0</v>
      </c>
      <c r="I3061" s="174">
        <v>0</v>
      </c>
      <c r="J3061" s="174">
        <v>8208</v>
      </c>
      <c r="K3061" s="174">
        <v>207872</v>
      </c>
      <c r="L3061" s="174">
        <v>0</v>
      </c>
      <c r="M3061" s="174">
        <v>12394</v>
      </c>
      <c r="N3061" s="174">
        <v>228474</v>
      </c>
    </row>
    <row r="3062" spans="1:14" hidden="1" outlineLevel="1" x14ac:dyDescent="0.25">
      <c r="A3062" s="175" t="s">
        <v>435</v>
      </c>
      <c r="B3062" s="175" t="s">
        <v>436</v>
      </c>
      <c r="C3062" s="175" t="s">
        <v>187</v>
      </c>
      <c r="D3062" s="175" t="s">
        <v>188</v>
      </c>
      <c r="E3062" s="175"/>
      <c r="F3062" s="174">
        <v>0</v>
      </c>
      <c r="G3062" s="174">
        <v>0</v>
      </c>
      <c r="H3062" s="174">
        <v>0</v>
      </c>
      <c r="I3062" s="174">
        <v>0</v>
      </c>
      <c r="J3062" s="174">
        <v>0</v>
      </c>
      <c r="K3062" s="174">
        <v>0</v>
      </c>
      <c r="L3062" s="174">
        <v>0</v>
      </c>
      <c r="M3062" s="174">
        <v>0</v>
      </c>
      <c r="N3062" s="174">
        <v>0</v>
      </c>
    </row>
    <row r="3063" spans="1:14" hidden="1" outlineLevel="1" x14ac:dyDescent="0.25">
      <c r="A3063" s="175" t="s">
        <v>435</v>
      </c>
      <c r="B3063" s="175" t="s">
        <v>436</v>
      </c>
      <c r="C3063" s="175" t="s">
        <v>189</v>
      </c>
      <c r="D3063" s="175" t="s">
        <v>190</v>
      </c>
      <c r="E3063" s="175"/>
      <c r="F3063" s="174">
        <v>0</v>
      </c>
      <c r="G3063" s="174">
        <v>0</v>
      </c>
      <c r="H3063" s="174">
        <v>0</v>
      </c>
      <c r="I3063" s="174">
        <v>0</v>
      </c>
      <c r="J3063" s="174">
        <v>0</v>
      </c>
      <c r="K3063" s="174">
        <v>26512</v>
      </c>
      <c r="L3063" s="174">
        <v>0</v>
      </c>
      <c r="M3063" s="174">
        <v>0</v>
      </c>
      <c r="N3063" s="174">
        <v>26512</v>
      </c>
    </row>
    <row r="3064" spans="1:14" hidden="1" outlineLevel="1" x14ac:dyDescent="0.25">
      <c r="A3064" s="175" t="s">
        <v>435</v>
      </c>
      <c r="B3064" s="175" t="s">
        <v>436</v>
      </c>
      <c r="C3064" s="175" t="s">
        <v>191</v>
      </c>
      <c r="D3064" s="175" t="s">
        <v>192</v>
      </c>
      <c r="E3064" s="175"/>
      <c r="F3064" s="174">
        <v>0</v>
      </c>
      <c r="G3064" s="174">
        <v>432736</v>
      </c>
      <c r="H3064" s="174">
        <v>170347</v>
      </c>
      <c r="I3064" s="174">
        <v>0</v>
      </c>
      <c r="J3064" s="174">
        <v>0</v>
      </c>
      <c r="K3064" s="174">
        <v>0</v>
      </c>
      <c r="L3064" s="174">
        <v>0</v>
      </c>
      <c r="M3064" s="174">
        <v>0</v>
      </c>
      <c r="N3064" s="174">
        <v>603083</v>
      </c>
    </row>
    <row r="3065" spans="1:14" hidden="1" outlineLevel="1" x14ac:dyDescent="0.25">
      <c r="A3065" s="175" t="s">
        <v>435</v>
      </c>
      <c r="B3065" s="175" t="s">
        <v>436</v>
      </c>
      <c r="C3065" s="175" t="s">
        <v>193</v>
      </c>
      <c r="D3065" s="175" t="s">
        <v>194</v>
      </c>
      <c r="E3065" s="175"/>
      <c r="F3065" s="174">
        <v>0</v>
      </c>
      <c r="G3065" s="174">
        <v>0</v>
      </c>
      <c r="H3065" s="174">
        <v>0</v>
      </c>
      <c r="I3065" s="174">
        <v>0</v>
      </c>
      <c r="J3065" s="174">
        <v>41216</v>
      </c>
      <c r="K3065" s="174">
        <v>0</v>
      </c>
      <c r="L3065" s="174">
        <v>672</v>
      </c>
      <c r="M3065" s="174">
        <v>0</v>
      </c>
      <c r="N3065" s="174">
        <v>41888</v>
      </c>
    </row>
    <row r="3066" spans="1:14" hidden="1" outlineLevel="1" x14ac:dyDescent="0.25">
      <c r="A3066" s="175" t="s">
        <v>435</v>
      </c>
      <c r="B3066" s="175" t="s">
        <v>436</v>
      </c>
      <c r="C3066" s="175" t="s">
        <v>195</v>
      </c>
      <c r="D3066" s="175" t="s">
        <v>196</v>
      </c>
      <c r="E3066" s="175"/>
      <c r="F3066" s="174">
        <v>0</v>
      </c>
      <c r="G3066" s="174">
        <v>0</v>
      </c>
      <c r="H3066" s="174">
        <v>0</v>
      </c>
      <c r="I3066" s="174">
        <v>0</v>
      </c>
      <c r="J3066" s="174">
        <v>0</v>
      </c>
      <c r="K3066" s="174">
        <v>0</v>
      </c>
      <c r="L3066" s="174">
        <v>0</v>
      </c>
      <c r="M3066" s="174">
        <v>0</v>
      </c>
      <c r="N3066" s="174">
        <v>0</v>
      </c>
    </row>
    <row r="3067" spans="1:14" hidden="1" outlineLevel="1" x14ac:dyDescent="0.25">
      <c r="A3067" s="175" t="s">
        <v>435</v>
      </c>
      <c r="B3067" s="175" t="s">
        <v>436</v>
      </c>
      <c r="C3067" s="175" t="s">
        <v>197</v>
      </c>
      <c r="D3067" s="175" t="s">
        <v>198</v>
      </c>
      <c r="E3067" s="175"/>
      <c r="F3067" s="174">
        <v>0</v>
      </c>
      <c r="G3067" s="174">
        <v>0</v>
      </c>
      <c r="H3067" s="174">
        <v>0</v>
      </c>
      <c r="I3067" s="174">
        <v>0</v>
      </c>
      <c r="J3067" s="174">
        <v>0</v>
      </c>
      <c r="K3067" s="174">
        <v>0</v>
      </c>
      <c r="L3067" s="174">
        <v>0</v>
      </c>
      <c r="M3067" s="174">
        <v>0</v>
      </c>
      <c r="N3067" s="174">
        <v>0</v>
      </c>
    </row>
    <row r="3068" spans="1:14" hidden="1" outlineLevel="1" x14ac:dyDescent="0.25">
      <c r="A3068" s="175" t="s">
        <v>435</v>
      </c>
      <c r="B3068" s="175" t="s">
        <v>436</v>
      </c>
      <c r="C3068" s="175" t="s">
        <v>199</v>
      </c>
      <c r="D3068" s="175" t="s">
        <v>200</v>
      </c>
      <c r="E3068" s="175"/>
      <c r="F3068" s="174">
        <v>85728</v>
      </c>
      <c r="G3068" s="174">
        <v>0</v>
      </c>
      <c r="H3068" s="174">
        <v>0</v>
      </c>
      <c r="I3068" s="174">
        <v>0</v>
      </c>
      <c r="J3068" s="174">
        <v>0</v>
      </c>
      <c r="K3068" s="174">
        <v>0</v>
      </c>
      <c r="L3068" s="174">
        <v>1280</v>
      </c>
      <c r="M3068" s="174">
        <v>0</v>
      </c>
      <c r="N3068" s="174">
        <v>87008</v>
      </c>
    </row>
    <row r="3069" spans="1:14" hidden="1" outlineLevel="1" x14ac:dyDescent="0.25">
      <c r="A3069" s="175" t="s">
        <v>435</v>
      </c>
      <c r="B3069" s="175" t="s">
        <v>436</v>
      </c>
      <c r="C3069" s="175" t="s">
        <v>201</v>
      </c>
      <c r="D3069" s="175" t="s">
        <v>202</v>
      </c>
      <c r="E3069" s="175"/>
      <c r="F3069" s="174">
        <v>42288</v>
      </c>
      <c r="G3069" s="174">
        <v>0</v>
      </c>
      <c r="H3069" s="174">
        <v>0</v>
      </c>
      <c r="I3069" s="174">
        <v>0</v>
      </c>
      <c r="J3069" s="174">
        <v>48432</v>
      </c>
      <c r="K3069" s="174">
        <v>0</v>
      </c>
      <c r="L3069" s="174">
        <v>0</v>
      </c>
      <c r="M3069" s="174">
        <v>0</v>
      </c>
      <c r="N3069" s="174">
        <v>90720</v>
      </c>
    </row>
    <row r="3070" spans="1:14" hidden="1" outlineLevel="1" x14ac:dyDescent="0.25">
      <c r="A3070" s="175" t="s">
        <v>435</v>
      </c>
      <c r="B3070" s="175" t="s">
        <v>436</v>
      </c>
      <c r="C3070" s="175" t="s">
        <v>203</v>
      </c>
      <c r="D3070" s="175" t="s">
        <v>204</v>
      </c>
      <c r="E3070" s="175"/>
      <c r="F3070" s="174">
        <v>1069392</v>
      </c>
      <c r="G3070" s="174">
        <v>0</v>
      </c>
      <c r="H3070" s="174">
        <v>0</v>
      </c>
      <c r="I3070" s="174">
        <v>0</v>
      </c>
      <c r="J3070" s="174">
        <v>0</v>
      </c>
      <c r="K3070" s="174">
        <v>0</v>
      </c>
      <c r="L3070" s="174">
        <v>0</v>
      </c>
      <c r="M3070" s="174">
        <v>0</v>
      </c>
      <c r="N3070" s="174">
        <v>1069392</v>
      </c>
    </row>
    <row r="3071" spans="1:14" hidden="1" outlineLevel="1" x14ac:dyDescent="0.25">
      <c r="A3071" s="175" t="s">
        <v>435</v>
      </c>
      <c r="B3071" s="175" t="s">
        <v>436</v>
      </c>
      <c r="C3071" s="175" t="s">
        <v>205</v>
      </c>
      <c r="D3071" s="175" t="s">
        <v>206</v>
      </c>
      <c r="E3071" s="175"/>
      <c r="F3071" s="174">
        <v>240937</v>
      </c>
      <c r="G3071" s="174">
        <v>0</v>
      </c>
      <c r="H3071" s="174">
        <v>0</v>
      </c>
      <c r="I3071" s="174">
        <v>0</v>
      </c>
      <c r="J3071" s="174">
        <v>3920</v>
      </c>
      <c r="K3071" s="174">
        <v>0</v>
      </c>
      <c r="L3071" s="174">
        <v>144</v>
      </c>
      <c r="M3071" s="174">
        <v>0</v>
      </c>
      <c r="N3071" s="174">
        <v>245001</v>
      </c>
    </row>
    <row r="3072" spans="1:14" hidden="1" outlineLevel="1" x14ac:dyDescent="0.25">
      <c r="A3072" s="175" t="s">
        <v>435</v>
      </c>
      <c r="B3072" s="175" t="s">
        <v>436</v>
      </c>
      <c r="C3072" s="175" t="s">
        <v>207</v>
      </c>
      <c r="D3072" s="175" t="s">
        <v>208</v>
      </c>
      <c r="E3072" s="175"/>
      <c r="F3072" s="174">
        <v>0</v>
      </c>
      <c r="G3072" s="174">
        <v>0</v>
      </c>
      <c r="H3072" s="174">
        <v>0</v>
      </c>
      <c r="I3072" s="174">
        <v>0</v>
      </c>
      <c r="J3072" s="174">
        <v>0</v>
      </c>
      <c r="K3072" s="174">
        <v>0</v>
      </c>
      <c r="L3072" s="174">
        <v>0</v>
      </c>
      <c r="M3072" s="174">
        <v>0</v>
      </c>
      <c r="N3072" s="174">
        <v>0</v>
      </c>
    </row>
    <row r="3073" spans="1:14" hidden="1" outlineLevel="1" x14ac:dyDescent="0.25">
      <c r="A3073" s="175" t="s">
        <v>435</v>
      </c>
      <c r="B3073" s="175" t="s">
        <v>436</v>
      </c>
      <c r="C3073" s="175" t="s">
        <v>209</v>
      </c>
      <c r="D3073" s="175" t="s">
        <v>210</v>
      </c>
      <c r="E3073" s="175"/>
      <c r="F3073" s="174">
        <v>2280425</v>
      </c>
      <c r="G3073" s="174">
        <v>1236784</v>
      </c>
      <c r="H3073" s="174">
        <v>170347</v>
      </c>
      <c r="I3073" s="174">
        <v>48976</v>
      </c>
      <c r="J3073" s="174">
        <v>304944</v>
      </c>
      <c r="K3073" s="174">
        <v>352032</v>
      </c>
      <c r="L3073" s="174">
        <v>8936</v>
      </c>
      <c r="M3073" s="174">
        <v>25332</v>
      </c>
      <c r="N3073" s="174">
        <v>4427776</v>
      </c>
    </row>
    <row r="3074" spans="1:14" hidden="1" outlineLevel="1" x14ac:dyDescent="0.25">
      <c r="D3074" s="173" t="s">
        <v>211</v>
      </c>
      <c r="E3074" s="173"/>
    </row>
    <row r="3075" spans="1:14" hidden="1" outlineLevel="1" x14ac:dyDescent="0.25">
      <c r="A3075" s="175" t="s">
        <v>435</v>
      </c>
      <c r="B3075" s="175" t="s">
        <v>436</v>
      </c>
      <c r="C3075" s="175" t="s">
        <v>212</v>
      </c>
      <c r="D3075" s="175" t="s">
        <v>213</v>
      </c>
      <c r="E3075" s="175"/>
      <c r="F3075" s="174">
        <v>0</v>
      </c>
      <c r="G3075" s="174">
        <v>0</v>
      </c>
      <c r="H3075" s="174">
        <v>0</v>
      </c>
      <c r="I3075" s="174">
        <v>0</v>
      </c>
      <c r="J3075" s="174">
        <v>0</v>
      </c>
      <c r="K3075" s="174">
        <v>0</v>
      </c>
      <c r="L3075" s="174">
        <v>0</v>
      </c>
      <c r="M3075" s="174">
        <v>0</v>
      </c>
      <c r="N3075" s="174">
        <v>0</v>
      </c>
    </row>
    <row r="3076" spans="1:14" hidden="1" outlineLevel="1" x14ac:dyDescent="0.25">
      <c r="A3076" s="175" t="s">
        <v>435</v>
      </c>
      <c r="B3076" s="175" t="s">
        <v>436</v>
      </c>
      <c r="C3076" s="175" t="s">
        <v>214</v>
      </c>
      <c r="D3076" s="175" t="s">
        <v>215</v>
      </c>
      <c r="E3076" s="175"/>
      <c r="F3076" s="174">
        <v>0</v>
      </c>
      <c r="G3076" s="174">
        <v>0</v>
      </c>
      <c r="H3076" s="174">
        <v>0</v>
      </c>
      <c r="I3076" s="174">
        <v>0</v>
      </c>
      <c r="J3076" s="174">
        <v>0</v>
      </c>
      <c r="K3076" s="174">
        <v>0</v>
      </c>
      <c r="L3076" s="174">
        <v>0</v>
      </c>
      <c r="M3076" s="174">
        <v>0</v>
      </c>
      <c r="N3076" s="174">
        <v>0</v>
      </c>
    </row>
    <row r="3077" spans="1:14" hidden="1" outlineLevel="1" x14ac:dyDescent="0.25">
      <c r="A3077" s="175" t="s">
        <v>435</v>
      </c>
      <c r="B3077" s="175" t="s">
        <v>436</v>
      </c>
      <c r="C3077" s="175" t="s">
        <v>216</v>
      </c>
      <c r="D3077" s="175" t="s">
        <v>217</v>
      </c>
      <c r="E3077" s="175"/>
      <c r="F3077" s="174">
        <v>0</v>
      </c>
      <c r="G3077" s="174">
        <v>0</v>
      </c>
      <c r="H3077" s="174">
        <v>0</v>
      </c>
      <c r="I3077" s="174">
        <v>0</v>
      </c>
      <c r="J3077" s="174">
        <v>0</v>
      </c>
      <c r="K3077" s="174">
        <v>0</v>
      </c>
      <c r="L3077" s="174">
        <v>0</v>
      </c>
      <c r="M3077" s="174">
        <v>0</v>
      </c>
      <c r="N3077" s="174">
        <v>0</v>
      </c>
    </row>
    <row r="3078" spans="1:14" hidden="1" outlineLevel="1" x14ac:dyDescent="0.25">
      <c r="A3078" s="175" t="s">
        <v>435</v>
      </c>
      <c r="B3078" s="175" t="s">
        <v>436</v>
      </c>
      <c r="C3078" s="175" t="s">
        <v>218</v>
      </c>
      <c r="D3078" s="175" t="s">
        <v>219</v>
      </c>
      <c r="E3078" s="175"/>
      <c r="F3078" s="174">
        <v>0</v>
      </c>
      <c r="G3078" s="174">
        <v>0</v>
      </c>
      <c r="H3078" s="174">
        <v>0</v>
      </c>
      <c r="I3078" s="174">
        <v>0</v>
      </c>
      <c r="J3078" s="174">
        <v>0</v>
      </c>
      <c r="K3078" s="174">
        <v>0</v>
      </c>
      <c r="L3078" s="174">
        <v>0</v>
      </c>
      <c r="M3078" s="174">
        <v>0</v>
      </c>
      <c r="N3078" s="174">
        <v>0</v>
      </c>
    </row>
    <row r="3079" spans="1:14" hidden="1" outlineLevel="1" x14ac:dyDescent="0.25">
      <c r="A3079" s="175" t="s">
        <v>435</v>
      </c>
      <c r="B3079" s="175" t="s">
        <v>436</v>
      </c>
      <c r="C3079" s="175" t="s">
        <v>482</v>
      </c>
      <c r="D3079" s="175" t="s">
        <v>483</v>
      </c>
      <c r="E3079" s="175"/>
      <c r="F3079" s="174">
        <v>0</v>
      </c>
      <c r="G3079" s="174">
        <v>0</v>
      </c>
      <c r="H3079" s="174">
        <v>0</v>
      </c>
      <c r="I3079" s="174">
        <v>0</v>
      </c>
      <c r="J3079" s="174">
        <v>0</v>
      </c>
      <c r="K3079" s="174">
        <v>0</v>
      </c>
      <c r="L3079" s="174">
        <v>0</v>
      </c>
      <c r="M3079" s="174">
        <v>0</v>
      </c>
      <c r="N3079" s="174">
        <v>0</v>
      </c>
    </row>
    <row r="3080" spans="1:14" hidden="1" outlineLevel="1" x14ac:dyDescent="0.25">
      <c r="A3080" s="175" t="s">
        <v>435</v>
      </c>
      <c r="B3080" s="175" t="s">
        <v>436</v>
      </c>
      <c r="C3080" s="175" t="s">
        <v>484</v>
      </c>
      <c r="D3080" s="175" t="s">
        <v>220</v>
      </c>
      <c r="E3080" s="175"/>
      <c r="F3080" s="174">
        <v>0</v>
      </c>
      <c r="G3080" s="174">
        <v>0</v>
      </c>
      <c r="H3080" s="174">
        <v>0</v>
      </c>
      <c r="I3080" s="174">
        <v>0</v>
      </c>
      <c r="J3080" s="174">
        <v>0</v>
      </c>
      <c r="K3080" s="174">
        <v>0</v>
      </c>
      <c r="L3080" s="174">
        <v>0</v>
      </c>
      <c r="M3080" s="174">
        <v>0</v>
      </c>
      <c r="N3080" s="174">
        <v>0</v>
      </c>
    </row>
    <row r="3081" spans="1:14" hidden="1" outlineLevel="1" x14ac:dyDescent="0.25"/>
    <row r="3082" spans="1:14" hidden="1" outlineLevel="1" x14ac:dyDescent="0.25"/>
    <row r="3083" spans="1:14" hidden="1" outlineLevel="1" x14ac:dyDescent="0.25">
      <c r="A3083" s="173" t="s">
        <v>437</v>
      </c>
    </row>
    <row r="3084" spans="1:14" hidden="1" outlineLevel="1" x14ac:dyDescent="0.25">
      <c r="A3084" s="175" t="s">
        <v>6</v>
      </c>
      <c r="B3084" s="175" t="s">
        <v>143</v>
      </c>
      <c r="C3084" s="175" t="s">
        <v>14</v>
      </c>
      <c r="D3084" s="173" t="s">
        <v>144</v>
      </c>
      <c r="E3084" s="173"/>
      <c r="F3084" s="174" t="s">
        <v>145</v>
      </c>
      <c r="G3084" s="174" t="s">
        <v>146</v>
      </c>
      <c r="H3084" s="174" t="s">
        <v>147</v>
      </c>
      <c r="I3084" s="174" t="s">
        <v>148</v>
      </c>
      <c r="J3084" s="174" t="s">
        <v>149</v>
      </c>
      <c r="K3084" s="174" t="s">
        <v>150</v>
      </c>
      <c r="L3084" s="174" t="s">
        <v>151</v>
      </c>
      <c r="M3084" s="174" t="s">
        <v>152</v>
      </c>
      <c r="N3084" s="174" t="s">
        <v>5</v>
      </c>
    </row>
    <row r="3085" spans="1:14" hidden="1" outlineLevel="1" x14ac:dyDescent="0.25">
      <c r="A3085" s="175" t="s">
        <v>438</v>
      </c>
      <c r="B3085" s="175" t="s">
        <v>439</v>
      </c>
      <c r="C3085" s="175" t="s">
        <v>155</v>
      </c>
      <c r="D3085" s="175" t="s">
        <v>156</v>
      </c>
      <c r="E3085" s="175"/>
      <c r="F3085" s="174">
        <v>0</v>
      </c>
      <c r="G3085" s="174">
        <v>0</v>
      </c>
      <c r="H3085" s="174">
        <v>0</v>
      </c>
      <c r="I3085" s="174">
        <v>0</v>
      </c>
      <c r="J3085" s="174">
        <v>0</v>
      </c>
      <c r="K3085" s="174">
        <v>0</v>
      </c>
      <c r="L3085" s="174">
        <v>0</v>
      </c>
      <c r="M3085" s="174">
        <v>0</v>
      </c>
      <c r="N3085" s="174">
        <v>0</v>
      </c>
    </row>
    <row r="3086" spans="1:14" hidden="1" outlineLevel="1" x14ac:dyDescent="0.25">
      <c r="A3086" s="175" t="s">
        <v>438</v>
      </c>
      <c r="B3086" s="175" t="s">
        <v>439</v>
      </c>
      <c r="C3086" s="175" t="s">
        <v>157</v>
      </c>
      <c r="D3086" s="175" t="s">
        <v>158</v>
      </c>
      <c r="E3086" s="175"/>
      <c r="F3086" s="174">
        <v>0</v>
      </c>
      <c r="G3086" s="174">
        <v>0</v>
      </c>
      <c r="H3086" s="174">
        <v>0</v>
      </c>
      <c r="I3086" s="174">
        <v>0</v>
      </c>
      <c r="J3086" s="174">
        <v>124576</v>
      </c>
      <c r="K3086" s="174">
        <v>0</v>
      </c>
      <c r="L3086" s="174">
        <v>9724</v>
      </c>
      <c r="M3086" s="174">
        <v>0</v>
      </c>
      <c r="N3086" s="174">
        <v>134300</v>
      </c>
    </row>
    <row r="3087" spans="1:14" hidden="1" outlineLevel="1" x14ac:dyDescent="0.25">
      <c r="A3087" s="175" t="s">
        <v>438</v>
      </c>
      <c r="B3087" s="175" t="s">
        <v>439</v>
      </c>
      <c r="C3087" s="175" t="s">
        <v>159</v>
      </c>
      <c r="D3087" s="175" t="s">
        <v>160</v>
      </c>
      <c r="E3087" s="175"/>
      <c r="F3087" s="174">
        <v>0</v>
      </c>
      <c r="G3087" s="174">
        <v>554848</v>
      </c>
      <c r="H3087" s="174">
        <v>0</v>
      </c>
      <c r="I3087" s="174">
        <v>0</v>
      </c>
      <c r="J3087" s="174">
        <v>0</v>
      </c>
      <c r="K3087" s="174">
        <v>0</v>
      </c>
      <c r="L3087" s="174">
        <v>0</v>
      </c>
      <c r="M3087" s="174">
        <v>2672</v>
      </c>
      <c r="N3087" s="174">
        <v>557520</v>
      </c>
    </row>
    <row r="3088" spans="1:14" hidden="1" outlineLevel="1" x14ac:dyDescent="0.25">
      <c r="A3088" s="175" t="s">
        <v>438</v>
      </c>
      <c r="B3088" s="175" t="s">
        <v>439</v>
      </c>
      <c r="C3088" s="175" t="s">
        <v>161</v>
      </c>
      <c r="D3088" s="175" t="s">
        <v>162</v>
      </c>
      <c r="E3088" s="175"/>
      <c r="F3088" s="174">
        <v>111616</v>
      </c>
      <c r="G3088" s="174">
        <v>31680</v>
      </c>
      <c r="H3088" s="174">
        <v>0</v>
      </c>
      <c r="I3088" s="174">
        <v>0</v>
      </c>
      <c r="J3088" s="174">
        <v>186144</v>
      </c>
      <c r="K3088" s="174">
        <v>28992</v>
      </c>
      <c r="L3088" s="174">
        <v>3584</v>
      </c>
      <c r="M3088" s="174">
        <v>960</v>
      </c>
      <c r="N3088" s="174">
        <v>362976</v>
      </c>
    </row>
    <row r="3089" spans="1:14" hidden="1" outlineLevel="1" x14ac:dyDescent="0.25">
      <c r="A3089" s="175" t="s">
        <v>438</v>
      </c>
      <c r="B3089" s="175" t="s">
        <v>439</v>
      </c>
      <c r="C3089" s="175" t="s">
        <v>163</v>
      </c>
      <c r="D3089" s="175" t="s">
        <v>164</v>
      </c>
      <c r="E3089" s="175"/>
      <c r="F3089" s="174">
        <v>0</v>
      </c>
      <c r="G3089" s="174">
        <v>0</v>
      </c>
      <c r="H3089" s="174">
        <v>0</v>
      </c>
      <c r="I3089" s="174">
        <v>0</v>
      </c>
      <c r="J3089" s="174">
        <v>0</v>
      </c>
      <c r="K3089" s="174">
        <v>0</v>
      </c>
      <c r="L3089" s="174">
        <v>0</v>
      </c>
      <c r="M3089" s="174">
        <v>0</v>
      </c>
      <c r="N3089" s="174">
        <v>0</v>
      </c>
    </row>
    <row r="3090" spans="1:14" hidden="1" outlineLevel="1" x14ac:dyDescent="0.25">
      <c r="A3090" s="175" t="s">
        <v>438</v>
      </c>
      <c r="B3090" s="175" t="s">
        <v>439</v>
      </c>
      <c r="C3090" s="175" t="s">
        <v>165</v>
      </c>
      <c r="D3090" s="175" t="s">
        <v>166</v>
      </c>
      <c r="E3090" s="175"/>
      <c r="F3090" s="174">
        <v>4656</v>
      </c>
      <c r="G3090" s="174">
        <v>0</v>
      </c>
      <c r="H3090" s="174">
        <v>0</v>
      </c>
      <c r="I3090" s="174">
        <v>0</v>
      </c>
      <c r="J3090" s="174">
        <v>22800</v>
      </c>
      <c r="K3090" s="174">
        <v>0</v>
      </c>
      <c r="L3090" s="174">
        <v>0</v>
      </c>
      <c r="M3090" s="174">
        <v>0</v>
      </c>
      <c r="N3090" s="174">
        <v>27456</v>
      </c>
    </row>
    <row r="3091" spans="1:14" hidden="1" outlineLevel="1" x14ac:dyDescent="0.25">
      <c r="A3091" s="175" t="s">
        <v>438</v>
      </c>
      <c r="B3091" s="175" t="s">
        <v>439</v>
      </c>
      <c r="C3091" s="175" t="s">
        <v>167</v>
      </c>
      <c r="D3091" s="175" t="s">
        <v>168</v>
      </c>
      <c r="E3091" s="175"/>
      <c r="F3091" s="174">
        <v>0</v>
      </c>
      <c r="G3091" s="174">
        <v>29344</v>
      </c>
      <c r="H3091" s="174">
        <v>0</v>
      </c>
      <c r="I3091" s="174">
        <v>0</v>
      </c>
      <c r="J3091" s="174">
        <v>0</v>
      </c>
      <c r="K3091" s="174">
        <v>124128</v>
      </c>
      <c r="L3091" s="174">
        <v>0</v>
      </c>
      <c r="M3091" s="174">
        <v>2144</v>
      </c>
      <c r="N3091" s="174">
        <v>155616</v>
      </c>
    </row>
    <row r="3092" spans="1:14" hidden="1" outlineLevel="1" x14ac:dyDescent="0.25">
      <c r="A3092" s="175" t="s">
        <v>438</v>
      </c>
      <c r="B3092" s="175" t="s">
        <v>439</v>
      </c>
      <c r="C3092" s="175" t="s">
        <v>169</v>
      </c>
      <c r="D3092" s="175" t="s">
        <v>170</v>
      </c>
      <c r="E3092" s="175"/>
      <c r="F3092" s="174">
        <v>0</v>
      </c>
      <c r="G3092" s="174">
        <v>0</v>
      </c>
      <c r="H3092" s="174">
        <v>0</v>
      </c>
      <c r="I3092" s="174">
        <v>0</v>
      </c>
      <c r="J3092" s="174">
        <v>19664</v>
      </c>
      <c r="K3092" s="174">
        <v>0</v>
      </c>
      <c r="L3092" s="174">
        <v>3641</v>
      </c>
      <c r="M3092" s="174">
        <v>0</v>
      </c>
      <c r="N3092" s="174">
        <v>23305</v>
      </c>
    </row>
    <row r="3093" spans="1:14" hidden="1" outlineLevel="1" x14ac:dyDescent="0.25">
      <c r="A3093" s="175" t="s">
        <v>438</v>
      </c>
      <c r="B3093" s="175" t="s">
        <v>439</v>
      </c>
      <c r="C3093" s="175" t="s">
        <v>171</v>
      </c>
      <c r="D3093" s="175" t="s">
        <v>172</v>
      </c>
      <c r="E3093" s="175"/>
      <c r="F3093" s="174">
        <v>32880</v>
      </c>
      <c r="G3093" s="174">
        <v>18624</v>
      </c>
      <c r="H3093" s="174">
        <v>0</v>
      </c>
      <c r="I3093" s="174">
        <v>0</v>
      </c>
      <c r="J3093" s="174">
        <v>66576</v>
      </c>
      <c r="K3093" s="174">
        <v>0</v>
      </c>
      <c r="L3093" s="174">
        <v>0</v>
      </c>
      <c r="M3093" s="174">
        <v>120</v>
      </c>
      <c r="N3093" s="174">
        <v>118200</v>
      </c>
    </row>
    <row r="3094" spans="1:14" hidden="1" outlineLevel="1" x14ac:dyDescent="0.25">
      <c r="A3094" s="175" t="s">
        <v>438</v>
      </c>
      <c r="B3094" s="175" t="s">
        <v>439</v>
      </c>
      <c r="C3094" s="175" t="s">
        <v>173</v>
      </c>
      <c r="D3094" s="175" t="s">
        <v>174</v>
      </c>
      <c r="E3094" s="175"/>
      <c r="F3094" s="174">
        <v>0</v>
      </c>
      <c r="G3094" s="174">
        <v>0</v>
      </c>
      <c r="H3094" s="174">
        <v>0</v>
      </c>
      <c r="I3094" s="174">
        <v>0</v>
      </c>
      <c r="J3094" s="174">
        <v>0</v>
      </c>
      <c r="K3094" s="174">
        <v>0</v>
      </c>
      <c r="L3094" s="174">
        <v>0</v>
      </c>
      <c r="M3094" s="174">
        <v>0</v>
      </c>
      <c r="N3094" s="174">
        <v>0</v>
      </c>
    </row>
    <row r="3095" spans="1:14" hidden="1" outlineLevel="1" x14ac:dyDescent="0.25">
      <c r="A3095" s="175" t="s">
        <v>438</v>
      </c>
      <c r="B3095" s="175" t="s">
        <v>439</v>
      </c>
      <c r="C3095" s="175" t="s">
        <v>175</v>
      </c>
      <c r="D3095" s="175" t="s">
        <v>176</v>
      </c>
      <c r="E3095" s="175"/>
      <c r="F3095" s="174">
        <v>0</v>
      </c>
      <c r="G3095" s="174">
        <v>0</v>
      </c>
      <c r="H3095" s="174">
        <v>0</v>
      </c>
      <c r="I3095" s="174">
        <v>0</v>
      </c>
      <c r="J3095" s="174">
        <v>0</v>
      </c>
      <c r="K3095" s="174">
        <v>211136</v>
      </c>
      <c r="L3095" s="174">
        <v>0</v>
      </c>
      <c r="M3095" s="174">
        <v>12107</v>
      </c>
      <c r="N3095" s="174">
        <v>223243</v>
      </c>
    </row>
    <row r="3096" spans="1:14" hidden="1" outlineLevel="1" x14ac:dyDescent="0.25">
      <c r="A3096" s="175" t="s">
        <v>438</v>
      </c>
      <c r="B3096" s="175" t="s">
        <v>439</v>
      </c>
      <c r="C3096" s="175" t="s">
        <v>177</v>
      </c>
      <c r="D3096" s="175" t="s">
        <v>178</v>
      </c>
      <c r="E3096" s="175"/>
      <c r="F3096" s="174">
        <v>640992</v>
      </c>
      <c r="G3096" s="174">
        <v>0</v>
      </c>
      <c r="H3096" s="174">
        <v>0</v>
      </c>
      <c r="I3096" s="174">
        <v>99280</v>
      </c>
      <c r="J3096" s="174">
        <v>0</v>
      </c>
      <c r="K3096" s="174">
        <v>0</v>
      </c>
      <c r="L3096" s="174">
        <v>0</v>
      </c>
      <c r="M3096" s="174">
        <v>0</v>
      </c>
      <c r="N3096" s="174">
        <v>740272</v>
      </c>
    </row>
    <row r="3097" spans="1:14" hidden="1" outlineLevel="1" x14ac:dyDescent="0.25">
      <c r="A3097" s="175" t="s">
        <v>438</v>
      </c>
      <c r="B3097" s="175" t="s">
        <v>439</v>
      </c>
      <c r="C3097" s="175" t="s">
        <v>179</v>
      </c>
      <c r="D3097" s="175" t="s">
        <v>180</v>
      </c>
      <c r="E3097" s="175"/>
      <c r="F3097" s="174">
        <v>83632</v>
      </c>
      <c r="G3097" s="174">
        <v>0</v>
      </c>
      <c r="H3097" s="174">
        <v>0</v>
      </c>
      <c r="I3097" s="174">
        <v>0</v>
      </c>
      <c r="J3097" s="174">
        <v>24816</v>
      </c>
      <c r="K3097" s="174">
        <v>0</v>
      </c>
      <c r="L3097" s="174">
        <v>1344</v>
      </c>
      <c r="M3097" s="174">
        <v>0</v>
      </c>
      <c r="N3097" s="174">
        <v>109792</v>
      </c>
    </row>
    <row r="3098" spans="1:14" hidden="1" outlineLevel="1" x14ac:dyDescent="0.25">
      <c r="A3098" s="175" t="s">
        <v>438</v>
      </c>
      <c r="B3098" s="175" t="s">
        <v>439</v>
      </c>
      <c r="C3098" s="175" t="s">
        <v>181</v>
      </c>
      <c r="D3098" s="175" t="s">
        <v>182</v>
      </c>
      <c r="E3098" s="175"/>
      <c r="F3098" s="174">
        <v>0</v>
      </c>
      <c r="G3098" s="174">
        <v>0</v>
      </c>
      <c r="H3098" s="174">
        <v>0</v>
      </c>
      <c r="I3098" s="174">
        <v>0</v>
      </c>
      <c r="J3098" s="174">
        <v>0</v>
      </c>
      <c r="K3098" s="174">
        <v>144832</v>
      </c>
      <c r="L3098" s="174">
        <v>0</v>
      </c>
      <c r="M3098" s="174">
        <v>12840</v>
      </c>
      <c r="N3098" s="174">
        <v>157672</v>
      </c>
    </row>
    <row r="3099" spans="1:14" hidden="1" outlineLevel="1" x14ac:dyDescent="0.25">
      <c r="A3099" s="175" t="s">
        <v>438</v>
      </c>
      <c r="B3099" s="175" t="s">
        <v>439</v>
      </c>
      <c r="C3099" s="175" t="s">
        <v>183</v>
      </c>
      <c r="D3099" s="175" t="s">
        <v>184</v>
      </c>
      <c r="E3099" s="175"/>
      <c r="F3099" s="174">
        <v>0</v>
      </c>
      <c r="G3099" s="174">
        <v>0</v>
      </c>
      <c r="H3099" s="174">
        <v>0</v>
      </c>
      <c r="I3099" s="174">
        <v>0</v>
      </c>
      <c r="J3099" s="174">
        <v>0</v>
      </c>
      <c r="K3099" s="174">
        <v>0</v>
      </c>
      <c r="L3099" s="174">
        <v>0</v>
      </c>
      <c r="M3099" s="174">
        <v>0</v>
      </c>
      <c r="N3099" s="174">
        <v>0</v>
      </c>
    </row>
    <row r="3100" spans="1:14" hidden="1" outlineLevel="1" x14ac:dyDescent="0.25">
      <c r="A3100" s="175" t="s">
        <v>438</v>
      </c>
      <c r="B3100" s="175" t="s">
        <v>439</v>
      </c>
      <c r="C3100" s="175" t="s">
        <v>185</v>
      </c>
      <c r="D3100" s="175" t="s">
        <v>186</v>
      </c>
      <c r="E3100" s="175"/>
      <c r="F3100" s="174">
        <v>1728</v>
      </c>
      <c r="G3100" s="174">
        <v>0</v>
      </c>
      <c r="H3100" s="174">
        <v>0</v>
      </c>
      <c r="I3100" s="174">
        <v>0</v>
      </c>
      <c r="J3100" s="174">
        <v>15392</v>
      </c>
      <c r="K3100" s="174">
        <v>116048</v>
      </c>
      <c r="L3100" s="174">
        <v>0</v>
      </c>
      <c r="M3100" s="174">
        <v>36238</v>
      </c>
      <c r="N3100" s="174">
        <v>169406</v>
      </c>
    </row>
    <row r="3101" spans="1:14" hidden="1" outlineLevel="1" x14ac:dyDescent="0.25">
      <c r="A3101" s="175" t="s">
        <v>438</v>
      </c>
      <c r="B3101" s="175" t="s">
        <v>439</v>
      </c>
      <c r="C3101" s="175" t="s">
        <v>187</v>
      </c>
      <c r="D3101" s="175" t="s">
        <v>188</v>
      </c>
      <c r="E3101" s="175"/>
      <c r="F3101" s="174">
        <v>0</v>
      </c>
      <c r="G3101" s="174">
        <v>0</v>
      </c>
      <c r="H3101" s="174">
        <v>0</v>
      </c>
      <c r="I3101" s="174">
        <v>0</v>
      </c>
      <c r="J3101" s="174">
        <v>0</v>
      </c>
      <c r="K3101" s="174">
        <v>0</v>
      </c>
      <c r="L3101" s="174">
        <v>0</v>
      </c>
      <c r="M3101" s="174">
        <v>0</v>
      </c>
      <c r="N3101" s="174">
        <v>0</v>
      </c>
    </row>
    <row r="3102" spans="1:14" hidden="1" outlineLevel="1" x14ac:dyDescent="0.25">
      <c r="A3102" s="175" t="s">
        <v>438</v>
      </c>
      <c r="B3102" s="175" t="s">
        <v>439</v>
      </c>
      <c r="C3102" s="175" t="s">
        <v>189</v>
      </c>
      <c r="D3102" s="175" t="s">
        <v>190</v>
      </c>
      <c r="E3102" s="175"/>
      <c r="F3102" s="174">
        <v>0</v>
      </c>
      <c r="G3102" s="174">
        <v>0</v>
      </c>
      <c r="H3102" s="174">
        <v>0</v>
      </c>
      <c r="I3102" s="174">
        <v>0</v>
      </c>
      <c r="J3102" s="174">
        <v>0</v>
      </c>
      <c r="K3102" s="174">
        <v>5600</v>
      </c>
      <c r="L3102" s="174">
        <v>0</v>
      </c>
      <c r="M3102" s="174">
        <v>0</v>
      </c>
      <c r="N3102" s="174">
        <v>5600</v>
      </c>
    </row>
    <row r="3103" spans="1:14" hidden="1" outlineLevel="1" x14ac:dyDescent="0.25">
      <c r="A3103" s="175" t="s">
        <v>438</v>
      </c>
      <c r="B3103" s="175" t="s">
        <v>439</v>
      </c>
      <c r="C3103" s="175" t="s">
        <v>191</v>
      </c>
      <c r="D3103" s="175" t="s">
        <v>192</v>
      </c>
      <c r="E3103" s="175"/>
      <c r="F3103" s="174">
        <v>0</v>
      </c>
      <c r="G3103" s="174">
        <v>300464</v>
      </c>
      <c r="H3103" s="174">
        <v>189328</v>
      </c>
      <c r="I3103" s="174">
        <v>0</v>
      </c>
      <c r="J3103" s="174">
        <v>0</v>
      </c>
      <c r="K3103" s="174">
        <v>0</v>
      </c>
      <c r="L3103" s="174">
        <v>0</v>
      </c>
      <c r="M3103" s="174">
        <v>0</v>
      </c>
      <c r="N3103" s="174">
        <v>489792</v>
      </c>
    </row>
    <row r="3104" spans="1:14" hidden="1" outlineLevel="1" x14ac:dyDescent="0.25">
      <c r="A3104" s="175" t="s">
        <v>438</v>
      </c>
      <c r="B3104" s="175" t="s">
        <v>439</v>
      </c>
      <c r="C3104" s="175" t="s">
        <v>193</v>
      </c>
      <c r="D3104" s="175" t="s">
        <v>194</v>
      </c>
      <c r="E3104" s="175"/>
      <c r="F3104" s="174">
        <v>0</v>
      </c>
      <c r="G3104" s="174">
        <v>0</v>
      </c>
      <c r="H3104" s="174">
        <v>0</v>
      </c>
      <c r="I3104" s="174">
        <v>0</v>
      </c>
      <c r="J3104" s="174">
        <v>86960</v>
      </c>
      <c r="K3104" s="174">
        <v>0</v>
      </c>
      <c r="L3104" s="174">
        <v>0</v>
      </c>
      <c r="M3104" s="174">
        <v>0</v>
      </c>
      <c r="N3104" s="174">
        <v>86960</v>
      </c>
    </row>
    <row r="3105" spans="1:14" hidden="1" outlineLevel="1" x14ac:dyDescent="0.25">
      <c r="A3105" s="175" t="s">
        <v>438</v>
      </c>
      <c r="B3105" s="175" t="s">
        <v>439</v>
      </c>
      <c r="C3105" s="175" t="s">
        <v>195</v>
      </c>
      <c r="D3105" s="175" t="s">
        <v>196</v>
      </c>
      <c r="E3105" s="175"/>
      <c r="F3105" s="174">
        <v>0</v>
      </c>
      <c r="G3105" s="174">
        <v>0</v>
      </c>
      <c r="H3105" s="174">
        <v>0</v>
      </c>
      <c r="I3105" s="174">
        <v>0</v>
      </c>
      <c r="J3105" s="174">
        <v>30992</v>
      </c>
      <c r="K3105" s="174">
        <v>0</v>
      </c>
      <c r="L3105" s="174">
        <v>71519</v>
      </c>
      <c r="M3105" s="174">
        <v>0</v>
      </c>
      <c r="N3105" s="174">
        <v>102511</v>
      </c>
    </row>
    <row r="3106" spans="1:14" hidden="1" outlineLevel="1" x14ac:dyDescent="0.25">
      <c r="A3106" s="175" t="s">
        <v>438</v>
      </c>
      <c r="B3106" s="175" t="s">
        <v>439</v>
      </c>
      <c r="C3106" s="175" t="s">
        <v>197</v>
      </c>
      <c r="D3106" s="175" t="s">
        <v>198</v>
      </c>
      <c r="E3106" s="175"/>
      <c r="F3106" s="174">
        <v>0</v>
      </c>
      <c r="G3106" s="174">
        <v>0</v>
      </c>
      <c r="H3106" s="174">
        <v>0</v>
      </c>
      <c r="I3106" s="174">
        <v>0</v>
      </c>
      <c r="J3106" s="174">
        <v>880</v>
      </c>
      <c r="K3106" s="174">
        <v>0</v>
      </c>
      <c r="L3106" s="174">
        <v>0</v>
      </c>
      <c r="M3106" s="174">
        <v>0</v>
      </c>
      <c r="N3106" s="174">
        <v>880</v>
      </c>
    </row>
    <row r="3107" spans="1:14" hidden="1" outlineLevel="1" x14ac:dyDescent="0.25">
      <c r="A3107" s="175" t="s">
        <v>438</v>
      </c>
      <c r="B3107" s="175" t="s">
        <v>439</v>
      </c>
      <c r="C3107" s="175" t="s">
        <v>199</v>
      </c>
      <c r="D3107" s="175" t="s">
        <v>200</v>
      </c>
      <c r="E3107" s="175"/>
      <c r="F3107" s="174">
        <v>82032</v>
      </c>
      <c r="G3107" s="174">
        <v>0</v>
      </c>
      <c r="H3107" s="174">
        <v>0</v>
      </c>
      <c r="I3107" s="174">
        <v>0</v>
      </c>
      <c r="J3107" s="174">
        <v>0</v>
      </c>
      <c r="K3107" s="174">
        <v>0</v>
      </c>
      <c r="L3107" s="174">
        <v>0</v>
      </c>
      <c r="M3107" s="174">
        <v>0</v>
      </c>
      <c r="N3107" s="174">
        <v>82032</v>
      </c>
    </row>
    <row r="3108" spans="1:14" hidden="1" outlineLevel="1" x14ac:dyDescent="0.25">
      <c r="A3108" s="175" t="s">
        <v>438</v>
      </c>
      <c r="B3108" s="175" t="s">
        <v>439</v>
      </c>
      <c r="C3108" s="175" t="s">
        <v>201</v>
      </c>
      <c r="D3108" s="175" t="s">
        <v>202</v>
      </c>
      <c r="E3108" s="175"/>
      <c r="F3108" s="174">
        <v>35136</v>
      </c>
      <c r="G3108" s="174">
        <v>0</v>
      </c>
      <c r="H3108" s="174">
        <v>0</v>
      </c>
      <c r="I3108" s="174">
        <v>0</v>
      </c>
      <c r="J3108" s="174">
        <v>0</v>
      </c>
      <c r="K3108" s="174">
        <v>0</v>
      </c>
      <c r="L3108" s="174">
        <v>0</v>
      </c>
      <c r="M3108" s="174">
        <v>0</v>
      </c>
      <c r="N3108" s="174">
        <v>35136</v>
      </c>
    </row>
    <row r="3109" spans="1:14" hidden="1" outlineLevel="1" x14ac:dyDescent="0.25">
      <c r="A3109" s="175" t="s">
        <v>438</v>
      </c>
      <c r="B3109" s="175" t="s">
        <v>439</v>
      </c>
      <c r="C3109" s="175" t="s">
        <v>203</v>
      </c>
      <c r="D3109" s="175" t="s">
        <v>204</v>
      </c>
      <c r="E3109" s="175"/>
      <c r="F3109" s="174">
        <v>808448</v>
      </c>
      <c r="G3109" s="174">
        <v>0</v>
      </c>
      <c r="H3109" s="174">
        <v>0</v>
      </c>
      <c r="I3109" s="174">
        <v>0</v>
      </c>
      <c r="J3109" s="174">
        <v>0</v>
      </c>
      <c r="K3109" s="174">
        <v>0</v>
      </c>
      <c r="L3109" s="174">
        <v>0</v>
      </c>
      <c r="M3109" s="174">
        <v>0</v>
      </c>
      <c r="N3109" s="174">
        <v>808448</v>
      </c>
    </row>
    <row r="3110" spans="1:14" hidden="1" outlineLevel="1" x14ac:dyDescent="0.25">
      <c r="A3110" s="175" t="s">
        <v>438</v>
      </c>
      <c r="B3110" s="175" t="s">
        <v>439</v>
      </c>
      <c r="C3110" s="175" t="s">
        <v>205</v>
      </c>
      <c r="D3110" s="175" t="s">
        <v>206</v>
      </c>
      <c r="E3110" s="175"/>
      <c r="F3110" s="174">
        <v>189536</v>
      </c>
      <c r="G3110" s="174">
        <v>0</v>
      </c>
      <c r="H3110" s="174">
        <v>0</v>
      </c>
      <c r="I3110" s="174">
        <v>0</v>
      </c>
      <c r="J3110" s="174">
        <v>45184</v>
      </c>
      <c r="K3110" s="174">
        <v>0</v>
      </c>
      <c r="L3110" s="174">
        <v>0</v>
      </c>
      <c r="M3110" s="174">
        <v>0</v>
      </c>
      <c r="N3110" s="174">
        <v>234720</v>
      </c>
    </row>
    <row r="3111" spans="1:14" hidden="1" outlineLevel="1" x14ac:dyDescent="0.25">
      <c r="A3111" s="175" t="s">
        <v>438</v>
      </c>
      <c r="B3111" s="175" t="s">
        <v>439</v>
      </c>
      <c r="C3111" s="175" t="s">
        <v>207</v>
      </c>
      <c r="D3111" s="175" t="s">
        <v>208</v>
      </c>
      <c r="E3111" s="175"/>
      <c r="F3111" s="174">
        <v>0</v>
      </c>
      <c r="G3111" s="174">
        <v>0</v>
      </c>
      <c r="H3111" s="174">
        <v>0</v>
      </c>
      <c r="I3111" s="174">
        <v>0</v>
      </c>
      <c r="J3111" s="174">
        <v>0</v>
      </c>
      <c r="K3111" s="174">
        <v>0</v>
      </c>
      <c r="L3111" s="174">
        <v>0</v>
      </c>
      <c r="M3111" s="174">
        <v>0</v>
      </c>
      <c r="N3111" s="174">
        <v>0</v>
      </c>
    </row>
    <row r="3112" spans="1:14" hidden="1" outlineLevel="1" x14ac:dyDescent="0.25">
      <c r="A3112" s="175" t="s">
        <v>438</v>
      </c>
      <c r="B3112" s="175" t="s">
        <v>439</v>
      </c>
      <c r="C3112" s="175" t="s">
        <v>209</v>
      </c>
      <c r="D3112" s="175" t="s">
        <v>210</v>
      </c>
      <c r="E3112" s="175"/>
      <c r="F3112" s="174">
        <v>1990656</v>
      </c>
      <c r="G3112" s="174">
        <v>934960</v>
      </c>
      <c r="H3112" s="174">
        <v>189328</v>
      </c>
      <c r="I3112" s="174">
        <v>99280</v>
      </c>
      <c r="J3112" s="174">
        <v>623984</v>
      </c>
      <c r="K3112" s="174">
        <v>630736</v>
      </c>
      <c r="L3112" s="174">
        <v>89812</v>
      </c>
      <c r="M3112" s="174">
        <v>67081</v>
      </c>
      <c r="N3112" s="174">
        <v>4625837</v>
      </c>
    </row>
    <row r="3113" spans="1:14" hidden="1" outlineLevel="1" x14ac:dyDescent="0.25">
      <c r="D3113" s="173" t="s">
        <v>211</v>
      </c>
      <c r="E3113" s="173"/>
    </row>
    <row r="3114" spans="1:14" hidden="1" outlineLevel="1" x14ac:dyDescent="0.25">
      <c r="A3114" s="175" t="s">
        <v>438</v>
      </c>
      <c r="B3114" s="175" t="s">
        <v>439</v>
      </c>
      <c r="C3114" s="175" t="s">
        <v>212</v>
      </c>
      <c r="D3114" s="175" t="s">
        <v>213</v>
      </c>
      <c r="E3114" s="175"/>
      <c r="F3114" s="174">
        <v>0</v>
      </c>
      <c r="G3114" s="174">
        <v>0</v>
      </c>
      <c r="H3114" s="174">
        <v>0</v>
      </c>
      <c r="I3114" s="174">
        <v>0</v>
      </c>
      <c r="J3114" s="174">
        <v>0</v>
      </c>
      <c r="K3114" s="174">
        <v>0</v>
      </c>
      <c r="L3114" s="174">
        <v>0</v>
      </c>
      <c r="M3114" s="174">
        <v>0</v>
      </c>
      <c r="N3114" s="174">
        <v>0</v>
      </c>
    </row>
    <row r="3115" spans="1:14" hidden="1" outlineLevel="1" x14ac:dyDescent="0.25">
      <c r="A3115" s="175" t="s">
        <v>438</v>
      </c>
      <c r="B3115" s="175" t="s">
        <v>439</v>
      </c>
      <c r="C3115" s="175" t="s">
        <v>214</v>
      </c>
      <c r="D3115" s="175" t="s">
        <v>215</v>
      </c>
      <c r="E3115" s="175"/>
      <c r="F3115" s="174">
        <v>0</v>
      </c>
      <c r="G3115" s="174">
        <v>0</v>
      </c>
      <c r="H3115" s="174">
        <v>0</v>
      </c>
      <c r="I3115" s="174">
        <v>0</v>
      </c>
      <c r="J3115" s="174">
        <v>0</v>
      </c>
      <c r="K3115" s="174">
        <v>0</v>
      </c>
      <c r="L3115" s="174">
        <v>0</v>
      </c>
      <c r="M3115" s="174">
        <v>0</v>
      </c>
      <c r="N3115" s="174">
        <v>0</v>
      </c>
    </row>
    <row r="3116" spans="1:14" hidden="1" outlineLevel="1" x14ac:dyDescent="0.25">
      <c r="A3116" s="175" t="s">
        <v>438</v>
      </c>
      <c r="B3116" s="175" t="s">
        <v>439</v>
      </c>
      <c r="C3116" s="175" t="s">
        <v>216</v>
      </c>
      <c r="D3116" s="175" t="s">
        <v>217</v>
      </c>
      <c r="E3116" s="175"/>
      <c r="F3116" s="174">
        <v>0</v>
      </c>
      <c r="G3116" s="174">
        <v>0</v>
      </c>
      <c r="H3116" s="174">
        <v>0</v>
      </c>
      <c r="I3116" s="174">
        <v>0</v>
      </c>
      <c r="J3116" s="174">
        <v>0</v>
      </c>
      <c r="K3116" s="174">
        <v>0</v>
      </c>
      <c r="L3116" s="174">
        <v>0</v>
      </c>
      <c r="M3116" s="174">
        <v>0</v>
      </c>
      <c r="N3116" s="174">
        <v>0</v>
      </c>
    </row>
    <row r="3117" spans="1:14" hidden="1" outlineLevel="1" x14ac:dyDescent="0.25">
      <c r="A3117" s="175" t="s">
        <v>438</v>
      </c>
      <c r="B3117" s="175" t="s">
        <v>439</v>
      </c>
      <c r="C3117" s="175" t="s">
        <v>218</v>
      </c>
      <c r="D3117" s="175" t="s">
        <v>219</v>
      </c>
      <c r="E3117" s="175"/>
      <c r="F3117" s="174">
        <v>0</v>
      </c>
      <c r="G3117" s="174">
        <v>0</v>
      </c>
      <c r="H3117" s="174">
        <v>0</v>
      </c>
      <c r="I3117" s="174">
        <v>0</v>
      </c>
      <c r="J3117" s="174">
        <v>0</v>
      </c>
      <c r="K3117" s="174">
        <v>0</v>
      </c>
      <c r="L3117" s="174">
        <v>0</v>
      </c>
      <c r="M3117" s="174">
        <v>0</v>
      </c>
      <c r="N3117" s="174">
        <v>0</v>
      </c>
    </row>
    <row r="3118" spans="1:14" hidden="1" outlineLevel="1" x14ac:dyDescent="0.25">
      <c r="A3118" s="175" t="s">
        <v>438</v>
      </c>
      <c r="B3118" s="175" t="s">
        <v>439</v>
      </c>
      <c r="C3118" s="175" t="s">
        <v>482</v>
      </c>
      <c r="D3118" s="175" t="s">
        <v>483</v>
      </c>
      <c r="E3118" s="175"/>
      <c r="F3118" s="174">
        <v>0</v>
      </c>
      <c r="G3118" s="174">
        <v>0</v>
      </c>
      <c r="H3118" s="174">
        <v>0</v>
      </c>
      <c r="I3118" s="174">
        <v>0</v>
      </c>
      <c r="J3118" s="174">
        <v>0</v>
      </c>
      <c r="K3118" s="174">
        <v>0</v>
      </c>
      <c r="L3118" s="174">
        <v>0</v>
      </c>
      <c r="M3118" s="174">
        <v>0</v>
      </c>
      <c r="N3118" s="174">
        <v>0</v>
      </c>
    </row>
    <row r="3119" spans="1:14" hidden="1" outlineLevel="1" x14ac:dyDescent="0.25">
      <c r="A3119" s="175" t="s">
        <v>438</v>
      </c>
      <c r="B3119" s="175" t="s">
        <v>439</v>
      </c>
      <c r="C3119" s="175" t="s">
        <v>484</v>
      </c>
      <c r="D3119" s="175" t="s">
        <v>220</v>
      </c>
      <c r="E3119" s="175"/>
      <c r="F3119" s="174">
        <v>0</v>
      </c>
      <c r="G3119" s="174">
        <v>0</v>
      </c>
      <c r="H3119" s="174">
        <v>0</v>
      </c>
      <c r="I3119" s="174">
        <v>0</v>
      </c>
      <c r="J3119" s="174">
        <v>0</v>
      </c>
      <c r="K3119" s="174">
        <v>0</v>
      </c>
      <c r="L3119" s="174">
        <v>0</v>
      </c>
      <c r="M3119" s="174">
        <v>0</v>
      </c>
      <c r="N3119" s="174">
        <v>0</v>
      </c>
    </row>
    <row r="3120" spans="1:14" hidden="1" outlineLevel="1" x14ac:dyDescent="0.25"/>
    <row r="3121" spans="1:14" hidden="1" outlineLevel="1" x14ac:dyDescent="0.25"/>
    <row r="3122" spans="1:14" hidden="1" outlineLevel="1" x14ac:dyDescent="0.25">
      <c r="A3122" s="173" t="s">
        <v>440</v>
      </c>
    </row>
    <row r="3123" spans="1:14" hidden="1" outlineLevel="1" x14ac:dyDescent="0.25">
      <c r="A3123" s="175" t="s">
        <v>6</v>
      </c>
      <c r="B3123" s="175" t="s">
        <v>143</v>
      </c>
      <c r="C3123" s="175" t="s">
        <v>14</v>
      </c>
      <c r="D3123" s="173" t="s">
        <v>144</v>
      </c>
      <c r="E3123" s="173"/>
      <c r="F3123" s="174" t="s">
        <v>145</v>
      </c>
      <c r="G3123" s="174" t="s">
        <v>146</v>
      </c>
      <c r="H3123" s="174" t="s">
        <v>147</v>
      </c>
      <c r="I3123" s="174" t="s">
        <v>148</v>
      </c>
      <c r="J3123" s="174" t="s">
        <v>149</v>
      </c>
      <c r="K3123" s="174" t="s">
        <v>150</v>
      </c>
      <c r="L3123" s="174" t="s">
        <v>151</v>
      </c>
      <c r="M3123" s="174" t="s">
        <v>152</v>
      </c>
      <c r="N3123" s="174" t="s">
        <v>5</v>
      </c>
    </row>
    <row r="3124" spans="1:14" hidden="1" outlineLevel="1" x14ac:dyDescent="0.25">
      <c r="A3124" s="175" t="s">
        <v>441</v>
      </c>
      <c r="B3124" s="175" t="s">
        <v>442</v>
      </c>
      <c r="C3124" s="175" t="s">
        <v>155</v>
      </c>
      <c r="D3124" s="175" t="s">
        <v>156</v>
      </c>
      <c r="E3124" s="175"/>
      <c r="F3124" s="174">
        <v>5568</v>
      </c>
      <c r="G3124" s="174">
        <v>0</v>
      </c>
      <c r="H3124" s="174">
        <v>0</v>
      </c>
      <c r="I3124" s="174">
        <v>0</v>
      </c>
      <c r="J3124" s="174">
        <v>0</v>
      </c>
      <c r="K3124" s="174">
        <v>0</v>
      </c>
      <c r="L3124" s="174">
        <v>1324</v>
      </c>
      <c r="M3124" s="174">
        <v>0</v>
      </c>
      <c r="N3124" s="174">
        <v>6892</v>
      </c>
    </row>
    <row r="3125" spans="1:14" hidden="1" outlineLevel="1" x14ac:dyDescent="0.25">
      <c r="A3125" s="175" t="s">
        <v>441</v>
      </c>
      <c r="B3125" s="175" t="s">
        <v>442</v>
      </c>
      <c r="C3125" s="175" t="s">
        <v>157</v>
      </c>
      <c r="D3125" s="175" t="s">
        <v>158</v>
      </c>
      <c r="E3125" s="175"/>
      <c r="F3125" s="174">
        <v>0</v>
      </c>
      <c r="G3125" s="174">
        <v>0</v>
      </c>
      <c r="H3125" s="174">
        <v>0</v>
      </c>
      <c r="I3125" s="174">
        <v>0</v>
      </c>
      <c r="J3125" s="174">
        <v>0</v>
      </c>
      <c r="K3125" s="174">
        <v>0</v>
      </c>
      <c r="L3125" s="174">
        <v>0</v>
      </c>
      <c r="M3125" s="174">
        <v>0</v>
      </c>
      <c r="N3125" s="174">
        <v>0</v>
      </c>
    </row>
    <row r="3126" spans="1:14" hidden="1" outlineLevel="1" x14ac:dyDescent="0.25">
      <c r="A3126" s="175" t="s">
        <v>441</v>
      </c>
      <c r="B3126" s="175" t="s">
        <v>442</v>
      </c>
      <c r="C3126" s="175" t="s">
        <v>159</v>
      </c>
      <c r="D3126" s="175" t="s">
        <v>160</v>
      </c>
      <c r="E3126" s="175"/>
      <c r="F3126" s="174">
        <v>0</v>
      </c>
      <c r="G3126" s="174">
        <v>494064</v>
      </c>
      <c r="H3126" s="174">
        <v>0</v>
      </c>
      <c r="I3126" s="174">
        <v>0</v>
      </c>
      <c r="J3126" s="174">
        <v>0</v>
      </c>
      <c r="K3126" s="174">
        <v>0</v>
      </c>
      <c r="L3126" s="174">
        <v>0</v>
      </c>
      <c r="M3126" s="174">
        <v>0</v>
      </c>
      <c r="N3126" s="174">
        <v>494064</v>
      </c>
    </row>
    <row r="3127" spans="1:14" hidden="1" outlineLevel="1" x14ac:dyDescent="0.25">
      <c r="A3127" s="175" t="s">
        <v>441</v>
      </c>
      <c r="B3127" s="175" t="s">
        <v>442</v>
      </c>
      <c r="C3127" s="175" t="s">
        <v>161</v>
      </c>
      <c r="D3127" s="175" t="s">
        <v>162</v>
      </c>
      <c r="E3127" s="175"/>
      <c r="F3127" s="174">
        <v>55584</v>
      </c>
      <c r="G3127" s="174">
        <v>18720</v>
      </c>
      <c r="H3127" s="174">
        <v>0</v>
      </c>
      <c r="I3127" s="174">
        <v>0</v>
      </c>
      <c r="J3127" s="174">
        <v>99984</v>
      </c>
      <c r="K3127" s="174">
        <v>15504</v>
      </c>
      <c r="L3127" s="174">
        <v>1688</v>
      </c>
      <c r="M3127" s="174">
        <v>128</v>
      </c>
      <c r="N3127" s="174">
        <v>191608</v>
      </c>
    </row>
    <row r="3128" spans="1:14" hidden="1" outlineLevel="1" x14ac:dyDescent="0.25">
      <c r="A3128" s="175" t="s">
        <v>441</v>
      </c>
      <c r="B3128" s="175" t="s">
        <v>442</v>
      </c>
      <c r="C3128" s="175" t="s">
        <v>163</v>
      </c>
      <c r="D3128" s="175" t="s">
        <v>164</v>
      </c>
      <c r="E3128" s="175"/>
      <c r="F3128" s="174">
        <v>0</v>
      </c>
      <c r="G3128" s="174">
        <v>0</v>
      </c>
      <c r="H3128" s="174">
        <v>0</v>
      </c>
      <c r="I3128" s="174">
        <v>0</v>
      </c>
      <c r="J3128" s="174">
        <v>0</v>
      </c>
      <c r="K3128" s="174">
        <v>0</v>
      </c>
      <c r="L3128" s="174">
        <v>0</v>
      </c>
      <c r="M3128" s="174">
        <v>0</v>
      </c>
      <c r="N3128" s="174">
        <v>0</v>
      </c>
    </row>
    <row r="3129" spans="1:14" hidden="1" outlineLevel="1" x14ac:dyDescent="0.25">
      <c r="A3129" s="175" t="s">
        <v>441</v>
      </c>
      <c r="B3129" s="175" t="s">
        <v>442</v>
      </c>
      <c r="C3129" s="175" t="s">
        <v>165</v>
      </c>
      <c r="D3129" s="175" t="s">
        <v>166</v>
      </c>
      <c r="E3129" s="175"/>
      <c r="F3129" s="174">
        <v>0</v>
      </c>
      <c r="G3129" s="174">
        <v>0</v>
      </c>
      <c r="H3129" s="174">
        <v>0</v>
      </c>
      <c r="I3129" s="174">
        <v>0</v>
      </c>
      <c r="J3129" s="174">
        <v>0</v>
      </c>
      <c r="K3129" s="174">
        <v>0</v>
      </c>
      <c r="L3129" s="174">
        <v>16</v>
      </c>
      <c r="M3129" s="174">
        <v>0</v>
      </c>
      <c r="N3129" s="174">
        <v>16</v>
      </c>
    </row>
    <row r="3130" spans="1:14" hidden="1" outlineLevel="1" x14ac:dyDescent="0.25">
      <c r="A3130" s="175" t="s">
        <v>441</v>
      </c>
      <c r="B3130" s="175" t="s">
        <v>442</v>
      </c>
      <c r="C3130" s="175" t="s">
        <v>167</v>
      </c>
      <c r="D3130" s="175" t="s">
        <v>168</v>
      </c>
      <c r="E3130" s="175"/>
      <c r="F3130" s="174">
        <v>0</v>
      </c>
      <c r="G3130" s="174">
        <v>16432</v>
      </c>
      <c r="H3130" s="174">
        <v>0</v>
      </c>
      <c r="I3130" s="174">
        <v>0</v>
      </c>
      <c r="J3130" s="174">
        <v>0</v>
      </c>
      <c r="K3130" s="174">
        <v>34160</v>
      </c>
      <c r="L3130" s="174">
        <v>0</v>
      </c>
      <c r="M3130" s="174">
        <v>2304</v>
      </c>
      <c r="N3130" s="174">
        <v>52896</v>
      </c>
    </row>
    <row r="3131" spans="1:14" hidden="1" outlineLevel="1" x14ac:dyDescent="0.25">
      <c r="A3131" s="175" t="s">
        <v>441</v>
      </c>
      <c r="B3131" s="175" t="s">
        <v>442</v>
      </c>
      <c r="C3131" s="175" t="s">
        <v>169</v>
      </c>
      <c r="D3131" s="175" t="s">
        <v>170</v>
      </c>
      <c r="E3131" s="175"/>
      <c r="F3131" s="174">
        <v>0</v>
      </c>
      <c r="G3131" s="174">
        <v>0</v>
      </c>
      <c r="H3131" s="174">
        <v>0</v>
      </c>
      <c r="I3131" s="174">
        <v>0</v>
      </c>
      <c r="J3131" s="174">
        <v>23440</v>
      </c>
      <c r="K3131" s="174">
        <v>0</v>
      </c>
      <c r="L3131" s="174">
        <v>2782</v>
      </c>
      <c r="M3131" s="174">
        <v>0</v>
      </c>
      <c r="N3131" s="174">
        <v>26222</v>
      </c>
    </row>
    <row r="3132" spans="1:14" hidden="1" outlineLevel="1" x14ac:dyDescent="0.25">
      <c r="A3132" s="175" t="s">
        <v>441</v>
      </c>
      <c r="B3132" s="175" t="s">
        <v>442</v>
      </c>
      <c r="C3132" s="175" t="s">
        <v>171</v>
      </c>
      <c r="D3132" s="175" t="s">
        <v>172</v>
      </c>
      <c r="E3132" s="175"/>
      <c r="F3132" s="174">
        <v>9456</v>
      </c>
      <c r="G3132" s="174">
        <v>10368</v>
      </c>
      <c r="H3132" s="174">
        <v>0</v>
      </c>
      <c r="I3132" s="174">
        <v>0</v>
      </c>
      <c r="J3132" s="174">
        <v>0</v>
      </c>
      <c r="K3132" s="174">
        <v>0</v>
      </c>
      <c r="L3132" s="174">
        <v>0</v>
      </c>
      <c r="M3132" s="174">
        <v>0</v>
      </c>
      <c r="N3132" s="174">
        <v>19824</v>
      </c>
    </row>
    <row r="3133" spans="1:14" hidden="1" outlineLevel="1" x14ac:dyDescent="0.25">
      <c r="A3133" s="175" t="s">
        <v>441</v>
      </c>
      <c r="B3133" s="175" t="s">
        <v>442</v>
      </c>
      <c r="C3133" s="175" t="s">
        <v>173</v>
      </c>
      <c r="D3133" s="175" t="s">
        <v>174</v>
      </c>
      <c r="E3133" s="175"/>
      <c r="F3133" s="174">
        <v>0</v>
      </c>
      <c r="G3133" s="174">
        <v>0</v>
      </c>
      <c r="H3133" s="174">
        <v>0</v>
      </c>
      <c r="I3133" s="174">
        <v>0</v>
      </c>
      <c r="J3133" s="174">
        <v>0</v>
      </c>
      <c r="K3133" s="174">
        <v>0</v>
      </c>
      <c r="L3133" s="174">
        <v>0</v>
      </c>
      <c r="M3133" s="174">
        <v>0</v>
      </c>
      <c r="N3133" s="174">
        <v>0</v>
      </c>
    </row>
    <row r="3134" spans="1:14" hidden="1" outlineLevel="1" x14ac:dyDescent="0.25">
      <c r="A3134" s="175" t="s">
        <v>441</v>
      </c>
      <c r="B3134" s="175" t="s">
        <v>442</v>
      </c>
      <c r="C3134" s="175" t="s">
        <v>175</v>
      </c>
      <c r="D3134" s="175" t="s">
        <v>176</v>
      </c>
      <c r="E3134" s="175"/>
      <c r="F3134" s="174">
        <v>0</v>
      </c>
      <c r="G3134" s="174">
        <v>0</v>
      </c>
      <c r="H3134" s="174">
        <v>0</v>
      </c>
      <c r="I3134" s="174">
        <v>0</v>
      </c>
      <c r="J3134" s="174">
        <v>0</v>
      </c>
      <c r="K3134" s="174">
        <v>2880</v>
      </c>
      <c r="L3134" s="174">
        <v>0</v>
      </c>
      <c r="M3134" s="174">
        <v>0</v>
      </c>
      <c r="N3134" s="174">
        <v>2880</v>
      </c>
    </row>
    <row r="3135" spans="1:14" hidden="1" outlineLevel="1" x14ac:dyDescent="0.25">
      <c r="A3135" s="175" t="s">
        <v>441</v>
      </c>
      <c r="B3135" s="175" t="s">
        <v>442</v>
      </c>
      <c r="C3135" s="175" t="s">
        <v>177</v>
      </c>
      <c r="D3135" s="175" t="s">
        <v>178</v>
      </c>
      <c r="E3135" s="175"/>
      <c r="F3135" s="174">
        <v>331248</v>
      </c>
      <c r="G3135" s="174">
        <v>0</v>
      </c>
      <c r="H3135" s="174">
        <v>0</v>
      </c>
      <c r="I3135" s="174">
        <v>22464</v>
      </c>
      <c r="J3135" s="174">
        <v>0</v>
      </c>
      <c r="K3135" s="174">
        <v>0</v>
      </c>
      <c r="L3135" s="174">
        <v>0</v>
      </c>
      <c r="M3135" s="174">
        <v>0</v>
      </c>
      <c r="N3135" s="174">
        <v>353712</v>
      </c>
    </row>
    <row r="3136" spans="1:14" hidden="1" outlineLevel="1" x14ac:dyDescent="0.25">
      <c r="A3136" s="175" t="s">
        <v>441</v>
      </c>
      <c r="B3136" s="175" t="s">
        <v>442</v>
      </c>
      <c r="C3136" s="175" t="s">
        <v>179</v>
      </c>
      <c r="D3136" s="175" t="s">
        <v>180</v>
      </c>
      <c r="E3136" s="175"/>
      <c r="F3136" s="174">
        <v>52560</v>
      </c>
      <c r="G3136" s="174">
        <v>0</v>
      </c>
      <c r="H3136" s="174">
        <v>0</v>
      </c>
      <c r="I3136" s="174">
        <v>0</v>
      </c>
      <c r="J3136" s="174">
        <v>0</v>
      </c>
      <c r="K3136" s="174">
        <v>0</v>
      </c>
      <c r="L3136" s="174">
        <v>0</v>
      </c>
      <c r="M3136" s="174">
        <v>0</v>
      </c>
      <c r="N3136" s="174">
        <v>52560</v>
      </c>
    </row>
    <row r="3137" spans="1:14" hidden="1" outlineLevel="1" x14ac:dyDescent="0.25">
      <c r="A3137" s="175" t="s">
        <v>441</v>
      </c>
      <c r="B3137" s="175" t="s">
        <v>442</v>
      </c>
      <c r="C3137" s="175" t="s">
        <v>181</v>
      </c>
      <c r="D3137" s="175" t="s">
        <v>182</v>
      </c>
      <c r="E3137" s="175"/>
      <c r="F3137" s="174">
        <v>0</v>
      </c>
      <c r="G3137" s="174">
        <v>0</v>
      </c>
      <c r="H3137" s="174">
        <v>0</v>
      </c>
      <c r="I3137" s="174">
        <v>0</v>
      </c>
      <c r="J3137" s="174">
        <v>0</v>
      </c>
      <c r="K3137" s="174">
        <v>67088</v>
      </c>
      <c r="L3137" s="174">
        <v>0</v>
      </c>
      <c r="M3137" s="174">
        <v>20896</v>
      </c>
      <c r="N3137" s="174">
        <v>87984</v>
      </c>
    </row>
    <row r="3138" spans="1:14" hidden="1" outlineLevel="1" x14ac:dyDescent="0.25">
      <c r="A3138" s="175" t="s">
        <v>441</v>
      </c>
      <c r="B3138" s="175" t="s">
        <v>442</v>
      </c>
      <c r="C3138" s="175" t="s">
        <v>183</v>
      </c>
      <c r="D3138" s="175" t="s">
        <v>184</v>
      </c>
      <c r="E3138" s="175"/>
      <c r="F3138" s="174">
        <v>0</v>
      </c>
      <c r="G3138" s="174">
        <v>0</v>
      </c>
      <c r="H3138" s="174">
        <v>0</v>
      </c>
      <c r="I3138" s="174">
        <v>0</v>
      </c>
      <c r="J3138" s="174">
        <v>0</v>
      </c>
      <c r="K3138" s="174">
        <v>0</v>
      </c>
      <c r="L3138" s="174">
        <v>0</v>
      </c>
      <c r="M3138" s="174">
        <v>0</v>
      </c>
      <c r="N3138" s="174">
        <v>0</v>
      </c>
    </row>
    <row r="3139" spans="1:14" hidden="1" outlineLevel="1" x14ac:dyDescent="0.25">
      <c r="A3139" s="175" t="s">
        <v>441</v>
      </c>
      <c r="B3139" s="175" t="s">
        <v>442</v>
      </c>
      <c r="C3139" s="175" t="s">
        <v>185</v>
      </c>
      <c r="D3139" s="175" t="s">
        <v>186</v>
      </c>
      <c r="E3139" s="175"/>
      <c r="F3139" s="174">
        <v>624</v>
      </c>
      <c r="G3139" s="174">
        <v>0</v>
      </c>
      <c r="H3139" s="174">
        <v>0</v>
      </c>
      <c r="I3139" s="174">
        <v>0</v>
      </c>
      <c r="J3139" s="174">
        <v>0</v>
      </c>
      <c r="K3139" s="174">
        <v>131744</v>
      </c>
      <c r="L3139" s="174">
        <v>0</v>
      </c>
      <c r="M3139" s="174">
        <v>7780</v>
      </c>
      <c r="N3139" s="174">
        <v>140148</v>
      </c>
    </row>
    <row r="3140" spans="1:14" hidden="1" outlineLevel="1" x14ac:dyDescent="0.25">
      <c r="A3140" s="175" t="s">
        <v>441</v>
      </c>
      <c r="B3140" s="175" t="s">
        <v>442</v>
      </c>
      <c r="C3140" s="175" t="s">
        <v>187</v>
      </c>
      <c r="D3140" s="175" t="s">
        <v>188</v>
      </c>
      <c r="E3140" s="175"/>
      <c r="F3140" s="174">
        <v>0</v>
      </c>
      <c r="G3140" s="174">
        <v>0</v>
      </c>
      <c r="H3140" s="174">
        <v>0</v>
      </c>
      <c r="I3140" s="174">
        <v>0</v>
      </c>
      <c r="J3140" s="174">
        <v>0</v>
      </c>
      <c r="K3140" s="174">
        <v>0</v>
      </c>
      <c r="L3140" s="174">
        <v>0</v>
      </c>
      <c r="M3140" s="174">
        <v>0</v>
      </c>
      <c r="N3140" s="174">
        <v>0</v>
      </c>
    </row>
    <row r="3141" spans="1:14" hidden="1" outlineLevel="1" x14ac:dyDescent="0.25">
      <c r="A3141" s="175" t="s">
        <v>441</v>
      </c>
      <c r="B3141" s="175" t="s">
        <v>442</v>
      </c>
      <c r="C3141" s="175" t="s">
        <v>189</v>
      </c>
      <c r="D3141" s="175" t="s">
        <v>190</v>
      </c>
      <c r="E3141" s="175"/>
      <c r="F3141" s="174">
        <v>0</v>
      </c>
      <c r="G3141" s="174">
        <v>0</v>
      </c>
      <c r="H3141" s="174">
        <v>0</v>
      </c>
      <c r="I3141" s="174">
        <v>0</v>
      </c>
      <c r="J3141" s="174">
        <v>0</v>
      </c>
      <c r="K3141" s="174">
        <v>27760</v>
      </c>
      <c r="L3141" s="174">
        <v>0</v>
      </c>
      <c r="M3141" s="174">
        <v>0</v>
      </c>
      <c r="N3141" s="174">
        <v>27760</v>
      </c>
    </row>
    <row r="3142" spans="1:14" hidden="1" outlineLevel="1" x14ac:dyDescent="0.25">
      <c r="A3142" s="175" t="s">
        <v>441</v>
      </c>
      <c r="B3142" s="175" t="s">
        <v>442</v>
      </c>
      <c r="C3142" s="175" t="s">
        <v>191</v>
      </c>
      <c r="D3142" s="175" t="s">
        <v>192</v>
      </c>
      <c r="E3142" s="175"/>
      <c r="F3142" s="174">
        <v>0</v>
      </c>
      <c r="G3142" s="174">
        <v>229440</v>
      </c>
      <c r="H3142" s="174">
        <v>73595</v>
      </c>
      <c r="I3142" s="174">
        <v>0</v>
      </c>
      <c r="J3142" s="174">
        <v>0</v>
      </c>
      <c r="K3142" s="174">
        <v>0</v>
      </c>
      <c r="L3142" s="174">
        <v>0</v>
      </c>
      <c r="M3142" s="174">
        <v>0</v>
      </c>
      <c r="N3142" s="174">
        <v>303035</v>
      </c>
    </row>
    <row r="3143" spans="1:14" hidden="1" outlineLevel="1" x14ac:dyDescent="0.25">
      <c r="A3143" s="175" t="s">
        <v>441</v>
      </c>
      <c r="B3143" s="175" t="s">
        <v>442</v>
      </c>
      <c r="C3143" s="175" t="s">
        <v>193</v>
      </c>
      <c r="D3143" s="175" t="s">
        <v>194</v>
      </c>
      <c r="E3143" s="175"/>
      <c r="F3143" s="174">
        <v>0</v>
      </c>
      <c r="G3143" s="174">
        <v>0</v>
      </c>
      <c r="H3143" s="174">
        <v>0</v>
      </c>
      <c r="I3143" s="174">
        <v>0</v>
      </c>
      <c r="J3143" s="174">
        <v>0</v>
      </c>
      <c r="K3143" s="174">
        <v>0</v>
      </c>
      <c r="L3143" s="174">
        <v>0</v>
      </c>
      <c r="M3143" s="174">
        <v>0</v>
      </c>
      <c r="N3143" s="174">
        <v>0</v>
      </c>
    </row>
    <row r="3144" spans="1:14" hidden="1" outlineLevel="1" x14ac:dyDescent="0.25">
      <c r="A3144" s="175" t="s">
        <v>441</v>
      </c>
      <c r="B3144" s="175" t="s">
        <v>442</v>
      </c>
      <c r="C3144" s="175" t="s">
        <v>195</v>
      </c>
      <c r="D3144" s="175" t="s">
        <v>196</v>
      </c>
      <c r="E3144" s="175"/>
      <c r="F3144" s="174">
        <v>0</v>
      </c>
      <c r="G3144" s="174">
        <v>0</v>
      </c>
      <c r="H3144" s="174">
        <v>0</v>
      </c>
      <c r="I3144" s="174">
        <v>0</v>
      </c>
      <c r="J3144" s="174">
        <v>0</v>
      </c>
      <c r="K3144" s="174">
        <v>0</v>
      </c>
      <c r="L3144" s="174">
        <v>0</v>
      </c>
      <c r="M3144" s="174">
        <v>0</v>
      </c>
      <c r="N3144" s="174">
        <v>0</v>
      </c>
    </row>
    <row r="3145" spans="1:14" hidden="1" outlineLevel="1" x14ac:dyDescent="0.25">
      <c r="A3145" s="175" t="s">
        <v>441</v>
      </c>
      <c r="B3145" s="175" t="s">
        <v>442</v>
      </c>
      <c r="C3145" s="175" t="s">
        <v>197</v>
      </c>
      <c r="D3145" s="175" t="s">
        <v>198</v>
      </c>
      <c r="E3145" s="175"/>
      <c r="F3145" s="174">
        <v>0</v>
      </c>
      <c r="G3145" s="174">
        <v>0</v>
      </c>
      <c r="H3145" s="174">
        <v>0</v>
      </c>
      <c r="I3145" s="174">
        <v>0</v>
      </c>
      <c r="J3145" s="174">
        <v>720</v>
      </c>
      <c r="K3145" s="174">
        <v>0</v>
      </c>
      <c r="L3145" s="174">
        <v>0</v>
      </c>
      <c r="M3145" s="174">
        <v>0</v>
      </c>
      <c r="N3145" s="174">
        <v>720</v>
      </c>
    </row>
    <row r="3146" spans="1:14" hidden="1" outlineLevel="1" x14ac:dyDescent="0.25">
      <c r="A3146" s="175" t="s">
        <v>441</v>
      </c>
      <c r="B3146" s="175" t="s">
        <v>442</v>
      </c>
      <c r="C3146" s="175" t="s">
        <v>199</v>
      </c>
      <c r="D3146" s="175" t="s">
        <v>200</v>
      </c>
      <c r="E3146" s="175"/>
      <c r="F3146" s="174">
        <v>34944</v>
      </c>
      <c r="G3146" s="174">
        <v>0</v>
      </c>
      <c r="H3146" s="174">
        <v>0</v>
      </c>
      <c r="I3146" s="174">
        <v>0</v>
      </c>
      <c r="J3146" s="174">
        <v>0</v>
      </c>
      <c r="K3146" s="174">
        <v>0</v>
      </c>
      <c r="L3146" s="174">
        <v>0</v>
      </c>
      <c r="M3146" s="174">
        <v>0</v>
      </c>
      <c r="N3146" s="174">
        <v>34944</v>
      </c>
    </row>
    <row r="3147" spans="1:14" hidden="1" outlineLevel="1" x14ac:dyDescent="0.25">
      <c r="A3147" s="175" t="s">
        <v>441</v>
      </c>
      <c r="B3147" s="175" t="s">
        <v>442</v>
      </c>
      <c r="C3147" s="175" t="s">
        <v>201</v>
      </c>
      <c r="D3147" s="175" t="s">
        <v>202</v>
      </c>
      <c r="E3147" s="175"/>
      <c r="F3147" s="174">
        <v>28560</v>
      </c>
      <c r="G3147" s="174">
        <v>0</v>
      </c>
      <c r="H3147" s="174">
        <v>0</v>
      </c>
      <c r="I3147" s="174">
        <v>0</v>
      </c>
      <c r="J3147" s="174">
        <v>0</v>
      </c>
      <c r="K3147" s="174">
        <v>0</v>
      </c>
      <c r="L3147" s="174">
        <v>0</v>
      </c>
      <c r="M3147" s="174">
        <v>0</v>
      </c>
      <c r="N3147" s="174">
        <v>28560</v>
      </c>
    </row>
    <row r="3148" spans="1:14" hidden="1" outlineLevel="1" x14ac:dyDescent="0.25">
      <c r="A3148" s="175" t="s">
        <v>441</v>
      </c>
      <c r="B3148" s="175" t="s">
        <v>442</v>
      </c>
      <c r="C3148" s="175" t="s">
        <v>203</v>
      </c>
      <c r="D3148" s="175" t="s">
        <v>204</v>
      </c>
      <c r="E3148" s="175"/>
      <c r="F3148" s="174">
        <v>550480</v>
      </c>
      <c r="G3148" s="174">
        <v>0</v>
      </c>
      <c r="H3148" s="174">
        <v>0</v>
      </c>
      <c r="I3148" s="174">
        <v>0</v>
      </c>
      <c r="J3148" s="174">
        <v>0</v>
      </c>
      <c r="K3148" s="174">
        <v>0</v>
      </c>
      <c r="L3148" s="174">
        <v>0</v>
      </c>
      <c r="M3148" s="174">
        <v>0</v>
      </c>
      <c r="N3148" s="174">
        <v>550480</v>
      </c>
    </row>
    <row r="3149" spans="1:14" hidden="1" outlineLevel="1" x14ac:dyDescent="0.25">
      <c r="A3149" s="175" t="s">
        <v>441</v>
      </c>
      <c r="B3149" s="175" t="s">
        <v>442</v>
      </c>
      <c r="C3149" s="175" t="s">
        <v>205</v>
      </c>
      <c r="D3149" s="175" t="s">
        <v>206</v>
      </c>
      <c r="E3149" s="175"/>
      <c r="F3149" s="174">
        <v>95376</v>
      </c>
      <c r="G3149" s="174">
        <v>0</v>
      </c>
      <c r="H3149" s="174">
        <v>0</v>
      </c>
      <c r="I3149" s="174">
        <v>0</v>
      </c>
      <c r="J3149" s="174">
        <v>5296</v>
      </c>
      <c r="K3149" s="174">
        <v>0</v>
      </c>
      <c r="L3149" s="174">
        <v>0</v>
      </c>
      <c r="M3149" s="174">
        <v>0</v>
      </c>
      <c r="N3149" s="174">
        <v>100672</v>
      </c>
    </row>
    <row r="3150" spans="1:14" hidden="1" outlineLevel="1" x14ac:dyDescent="0.25">
      <c r="A3150" s="175" t="s">
        <v>441</v>
      </c>
      <c r="B3150" s="175" t="s">
        <v>442</v>
      </c>
      <c r="C3150" s="175" t="s">
        <v>207</v>
      </c>
      <c r="D3150" s="175" t="s">
        <v>208</v>
      </c>
      <c r="E3150" s="175"/>
      <c r="F3150" s="174">
        <v>0</v>
      </c>
      <c r="G3150" s="174">
        <v>0</v>
      </c>
      <c r="H3150" s="174">
        <v>0</v>
      </c>
      <c r="I3150" s="174">
        <v>0</v>
      </c>
      <c r="J3150" s="174">
        <v>0</v>
      </c>
      <c r="K3150" s="174">
        <v>0</v>
      </c>
      <c r="L3150" s="174">
        <v>0</v>
      </c>
      <c r="M3150" s="174">
        <v>0</v>
      </c>
      <c r="N3150" s="174">
        <v>0</v>
      </c>
    </row>
    <row r="3151" spans="1:14" hidden="1" outlineLevel="1" x14ac:dyDescent="0.25">
      <c r="A3151" s="175" t="s">
        <v>441</v>
      </c>
      <c r="B3151" s="175" t="s">
        <v>442</v>
      </c>
      <c r="C3151" s="175" t="s">
        <v>209</v>
      </c>
      <c r="D3151" s="175" t="s">
        <v>210</v>
      </c>
      <c r="E3151" s="175"/>
      <c r="F3151" s="174">
        <v>1164400</v>
      </c>
      <c r="G3151" s="174">
        <v>769024</v>
      </c>
      <c r="H3151" s="174">
        <v>73595</v>
      </c>
      <c r="I3151" s="174">
        <v>22464</v>
      </c>
      <c r="J3151" s="174">
        <v>129440</v>
      </c>
      <c r="K3151" s="174">
        <v>279136</v>
      </c>
      <c r="L3151" s="174">
        <v>5810</v>
      </c>
      <c r="M3151" s="174">
        <v>31108</v>
      </c>
      <c r="N3151" s="174">
        <v>2474977</v>
      </c>
    </row>
    <row r="3152" spans="1:14" hidden="1" outlineLevel="1" x14ac:dyDescent="0.25">
      <c r="D3152" s="173" t="s">
        <v>211</v>
      </c>
      <c r="E3152" s="173"/>
    </row>
    <row r="3153" spans="1:14" hidden="1" outlineLevel="1" x14ac:dyDescent="0.25">
      <c r="A3153" s="175" t="s">
        <v>441</v>
      </c>
      <c r="B3153" s="175" t="s">
        <v>442</v>
      </c>
      <c r="C3153" s="175" t="s">
        <v>212</v>
      </c>
      <c r="D3153" s="175" t="s">
        <v>213</v>
      </c>
      <c r="E3153" s="175"/>
      <c r="F3153" s="174">
        <v>0</v>
      </c>
      <c r="G3153" s="174">
        <v>0</v>
      </c>
      <c r="H3153" s="174">
        <v>0</v>
      </c>
      <c r="I3153" s="174">
        <v>0</v>
      </c>
      <c r="J3153" s="174">
        <v>0</v>
      </c>
      <c r="K3153" s="174">
        <v>0</v>
      </c>
      <c r="L3153" s="174">
        <v>0</v>
      </c>
      <c r="M3153" s="174">
        <v>0</v>
      </c>
      <c r="N3153" s="174">
        <v>0</v>
      </c>
    </row>
    <row r="3154" spans="1:14" hidden="1" outlineLevel="1" x14ac:dyDescent="0.25">
      <c r="A3154" s="175" t="s">
        <v>441</v>
      </c>
      <c r="B3154" s="175" t="s">
        <v>442</v>
      </c>
      <c r="C3154" s="175" t="s">
        <v>214</v>
      </c>
      <c r="D3154" s="175" t="s">
        <v>215</v>
      </c>
      <c r="E3154" s="175"/>
      <c r="F3154" s="174">
        <v>0</v>
      </c>
      <c r="G3154" s="174">
        <v>0</v>
      </c>
      <c r="H3154" s="174">
        <v>0</v>
      </c>
      <c r="I3154" s="174">
        <v>0</v>
      </c>
      <c r="J3154" s="174">
        <v>0</v>
      </c>
      <c r="K3154" s="174">
        <v>0</v>
      </c>
      <c r="L3154" s="174">
        <v>0</v>
      </c>
      <c r="M3154" s="174">
        <v>0</v>
      </c>
      <c r="N3154" s="174">
        <v>0</v>
      </c>
    </row>
    <row r="3155" spans="1:14" hidden="1" outlineLevel="1" x14ac:dyDescent="0.25">
      <c r="A3155" s="175" t="s">
        <v>441</v>
      </c>
      <c r="B3155" s="175" t="s">
        <v>442</v>
      </c>
      <c r="C3155" s="175" t="s">
        <v>216</v>
      </c>
      <c r="D3155" s="175" t="s">
        <v>217</v>
      </c>
      <c r="E3155" s="175"/>
      <c r="F3155" s="174">
        <v>0</v>
      </c>
      <c r="G3155" s="174">
        <v>0</v>
      </c>
      <c r="H3155" s="174">
        <v>0</v>
      </c>
      <c r="I3155" s="174">
        <v>0</v>
      </c>
      <c r="J3155" s="174">
        <v>0</v>
      </c>
      <c r="K3155" s="174">
        <v>0</v>
      </c>
      <c r="L3155" s="174">
        <v>0</v>
      </c>
      <c r="M3155" s="174">
        <v>0</v>
      </c>
      <c r="N3155" s="174">
        <v>0</v>
      </c>
    </row>
    <row r="3156" spans="1:14" hidden="1" outlineLevel="1" x14ac:dyDescent="0.25">
      <c r="A3156" s="175" t="s">
        <v>441</v>
      </c>
      <c r="B3156" s="175" t="s">
        <v>442</v>
      </c>
      <c r="C3156" s="175" t="s">
        <v>218</v>
      </c>
      <c r="D3156" s="175" t="s">
        <v>219</v>
      </c>
      <c r="E3156" s="175"/>
      <c r="F3156" s="174">
        <v>0</v>
      </c>
      <c r="G3156" s="174">
        <v>0</v>
      </c>
      <c r="H3156" s="174">
        <v>0</v>
      </c>
      <c r="I3156" s="174">
        <v>0</v>
      </c>
      <c r="J3156" s="174">
        <v>0</v>
      </c>
      <c r="K3156" s="174">
        <v>0</v>
      </c>
      <c r="L3156" s="174">
        <v>0</v>
      </c>
      <c r="M3156" s="174">
        <v>0</v>
      </c>
      <c r="N3156" s="174">
        <v>0</v>
      </c>
    </row>
    <row r="3157" spans="1:14" hidden="1" outlineLevel="1" x14ac:dyDescent="0.25">
      <c r="A3157" s="175" t="s">
        <v>441</v>
      </c>
      <c r="B3157" s="175" t="s">
        <v>442</v>
      </c>
      <c r="C3157" s="175" t="s">
        <v>482</v>
      </c>
      <c r="D3157" s="175" t="s">
        <v>483</v>
      </c>
      <c r="E3157" s="175"/>
      <c r="F3157" s="174">
        <v>0</v>
      </c>
      <c r="G3157" s="174">
        <v>0</v>
      </c>
      <c r="H3157" s="174">
        <v>0</v>
      </c>
      <c r="I3157" s="174">
        <v>0</v>
      </c>
      <c r="J3157" s="174">
        <v>0</v>
      </c>
      <c r="K3157" s="174">
        <v>0</v>
      </c>
      <c r="L3157" s="174">
        <v>0</v>
      </c>
      <c r="M3157" s="174">
        <v>0</v>
      </c>
      <c r="N3157" s="174">
        <v>0</v>
      </c>
    </row>
    <row r="3158" spans="1:14" hidden="1" outlineLevel="1" x14ac:dyDescent="0.25">
      <c r="A3158" s="175" t="s">
        <v>441</v>
      </c>
      <c r="B3158" s="175" t="s">
        <v>442</v>
      </c>
      <c r="C3158" s="175" t="s">
        <v>484</v>
      </c>
      <c r="D3158" s="175" t="s">
        <v>220</v>
      </c>
      <c r="E3158" s="175"/>
      <c r="F3158" s="174">
        <v>0</v>
      </c>
      <c r="G3158" s="174">
        <v>0</v>
      </c>
      <c r="H3158" s="174">
        <v>0</v>
      </c>
      <c r="I3158" s="174">
        <v>0</v>
      </c>
      <c r="J3158" s="174">
        <v>0</v>
      </c>
      <c r="K3158" s="174">
        <v>0</v>
      </c>
      <c r="L3158" s="174">
        <v>0</v>
      </c>
      <c r="M3158" s="174">
        <v>0</v>
      </c>
      <c r="N3158" s="174">
        <v>0</v>
      </c>
    </row>
    <row r="3159" spans="1:14" hidden="1" outlineLevel="1" x14ac:dyDescent="0.25"/>
    <row r="3160" spans="1:14" hidden="1" outlineLevel="1" x14ac:dyDescent="0.25"/>
    <row r="3161" spans="1:14" hidden="1" outlineLevel="1" x14ac:dyDescent="0.25">
      <c r="A3161" s="173" t="s">
        <v>443</v>
      </c>
    </row>
    <row r="3162" spans="1:14" hidden="1" outlineLevel="1" x14ac:dyDescent="0.25">
      <c r="A3162" s="175" t="s">
        <v>6</v>
      </c>
      <c r="B3162" s="175" t="s">
        <v>143</v>
      </c>
      <c r="C3162" s="175" t="s">
        <v>14</v>
      </c>
      <c r="D3162" s="173" t="s">
        <v>144</v>
      </c>
      <c r="E3162" s="173"/>
      <c r="F3162" s="174" t="s">
        <v>145</v>
      </c>
      <c r="G3162" s="174" t="s">
        <v>146</v>
      </c>
      <c r="H3162" s="174" t="s">
        <v>147</v>
      </c>
      <c r="I3162" s="174" t="s">
        <v>148</v>
      </c>
      <c r="J3162" s="174" t="s">
        <v>149</v>
      </c>
      <c r="K3162" s="174" t="s">
        <v>150</v>
      </c>
      <c r="L3162" s="174" t="s">
        <v>151</v>
      </c>
      <c r="M3162" s="174" t="s">
        <v>152</v>
      </c>
      <c r="N3162" s="174" t="s">
        <v>5</v>
      </c>
    </row>
    <row r="3163" spans="1:14" hidden="1" outlineLevel="1" x14ac:dyDescent="0.25">
      <c r="A3163" s="175" t="s">
        <v>444</v>
      </c>
      <c r="B3163" s="175" t="s">
        <v>445</v>
      </c>
      <c r="C3163" s="175" t="s">
        <v>155</v>
      </c>
      <c r="D3163" s="175" t="s">
        <v>156</v>
      </c>
      <c r="E3163" s="175"/>
      <c r="F3163" s="174">
        <v>26208</v>
      </c>
      <c r="G3163" s="174">
        <v>0</v>
      </c>
      <c r="H3163" s="174">
        <v>0</v>
      </c>
      <c r="I3163" s="174">
        <v>0</v>
      </c>
      <c r="J3163" s="174">
        <v>0</v>
      </c>
      <c r="K3163" s="174">
        <v>0</v>
      </c>
      <c r="L3163" s="174">
        <v>0</v>
      </c>
      <c r="M3163" s="174">
        <v>0</v>
      </c>
      <c r="N3163" s="174">
        <v>26208</v>
      </c>
    </row>
    <row r="3164" spans="1:14" hidden="1" outlineLevel="1" x14ac:dyDescent="0.25">
      <c r="A3164" s="175" t="s">
        <v>444</v>
      </c>
      <c r="B3164" s="175" t="s">
        <v>445</v>
      </c>
      <c r="C3164" s="175" t="s">
        <v>157</v>
      </c>
      <c r="D3164" s="175" t="s">
        <v>158</v>
      </c>
      <c r="E3164" s="175"/>
      <c r="F3164" s="174">
        <v>0</v>
      </c>
      <c r="G3164" s="174">
        <v>0</v>
      </c>
      <c r="H3164" s="174">
        <v>0</v>
      </c>
      <c r="I3164" s="174">
        <v>0</v>
      </c>
      <c r="J3164" s="174">
        <v>7120</v>
      </c>
      <c r="K3164" s="174">
        <v>0</v>
      </c>
      <c r="L3164" s="174">
        <v>720</v>
      </c>
      <c r="M3164" s="174">
        <v>0</v>
      </c>
      <c r="N3164" s="174">
        <v>7840</v>
      </c>
    </row>
    <row r="3165" spans="1:14" hidden="1" outlineLevel="1" x14ac:dyDescent="0.25">
      <c r="A3165" s="175" t="s">
        <v>444</v>
      </c>
      <c r="B3165" s="175" t="s">
        <v>445</v>
      </c>
      <c r="C3165" s="175" t="s">
        <v>159</v>
      </c>
      <c r="D3165" s="175" t="s">
        <v>160</v>
      </c>
      <c r="E3165" s="175"/>
      <c r="F3165" s="174">
        <v>0</v>
      </c>
      <c r="G3165" s="174">
        <v>759920</v>
      </c>
      <c r="H3165" s="174">
        <v>0</v>
      </c>
      <c r="I3165" s="174">
        <v>0</v>
      </c>
      <c r="J3165" s="174">
        <v>0</v>
      </c>
      <c r="K3165" s="174">
        <v>0</v>
      </c>
      <c r="L3165" s="174">
        <v>0</v>
      </c>
      <c r="M3165" s="174">
        <v>0</v>
      </c>
      <c r="N3165" s="174">
        <v>759920</v>
      </c>
    </row>
    <row r="3166" spans="1:14" hidden="1" outlineLevel="1" x14ac:dyDescent="0.25">
      <c r="A3166" s="175" t="s">
        <v>444</v>
      </c>
      <c r="B3166" s="175" t="s">
        <v>445</v>
      </c>
      <c r="C3166" s="175" t="s">
        <v>161</v>
      </c>
      <c r="D3166" s="175" t="s">
        <v>162</v>
      </c>
      <c r="E3166" s="175"/>
      <c r="F3166" s="174">
        <v>75424</v>
      </c>
      <c r="G3166" s="174">
        <v>30400</v>
      </c>
      <c r="H3166" s="174">
        <v>0</v>
      </c>
      <c r="I3166" s="174">
        <v>0</v>
      </c>
      <c r="J3166" s="174">
        <v>44160</v>
      </c>
      <c r="K3166" s="174">
        <v>0</v>
      </c>
      <c r="L3166" s="174">
        <v>3577</v>
      </c>
      <c r="M3166" s="174">
        <v>0</v>
      </c>
      <c r="N3166" s="174">
        <v>153561</v>
      </c>
    </row>
    <row r="3167" spans="1:14" hidden="1" outlineLevel="1" x14ac:dyDescent="0.25">
      <c r="A3167" s="175" t="s">
        <v>444</v>
      </c>
      <c r="B3167" s="175" t="s">
        <v>445</v>
      </c>
      <c r="C3167" s="175" t="s">
        <v>163</v>
      </c>
      <c r="D3167" s="175" t="s">
        <v>164</v>
      </c>
      <c r="E3167" s="175"/>
      <c r="F3167" s="174">
        <v>0</v>
      </c>
      <c r="G3167" s="174">
        <v>0</v>
      </c>
      <c r="H3167" s="174">
        <v>0</v>
      </c>
      <c r="I3167" s="174">
        <v>0</v>
      </c>
      <c r="J3167" s="174">
        <v>0</v>
      </c>
      <c r="K3167" s="174">
        <v>0</v>
      </c>
      <c r="L3167" s="174">
        <v>0</v>
      </c>
      <c r="M3167" s="174">
        <v>0</v>
      </c>
      <c r="N3167" s="174">
        <v>0</v>
      </c>
    </row>
    <row r="3168" spans="1:14" hidden="1" outlineLevel="1" x14ac:dyDescent="0.25">
      <c r="A3168" s="175" t="s">
        <v>444</v>
      </c>
      <c r="B3168" s="175" t="s">
        <v>445</v>
      </c>
      <c r="C3168" s="175" t="s">
        <v>165</v>
      </c>
      <c r="D3168" s="175" t="s">
        <v>166</v>
      </c>
      <c r="E3168" s="175"/>
      <c r="F3168" s="174">
        <v>624</v>
      </c>
      <c r="G3168" s="174">
        <v>0</v>
      </c>
      <c r="H3168" s="174">
        <v>0</v>
      </c>
      <c r="I3168" s="174">
        <v>0</v>
      </c>
      <c r="J3168" s="174">
        <v>0</v>
      </c>
      <c r="K3168" s="174">
        <v>0</v>
      </c>
      <c r="L3168" s="174">
        <v>216</v>
      </c>
      <c r="M3168" s="174">
        <v>0</v>
      </c>
      <c r="N3168" s="174">
        <v>840</v>
      </c>
    </row>
    <row r="3169" spans="1:14" hidden="1" outlineLevel="1" x14ac:dyDescent="0.25">
      <c r="A3169" s="175" t="s">
        <v>444</v>
      </c>
      <c r="B3169" s="175" t="s">
        <v>445</v>
      </c>
      <c r="C3169" s="175" t="s">
        <v>167</v>
      </c>
      <c r="D3169" s="175" t="s">
        <v>168</v>
      </c>
      <c r="E3169" s="175"/>
      <c r="F3169" s="174">
        <v>0</v>
      </c>
      <c r="G3169" s="174">
        <v>33040</v>
      </c>
      <c r="H3169" s="174">
        <v>0</v>
      </c>
      <c r="I3169" s="174">
        <v>0</v>
      </c>
      <c r="J3169" s="174">
        <v>0</v>
      </c>
      <c r="K3169" s="174">
        <v>54352</v>
      </c>
      <c r="L3169" s="174">
        <v>0</v>
      </c>
      <c r="M3169" s="174">
        <v>904</v>
      </c>
      <c r="N3169" s="174">
        <v>88296</v>
      </c>
    </row>
    <row r="3170" spans="1:14" hidden="1" outlineLevel="1" x14ac:dyDescent="0.25">
      <c r="A3170" s="175" t="s">
        <v>444</v>
      </c>
      <c r="B3170" s="175" t="s">
        <v>445</v>
      </c>
      <c r="C3170" s="175" t="s">
        <v>169</v>
      </c>
      <c r="D3170" s="175" t="s">
        <v>170</v>
      </c>
      <c r="E3170" s="175"/>
      <c r="F3170" s="174">
        <v>0</v>
      </c>
      <c r="G3170" s="174">
        <v>0</v>
      </c>
      <c r="H3170" s="174">
        <v>0</v>
      </c>
      <c r="I3170" s="174">
        <v>0</v>
      </c>
      <c r="J3170" s="174">
        <v>0</v>
      </c>
      <c r="K3170" s="174">
        <v>0</v>
      </c>
      <c r="L3170" s="174">
        <v>2400</v>
      </c>
      <c r="M3170" s="174">
        <v>0</v>
      </c>
      <c r="N3170" s="174">
        <v>2400</v>
      </c>
    </row>
    <row r="3171" spans="1:14" hidden="1" outlineLevel="1" x14ac:dyDescent="0.25">
      <c r="A3171" s="175" t="s">
        <v>444</v>
      </c>
      <c r="B3171" s="175" t="s">
        <v>445</v>
      </c>
      <c r="C3171" s="175" t="s">
        <v>171</v>
      </c>
      <c r="D3171" s="175" t="s">
        <v>172</v>
      </c>
      <c r="E3171" s="175"/>
      <c r="F3171" s="174">
        <v>27168</v>
      </c>
      <c r="G3171" s="174">
        <v>19088</v>
      </c>
      <c r="H3171" s="174">
        <v>0</v>
      </c>
      <c r="I3171" s="174">
        <v>0</v>
      </c>
      <c r="J3171" s="174">
        <v>0</v>
      </c>
      <c r="K3171" s="174">
        <v>0</v>
      </c>
      <c r="L3171" s="174">
        <v>0</v>
      </c>
      <c r="M3171" s="174">
        <v>0</v>
      </c>
      <c r="N3171" s="174">
        <v>46256</v>
      </c>
    </row>
    <row r="3172" spans="1:14" hidden="1" outlineLevel="1" x14ac:dyDescent="0.25">
      <c r="A3172" s="175" t="s">
        <v>444</v>
      </c>
      <c r="B3172" s="175" t="s">
        <v>445</v>
      </c>
      <c r="C3172" s="175" t="s">
        <v>173</v>
      </c>
      <c r="D3172" s="175" t="s">
        <v>174</v>
      </c>
      <c r="E3172" s="175"/>
      <c r="F3172" s="174">
        <v>0</v>
      </c>
      <c r="G3172" s="174">
        <v>15552</v>
      </c>
      <c r="H3172" s="174">
        <v>0</v>
      </c>
      <c r="I3172" s="174">
        <v>0</v>
      </c>
      <c r="J3172" s="174">
        <v>0</v>
      </c>
      <c r="K3172" s="174">
        <v>0</v>
      </c>
      <c r="L3172" s="174">
        <v>0</v>
      </c>
      <c r="M3172" s="174">
        <v>0</v>
      </c>
      <c r="N3172" s="174">
        <v>15552</v>
      </c>
    </row>
    <row r="3173" spans="1:14" hidden="1" outlineLevel="1" x14ac:dyDescent="0.25">
      <c r="A3173" s="175" t="s">
        <v>444</v>
      </c>
      <c r="B3173" s="175" t="s">
        <v>445</v>
      </c>
      <c r="C3173" s="175" t="s">
        <v>175</v>
      </c>
      <c r="D3173" s="175" t="s">
        <v>176</v>
      </c>
      <c r="E3173" s="175"/>
      <c r="F3173" s="174">
        <v>0</v>
      </c>
      <c r="G3173" s="174">
        <v>4512</v>
      </c>
      <c r="H3173" s="174">
        <v>0</v>
      </c>
      <c r="I3173" s="174">
        <v>0</v>
      </c>
      <c r="J3173" s="174">
        <v>0</v>
      </c>
      <c r="K3173" s="174">
        <v>24064</v>
      </c>
      <c r="L3173" s="174">
        <v>0</v>
      </c>
      <c r="M3173" s="174">
        <v>11092</v>
      </c>
      <c r="N3173" s="174">
        <v>39668</v>
      </c>
    </row>
    <row r="3174" spans="1:14" hidden="1" outlineLevel="1" x14ac:dyDescent="0.25">
      <c r="A3174" s="175" t="s">
        <v>444</v>
      </c>
      <c r="B3174" s="175" t="s">
        <v>445</v>
      </c>
      <c r="C3174" s="175" t="s">
        <v>177</v>
      </c>
      <c r="D3174" s="175" t="s">
        <v>178</v>
      </c>
      <c r="E3174" s="175"/>
      <c r="F3174" s="174">
        <v>643488</v>
      </c>
      <c r="G3174" s="174">
        <v>0</v>
      </c>
      <c r="H3174" s="174">
        <v>0</v>
      </c>
      <c r="I3174" s="174">
        <v>54752</v>
      </c>
      <c r="J3174" s="174">
        <v>0</v>
      </c>
      <c r="K3174" s="174">
        <v>0</v>
      </c>
      <c r="L3174" s="174">
        <v>0</v>
      </c>
      <c r="M3174" s="174">
        <v>0</v>
      </c>
      <c r="N3174" s="174">
        <v>698240</v>
      </c>
    </row>
    <row r="3175" spans="1:14" hidden="1" outlineLevel="1" x14ac:dyDescent="0.25">
      <c r="A3175" s="175" t="s">
        <v>444</v>
      </c>
      <c r="B3175" s="175" t="s">
        <v>445</v>
      </c>
      <c r="C3175" s="175" t="s">
        <v>179</v>
      </c>
      <c r="D3175" s="175" t="s">
        <v>180</v>
      </c>
      <c r="E3175" s="175"/>
      <c r="F3175" s="174">
        <v>43440</v>
      </c>
      <c r="G3175" s="174">
        <v>0</v>
      </c>
      <c r="H3175" s="174">
        <v>0</v>
      </c>
      <c r="I3175" s="174">
        <v>0</v>
      </c>
      <c r="J3175" s="174">
        <v>0</v>
      </c>
      <c r="K3175" s="174">
        <v>0</v>
      </c>
      <c r="L3175" s="174">
        <v>0</v>
      </c>
      <c r="M3175" s="174">
        <v>0</v>
      </c>
      <c r="N3175" s="174">
        <v>43440</v>
      </c>
    </row>
    <row r="3176" spans="1:14" hidden="1" outlineLevel="1" x14ac:dyDescent="0.25">
      <c r="A3176" s="175" t="s">
        <v>444</v>
      </c>
      <c r="B3176" s="175" t="s">
        <v>445</v>
      </c>
      <c r="C3176" s="175" t="s">
        <v>181</v>
      </c>
      <c r="D3176" s="175" t="s">
        <v>182</v>
      </c>
      <c r="E3176" s="175"/>
      <c r="F3176" s="174">
        <v>0</v>
      </c>
      <c r="G3176" s="174">
        <v>0</v>
      </c>
      <c r="H3176" s="174">
        <v>0</v>
      </c>
      <c r="I3176" s="174">
        <v>0</v>
      </c>
      <c r="J3176" s="174">
        <v>0</v>
      </c>
      <c r="K3176" s="174">
        <v>0</v>
      </c>
      <c r="L3176" s="174">
        <v>0</v>
      </c>
      <c r="M3176" s="174">
        <v>0</v>
      </c>
      <c r="N3176" s="174">
        <v>0</v>
      </c>
    </row>
    <row r="3177" spans="1:14" hidden="1" outlineLevel="1" x14ac:dyDescent="0.25">
      <c r="A3177" s="175" t="s">
        <v>444</v>
      </c>
      <c r="B3177" s="175" t="s">
        <v>445</v>
      </c>
      <c r="C3177" s="175" t="s">
        <v>183</v>
      </c>
      <c r="D3177" s="175" t="s">
        <v>184</v>
      </c>
      <c r="E3177" s="175"/>
      <c r="F3177" s="174">
        <v>0</v>
      </c>
      <c r="G3177" s="174">
        <v>0</v>
      </c>
      <c r="H3177" s="174">
        <v>0</v>
      </c>
      <c r="I3177" s="174">
        <v>0</v>
      </c>
      <c r="J3177" s="174">
        <v>0</v>
      </c>
      <c r="K3177" s="174">
        <v>0</v>
      </c>
      <c r="L3177" s="174">
        <v>0</v>
      </c>
      <c r="M3177" s="174">
        <v>0</v>
      </c>
      <c r="N3177" s="174">
        <v>0</v>
      </c>
    </row>
    <row r="3178" spans="1:14" hidden="1" outlineLevel="1" x14ac:dyDescent="0.25">
      <c r="A3178" s="175" t="s">
        <v>444</v>
      </c>
      <c r="B3178" s="175" t="s">
        <v>445</v>
      </c>
      <c r="C3178" s="175" t="s">
        <v>185</v>
      </c>
      <c r="D3178" s="175" t="s">
        <v>186</v>
      </c>
      <c r="E3178" s="175"/>
      <c r="F3178" s="174">
        <v>0</v>
      </c>
      <c r="G3178" s="174">
        <v>0</v>
      </c>
      <c r="H3178" s="174">
        <v>0</v>
      </c>
      <c r="I3178" s="174">
        <v>0</v>
      </c>
      <c r="J3178" s="174">
        <v>0</v>
      </c>
      <c r="K3178" s="174">
        <v>0</v>
      </c>
      <c r="L3178" s="174">
        <v>0</v>
      </c>
      <c r="M3178" s="174">
        <v>0</v>
      </c>
      <c r="N3178" s="174">
        <v>0</v>
      </c>
    </row>
    <row r="3179" spans="1:14" hidden="1" outlineLevel="1" x14ac:dyDescent="0.25">
      <c r="A3179" s="175" t="s">
        <v>444</v>
      </c>
      <c r="B3179" s="175" t="s">
        <v>445</v>
      </c>
      <c r="C3179" s="175" t="s">
        <v>187</v>
      </c>
      <c r="D3179" s="175" t="s">
        <v>188</v>
      </c>
      <c r="E3179" s="175"/>
      <c r="F3179" s="174">
        <v>0</v>
      </c>
      <c r="G3179" s="174">
        <v>0</v>
      </c>
      <c r="H3179" s="174">
        <v>0</v>
      </c>
      <c r="I3179" s="174">
        <v>0</v>
      </c>
      <c r="J3179" s="174">
        <v>0</v>
      </c>
      <c r="K3179" s="174">
        <v>0</v>
      </c>
      <c r="L3179" s="174">
        <v>0</v>
      </c>
      <c r="M3179" s="174">
        <v>0</v>
      </c>
      <c r="N3179" s="174">
        <v>0</v>
      </c>
    </row>
    <row r="3180" spans="1:14" hidden="1" outlineLevel="1" x14ac:dyDescent="0.25">
      <c r="A3180" s="175" t="s">
        <v>444</v>
      </c>
      <c r="B3180" s="175" t="s">
        <v>445</v>
      </c>
      <c r="C3180" s="175" t="s">
        <v>189</v>
      </c>
      <c r="D3180" s="175" t="s">
        <v>190</v>
      </c>
      <c r="E3180" s="175"/>
      <c r="F3180" s="174">
        <v>0</v>
      </c>
      <c r="G3180" s="174">
        <v>0</v>
      </c>
      <c r="H3180" s="174">
        <v>0</v>
      </c>
      <c r="I3180" s="174">
        <v>0</v>
      </c>
      <c r="J3180" s="174">
        <v>0</v>
      </c>
      <c r="K3180" s="174">
        <v>0</v>
      </c>
      <c r="L3180" s="174">
        <v>0</v>
      </c>
      <c r="M3180" s="174">
        <v>0</v>
      </c>
      <c r="N3180" s="174">
        <v>0</v>
      </c>
    </row>
    <row r="3181" spans="1:14" hidden="1" outlineLevel="1" x14ac:dyDescent="0.25">
      <c r="A3181" s="175" t="s">
        <v>444</v>
      </c>
      <c r="B3181" s="175" t="s">
        <v>445</v>
      </c>
      <c r="C3181" s="175" t="s">
        <v>191</v>
      </c>
      <c r="D3181" s="175" t="s">
        <v>192</v>
      </c>
      <c r="E3181" s="175"/>
      <c r="F3181" s="174">
        <v>0</v>
      </c>
      <c r="G3181" s="174">
        <v>394704</v>
      </c>
      <c r="H3181" s="174">
        <v>99952</v>
      </c>
      <c r="I3181" s="174">
        <v>0</v>
      </c>
      <c r="J3181" s="174">
        <v>0</v>
      </c>
      <c r="K3181" s="174">
        <v>0</v>
      </c>
      <c r="L3181" s="174">
        <v>0</v>
      </c>
      <c r="M3181" s="174">
        <v>0</v>
      </c>
      <c r="N3181" s="174">
        <v>494656</v>
      </c>
    </row>
    <row r="3182" spans="1:14" hidden="1" outlineLevel="1" x14ac:dyDescent="0.25">
      <c r="A3182" s="175" t="s">
        <v>444</v>
      </c>
      <c r="B3182" s="175" t="s">
        <v>445</v>
      </c>
      <c r="C3182" s="175" t="s">
        <v>193</v>
      </c>
      <c r="D3182" s="175" t="s">
        <v>194</v>
      </c>
      <c r="E3182" s="175"/>
      <c r="F3182" s="174">
        <v>0</v>
      </c>
      <c r="G3182" s="174">
        <v>0</v>
      </c>
      <c r="H3182" s="174">
        <v>0</v>
      </c>
      <c r="I3182" s="174">
        <v>0</v>
      </c>
      <c r="J3182" s="174">
        <v>0</v>
      </c>
      <c r="K3182" s="174">
        <v>0</v>
      </c>
      <c r="L3182" s="174">
        <v>0</v>
      </c>
      <c r="M3182" s="174">
        <v>0</v>
      </c>
      <c r="N3182" s="174">
        <v>0</v>
      </c>
    </row>
    <row r="3183" spans="1:14" hidden="1" outlineLevel="1" x14ac:dyDescent="0.25">
      <c r="A3183" s="175" t="s">
        <v>444</v>
      </c>
      <c r="B3183" s="175" t="s">
        <v>445</v>
      </c>
      <c r="C3183" s="175" t="s">
        <v>195</v>
      </c>
      <c r="D3183" s="175" t="s">
        <v>196</v>
      </c>
      <c r="E3183" s="175"/>
      <c r="F3183" s="174">
        <v>0</v>
      </c>
      <c r="G3183" s="174">
        <v>0</v>
      </c>
      <c r="H3183" s="174">
        <v>0</v>
      </c>
      <c r="I3183" s="174">
        <v>0</v>
      </c>
      <c r="J3183" s="174">
        <v>0</v>
      </c>
      <c r="K3183" s="174">
        <v>0</v>
      </c>
      <c r="L3183" s="174">
        <v>779</v>
      </c>
      <c r="M3183" s="174">
        <v>0</v>
      </c>
      <c r="N3183" s="174">
        <v>779</v>
      </c>
    </row>
    <row r="3184" spans="1:14" hidden="1" outlineLevel="1" x14ac:dyDescent="0.25">
      <c r="A3184" s="175" t="s">
        <v>444</v>
      </c>
      <c r="B3184" s="175" t="s">
        <v>445</v>
      </c>
      <c r="C3184" s="175" t="s">
        <v>197</v>
      </c>
      <c r="D3184" s="175" t="s">
        <v>198</v>
      </c>
      <c r="E3184" s="175"/>
      <c r="F3184" s="174">
        <v>0</v>
      </c>
      <c r="G3184" s="174">
        <v>0</v>
      </c>
      <c r="H3184" s="174">
        <v>0</v>
      </c>
      <c r="I3184" s="174">
        <v>0</v>
      </c>
      <c r="J3184" s="174">
        <v>1184</v>
      </c>
      <c r="K3184" s="174">
        <v>0</v>
      </c>
      <c r="L3184" s="174">
        <v>4368</v>
      </c>
      <c r="M3184" s="174">
        <v>0</v>
      </c>
      <c r="N3184" s="174">
        <v>5552</v>
      </c>
    </row>
    <row r="3185" spans="1:14" hidden="1" outlineLevel="1" x14ac:dyDescent="0.25">
      <c r="A3185" s="175" t="s">
        <v>444</v>
      </c>
      <c r="B3185" s="175" t="s">
        <v>445</v>
      </c>
      <c r="C3185" s="175" t="s">
        <v>199</v>
      </c>
      <c r="D3185" s="175" t="s">
        <v>200</v>
      </c>
      <c r="E3185" s="175"/>
      <c r="F3185" s="174">
        <v>93456</v>
      </c>
      <c r="G3185" s="174">
        <v>0</v>
      </c>
      <c r="H3185" s="174">
        <v>0</v>
      </c>
      <c r="I3185" s="174">
        <v>0</v>
      </c>
      <c r="J3185" s="174">
        <v>0</v>
      </c>
      <c r="K3185" s="174">
        <v>0</v>
      </c>
      <c r="L3185" s="174">
        <v>640</v>
      </c>
      <c r="M3185" s="174">
        <v>0</v>
      </c>
      <c r="N3185" s="174">
        <v>94096</v>
      </c>
    </row>
    <row r="3186" spans="1:14" hidden="1" outlineLevel="1" x14ac:dyDescent="0.25">
      <c r="A3186" s="175" t="s">
        <v>444</v>
      </c>
      <c r="B3186" s="175" t="s">
        <v>445</v>
      </c>
      <c r="C3186" s="175" t="s">
        <v>201</v>
      </c>
      <c r="D3186" s="175" t="s">
        <v>202</v>
      </c>
      <c r="E3186" s="175"/>
      <c r="F3186" s="174">
        <v>34416</v>
      </c>
      <c r="G3186" s="174">
        <v>0</v>
      </c>
      <c r="H3186" s="174">
        <v>0</v>
      </c>
      <c r="I3186" s="174">
        <v>0</v>
      </c>
      <c r="J3186" s="174">
        <v>1232</v>
      </c>
      <c r="K3186" s="174">
        <v>0</v>
      </c>
      <c r="L3186" s="174">
        <v>0</v>
      </c>
      <c r="M3186" s="174">
        <v>0</v>
      </c>
      <c r="N3186" s="174">
        <v>35648</v>
      </c>
    </row>
    <row r="3187" spans="1:14" hidden="1" outlineLevel="1" x14ac:dyDescent="0.25">
      <c r="A3187" s="175" t="s">
        <v>444</v>
      </c>
      <c r="B3187" s="175" t="s">
        <v>445</v>
      </c>
      <c r="C3187" s="175" t="s">
        <v>203</v>
      </c>
      <c r="D3187" s="175" t="s">
        <v>204</v>
      </c>
      <c r="E3187" s="175"/>
      <c r="F3187" s="174">
        <v>916608</v>
      </c>
      <c r="G3187" s="174">
        <v>0</v>
      </c>
      <c r="H3187" s="174">
        <v>0</v>
      </c>
      <c r="I3187" s="174">
        <v>0</v>
      </c>
      <c r="J3187" s="174">
        <v>0</v>
      </c>
      <c r="K3187" s="174">
        <v>0</v>
      </c>
      <c r="L3187" s="174">
        <v>0</v>
      </c>
      <c r="M3187" s="174">
        <v>0</v>
      </c>
      <c r="N3187" s="174">
        <v>916608</v>
      </c>
    </row>
    <row r="3188" spans="1:14" hidden="1" outlineLevel="1" x14ac:dyDescent="0.25">
      <c r="A3188" s="175" t="s">
        <v>444</v>
      </c>
      <c r="B3188" s="175" t="s">
        <v>445</v>
      </c>
      <c r="C3188" s="175" t="s">
        <v>205</v>
      </c>
      <c r="D3188" s="175" t="s">
        <v>206</v>
      </c>
      <c r="E3188" s="175"/>
      <c r="F3188" s="174">
        <v>138474</v>
      </c>
      <c r="G3188" s="174">
        <v>0</v>
      </c>
      <c r="H3188" s="174">
        <v>0</v>
      </c>
      <c r="I3188" s="174">
        <v>0</v>
      </c>
      <c r="J3188" s="174">
        <v>3360</v>
      </c>
      <c r="K3188" s="174">
        <v>0</v>
      </c>
      <c r="L3188" s="174">
        <v>0</v>
      </c>
      <c r="M3188" s="174">
        <v>0</v>
      </c>
      <c r="N3188" s="174">
        <v>141834</v>
      </c>
    </row>
    <row r="3189" spans="1:14" hidden="1" outlineLevel="1" x14ac:dyDescent="0.25">
      <c r="A3189" s="175" t="s">
        <v>444</v>
      </c>
      <c r="B3189" s="175" t="s">
        <v>445</v>
      </c>
      <c r="C3189" s="175" t="s">
        <v>207</v>
      </c>
      <c r="D3189" s="175" t="s">
        <v>208</v>
      </c>
      <c r="E3189" s="175"/>
      <c r="F3189" s="174">
        <v>0</v>
      </c>
      <c r="G3189" s="174">
        <v>0</v>
      </c>
      <c r="H3189" s="174">
        <v>0</v>
      </c>
      <c r="I3189" s="174">
        <v>0</v>
      </c>
      <c r="J3189" s="174">
        <v>0</v>
      </c>
      <c r="K3189" s="174">
        <v>0</v>
      </c>
      <c r="L3189" s="174">
        <v>0</v>
      </c>
      <c r="M3189" s="174">
        <v>0</v>
      </c>
      <c r="N3189" s="174">
        <v>0</v>
      </c>
    </row>
    <row r="3190" spans="1:14" hidden="1" outlineLevel="1" x14ac:dyDescent="0.25">
      <c r="A3190" s="175" t="s">
        <v>444</v>
      </c>
      <c r="B3190" s="175" t="s">
        <v>445</v>
      </c>
      <c r="C3190" s="175" t="s">
        <v>209</v>
      </c>
      <c r="D3190" s="175" t="s">
        <v>210</v>
      </c>
      <c r="E3190" s="175"/>
      <c r="F3190" s="174">
        <v>1999306</v>
      </c>
      <c r="G3190" s="174">
        <v>1257216</v>
      </c>
      <c r="H3190" s="174">
        <v>99952</v>
      </c>
      <c r="I3190" s="174">
        <v>54752</v>
      </c>
      <c r="J3190" s="174">
        <v>57056</v>
      </c>
      <c r="K3190" s="174">
        <v>78416</v>
      </c>
      <c r="L3190" s="174">
        <v>12700</v>
      </c>
      <c r="M3190" s="174">
        <v>11996</v>
      </c>
      <c r="N3190" s="174">
        <v>3571394</v>
      </c>
    </row>
    <row r="3191" spans="1:14" hidden="1" outlineLevel="1" x14ac:dyDescent="0.25">
      <c r="D3191" s="173" t="s">
        <v>211</v>
      </c>
      <c r="E3191" s="173"/>
    </row>
    <row r="3192" spans="1:14" hidden="1" outlineLevel="1" x14ac:dyDescent="0.25">
      <c r="A3192" s="175" t="s">
        <v>444</v>
      </c>
      <c r="B3192" s="175" t="s">
        <v>445</v>
      </c>
      <c r="C3192" s="175" t="s">
        <v>212</v>
      </c>
      <c r="D3192" s="175" t="s">
        <v>213</v>
      </c>
      <c r="E3192" s="175"/>
      <c r="F3192" s="174">
        <v>0</v>
      </c>
      <c r="G3192" s="174">
        <v>0</v>
      </c>
      <c r="H3192" s="174">
        <v>0</v>
      </c>
      <c r="I3192" s="174">
        <v>0</v>
      </c>
      <c r="J3192" s="174">
        <v>0</v>
      </c>
      <c r="K3192" s="174">
        <v>0</v>
      </c>
      <c r="L3192" s="174">
        <v>0</v>
      </c>
      <c r="M3192" s="174">
        <v>0</v>
      </c>
      <c r="N3192" s="174">
        <v>0</v>
      </c>
    </row>
    <row r="3193" spans="1:14" hidden="1" outlineLevel="1" x14ac:dyDescent="0.25">
      <c r="A3193" s="175" t="s">
        <v>444</v>
      </c>
      <c r="B3193" s="175" t="s">
        <v>445</v>
      </c>
      <c r="C3193" s="175" t="s">
        <v>214</v>
      </c>
      <c r="D3193" s="175" t="s">
        <v>215</v>
      </c>
      <c r="E3193" s="175"/>
      <c r="F3193" s="174">
        <v>0</v>
      </c>
      <c r="G3193" s="174">
        <v>0</v>
      </c>
      <c r="H3193" s="174">
        <v>0</v>
      </c>
      <c r="I3193" s="174">
        <v>0</v>
      </c>
      <c r="J3193" s="174">
        <v>0</v>
      </c>
      <c r="K3193" s="174">
        <v>0</v>
      </c>
      <c r="L3193" s="174">
        <v>0</v>
      </c>
      <c r="M3193" s="174">
        <v>0</v>
      </c>
      <c r="N3193" s="174">
        <v>0</v>
      </c>
    </row>
    <row r="3194" spans="1:14" hidden="1" outlineLevel="1" x14ac:dyDescent="0.25">
      <c r="A3194" s="175" t="s">
        <v>444</v>
      </c>
      <c r="B3194" s="175" t="s">
        <v>445</v>
      </c>
      <c r="C3194" s="175" t="s">
        <v>216</v>
      </c>
      <c r="D3194" s="175" t="s">
        <v>217</v>
      </c>
      <c r="E3194" s="175"/>
      <c r="F3194" s="174">
        <v>0</v>
      </c>
      <c r="G3194" s="174">
        <v>0</v>
      </c>
      <c r="H3194" s="174">
        <v>0</v>
      </c>
      <c r="I3194" s="174">
        <v>0</v>
      </c>
      <c r="J3194" s="174">
        <v>0</v>
      </c>
      <c r="K3194" s="174">
        <v>0</v>
      </c>
      <c r="L3194" s="174">
        <v>0</v>
      </c>
      <c r="M3194" s="174">
        <v>0</v>
      </c>
      <c r="N3194" s="174">
        <v>0</v>
      </c>
    </row>
    <row r="3195" spans="1:14" hidden="1" outlineLevel="1" x14ac:dyDescent="0.25">
      <c r="A3195" s="175" t="s">
        <v>444</v>
      </c>
      <c r="B3195" s="175" t="s">
        <v>445</v>
      </c>
      <c r="C3195" s="175" t="s">
        <v>218</v>
      </c>
      <c r="D3195" s="175" t="s">
        <v>219</v>
      </c>
      <c r="E3195" s="175"/>
      <c r="F3195" s="174">
        <v>0</v>
      </c>
      <c r="G3195" s="174">
        <v>0</v>
      </c>
      <c r="H3195" s="174">
        <v>0</v>
      </c>
      <c r="I3195" s="174">
        <v>0</v>
      </c>
      <c r="J3195" s="174">
        <v>0</v>
      </c>
      <c r="K3195" s="174">
        <v>0</v>
      </c>
      <c r="L3195" s="174">
        <v>0</v>
      </c>
      <c r="M3195" s="174">
        <v>0</v>
      </c>
      <c r="N3195" s="174">
        <v>0</v>
      </c>
    </row>
    <row r="3196" spans="1:14" hidden="1" outlineLevel="1" x14ac:dyDescent="0.25">
      <c r="A3196" s="175" t="s">
        <v>444</v>
      </c>
      <c r="B3196" s="175" t="s">
        <v>445</v>
      </c>
      <c r="C3196" s="175" t="s">
        <v>482</v>
      </c>
      <c r="D3196" s="175" t="s">
        <v>483</v>
      </c>
      <c r="E3196" s="175"/>
      <c r="F3196" s="174">
        <v>0</v>
      </c>
      <c r="G3196" s="174">
        <v>0</v>
      </c>
      <c r="H3196" s="174">
        <v>0</v>
      </c>
      <c r="I3196" s="174">
        <v>0</v>
      </c>
      <c r="J3196" s="174">
        <v>0</v>
      </c>
      <c r="K3196" s="174">
        <v>0</v>
      </c>
      <c r="L3196" s="174">
        <v>0</v>
      </c>
      <c r="M3196" s="174">
        <v>0</v>
      </c>
      <c r="N3196" s="174">
        <v>0</v>
      </c>
    </row>
    <row r="3197" spans="1:14" hidden="1" outlineLevel="1" x14ac:dyDescent="0.25">
      <c r="A3197" s="175" t="s">
        <v>444</v>
      </c>
      <c r="B3197" s="175" t="s">
        <v>445</v>
      </c>
      <c r="C3197" s="175" t="s">
        <v>484</v>
      </c>
      <c r="D3197" s="175" t="s">
        <v>220</v>
      </c>
      <c r="E3197" s="175"/>
      <c r="F3197" s="174">
        <v>0</v>
      </c>
      <c r="G3197" s="174">
        <v>0</v>
      </c>
      <c r="H3197" s="174">
        <v>0</v>
      </c>
      <c r="I3197" s="174">
        <v>0</v>
      </c>
      <c r="J3197" s="174">
        <v>0</v>
      </c>
      <c r="K3197" s="174">
        <v>0</v>
      </c>
      <c r="L3197" s="174">
        <v>0</v>
      </c>
      <c r="M3197" s="174">
        <v>0</v>
      </c>
      <c r="N3197" s="174">
        <v>0</v>
      </c>
    </row>
    <row r="3198" spans="1:14" hidden="1" outlineLevel="1" x14ac:dyDescent="0.25"/>
    <row r="3199" spans="1:14" hidden="1" outlineLevel="1" x14ac:dyDescent="0.25"/>
    <row r="3200" spans="1:14" hidden="1" outlineLevel="1" x14ac:dyDescent="0.25">
      <c r="A3200" s="173" t="s">
        <v>446</v>
      </c>
    </row>
    <row r="3201" spans="1:14" hidden="1" outlineLevel="1" x14ac:dyDescent="0.25">
      <c r="A3201" s="175" t="s">
        <v>6</v>
      </c>
      <c r="B3201" s="175" t="s">
        <v>143</v>
      </c>
      <c r="C3201" s="175" t="s">
        <v>14</v>
      </c>
      <c r="D3201" s="173" t="s">
        <v>144</v>
      </c>
      <c r="E3201" s="173"/>
      <c r="F3201" s="174" t="s">
        <v>145</v>
      </c>
      <c r="G3201" s="174" t="s">
        <v>146</v>
      </c>
      <c r="H3201" s="174" t="s">
        <v>147</v>
      </c>
      <c r="I3201" s="174" t="s">
        <v>148</v>
      </c>
      <c r="J3201" s="174" t="s">
        <v>149</v>
      </c>
      <c r="K3201" s="174" t="s">
        <v>150</v>
      </c>
      <c r="L3201" s="174" t="s">
        <v>151</v>
      </c>
      <c r="M3201" s="174" t="s">
        <v>152</v>
      </c>
      <c r="N3201" s="174" t="s">
        <v>5</v>
      </c>
    </row>
    <row r="3202" spans="1:14" hidden="1" outlineLevel="1" x14ac:dyDescent="0.25">
      <c r="A3202" s="175" t="s">
        <v>447</v>
      </c>
      <c r="B3202" s="175" t="s">
        <v>448</v>
      </c>
      <c r="C3202" s="175" t="s">
        <v>155</v>
      </c>
      <c r="D3202" s="175" t="s">
        <v>156</v>
      </c>
      <c r="E3202" s="175"/>
      <c r="F3202" s="174">
        <v>9024</v>
      </c>
      <c r="G3202" s="174">
        <v>0</v>
      </c>
      <c r="H3202" s="174">
        <v>0</v>
      </c>
      <c r="I3202" s="174">
        <v>0</v>
      </c>
      <c r="J3202" s="174">
        <v>0</v>
      </c>
      <c r="K3202" s="174">
        <v>0</v>
      </c>
      <c r="L3202" s="174">
        <v>0</v>
      </c>
      <c r="M3202" s="174">
        <v>0</v>
      </c>
      <c r="N3202" s="174">
        <v>9024</v>
      </c>
    </row>
    <row r="3203" spans="1:14" hidden="1" outlineLevel="1" x14ac:dyDescent="0.25">
      <c r="A3203" s="175" t="s">
        <v>447</v>
      </c>
      <c r="B3203" s="175" t="s">
        <v>448</v>
      </c>
      <c r="C3203" s="175" t="s">
        <v>157</v>
      </c>
      <c r="D3203" s="175" t="s">
        <v>158</v>
      </c>
      <c r="E3203" s="175"/>
      <c r="F3203" s="174">
        <v>0</v>
      </c>
      <c r="G3203" s="174">
        <v>0</v>
      </c>
      <c r="H3203" s="174">
        <v>0</v>
      </c>
      <c r="I3203" s="174">
        <v>0</v>
      </c>
      <c r="J3203" s="174">
        <v>137328</v>
      </c>
      <c r="K3203" s="174">
        <v>0</v>
      </c>
      <c r="L3203" s="174">
        <v>32232</v>
      </c>
      <c r="M3203" s="174">
        <v>0</v>
      </c>
      <c r="N3203" s="174">
        <v>169560</v>
      </c>
    </row>
    <row r="3204" spans="1:14" hidden="1" outlineLevel="1" x14ac:dyDescent="0.25">
      <c r="A3204" s="175" t="s">
        <v>447</v>
      </c>
      <c r="B3204" s="175" t="s">
        <v>448</v>
      </c>
      <c r="C3204" s="175" t="s">
        <v>159</v>
      </c>
      <c r="D3204" s="175" t="s">
        <v>160</v>
      </c>
      <c r="E3204" s="175"/>
      <c r="F3204" s="174">
        <v>0</v>
      </c>
      <c r="G3204" s="174">
        <v>643104</v>
      </c>
      <c r="H3204" s="174">
        <v>0</v>
      </c>
      <c r="I3204" s="174">
        <v>0</v>
      </c>
      <c r="J3204" s="174">
        <v>159792</v>
      </c>
      <c r="K3204" s="174">
        <v>19664</v>
      </c>
      <c r="L3204" s="174">
        <v>1448</v>
      </c>
      <c r="M3204" s="174">
        <v>640</v>
      </c>
      <c r="N3204" s="174">
        <v>824648</v>
      </c>
    </row>
    <row r="3205" spans="1:14" hidden="1" outlineLevel="1" x14ac:dyDescent="0.25">
      <c r="A3205" s="175" t="s">
        <v>447</v>
      </c>
      <c r="B3205" s="175" t="s">
        <v>448</v>
      </c>
      <c r="C3205" s="175" t="s">
        <v>161</v>
      </c>
      <c r="D3205" s="175" t="s">
        <v>162</v>
      </c>
      <c r="E3205" s="175"/>
      <c r="F3205" s="174">
        <v>46224</v>
      </c>
      <c r="G3205" s="174">
        <v>170304</v>
      </c>
      <c r="H3205" s="174">
        <v>0</v>
      </c>
      <c r="I3205" s="174">
        <v>0</v>
      </c>
      <c r="J3205" s="174">
        <v>96288</v>
      </c>
      <c r="K3205" s="174">
        <v>24208</v>
      </c>
      <c r="L3205" s="174">
        <v>10528</v>
      </c>
      <c r="M3205" s="174">
        <v>0</v>
      </c>
      <c r="N3205" s="174">
        <v>347552</v>
      </c>
    </row>
    <row r="3206" spans="1:14" hidden="1" outlineLevel="1" x14ac:dyDescent="0.25">
      <c r="A3206" s="175" t="s">
        <v>447</v>
      </c>
      <c r="B3206" s="175" t="s">
        <v>448</v>
      </c>
      <c r="C3206" s="175" t="s">
        <v>163</v>
      </c>
      <c r="D3206" s="175" t="s">
        <v>164</v>
      </c>
      <c r="E3206" s="175"/>
      <c r="F3206" s="174">
        <v>0</v>
      </c>
      <c r="G3206" s="174">
        <v>0</v>
      </c>
      <c r="H3206" s="174">
        <v>0</v>
      </c>
      <c r="I3206" s="174">
        <v>0</v>
      </c>
      <c r="J3206" s="174">
        <v>0</v>
      </c>
      <c r="K3206" s="174">
        <v>0</v>
      </c>
      <c r="L3206" s="174">
        <v>0</v>
      </c>
      <c r="M3206" s="174">
        <v>0</v>
      </c>
      <c r="N3206" s="174">
        <v>0</v>
      </c>
    </row>
    <row r="3207" spans="1:14" hidden="1" outlineLevel="1" x14ac:dyDescent="0.25">
      <c r="A3207" s="175" t="s">
        <v>447</v>
      </c>
      <c r="B3207" s="175" t="s">
        <v>448</v>
      </c>
      <c r="C3207" s="175" t="s">
        <v>165</v>
      </c>
      <c r="D3207" s="175" t="s">
        <v>166</v>
      </c>
      <c r="E3207" s="175"/>
      <c r="F3207" s="174">
        <v>11088</v>
      </c>
      <c r="G3207" s="174">
        <v>0</v>
      </c>
      <c r="H3207" s="174">
        <v>0</v>
      </c>
      <c r="I3207" s="174">
        <v>0</v>
      </c>
      <c r="J3207" s="174">
        <v>32848</v>
      </c>
      <c r="K3207" s="174">
        <v>0</v>
      </c>
      <c r="L3207" s="174">
        <v>0</v>
      </c>
      <c r="M3207" s="174">
        <v>0</v>
      </c>
      <c r="N3207" s="174">
        <v>43936</v>
      </c>
    </row>
    <row r="3208" spans="1:14" hidden="1" outlineLevel="1" x14ac:dyDescent="0.25">
      <c r="A3208" s="175" t="s">
        <v>447</v>
      </c>
      <c r="B3208" s="175" t="s">
        <v>448</v>
      </c>
      <c r="C3208" s="175" t="s">
        <v>167</v>
      </c>
      <c r="D3208" s="175" t="s">
        <v>168</v>
      </c>
      <c r="E3208" s="175"/>
      <c r="F3208" s="174">
        <v>0</v>
      </c>
      <c r="G3208" s="174">
        <v>16448</v>
      </c>
      <c r="H3208" s="174">
        <v>0</v>
      </c>
      <c r="I3208" s="174">
        <v>0</v>
      </c>
      <c r="J3208" s="174">
        <v>0</v>
      </c>
      <c r="K3208" s="174">
        <v>63424</v>
      </c>
      <c r="L3208" s="174">
        <v>0</v>
      </c>
      <c r="M3208" s="174">
        <v>474</v>
      </c>
      <c r="N3208" s="174">
        <v>80346</v>
      </c>
    </row>
    <row r="3209" spans="1:14" hidden="1" outlineLevel="1" x14ac:dyDescent="0.25">
      <c r="A3209" s="175" t="s">
        <v>447</v>
      </c>
      <c r="B3209" s="175" t="s">
        <v>448</v>
      </c>
      <c r="C3209" s="175" t="s">
        <v>169</v>
      </c>
      <c r="D3209" s="175" t="s">
        <v>170</v>
      </c>
      <c r="E3209" s="175"/>
      <c r="F3209" s="174">
        <v>0</v>
      </c>
      <c r="G3209" s="174">
        <v>0</v>
      </c>
      <c r="H3209" s="174">
        <v>0</v>
      </c>
      <c r="I3209" s="174">
        <v>0</v>
      </c>
      <c r="J3209" s="174">
        <v>16048</v>
      </c>
      <c r="K3209" s="174">
        <v>0</v>
      </c>
      <c r="L3209" s="174">
        <v>8704</v>
      </c>
      <c r="M3209" s="174">
        <v>0</v>
      </c>
      <c r="N3209" s="174">
        <v>24752</v>
      </c>
    </row>
    <row r="3210" spans="1:14" hidden="1" outlineLevel="1" x14ac:dyDescent="0.25">
      <c r="A3210" s="175" t="s">
        <v>447</v>
      </c>
      <c r="B3210" s="175" t="s">
        <v>448</v>
      </c>
      <c r="C3210" s="175" t="s">
        <v>171</v>
      </c>
      <c r="D3210" s="175" t="s">
        <v>172</v>
      </c>
      <c r="E3210" s="175"/>
      <c r="F3210" s="174">
        <v>28704</v>
      </c>
      <c r="G3210" s="174">
        <v>43312</v>
      </c>
      <c r="H3210" s="174">
        <v>0</v>
      </c>
      <c r="I3210" s="174">
        <v>0</v>
      </c>
      <c r="J3210" s="174">
        <v>132336</v>
      </c>
      <c r="K3210" s="174">
        <v>0</v>
      </c>
      <c r="L3210" s="174">
        <v>7324</v>
      </c>
      <c r="M3210" s="174">
        <v>648</v>
      </c>
      <c r="N3210" s="174">
        <v>212324</v>
      </c>
    </row>
    <row r="3211" spans="1:14" hidden="1" outlineLevel="1" x14ac:dyDescent="0.25">
      <c r="A3211" s="175" t="s">
        <v>447</v>
      </c>
      <c r="B3211" s="175" t="s">
        <v>448</v>
      </c>
      <c r="C3211" s="175" t="s">
        <v>173</v>
      </c>
      <c r="D3211" s="175" t="s">
        <v>174</v>
      </c>
      <c r="E3211" s="175"/>
      <c r="F3211" s="174">
        <v>0</v>
      </c>
      <c r="G3211" s="174">
        <v>5952</v>
      </c>
      <c r="H3211" s="174">
        <v>0</v>
      </c>
      <c r="I3211" s="174">
        <v>0</v>
      </c>
      <c r="J3211" s="174">
        <v>0</v>
      </c>
      <c r="K3211" s="174">
        <v>0</v>
      </c>
      <c r="L3211" s="174">
        <v>0</v>
      </c>
      <c r="M3211" s="174">
        <v>0</v>
      </c>
      <c r="N3211" s="174">
        <v>5952</v>
      </c>
    </row>
    <row r="3212" spans="1:14" hidden="1" outlineLevel="1" x14ac:dyDescent="0.25">
      <c r="A3212" s="175" t="s">
        <v>447</v>
      </c>
      <c r="B3212" s="175" t="s">
        <v>448</v>
      </c>
      <c r="C3212" s="175" t="s">
        <v>175</v>
      </c>
      <c r="D3212" s="175" t="s">
        <v>176</v>
      </c>
      <c r="E3212" s="175"/>
      <c r="F3212" s="174">
        <v>0</v>
      </c>
      <c r="G3212" s="174">
        <v>0</v>
      </c>
      <c r="H3212" s="174">
        <v>0</v>
      </c>
      <c r="I3212" s="174">
        <v>0</v>
      </c>
      <c r="J3212" s="174">
        <v>0</v>
      </c>
      <c r="K3212" s="174">
        <v>195072</v>
      </c>
      <c r="L3212" s="174">
        <v>0</v>
      </c>
      <c r="M3212" s="174">
        <v>26786</v>
      </c>
      <c r="N3212" s="174">
        <v>221858</v>
      </c>
    </row>
    <row r="3213" spans="1:14" hidden="1" outlineLevel="1" x14ac:dyDescent="0.25">
      <c r="A3213" s="175" t="s">
        <v>447</v>
      </c>
      <c r="B3213" s="175" t="s">
        <v>448</v>
      </c>
      <c r="C3213" s="175" t="s">
        <v>177</v>
      </c>
      <c r="D3213" s="175" t="s">
        <v>178</v>
      </c>
      <c r="E3213" s="175"/>
      <c r="F3213" s="174">
        <v>553424</v>
      </c>
      <c r="G3213" s="174">
        <v>0</v>
      </c>
      <c r="H3213" s="174">
        <v>0</v>
      </c>
      <c r="I3213" s="174">
        <v>125392</v>
      </c>
      <c r="J3213" s="174">
        <v>17808</v>
      </c>
      <c r="K3213" s="174">
        <v>0</v>
      </c>
      <c r="L3213" s="174">
        <v>0</v>
      </c>
      <c r="M3213" s="174">
        <v>0</v>
      </c>
      <c r="N3213" s="174">
        <v>696624</v>
      </c>
    </row>
    <row r="3214" spans="1:14" hidden="1" outlineLevel="1" x14ac:dyDescent="0.25">
      <c r="A3214" s="175" t="s">
        <v>447</v>
      </c>
      <c r="B3214" s="175" t="s">
        <v>448</v>
      </c>
      <c r="C3214" s="175" t="s">
        <v>179</v>
      </c>
      <c r="D3214" s="175" t="s">
        <v>180</v>
      </c>
      <c r="E3214" s="175"/>
      <c r="F3214" s="174">
        <v>43488</v>
      </c>
      <c r="G3214" s="174">
        <v>0</v>
      </c>
      <c r="H3214" s="174">
        <v>0</v>
      </c>
      <c r="I3214" s="174">
        <v>0</v>
      </c>
      <c r="J3214" s="174">
        <v>0</v>
      </c>
      <c r="K3214" s="174">
        <v>0</v>
      </c>
      <c r="L3214" s="174">
        <v>0</v>
      </c>
      <c r="M3214" s="174">
        <v>0</v>
      </c>
      <c r="N3214" s="174">
        <v>43488</v>
      </c>
    </row>
    <row r="3215" spans="1:14" hidden="1" outlineLevel="1" x14ac:dyDescent="0.25">
      <c r="A3215" s="175" t="s">
        <v>447</v>
      </c>
      <c r="B3215" s="175" t="s">
        <v>448</v>
      </c>
      <c r="C3215" s="175" t="s">
        <v>181</v>
      </c>
      <c r="D3215" s="175" t="s">
        <v>182</v>
      </c>
      <c r="E3215" s="175"/>
      <c r="F3215" s="174">
        <v>0</v>
      </c>
      <c r="G3215" s="174">
        <v>0</v>
      </c>
      <c r="H3215" s="174">
        <v>0</v>
      </c>
      <c r="I3215" s="174">
        <v>0</v>
      </c>
      <c r="J3215" s="174">
        <v>0</v>
      </c>
      <c r="K3215" s="174">
        <v>221056</v>
      </c>
      <c r="L3215" s="174">
        <v>0</v>
      </c>
      <c r="M3215" s="174">
        <v>13008</v>
      </c>
      <c r="N3215" s="174">
        <v>234064</v>
      </c>
    </row>
    <row r="3216" spans="1:14" hidden="1" outlineLevel="1" x14ac:dyDescent="0.25">
      <c r="A3216" s="175" t="s">
        <v>447</v>
      </c>
      <c r="B3216" s="175" t="s">
        <v>448</v>
      </c>
      <c r="C3216" s="175" t="s">
        <v>183</v>
      </c>
      <c r="D3216" s="175" t="s">
        <v>184</v>
      </c>
      <c r="E3216" s="175"/>
      <c r="F3216" s="174">
        <v>0</v>
      </c>
      <c r="G3216" s="174">
        <v>0</v>
      </c>
      <c r="H3216" s="174">
        <v>0</v>
      </c>
      <c r="I3216" s="174">
        <v>0</v>
      </c>
      <c r="J3216" s="174">
        <v>0</v>
      </c>
      <c r="K3216" s="174">
        <v>0</v>
      </c>
      <c r="L3216" s="174">
        <v>0</v>
      </c>
      <c r="M3216" s="174">
        <v>0</v>
      </c>
      <c r="N3216" s="174">
        <v>0</v>
      </c>
    </row>
    <row r="3217" spans="1:14" hidden="1" outlineLevel="1" x14ac:dyDescent="0.25">
      <c r="A3217" s="175" t="s">
        <v>447</v>
      </c>
      <c r="B3217" s="175" t="s">
        <v>448</v>
      </c>
      <c r="C3217" s="175" t="s">
        <v>185</v>
      </c>
      <c r="D3217" s="175" t="s">
        <v>186</v>
      </c>
      <c r="E3217" s="175"/>
      <c r="F3217" s="174">
        <v>5232</v>
      </c>
      <c r="G3217" s="174">
        <v>0</v>
      </c>
      <c r="H3217" s="174">
        <v>0</v>
      </c>
      <c r="I3217" s="174">
        <v>0</v>
      </c>
      <c r="J3217" s="174">
        <v>18320</v>
      </c>
      <c r="K3217" s="174">
        <v>321872</v>
      </c>
      <c r="L3217" s="174">
        <v>0</v>
      </c>
      <c r="M3217" s="174">
        <v>28392</v>
      </c>
      <c r="N3217" s="174">
        <v>373816</v>
      </c>
    </row>
    <row r="3218" spans="1:14" hidden="1" outlineLevel="1" x14ac:dyDescent="0.25">
      <c r="A3218" s="175" t="s">
        <v>447</v>
      </c>
      <c r="B3218" s="175" t="s">
        <v>448</v>
      </c>
      <c r="C3218" s="175" t="s">
        <v>187</v>
      </c>
      <c r="D3218" s="175" t="s">
        <v>188</v>
      </c>
      <c r="E3218" s="175"/>
      <c r="F3218" s="174">
        <v>0</v>
      </c>
      <c r="G3218" s="174">
        <v>0</v>
      </c>
      <c r="H3218" s="174">
        <v>0</v>
      </c>
      <c r="I3218" s="174">
        <v>0</v>
      </c>
      <c r="J3218" s="174">
        <v>0</v>
      </c>
      <c r="K3218" s="174">
        <v>82224</v>
      </c>
      <c r="L3218" s="174">
        <v>0</v>
      </c>
      <c r="M3218" s="174">
        <v>0</v>
      </c>
      <c r="N3218" s="174">
        <v>82224</v>
      </c>
    </row>
    <row r="3219" spans="1:14" hidden="1" outlineLevel="1" x14ac:dyDescent="0.25">
      <c r="A3219" s="175" t="s">
        <v>447</v>
      </c>
      <c r="B3219" s="175" t="s">
        <v>448</v>
      </c>
      <c r="C3219" s="175" t="s">
        <v>189</v>
      </c>
      <c r="D3219" s="175" t="s">
        <v>190</v>
      </c>
      <c r="E3219" s="175"/>
      <c r="F3219" s="174">
        <v>0</v>
      </c>
      <c r="G3219" s="174">
        <v>0</v>
      </c>
      <c r="H3219" s="174">
        <v>0</v>
      </c>
      <c r="I3219" s="174">
        <v>0</v>
      </c>
      <c r="J3219" s="174">
        <v>0</v>
      </c>
      <c r="K3219" s="174">
        <v>0</v>
      </c>
      <c r="L3219" s="174">
        <v>0</v>
      </c>
      <c r="M3219" s="174">
        <v>0</v>
      </c>
      <c r="N3219" s="174">
        <v>0</v>
      </c>
    </row>
    <row r="3220" spans="1:14" hidden="1" outlineLevel="1" x14ac:dyDescent="0.25">
      <c r="A3220" s="175" t="s">
        <v>447</v>
      </c>
      <c r="B3220" s="175" t="s">
        <v>448</v>
      </c>
      <c r="C3220" s="175" t="s">
        <v>191</v>
      </c>
      <c r="D3220" s="175" t="s">
        <v>192</v>
      </c>
      <c r="E3220" s="175"/>
      <c r="F3220" s="174">
        <v>0</v>
      </c>
      <c r="G3220" s="174">
        <v>272032</v>
      </c>
      <c r="H3220" s="174">
        <v>139840</v>
      </c>
      <c r="I3220" s="174">
        <v>0</v>
      </c>
      <c r="J3220" s="174">
        <v>0</v>
      </c>
      <c r="K3220" s="174">
        <v>21120</v>
      </c>
      <c r="L3220" s="174">
        <v>0</v>
      </c>
      <c r="M3220" s="174">
        <v>0</v>
      </c>
      <c r="N3220" s="174">
        <v>432992</v>
      </c>
    </row>
    <row r="3221" spans="1:14" hidden="1" outlineLevel="1" x14ac:dyDescent="0.25">
      <c r="A3221" s="175" t="s">
        <v>447</v>
      </c>
      <c r="B3221" s="175" t="s">
        <v>448</v>
      </c>
      <c r="C3221" s="175" t="s">
        <v>193</v>
      </c>
      <c r="D3221" s="175" t="s">
        <v>194</v>
      </c>
      <c r="E3221" s="175"/>
      <c r="F3221" s="174">
        <v>0</v>
      </c>
      <c r="G3221" s="174">
        <v>0</v>
      </c>
      <c r="H3221" s="174">
        <v>0</v>
      </c>
      <c r="I3221" s="174">
        <v>0</v>
      </c>
      <c r="J3221" s="174">
        <v>191840</v>
      </c>
      <c r="K3221" s="174">
        <v>0</v>
      </c>
      <c r="L3221" s="174">
        <v>0</v>
      </c>
      <c r="M3221" s="174">
        <v>0</v>
      </c>
      <c r="N3221" s="174">
        <v>191840</v>
      </c>
    </row>
    <row r="3222" spans="1:14" hidden="1" outlineLevel="1" x14ac:dyDescent="0.25">
      <c r="A3222" s="175" t="s">
        <v>447</v>
      </c>
      <c r="B3222" s="175" t="s">
        <v>448</v>
      </c>
      <c r="C3222" s="175" t="s">
        <v>195</v>
      </c>
      <c r="D3222" s="175" t="s">
        <v>196</v>
      </c>
      <c r="E3222" s="175"/>
      <c r="F3222" s="174">
        <v>0</v>
      </c>
      <c r="G3222" s="174">
        <v>0</v>
      </c>
      <c r="H3222" s="174">
        <v>0</v>
      </c>
      <c r="I3222" s="174">
        <v>0</v>
      </c>
      <c r="J3222" s="174">
        <v>53728</v>
      </c>
      <c r="K3222" s="174">
        <v>0</v>
      </c>
      <c r="L3222" s="174">
        <v>41027</v>
      </c>
      <c r="M3222" s="174">
        <v>0</v>
      </c>
      <c r="N3222" s="174">
        <v>94755</v>
      </c>
    </row>
    <row r="3223" spans="1:14" hidden="1" outlineLevel="1" x14ac:dyDescent="0.25">
      <c r="A3223" s="175" t="s">
        <v>447</v>
      </c>
      <c r="B3223" s="175" t="s">
        <v>448</v>
      </c>
      <c r="C3223" s="175" t="s">
        <v>197</v>
      </c>
      <c r="D3223" s="175" t="s">
        <v>198</v>
      </c>
      <c r="E3223" s="175"/>
      <c r="F3223" s="174">
        <v>0</v>
      </c>
      <c r="G3223" s="174">
        <v>0</v>
      </c>
      <c r="H3223" s="174">
        <v>0</v>
      </c>
      <c r="I3223" s="174">
        <v>0</v>
      </c>
      <c r="J3223" s="174">
        <v>4160</v>
      </c>
      <c r="K3223" s="174">
        <v>0</v>
      </c>
      <c r="L3223" s="174">
        <v>0</v>
      </c>
      <c r="M3223" s="174">
        <v>0</v>
      </c>
      <c r="N3223" s="174">
        <v>4160</v>
      </c>
    </row>
    <row r="3224" spans="1:14" hidden="1" outlineLevel="1" x14ac:dyDescent="0.25">
      <c r="A3224" s="175" t="s">
        <v>447</v>
      </c>
      <c r="B3224" s="175" t="s">
        <v>448</v>
      </c>
      <c r="C3224" s="175" t="s">
        <v>199</v>
      </c>
      <c r="D3224" s="175" t="s">
        <v>200</v>
      </c>
      <c r="E3224" s="175"/>
      <c r="F3224" s="174">
        <v>27376</v>
      </c>
      <c r="G3224" s="174">
        <v>0</v>
      </c>
      <c r="H3224" s="174">
        <v>0</v>
      </c>
      <c r="I3224" s="174">
        <v>0</v>
      </c>
      <c r="J3224" s="174">
        <v>0</v>
      </c>
      <c r="K3224" s="174">
        <v>0</v>
      </c>
      <c r="L3224" s="174">
        <v>0</v>
      </c>
      <c r="M3224" s="174">
        <v>0</v>
      </c>
      <c r="N3224" s="174">
        <v>27376</v>
      </c>
    </row>
    <row r="3225" spans="1:14" hidden="1" outlineLevel="1" x14ac:dyDescent="0.25">
      <c r="A3225" s="175" t="s">
        <v>447</v>
      </c>
      <c r="B3225" s="175" t="s">
        <v>448</v>
      </c>
      <c r="C3225" s="175" t="s">
        <v>201</v>
      </c>
      <c r="D3225" s="175" t="s">
        <v>202</v>
      </c>
      <c r="E3225" s="175"/>
      <c r="F3225" s="174">
        <v>42144</v>
      </c>
      <c r="G3225" s="174">
        <v>0</v>
      </c>
      <c r="H3225" s="174">
        <v>0</v>
      </c>
      <c r="I3225" s="174">
        <v>0</v>
      </c>
      <c r="J3225" s="174">
        <v>43360</v>
      </c>
      <c r="K3225" s="174">
        <v>0</v>
      </c>
      <c r="L3225" s="174">
        <v>5808</v>
      </c>
      <c r="M3225" s="174">
        <v>0</v>
      </c>
      <c r="N3225" s="174">
        <v>91312</v>
      </c>
    </row>
    <row r="3226" spans="1:14" hidden="1" outlineLevel="1" x14ac:dyDescent="0.25">
      <c r="A3226" s="175" t="s">
        <v>447</v>
      </c>
      <c r="B3226" s="175" t="s">
        <v>448</v>
      </c>
      <c r="C3226" s="175" t="s">
        <v>203</v>
      </c>
      <c r="D3226" s="175" t="s">
        <v>204</v>
      </c>
      <c r="E3226" s="175"/>
      <c r="F3226" s="174">
        <v>745008</v>
      </c>
      <c r="G3226" s="174">
        <v>0</v>
      </c>
      <c r="H3226" s="174">
        <v>0</v>
      </c>
      <c r="I3226" s="174">
        <v>0</v>
      </c>
      <c r="J3226" s="174">
        <v>0</v>
      </c>
      <c r="K3226" s="174">
        <v>0</v>
      </c>
      <c r="L3226" s="174">
        <v>0</v>
      </c>
      <c r="M3226" s="174">
        <v>0</v>
      </c>
      <c r="N3226" s="174">
        <v>745008</v>
      </c>
    </row>
    <row r="3227" spans="1:14" hidden="1" outlineLevel="1" x14ac:dyDescent="0.25">
      <c r="A3227" s="175" t="s">
        <v>447</v>
      </c>
      <c r="B3227" s="175" t="s">
        <v>448</v>
      </c>
      <c r="C3227" s="175" t="s">
        <v>205</v>
      </c>
      <c r="D3227" s="175" t="s">
        <v>206</v>
      </c>
      <c r="E3227" s="175"/>
      <c r="F3227" s="174">
        <v>241296</v>
      </c>
      <c r="G3227" s="174">
        <v>0</v>
      </c>
      <c r="H3227" s="174">
        <v>0</v>
      </c>
      <c r="I3227" s="174">
        <v>0</v>
      </c>
      <c r="J3227" s="174">
        <v>27648</v>
      </c>
      <c r="K3227" s="174">
        <v>0</v>
      </c>
      <c r="L3227" s="174">
        <v>0</v>
      </c>
      <c r="M3227" s="174">
        <v>0</v>
      </c>
      <c r="N3227" s="174">
        <v>268944</v>
      </c>
    </row>
    <row r="3228" spans="1:14" hidden="1" outlineLevel="1" x14ac:dyDescent="0.25">
      <c r="A3228" s="175" t="s">
        <v>447</v>
      </c>
      <c r="B3228" s="175" t="s">
        <v>448</v>
      </c>
      <c r="C3228" s="175" t="s">
        <v>207</v>
      </c>
      <c r="D3228" s="175" t="s">
        <v>208</v>
      </c>
      <c r="E3228" s="175"/>
      <c r="F3228" s="174">
        <v>0</v>
      </c>
      <c r="G3228" s="174">
        <v>0</v>
      </c>
      <c r="H3228" s="174">
        <v>0</v>
      </c>
      <c r="I3228" s="174">
        <v>0</v>
      </c>
      <c r="J3228" s="174">
        <v>0</v>
      </c>
      <c r="K3228" s="174">
        <v>0</v>
      </c>
      <c r="L3228" s="174">
        <v>0</v>
      </c>
      <c r="M3228" s="174">
        <v>0</v>
      </c>
      <c r="N3228" s="174">
        <v>0</v>
      </c>
    </row>
    <row r="3229" spans="1:14" hidden="1" outlineLevel="1" x14ac:dyDescent="0.25">
      <c r="A3229" s="175" t="s">
        <v>447</v>
      </c>
      <c r="B3229" s="175" t="s">
        <v>448</v>
      </c>
      <c r="C3229" s="175" t="s">
        <v>209</v>
      </c>
      <c r="D3229" s="175" t="s">
        <v>210</v>
      </c>
      <c r="E3229" s="175"/>
      <c r="F3229" s="174">
        <v>1753008</v>
      </c>
      <c r="G3229" s="174">
        <v>1151152</v>
      </c>
      <c r="H3229" s="174">
        <v>139840</v>
      </c>
      <c r="I3229" s="174">
        <v>125392</v>
      </c>
      <c r="J3229" s="174">
        <v>931504</v>
      </c>
      <c r="K3229" s="174">
        <v>948640</v>
      </c>
      <c r="L3229" s="174">
        <v>107071</v>
      </c>
      <c r="M3229" s="174">
        <v>69948</v>
      </c>
      <c r="N3229" s="174">
        <v>5226555</v>
      </c>
    </row>
    <row r="3230" spans="1:14" hidden="1" outlineLevel="1" x14ac:dyDescent="0.25">
      <c r="D3230" s="173" t="s">
        <v>211</v>
      </c>
      <c r="E3230" s="173"/>
    </row>
    <row r="3231" spans="1:14" hidden="1" outlineLevel="1" x14ac:dyDescent="0.25">
      <c r="A3231" s="175" t="s">
        <v>447</v>
      </c>
      <c r="B3231" s="175" t="s">
        <v>448</v>
      </c>
      <c r="C3231" s="175" t="s">
        <v>212</v>
      </c>
      <c r="D3231" s="175" t="s">
        <v>213</v>
      </c>
      <c r="E3231" s="175"/>
      <c r="F3231" s="174">
        <v>0</v>
      </c>
      <c r="G3231" s="174">
        <v>0</v>
      </c>
      <c r="H3231" s="174">
        <v>0</v>
      </c>
      <c r="I3231" s="174">
        <v>0</v>
      </c>
      <c r="J3231" s="174">
        <v>0</v>
      </c>
      <c r="K3231" s="174">
        <v>0</v>
      </c>
      <c r="L3231" s="174">
        <v>0</v>
      </c>
      <c r="M3231" s="174">
        <v>0</v>
      </c>
      <c r="N3231" s="174">
        <v>0</v>
      </c>
    </row>
    <row r="3232" spans="1:14" hidden="1" outlineLevel="1" x14ac:dyDescent="0.25">
      <c r="A3232" s="175" t="s">
        <v>447</v>
      </c>
      <c r="B3232" s="175" t="s">
        <v>448</v>
      </c>
      <c r="C3232" s="175" t="s">
        <v>214</v>
      </c>
      <c r="D3232" s="175" t="s">
        <v>215</v>
      </c>
      <c r="E3232" s="175"/>
      <c r="F3232" s="174">
        <v>0</v>
      </c>
      <c r="G3232" s="174">
        <v>0</v>
      </c>
      <c r="H3232" s="174">
        <v>0</v>
      </c>
      <c r="I3232" s="174">
        <v>0</v>
      </c>
      <c r="J3232" s="174">
        <v>0</v>
      </c>
      <c r="K3232" s="174">
        <v>0</v>
      </c>
      <c r="L3232" s="174">
        <v>0</v>
      </c>
      <c r="M3232" s="174">
        <v>0</v>
      </c>
      <c r="N3232" s="174">
        <v>0</v>
      </c>
    </row>
    <row r="3233" spans="1:14" hidden="1" outlineLevel="1" x14ac:dyDescent="0.25">
      <c r="A3233" s="175" t="s">
        <v>447</v>
      </c>
      <c r="B3233" s="175" t="s">
        <v>448</v>
      </c>
      <c r="C3233" s="175" t="s">
        <v>216</v>
      </c>
      <c r="D3233" s="175" t="s">
        <v>217</v>
      </c>
      <c r="E3233" s="175"/>
      <c r="F3233" s="174">
        <v>0</v>
      </c>
      <c r="G3233" s="174">
        <v>0</v>
      </c>
      <c r="H3233" s="174">
        <v>0</v>
      </c>
      <c r="I3233" s="174">
        <v>0</v>
      </c>
      <c r="J3233" s="174">
        <v>0</v>
      </c>
      <c r="K3233" s="174">
        <v>0</v>
      </c>
      <c r="L3233" s="174">
        <v>0</v>
      </c>
      <c r="M3233" s="174">
        <v>0</v>
      </c>
      <c r="N3233" s="174">
        <v>0</v>
      </c>
    </row>
    <row r="3234" spans="1:14" hidden="1" outlineLevel="1" x14ac:dyDescent="0.25">
      <c r="A3234" s="175" t="s">
        <v>447</v>
      </c>
      <c r="B3234" s="175" t="s">
        <v>448</v>
      </c>
      <c r="C3234" s="175" t="s">
        <v>218</v>
      </c>
      <c r="D3234" s="175" t="s">
        <v>219</v>
      </c>
      <c r="E3234" s="175"/>
      <c r="F3234" s="174">
        <v>0</v>
      </c>
      <c r="G3234" s="174">
        <v>0</v>
      </c>
      <c r="H3234" s="174">
        <v>0</v>
      </c>
      <c r="I3234" s="174">
        <v>0</v>
      </c>
      <c r="J3234" s="174">
        <v>0</v>
      </c>
      <c r="K3234" s="174">
        <v>0</v>
      </c>
      <c r="L3234" s="174">
        <v>0</v>
      </c>
      <c r="M3234" s="174">
        <v>0</v>
      </c>
      <c r="N3234" s="174">
        <v>0</v>
      </c>
    </row>
    <row r="3235" spans="1:14" hidden="1" outlineLevel="1" x14ac:dyDescent="0.25">
      <c r="A3235" s="175" t="s">
        <v>447</v>
      </c>
      <c r="B3235" s="175" t="s">
        <v>448</v>
      </c>
      <c r="C3235" s="175" t="s">
        <v>482</v>
      </c>
      <c r="D3235" s="175" t="s">
        <v>483</v>
      </c>
      <c r="E3235" s="175"/>
      <c r="F3235" s="174">
        <v>0</v>
      </c>
      <c r="G3235" s="174">
        <v>0</v>
      </c>
      <c r="H3235" s="174">
        <v>0</v>
      </c>
      <c r="I3235" s="174">
        <v>0</v>
      </c>
      <c r="J3235" s="174">
        <v>0</v>
      </c>
      <c r="K3235" s="174">
        <v>0</v>
      </c>
      <c r="L3235" s="174">
        <v>0</v>
      </c>
      <c r="M3235" s="174">
        <v>0</v>
      </c>
      <c r="N3235" s="174">
        <v>0</v>
      </c>
    </row>
    <row r="3236" spans="1:14" hidden="1" outlineLevel="1" x14ac:dyDescent="0.25">
      <c r="A3236" s="175" t="s">
        <v>447</v>
      </c>
      <c r="B3236" s="175" t="s">
        <v>448</v>
      </c>
      <c r="C3236" s="175" t="s">
        <v>484</v>
      </c>
      <c r="D3236" s="175" t="s">
        <v>220</v>
      </c>
      <c r="E3236" s="175"/>
      <c r="F3236" s="174">
        <v>0</v>
      </c>
      <c r="G3236" s="174">
        <v>0</v>
      </c>
      <c r="H3236" s="174">
        <v>0</v>
      </c>
      <c r="I3236" s="174">
        <v>0</v>
      </c>
      <c r="J3236" s="174">
        <v>0</v>
      </c>
      <c r="K3236" s="174">
        <v>0</v>
      </c>
      <c r="L3236" s="174">
        <v>0</v>
      </c>
      <c r="M3236" s="174">
        <v>0</v>
      </c>
      <c r="N3236" s="174">
        <v>0</v>
      </c>
    </row>
    <row r="3237" spans="1:14" hidden="1" outlineLevel="1" x14ac:dyDescent="0.25"/>
    <row r="3238" spans="1:14" hidden="1" outlineLevel="1" x14ac:dyDescent="0.25"/>
    <row r="3239" spans="1:14" hidden="1" outlineLevel="1" x14ac:dyDescent="0.25">
      <c r="A3239" s="173" t="s">
        <v>449</v>
      </c>
    </row>
    <row r="3240" spans="1:14" hidden="1" outlineLevel="1" x14ac:dyDescent="0.25">
      <c r="A3240" s="175" t="s">
        <v>6</v>
      </c>
      <c r="B3240" s="175" t="s">
        <v>143</v>
      </c>
      <c r="C3240" s="175" t="s">
        <v>14</v>
      </c>
      <c r="D3240" s="173" t="s">
        <v>144</v>
      </c>
      <c r="E3240" s="173"/>
      <c r="F3240" s="174" t="s">
        <v>145</v>
      </c>
      <c r="G3240" s="174" t="s">
        <v>146</v>
      </c>
      <c r="H3240" s="174" t="s">
        <v>147</v>
      </c>
      <c r="I3240" s="174" t="s">
        <v>148</v>
      </c>
      <c r="J3240" s="174" t="s">
        <v>149</v>
      </c>
      <c r="K3240" s="174" t="s">
        <v>150</v>
      </c>
      <c r="L3240" s="174" t="s">
        <v>151</v>
      </c>
      <c r="M3240" s="174" t="s">
        <v>152</v>
      </c>
      <c r="N3240" s="174" t="s">
        <v>5</v>
      </c>
    </row>
    <row r="3241" spans="1:14" hidden="1" outlineLevel="1" x14ac:dyDescent="0.25">
      <c r="A3241" s="175" t="s">
        <v>450</v>
      </c>
      <c r="B3241" s="175" t="s">
        <v>451</v>
      </c>
      <c r="C3241" s="175" t="s">
        <v>155</v>
      </c>
      <c r="D3241" s="175" t="s">
        <v>156</v>
      </c>
      <c r="E3241" s="175"/>
      <c r="F3241" s="174">
        <v>0</v>
      </c>
      <c r="G3241" s="174">
        <v>0</v>
      </c>
      <c r="H3241" s="174">
        <v>0</v>
      </c>
      <c r="I3241" s="174">
        <v>0</v>
      </c>
      <c r="J3241" s="174">
        <v>0</v>
      </c>
      <c r="K3241" s="174">
        <v>0</v>
      </c>
      <c r="L3241" s="174">
        <v>0</v>
      </c>
      <c r="M3241" s="174">
        <v>0</v>
      </c>
      <c r="N3241" s="174">
        <v>0</v>
      </c>
    </row>
    <row r="3242" spans="1:14" hidden="1" outlineLevel="1" x14ac:dyDescent="0.25">
      <c r="A3242" s="175" t="s">
        <v>450</v>
      </c>
      <c r="B3242" s="175" t="s">
        <v>451</v>
      </c>
      <c r="C3242" s="175" t="s">
        <v>157</v>
      </c>
      <c r="D3242" s="175" t="s">
        <v>158</v>
      </c>
      <c r="E3242" s="175"/>
      <c r="F3242" s="174">
        <v>0</v>
      </c>
      <c r="G3242" s="174">
        <v>0</v>
      </c>
      <c r="H3242" s="174">
        <v>0</v>
      </c>
      <c r="I3242" s="174">
        <v>0</v>
      </c>
      <c r="J3242" s="174">
        <v>142672</v>
      </c>
      <c r="K3242" s="174">
        <v>0</v>
      </c>
      <c r="L3242" s="174">
        <v>26912</v>
      </c>
      <c r="M3242" s="174">
        <v>0</v>
      </c>
      <c r="N3242" s="174">
        <v>169584</v>
      </c>
    </row>
    <row r="3243" spans="1:14" hidden="1" outlineLevel="1" x14ac:dyDescent="0.25">
      <c r="A3243" s="175" t="s">
        <v>450</v>
      </c>
      <c r="B3243" s="175" t="s">
        <v>451</v>
      </c>
      <c r="C3243" s="175" t="s">
        <v>159</v>
      </c>
      <c r="D3243" s="175" t="s">
        <v>160</v>
      </c>
      <c r="E3243" s="175"/>
      <c r="F3243" s="174">
        <v>0</v>
      </c>
      <c r="G3243" s="174">
        <v>320688</v>
      </c>
      <c r="H3243" s="174">
        <v>0</v>
      </c>
      <c r="I3243" s="174">
        <v>0</v>
      </c>
      <c r="J3243" s="174">
        <v>0</v>
      </c>
      <c r="K3243" s="174">
        <v>0</v>
      </c>
      <c r="L3243" s="174">
        <v>0</v>
      </c>
      <c r="M3243" s="174">
        <v>0</v>
      </c>
      <c r="N3243" s="174">
        <v>320688</v>
      </c>
    </row>
    <row r="3244" spans="1:14" hidden="1" outlineLevel="1" x14ac:dyDescent="0.25">
      <c r="A3244" s="175" t="s">
        <v>450</v>
      </c>
      <c r="B3244" s="175" t="s">
        <v>451</v>
      </c>
      <c r="C3244" s="175" t="s">
        <v>161</v>
      </c>
      <c r="D3244" s="175" t="s">
        <v>162</v>
      </c>
      <c r="E3244" s="175"/>
      <c r="F3244" s="174">
        <v>28080</v>
      </c>
      <c r="G3244" s="174">
        <v>72352</v>
      </c>
      <c r="H3244" s="174">
        <v>0</v>
      </c>
      <c r="I3244" s="174">
        <v>0</v>
      </c>
      <c r="J3244" s="174">
        <v>114160</v>
      </c>
      <c r="K3244" s="174">
        <v>107776</v>
      </c>
      <c r="L3244" s="174">
        <v>0</v>
      </c>
      <c r="M3244" s="174">
        <v>0</v>
      </c>
      <c r="N3244" s="174">
        <v>322368</v>
      </c>
    </row>
    <row r="3245" spans="1:14" hidden="1" outlineLevel="1" x14ac:dyDescent="0.25">
      <c r="A3245" s="175" t="s">
        <v>450</v>
      </c>
      <c r="B3245" s="175" t="s">
        <v>451</v>
      </c>
      <c r="C3245" s="175" t="s">
        <v>163</v>
      </c>
      <c r="D3245" s="175" t="s">
        <v>164</v>
      </c>
      <c r="E3245" s="175"/>
      <c r="F3245" s="174">
        <v>0</v>
      </c>
      <c r="G3245" s="174">
        <v>0</v>
      </c>
      <c r="H3245" s="174">
        <v>0</v>
      </c>
      <c r="I3245" s="174">
        <v>0</v>
      </c>
      <c r="J3245" s="174">
        <v>0</v>
      </c>
      <c r="K3245" s="174">
        <v>0</v>
      </c>
      <c r="L3245" s="174">
        <v>0</v>
      </c>
      <c r="M3245" s="174">
        <v>0</v>
      </c>
      <c r="N3245" s="174">
        <v>0</v>
      </c>
    </row>
    <row r="3246" spans="1:14" hidden="1" outlineLevel="1" x14ac:dyDescent="0.25">
      <c r="A3246" s="175" t="s">
        <v>450</v>
      </c>
      <c r="B3246" s="175" t="s">
        <v>451</v>
      </c>
      <c r="C3246" s="175" t="s">
        <v>165</v>
      </c>
      <c r="D3246" s="175" t="s">
        <v>166</v>
      </c>
      <c r="E3246" s="175"/>
      <c r="F3246" s="174">
        <v>0</v>
      </c>
      <c r="G3246" s="174">
        <v>0</v>
      </c>
      <c r="H3246" s="174">
        <v>0</v>
      </c>
      <c r="I3246" s="174">
        <v>0</v>
      </c>
      <c r="J3246" s="174">
        <v>0</v>
      </c>
      <c r="K3246" s="174">
        <v>0</v>
      </c>
      <c r="L3246" s="174">
        <v>5280</v>
      </c>
      <c r="M3246" s="174">
        <v>0</v>
      </c>
      <c r="N3246" s="174">
        <v>5280</v>
      </c>
    </row>
    <row r="3247" spans="1:14" hidden="1" outlineLevel="1" x14ac:dyDescent="0.25">
      <c r="A3247" s="175" t="s">
        <v>450</v>
      </c>
      <c r="B3247" s="175" t="s">
        <v>451</v>
      </c>
      <c r="C3247" s="175" t="s">
        <v>167</v>
      </c>
      <c r="D3247" s="175" t="s">
        <v>168</v>
      </c>
      <c r="E3247" s="175"/>
      <c r="F3247" s="174">
        <v>0</v>
      </c>
      <c r="G3247" s="174">
        <v>5952</v>
      </c>
      <c r="H3247" s="174">
        <v>0</v>
      </c>
      <c r="I3247" s="174">
        <v>0</v>
      </c>
      <c r="J3247" s="174">
        <v>0</v>
      </c>
      <c r="K3247" s="174">
        <v>58912</v>
      </c>
      <c r="L3247" s="174">
        <v>0</v>
      </c>
      <c r="M3247" s="174">
        <v>372</v>
      </c>
      <c r="N3247" s="174">
        <v>65236</v>
      </c>
    </row>
    <row r="3248" spans="1:14" hidden="1" outlineLevel="1" x14ac:dyDescent="0.25">
      <c r="A3248" s="175" t="s">
        <v>450</v>
      </c>
      <c r="B3248" s="175" t="s">
        <v>451</v>
      </c>
      <c r="C3248" s="175" t="s">
        <v>169</v>
      </c>
      <c r="D3248" s="175" t="s">
        <v>170</v>
      </c>
      <c r="E3248" s="175"/>
      <c r="F3248" s="174">
        <v>0</v>
      </c>
      <c r="G3248" s="174">
        <v>0</v>
      </c>
      <c r="H3248" s="174">
        <v>0</v>
      </c>
      <c r="I3248" s="174">
        <v>0</v>
      </c>
      <c r="J3248" s="174">
        <v>43216</v>
      </c>
      <c r="K3248" s="174">
        <v>0</v>
      </c>
      <c r="L3248" s="174">
        <v>1168</v>
      </c>
      <c r="M3248" s="174">
        <v>0</v>
      </c>
      <c r="N3248" s="174">
        <v>44384</v>
      </c>
    </row>
    <row r="3249" spans="1:14" hidden="1" outlineLevel="1" x14ac:dyDescent="0.25">
      <c r="A3249" s="175" t="s">
        <v>450</v>
      </c>
      <c r="B3249" s="175" t="s">
        <v>451</v>
      </c>
      <c r="C3249" s="175" t="s">
        <v>171</v>
      </c>
      <c r="D3249" s="175" t="s">
        <v>172</v>
      </c>
      <c r="E3249" s="175"/>
      <c r="F3249" s="174">
        <v>1296</v>
      </c>
      <c r="G3249" s="174">
        <v>22800</v>
      </c>
      <c r="H3249" s="174">
        <v>0</v>
      </c>
      <c r="I3249" s="174">
        <v>0</v>
      </c>
      <c r="J3249" s="174">
        <v>221760</v>
      </c>
      <c r="K3249" s="174">
        <v>0</v>
      </c>
      <c r="L3249" s="174">
        <v>10724</v>
      </c>
      <c r="M3249" s="174">
        <v>0</v>
      </c>
      <c r="N3249" s="174">
        <v>256580</v>
      </c>
    </row>
    <row r="3250" spans="1:14" hidden="1" outlineLevel="1" x14ac:dyDescent="0.25">
      <c r="A3250" s="175" t="s">
        <v>450</v>
      </c>
      <c r="B3250" s="175" t="s">
        <v>451</v>
      </c>
      <c r="C3250" s="175" t="s">
        <v>173</v>
      </c>
      <c r="D3250" s="175" t="s">
        <v>174</v>
      </c>
      <c r="E3250" s="175"/>
      <c r="F3250" s="174">
        <v>0</v>
      </c>
      <c r="G3250" s="174">
        <v>9360</v>
      </c>
      <c r="H3250" s="174">
        <v>0</v>
      </c>
      <c r="I3250" s="174">
        <v>0</v>
      </c>
      <c r="J3250" s="174">
        <v>0</v>
      </c>
      <c r="K3250" s="174">
        <v>0</v>
      </c>
      <c r="L3250" s="174">
        <v>0</v>
      </c>
      <c r="M3250" s="174">
        <v>0</v>
      </c>
      <c r="N3250" s="174">
        <v>9360</v>
      </c>
    </row>
    <row r="3251" spans="1:14" hidden="1" outlineLevel="1" x14ac:dyDescent="0.25">
      <c r="A3251" s="175" t="s">
        <v>450</v>
      </c>
      <c r="B3251" s="175" t="s">
        <v>451</v>
      </c>
      <c r="C3251" s="175" t="s">
        <v>175</v>
      </c>
      <c r="D3251" s="175" t="s">
        <v>176</v>
      </c>
      <c r="E3251" s="175"/>
      <c r="F3251" s="174">
        <v>0</v>
      </c>
      <c r="G3251" s="174">
        <v>1280</v>
      </c>
      <c r="H3251" s="174">
        <v>0</v>
      </c>
      <c r="I3251" s="174">
        <v>0</v>
      </c>
      <c r="J3251" s="174">
        <v>0</v>
      </c>
      <c r="K3251" s="174">
        <v>134480</v>
      </c>
      <c r="L3251" s="174">
        <v>0</v>
      </c>
      <c r="M3251" s="174">
        <v>5216</v>
      </c>
      <c r="N3251" s="174">
        <v>140976</v>
      </c>
    </row>
    <row r="3252" spans="1:14" hidden="1" outlineLevel="1" x14ac:dyDescent="0.25">
      <c r="A3252" s="175" t="s">
        <v>450</v>
      </c>
      <c r="B3252" s="175" t="s">
        <v>451</v>
      </c>
      <c r="C3252" s="175" t="s">
        <v>177</v>
      </c>
      <c r="D3252" s="175" t="s">
        <v>178</v>
      </c>
      <c r="E3252" s="175"/>
      <c r="F3252" s="174">
        <v>364368</v>
      </c>
      <c r="G3252" s="174">
        <v>0</v>
      </c>
      <c r="H3252" s="174">
        <v>0</v>
      </c>
      <c r="I3252" s="174">
        <v>100144</v>
      </c>
      <c r="J3252" s="174">
        <v>0</v>
      </c>
      <c r="K3252" s="174">
        <v>0</v>
      </c>
      <c r="L3252" s="174">
        <v>0</v>
      </c>
      <c r="M3252" s="174">
        <v>0</v>
      </c>
      <c r="N3252" s="174">
        <v>464512</v>
      </c>
    </row>
    <row r="3253" spans="1:14" hidden="1" outlineLevel="1" x14ac:dyDescent="0.25">
      <c r="A3253" s="175" t="s">
        <v>450</v>
      </c>
      <c r="B3253" s="175" t="s">
        <v>451</v>
      </c>
      <c r="C3253" s="175" t="s">
        <v>179</v>
      </c>
      <c r="D3253" s="175" t="s">
        <v>180</v>
      </c>
      <c r="E3253" s="175"/>
      <c r="F3253" s="174">
        <v>49360</v>
      </c>
      <c r="G3253" s="174">
        <v>0</v>
      </c>
      <c r="H3253" s="174">
        <v>0</v>
      </c>
      <c r="I3253" s="174">
        <v>0</v>
      </c>
      <c r="J3253" s="174">
        <v>0</v>
      </c>
      <c r="K3253" s="174">
        <v>0</v>
      </c>
      <c r="L3253" s="174">
        <v>0</v>
      </c>
      <c r="M3253" s="174">
        <v>0</v>
      </c>
      <c r="N3253" s="174">
        <v>49360</v>
      </c>
    </row>
    <row r="3254" spans="1:14" hidden="1" outlineLevel="1" x14ac:dyDescent="0.25">
      <c r="A3254" s="175" t="s">
        <v>450</v>
      </c>
      <c r="B3254" s="175" t="s">
        <v>451</v>
      </c>
      <c r="C3254" s="175" t="s">
        <v>181</v>
      </c>
      <c r="D3254" s="175" t="s">
        <v>182</v>
      </c>
      <c r="E3254" s="175"/>
      <c r="F3254" s="174">
        <v>0</v>
      </c>
      <c r="G3254" s="174">
        <v>0</v>
      </c>
      <c r="H3254" s="174">
        <v>0</v>
      </c>
      <c r="I3254" s="174">
        <v>0</v>
      </c>
      <c r="J3254" s="174">
        <v>0</v>
      </c>
      <c r="K3254" s="174">
        <v>38896</v>
      </c>
      <c r="L3254" s="174">
        <v>0</v>
      </c>
      <c r="M3254" s="174">
        <v>0</v>
      </c>
      <c r="N3254" s="174">
        <v>38896</v>
      </c>
    </row>
    <row r="3255" spans="1:14" hidden="1" outlineLevel="1" x14ac:dyDescent="0.25">
      <c r="A3255" s="175" t="s">
        <v>450</v>
      </c>
      <c r="B3255" s="175" t="s">
        <v>451</v>
      </c>
      <c r="C3255" s="175" t="s">
        <v>183</v>
      </c>
      <c r="D3255" s="175" t="s">
        <v>184</v>
      </c>
      <c r="E3255" s="175"/>
      <c r="F3255" s="174">
        <v>0</v>
      </c>
      <c r="G3255" s="174">
        <v>0</v>
      </c>
      <c r="H3255" s="174">
        <v>0</v>
      </c>
      <c r="I3255" s="174">
        <v>0</v>
      </c>
      <c r="J3255" s="174">
        <v>0</v>
      </c>
      <c r="K3255" s="174">
        <v>0</v>
      </c>
      <c r="L3255" s="174">
        <v>0</v>
      </c>
      <c r="M3255" s="174">
        <v>0</v>
      </c>
      <c r="N3255" s="174">
        <v>0</v>
      </c>
    </row>
    <row r="3256" spans="1:14" hidden="1" outlineLevel="1" x14ac:dyDescent="0.25">
      <c r="A3256" s="175" t="s">
        <v>450</v>
      </c>
      <c r="B3256" s="175" t="s">
        <v>451</v>
      </c>
      <c r="C3256" s="175" t="s">
        <v>185</v>
      </c>
      <c r="D3256" s="175" t="s">
        <v>186</v>
      </c>
      <c r="E3256" s="175"/>
      <c r="F3256" s="174">
        <v>5328</v>
      </c>
      <c r="G3256" s="174">
        <v>720</v>
      </c>
      <c r="H3256" s="174">
        <v>0</v>
      </c>
      <c r="I3256" s="174">
        <v>0</v>
      </c>
      <c r="J3256" s="174">
        <v>2688</v>
      </c>
      <c r="K3256" s="174">
        <v>210416</v>
      </c>
      <c r="L3256" s="174">
        <v>0</v>
      </c>
      <c r="M3256" s="174">
        <v>2284</v>
      </c>
      <c r="N3256" s="174">
        <v>221436</v>
      </c>
    </row>
    <row r="3257" spans="1:14" hidden="1" outlineLevel="1" x14ac:dyDescent="0.25">
      <c r="A3257" s="175" t="s">
        <v>450</v>
      </c>
      <c r="B3257" s="175" t="s">
        <v>451</v>
      </c>
      <c r="C3257" s="175" t="s">
        <v>187</v>
      </c>
      <c r="D3257" s="175" t="s">
        <v>188</v>
      </c>
      <c r="E3257" s="175"/>
      <c r="F3257" s="174">
        <v>0</v>
      </c>
      <c r="G3257" s="174">
        <v>0</v>
      </c>
      <c r="H3257" s="174">
        <v>0</v>
      </c>
      <c r="I3257" s="174">
        <v>0</v>
      </c>
      <c r="J3257" s="174">
        <v>0</v>
      </c>
      <c r="K3257" s="174">
        <v>0</v>
      </c>
      <c r="L3257" s="174">
        <v>0</v>
      </c>
      <c r="M3257" s="174">
        <v>0</v>
      </c>
      <c r="N3257" s="174">
        <v>0</v>
      </c>
    </row>
    <row r="3258" spans="1:14" hidden="1" outlineLevel="1" x14ac:dyDescent="0.25">
      <c r="A3258" s="175" t="s">
        <v>450</v>
      </c>
      <c r="B3258" s="175" t="s">
        <v>451</v>
      </c>
      <c r="C3258" s="175" t="s">
        <v>189</v>
      </c>
      <c r="D3258" s="175" t="s">
        <v>190</v>
      </c>
      <c r="E3258" s="175"/>
      <c r="F3258" s="174">
        <v>0</v>
      </c>
      <c r="G3258" s="174">
        <v>0</v>
      </c>
      <c r="H3258" s="174">
        <v>0</v>
      </c>
      <c r="I3258" s="174">
        <v>0</v>
      </c>
      <c r="J3258" s="174">
        <v>0</v>
      </c>
      <c r="K3258" s="174">
        <v>98640</v>
      </c>
      <c r="L3258" s="174">
        <v>0</v>
      </c>
      <c r="M3258" s="174">
        <v>0</v>
      </c>
      <c r="N3258" s="174">
        <v>98640</v>
      </c>
    </row>
    <row r="3259" spans="1:14" hidden="1" outlineLevel="1" x14ac:dyDescent="0.25">
      <c r="A3259" s="175" t="s">
        <v>450</v>
      </c>
      <c r="B3259" s="175" t="s">
        <v>451</v>
      </c>
      <c r="C3259" s="175" t="s">
        <v>191</v>
      </c>
      <c r="D3259" s="175" t="s">
        <v>192</v>
      </c>
      <c r="E3259" s="175"/>
      <c r="F3259" s="174">
        <v>0</v>
      </c>
      <c r="G3259" s="174">
        <v>217456</v>
      </c>
      <c r="H3259" s="174">
        <v>79984</v>
      </c>
      <c r="I3259" s="174">
        <v>0</v>
      </c>
      <c r="J3259" s="174">
        <v>0</v>
      </c>
      <c r="K3259" s="174">
        <v>0</v>
      </c>
      <c r="L3259" s="174">
        <v>0</v>
      </c>
      <c r="M3259" s="174">
        <v>0</v>
      </c>
      <c r="N3259" s="174">
        <v>297440</v>
      </c>
    </row>
    <row r="3260" spans="1:14" hidden="1" outlineLevel="1" x14ac:dyDescent="0.25">
      <c r="A3260" s="175" t="s">
        <v>450</v>
      </c>
      <c r="B3260" s="175" t="s">
        <v>451</v>
      </c>
      <c r="C3260" s="175" t="s">
        <v>193</v>
      </c>
      <c r="D3260" s="175" t="s">
        <v>194</v>
      </c>
      <c r="E3260" s="175"/>
      <c r="F3260" s="174">
        <v>0</v>
      </c>
      <c r="G3260" s="174">
        <v>0</v>
      </c>
      <c r="H3260" s="174">
        <v>0</v>
      </c>
      <c r="I3260" s="174">
        <v>0</v>
      </c>
      <c r="J3260" s="174">
        <v>24288</v>
      </c>
      <c r="K3260" s="174">
        <v>0</v>
      </c>
      <c r="L3260" s="174">
        <v>1536</v>
      </c>
      <c r="M3260" s="174">
        <v>0</v>
      </c>
      <c r="N3260" s="174">
        <v>25824</v>
      </c>
    </row>
    <row r="3261" spans="1:14" hidden="1" outlineLevel="1" x14ac:dyDescent="0.25">
      <c r="A3261" s="175" t="s">
        <v>450</v>
      </c>
      <c r="B3261" s="175" t="s">
        <v>451</v>
      </c>
      <c r="C3261" s="175" t="s">
        <v>195</v>
      </c>
      <c r="D3261" s="175" t="s">
        <v>196</v>
      </c>
      <c r="E3261" s="175"/>
      <c r="F3261" s="174">
        <v>0</v>
      </c>
      <c r="G3261" s="174">
        <v>0</v>
      </c>
      <c r="H3261" s="174">
        <v>0</v>
      </c>
      <c r="I3261" s="174">
        <v>0</v>
      </c>
      <c r="J3261" s="174">
        <v>70768</v>
      </c>
      <c r="K3261" s="174">
        <v>0</v>
      </c>
      <c r="L3261" s="174">
        <v>384</v>
      </c>
      <c r="M3261" s="174">
        <v>0</v>
      </c>
      <c r="N3261" s="174">
        <v>71152</v>
      </c>
    </row>
    <row r="3262" spans="1:14" hidden="1" outlineLevel="1" x14ac:dyDescent="0.25">
      <c r="A3262" s="175" t="s">
        <v>450</v>
      </c>
      <c r="B3262" s="175" t="s">
        <v>451</v>
      </c>
      <c r="C3262" s="175" t="s">
        <v>197</v>
      </c>
      <c r="D3262" s="175" t="s">
        <v>198</v>
      </c>
      <c r="E3262" s="175"/>
      <c r="F3262" s="174">
        <v>0</v>
      </c>
      <c r="G3262" s="174">
        <v>0</v>
      </c>
      <c r="H3262" s="174">
        <v>0</v>
      </c>
      <c r="I3262" s="174">
        <v>0</v>
      </c>
      <c r="J3262" s="174">
        <v>1856</v>
      </c>
      <c r="K3262" s="174">
        <v>0</v>
      </c>
      <c r="L3262" s="174">
        <v>1304</v>
      </c>
      <c r="M3262" s="174">
        <v>0</v>
      </c>
      <c r="N3262" s="174">
        <v>3160</v>
      </c>
    </row>
    <row r="3263" spans="1:14" hidden="1" outlineLevel="1" x14ac:dyDescent="0.25">
      <c r="A3263" s="175" t="s">
        <v>450</v>
      </c>
      <c r="B3263" s="175" t="s">
        <v>451</v>
      </c>
      <c r="C3263" s="175" t="s">
        <v>199</v>
      </c>
      <c r="D3263" s="175" t="s">
        <v>200</v>
      </c>
      <c r="E3263" s="175"/>
      <c r="F3263" s="174">
        <v>19056</v>
      </c>
      <c r="G3263" s="174">
        <v>0</v>
      </c>
      <c r="H3263" s="174">
        <v>0</v>
      </c>
      <c r="I3263" s="174">
        <v>0</v>
      </c>
      <c r="J3263" s="174">
        <v>0</v>
      </c>
      <c r="K3263" s="174">
        <v>0</v>
      </c>
      <c r="L3263" s="174">
        <v>0</v>
      </c>
      <c r="M3263" s="174">
        <v>0</v>
      </c>
      <c r="N3263" s="174">
        <v>19056</v>
      </c>
    </row>
    <row r="3264" spans="1:14" hidden="1" outlineLevel="1" x14ac:dyDescent="0.25">
      <c r="A3264" s="175" t="s">
        <v>450</v>
      </c>
      <c r="B3264" s="175" t="s">
        <v>451</v>
      </c>
      <c r="C3264" s="175" t="s">
        <v>201</v>
      </c>
      <c r="D3264" s="175" t="s">
        <v>202</v>
      </c>
      <c r="E3264" s="175"/>
      <c r="F3264" s="174">
        <v>39120</v>
      </c>
      <c r="G3264" s="174">
        <v>0</v>
      </c>
      <c r="H3264" s="174">
        <v>0</v>
      </c>
      <c r="I3264" s="174">
        <v>0</v>
      </c>
      <c r="J3264" s="174">
        <v>9696</v>
      </c>
      <c r="K3264" s="174">
        <v>0</v>
      </c>
      <c r="L3264" s="174">
        <v>0</v>
      </c>
      <c r="M3264" s="174">
        <v>0</v>
      </c>
      <c r="N3264" s="174">
        <v>48816</v>
      </c>
    </row>
    <row r="3265" spans="1:14" hidden="1" outlineLevel="1" x14ac:dyDescent="0.25">
      <c r="A3265" s="175" t="s">
        <v>450</v>
      </c>
      <c r="B3265" s="175" t="s">
        <v>451</v>
      </c>
      <c r="C3265" s="175" t="s">
        <v>203</v>
      </c>
      <c r="D3265" s="175" t="s">
        <v>204</v>
      </c>
      <c r="E3265" s="175"/>
      <c r="F3265" s="174">
        <v>566496</v>
      </c>
      <c r="G3265" s="174">
        <v>0</v>
      </c>
      <c r="H3265" s="174">
        <v>0</v>
      </c>
      <c r="I3265" s="174">
        <v>0</v>
      </c>
      <c r="J3265" s="174">
        <v>3840</v>
      </c>
      <c r="K3265" s="174">
        <v>0</v>
      </c>
      <c r="L3265" s="174">
        <v>0</v>
      </c>
      <c r="M3265" s="174">
        <v>0</v>
      </c>
      <c r="N3265" s="174">
        <v>570336</v>
      </c>
    </row>
    <row r="3266" spans="1:14" hidden="1" outlineLevel="1" x14ac:dyDescent="0.25">
      <c r="A3266" s="175" t="s">
        <v>450</v>
      </c>
      <c r="B3266" s="175" t="s">
        <v>451</v>
      </c>
      <c r="C3266" s="175" t="s">
        <v>205</v>
      </c>
      <c r="D3266" s="175" t="s">
        <v>206</v>
      </c>
      <c r="E3266" s="175"/>
      <c r="F3266" s="174">
        <v>110344</v>
      </c>
      <c r="G3266" s="174">
        <v>0</v>
      </c>
      <c r="H3266" s="174">
        <v>0</v>
      </c>
      <c r="I3266" s="174">
        <v>0</v>
      </c>
      <c r="J3266" s="174">
        <v>0</v>
      </c>
      <c r="K3266" s="174">
        <v>0</v>
      </c>
      <c r="L3266" s="174">
        <v>0</v>
      </c>
      <c r="M3266" s="174">
        <v>0</v>
      </c>
      <c r="N3266" s="174">
        <v>110344</v>
      </c>
    </row>
    <row r="3267" spans="1:14" hidden="1" outlineLevel="1" x14ac:dyDescent="0.25">
      <c r="A3267" s="175" t="s">
        <v>450</v>
      </c>
      <c r="B3267" s="175" t="s">
        <v>451</v>
      </c>
      <c r="C3267" s="175" t="s">
        <v>207</v>
      </c>
      <c r="D3267" s="175" t="s">
        <v>208</v>
      </c>
      <c r="E3267" s="175"/>
      <c r="F3267" s="174">
        <v>0</v>
      </c>
      <c r="G3267" s="174">
        <v>0</v>
      </c>
      <c r="H3267" s="174">
        <v>0</v>
      </c>
      <c r="I3267" s="174">
        <v>0</v>
      </c>
      <c r="J3267" s="174">
        <v>0</v>
      </c>
      <c r="K3267" s="174">
        <v>0</v>
      </c>
      <c r="L3267" s="174">
        <v>0</v>
      </c>
      <c r="M3267" s="174">
        <v>0</v>
      </c>
      <c r="N3267" s="174">
        <v>0</v>
      </c>
    </row>
    <row r="3268" spans="1:14" hidden="1" outlineLevel="1" x14ac:dyDescent="0.25">
      <c r="A3268" s="175" t="s">
        <v>450</v>
      </c>
      <c r="B3268" s="175" t="s">
        <v>451</v>
      </c>
      <c r="C3268" s="175" t="s">
        <v>209</v>
      </c>
      <c r="D3268" s="175" t="s">
        <v>210</v>
      </c>
      <c r="E3268" s="175"/>
      <c r="F3268" s="174">
        <v>1183448</v>
      </c>
      <c r="G3268" s="174">
        <v>650608</v>
      </c>
      <c r="H3268" s="174">
        <v>79984</v>
      </c>
      <c r="I3268" s="174">
        <v>100144</v>
      </c>
      <c r="J3268" s="174">
        <v>634944</v>
      </c>
      <c r="K3268" s="174">
        <v>649120</v>
      </c>
      <c r="L3268" s="174">
        <v>47308</v>
      </c>
      <c r="M3268" s="174">
        <v>7872</v>
      </c>
      <c r="N3268" s="174">
        <v>3353428</v>
      </c>
    </row>
    <row r="3269" spans="1:14" hidden="1" outlineLevel="1" x14ac:dyDescent="0.25">
      <c r="D3269" s="173" t="s">
        <v>211</v>
      </c>
      <c r="E3269" s="173"/>
    </row>
    <row r="3270" spans="1:14" hidden="1" outlineLevel="1" x14ac:dyDescent="0.25">
      <c r="A3270" s="175" t="s">
        <v>450</v>
      </c>
      <c r="B3270" s="175" t="s">
        <v>451</v>
      </c>
      <c r="C3270" s="175" t="s">
        <v>212</v>
      </c>
      <c r="D3270" s="175" t="s">
        <v>213</v>
      </c>
      <c r="E3270" s="175"/>
      <c r="F3270" s="174">
        <v>0</v>
      </c>
      <c r="G3270" s="174">
        <v>0</v>
      </c>
      <c r="H3270" s="174">
        <v>0</v>
      </c>
      <c r="I3270" s="174">
        <v>0</v>
      </c>
      <c r="J3270" s="174">
        <v>0</v>
      </c>
      <c r="K3270" s="174">
        <v>0</v>
      </c>
      <c r="L3270" s="174">
        <v>0</v>
      </c>
      <c r="M3270" s="174">
        <v>0</v>
      </c>
      <c r="N3270" s="174">
        <v>0</v>
      </c>
    </row>
    <row r="3271" spans="1:14" hidden="1" outlineLevel="1" x14ac:dyDescent="0.25">
      <c r="A3271" s="175" t="s">
        <v>450</v>
      </c>
      <c r="B3271" s="175" t="s">
        <v>451</v>
      </c>
      <c r="C3271" s="175" t="s">
        <v>214</v>
      </c>
      <c r="D3271" s="175" t="s">
        <v>215</v>
      </c>
      <c r="E3271" s="175"/>
      <c r="F3271" s="174">
        <v>0</v>
      </c>
      <c r="G3271" s="174">
        <v>0</v>
      </c>
      <c r="H3271" s="174">
        <v>0</v>
      </c>
      <c r="I3271" s="174">
        <v>0</v>
      </c>
      <c r="J3271" s="174">
        <v>0</v>
      </c>
      <c r="K3271" s="174">
        <v>0</v>
      </c>
      <c r="L3271" s="174">
        <v>0</v>
      </c>
      <c r="M3271" s="174">
        <v>0</v>
      </c>
      <c r="N3271" s="174">
        <v>0</v>
      </c>
    </row>
    <row r="3272" spans="1:14" hidden="1" outlineLevel="1" x14ac:dyDescent="0.25">
      <c r="A3272" s="175" t="s">
        <v>450</v>
      </c>
      <c r="B3272" s="175" t="s">
        <v>451</v>
      </c>
      <c r="C3272" s="175" t="s">
        <v>216</v>
      </c>
      <c r="D3272" s="175" t="s">
        <v>217</v>
      </c>
      <c r="E3272" s="175"/>
      <c r="F3272" s="174">
        <v>0</v>
      </c>
      <c r="G3272" s="174">
        <v>0</v>
      </c>
      <c r="H3272" s="174">
        <v>0</v>
      </c>
      <c r="I3272" s="174">
        <v>0</v>
      </c>
      <c r="J3272" s="174">
        <v>0</v>
      </c>
      <c r="K3272" s="174">
        <v>0</v>
      </c>
      <c r="L3272" s="174">
        <v>0</v>
      </c>
      <c r="M3272" s="174">
        <v>0</v>
      </c>
      <c r="N3272" s="174">
        <v>0</v>
      </c>
    </row>
    <row r="3273" spans="1:14" hidden="1" outlineLevel="1" x14ac:dyDescent="0.25">
      <c r="A3273" s="175" t="s">
        <v>450</v>
      </c>
      <c r="B3273" s="175" t="s">
        <v>451</v>
      </c>
      <c r="C3273" s="175" t="s">
        <v>218</v>
      </c>
      <c r="D3273" s="175" t="s">
        <v>219</v>
      </c>
      <c r="E3273" s="175"/>
      <c r="F3273" s="174">
        <v>0</v>
      </c>
      <c r="G3273" s="174">
        <v>0</v>
      </c>
      <c r="H3273" s="174">
        <v>0</v>
      </c>
      <c r="I3273" s="174">
        <v>0</v>
      </c>
      <c r="J3273" s="174">
        <v>0</v>
      </c>
      <c r="K3273" s="174">
        <v>0</v>
      </c>
      <c r="L3273" s="174">
        <v>0</v>
      </c>
      <c r="M3273" s="174">
        <v>0</v>
      </c>
      <c r="N3273" s="174">
        <v>0</v>
      </c>
    </row>
    <row r="3274" spans="1:14" hidden="1" outlineLevel="1" x14ac:dyDescent="0.25">
      <c r="A3274" s="175" t="s">
        <v>450</v>
      </c>
      <c r="B3274" s="175" t="s">
        <v>451</v>
      </c>
      <c r="C3274" s="175" t="s">
        <v>482</v>
      </c>
      <c r="D3274" s="175" t="s">
        <v>483</v>
      </c>
      <c r="E3274" s="175"/>
      <c r="F3274" s="174">
        <v>0</v>
      </c>
      <c r="G3274" s="174">
        <v>0</v>
      </c>
      <c r="H3274" s="174">
        <v>0</v>
      </c>
      <c r="I3274" s="174">
        <v>0</v>
      </c>
      <c r="J3274" s="174">
        <v>0</v>
      </c>
      <c r="K3274" s="174">
        <v>0</v>
      </c>
      <c r="L3274" s="174">
        <v>0</v>
      </c>
      <c r="M3274" s="174">
        <v>0</v>
      </c>
      <c r="N3274" s="174">
        <v>0</v>
      </c>
    </row>
    <row r="3275" spans="1:14" hidden="1" outlineLevel="1" x14ac:dyDescent="0.25">
      <c r="A3275" s="175" t="s">
        <v>450</v>
      </c>
      <c r="B3275" s="175" t="s">
        <v>451</v>
      </c>
      <c r="C3275" s="175" t="s">
        <v>484</v>
      </c>
      <c r="D3275" s="175" t="s">
        <v>220</v>
      </c>
      <c r="E3275" s="175"/>
      <c r="F3275" s="174">
        <v>0</v>
      </c>
      <c r="G3275" s="174">
        <v>0</v>
      </c>
      <c r="H3275" s="174">
        <v>0</v>
      </c>
      <c r="I3275" s="174">
        <v>0</v>
      </c>
      <c r="J3275" s="174">
        <v>0</v>
      </c>
      <c r="K3275" s="174">
        <v>0</v>
      </c>
      <c r="L3275" s="174">
        <v>0</v>
      </c>
      <c r="M3275" s="174">
        <v>0</v>
      </c>
      <c r="N3275" s="174">
        <v>0</v>
      </c>
    </row>
    <row r="3276" spans="1:14" hidden="1" outlineLevel="1" x14ac:dyDescent="0.25"/>
    <row r="3277" spans="1:14" hidden="1" outlineLevel="1" x14ac:dyDescent="0.25"/>
    <row r="3278" spans="1:14" hidden="1" outlineLevel="1" x14ac:dyDescent="0.25">
      <c r="A3278" s="173" t="s">
        <v>452</v>
      </c>
    </row>
    <row r="3279" spans="1:14" hidden="1" outlineLevel="1" x14ac:dyDescent="0.25">
      <c r="A3279" s="175" t="s">
        <v>6</v>
      </c>
      <c r="B3279" s="175" t="s">
        <v>143</v>
      </c>
      <c r="C3279" s="175" t="s">
        <v>14</v>
      </c>
      <c r="D3279" s="173" t="s">
        <v>144</v>
      </c>
      <c r="E3279" s="173"/>
      <c r="F3279" s="174" t="s">
        <v>145</v>
      </c>
      <c r="G3279" s="174" t="s">
        <v>146</v>
      </c>
      <c r="H3279" s="174" t="s">
        <v>147</v>
      </c>
      <c r="I3279" s="174" t="s">
        <v>148</v>
      </c>
      <c r="J3279" s="174" t="s">
        <v>149</v>
      </c>
      <c r="K3279" s="174" t="s">
        <v>150</v>
      </c>
      <c r="L3279" s="174" t="s">
        <v>151</v>
      </c>
      <c r="M3279" s="174" t="s">
        <v>152</v>
      </c>
      <c r="N3279" s="174" t="s">
        <v>5</v>
      </c>
    </row>
    <row r="3280" spans="1:14" hidden="1" outlineLevel="1" x14ac:dyDescent="0.25">
      <c r="A3280" s="175" t="s">
        <v>453</v>
      </c>
      <c r="B3280" s="175" t="s">
        <v>454</v>
      </c>
      <c r="C3280" s="175" t="s">
        <v>155</v>
      </c>
      <c r="D3280" s="175" t="s">
        <v>156</v>
      </c>
      <c r="E3280" s="175"/>
      <c r="F3280" s="174">
        <v>0</v>
      </c>
      <c r="G3280" s="174">
        <v>0</v>
      </c>
      <c r="H3280" s="174">
        <v>0</v>
      </c>
      <c r="I3280" s="174">
        <v>0</v>
      </c>
      <c r="J3280" s="174">
        <v>0</v>
      </c>
      <c r="K3280" s="174">
        <v>0</v>
      </c>
      <c r="L3280" s="174">
        <v>0</v>
      </c>
      <c r="M3280" s="174">
        <v>0</v>
      </c>
      <c r="N3280" s="174">
        <v>0</v>
      </c>
    </row>
    <row r="3281" spans="1:14" hidden="1" outlineLevel="1" x14ac:dyDescent="0.25">
      <c r="A3281" s="175" t="s">
        <v>453</v>
      </c>
      <c r="B3281" s="175" t="s">
        <v>454</v>
      </c>
      <c r="C3281" s="175" t="s">
        <v>157</v>
      </c>
      <c r="D3281" s="175" t="s">
        <v>158</v>
      </c>
      <c r="E3281" s="175"/>
      <c r="F3281" s="174">
        <v>0</v>
      </c>
      <c r="G3281" s="174">
        <v>0</v>
      </c>
      <c r="H3281" s="174">
        <v>0</v>
      </c>
      <c r="I3281" s="174">
        <v>0</v>
      </c>
      <c r="J3281" s="174">
        <v>4224</v>
      </c>
      <c r="K3281" s="174">
        <v>0</v>
      </c>
      <c r="L3281" s="174">
        <v>0</v>
      </c>
      <c r="M3281" s="174">
        <v>0</v>
      </c>
      <c r="N3281" s="174">
        <v>4224</v>
      </c>
    </row>
    <row r="3282" spans="1:14" hidden="1" outlineLevel="1" x14ac:dyDescent="0.25">
      <c r="A3282" s="175" t="s">
        <v>453</v>
      </c>
      <c r="B3282" s="175" t="s">
        <v>454</v>
      </c>
      <c r="C3282" s="175" t="s">
        <v>159</v>
      </c>
      <c r="D3282" s="175" t="s">
        <v>160</v>
      </c>
      <c r="E3282" s="175"/>
      <c r="F3282" s="174">
        <v>0</v>
      </c>
      <c r="G3282" s="174">
        <v>849264</v>
      </c>
      <c r="H3282" s="174">
        <v>0</v>
      </c>
      <c r="I3282" s="174">
        <v>0</v>
      </c>
      <c r="J3282" s="174">
        <v>0</v>
      </c>
      <c r="K3282" s="174">
        <v>0</v>
      </c>
      <c r="L3282" s="174">
        <v>0</v>
      </c>
      <c r="M3282" s="174">
        <v>0</v>
      </c>
      <c r="N3282" s="174">
        <v>849264</v>
      </c>
    </row>
    <row r="3283" spans="1:14" hidden="1" outlineLevel="1" x14ac:dyDescent="0.25">
      <c r="A3283" s="175" t="s">
        <v>453</v>
      </c>
      <c r="B3283" s="175" t="s">
        <v>454</v>
      </c>
      <c r="C3283" s="175" t="s">
        <v>161</v>
      </c>
      <c r="D3283" s="175" t="s">
        <v>162</v>
      </c>
      <c r="E3283" s="175"/>
      <c r="F3283" s="174">
        <v>78288</v>
      </c>
      <c r="G3283" s="174">
        <v>138944</v>
      </c>
      <c r="H3283" s="174">
        <v>0</v>
      </c>
      <c r="I3283" s="174">
        <v>0</v>
      </c>
      <c r="J3283" s="174">
        <v>58896</v>
      </c>
      <c r="K3283" s="174">
        <v>1088</v>
      </c>
      <c r="L3283" s="174">
        <v>25801</v>
      </c>
      <c r="M3283" s="174">
        <v>0</v>
      </c>
      <c r="N3283" s="174">
        <v>303017</v>
      </c>
    </row>
    <row r="3284" spans="1:14" hidden="1" outlineLevel="1" x14ac:dyDescent="0.25">
      <c r="A3284" s="175" t="s">
        <v>453</v>
      </c>
      <c r="B3284" s="175" t="s">
        <v>454</v>
      </c>
      <c r="C3284" s="175" t="s">
        <v>163</v>
      </c>
      <c r="D3284" s="175" t="s">
        <v>164</v>
      </c>
      <c r="E3284" s="175"/>
      <c r="F3284" s="174">
        <v>0</v>
      </c>
      <c r="G3284" s="174">
        <v>0</v>
      </c>
      <c r="H3284" s="174">
        <v>0</v>
      </c>
      <c r="I3284" s="174">
        <v>0</v>
      </c>
      <c r="J3284" s="174">
        <v>0</v>
      </c>
      <c r="K3284" s="174">
        <v>0</v>
      </c>
      <c r="L3284" s="174">
        <v>0</v>
      </c>
      <c r="M3284" s="174">
        <v>0</v>
      </c>
      <c r="N3284" s="174">
        <v>0</v>
      </c>
    </row>
    <row r="3285" spans="1:14" hidden="1" outlineLevel="1" x14ac:dyDescent="0.25">
      <c r="A3285" s="175" t="s">
        <v>453</v>
      </c>
      <c r="B3285" s="175" t="s">
        <v>454</v>
      </c>
      <c r="C3285" s="175" t="s">
        <v>165</v>
      </c>
      <c r="D3285" s="175" t="s">
        <v>166</v>
      </c>
      <c r="E3285" s="175"/>
      <c r="F3285" s="174">
        <v>0</v>
      </c>
      <c r="G3285" s="174">
        <v>0</v>
      </c>
      <c r="H3285" s="174">
        <v>0</v>
      </c>
      <c r="I3285" s="174">
        <v>0</v>
      </c>
      <c r="J3285" s="174">
        <v>11680</v>
      </c>
      <c r="K3285" s="174">
        <v>0</v>
      </c>
      <c r="L3285" s="174">
        <v>9952</v>
      </c>
      <c r="M3285" s="174">
        <v>0</v>
      </c>
      <c r="N3285" s="174">
        <v>21632</v>
      </c>
    </row>
    <row r="3286" spans="1:14" hidden="1" outlineLevel="1" x14ac:dyDescent="0.25">
      <c r="A3286" s="175" t="s">
        <v>453</v>
      </c>
      <c r="B3286" s="175" t="s">
        <v>454</v>
      </c>
      <c r="C3286" s="175" t="s">
        <v>167</v>
      </c>
      <c r="D3286" s="175" t="s">
        <v>168</v>
      </c>
      <c r="E3286" s="175"/>
      <c r="F3286" s="174">
        <v>0</v>
      </c>
      <c r="G3286" s="174">
        <v>30992</v>
      </c>
      <c r="H3286" s="174">
        <v>0</v>
      </c>
      <c r="I3286" s="174">
        <v>0</v>
      </c>
      <c r="J3286" s="174">
        <v>0</v>
      </c>
      <c r="K3286" s="174">
        <v>82384</v>
      </c>
      <c r="L3286" s="174">
        <v>0</v>
      </c>
      <c r="M3286" s="174">
        <v>223</v>
      </c>
      <c r="N3286" s="174">
        <v>113599</v>
      </c>
    </row>
    <row r="3287" spans="1:14" hidden="1" outlineLevel="1" x14ac:dyDescent="0.25">
      <c r="A3287" s="175" t="s">
        <v>453</v>
      </c>
      <c r="B3287" s="175" t="s">
        <v>454</v>
      </c>
      <c r="C3287" s="175" t="s">
        <v>169</v>
      </c>
      <c r="D3287" s="175" t="s">
        <v>170</v>
      </c>
      <c r="E3287" s="175"/>
      <c r="F3287" s="174">
        <v>0</v>
      </c>
      <c r="G3287" s="174">
        <v>0</v>
      </c>
      <c r="H3287" s="174">
        <v>0</v>
      </c>
      <c r="I3287" s="174">
        <v>0</v>
      </c>
      <c r="J3287" s="174">
        <v>0</v>
      </c>
      <c r="K3287" s="174">
        <v>0</v>
      </c>
      <c r="L3287" s="174">
        <v>0</v>
      </c>
      <c r="M3287" s="174">
        <v>0</v>
      </c>
      <c r="N3287" s="174">
        <v>0</v>
      </c>
    </row>
    <row r="3288" spans="1:14" hidden="1" outlineLevel="1" x14ac:dyDescent="0.25">
      <c r="A3288" s="175" t="s">
        <v>453</v>
      </c>
      <c r="B3288" s="175" t="s">
        <v>454</v>
      </c>
      <c r="C3288" s="175" t="s">
        <v>171</v>
      </c>
      <c r="D3288" s="175" t="s">
        <v>172</v>
      </c>
      <c r="E3288" s="175"/>
      <c r="F3288" s="174">
        <v>4080</v>
      </c>
      <c r="G3288" s="174">
        <v>22144</v>
      </c>
      <c r="H3288" s="174">
        <v>0</v>
      </c>
      <c r="I3288" s="174">
        <v>0</v>
      </c>
      <c r="J3288" s="174">
        <v>105520</v>
      </c>
      <c r="K3288" s="174">
        <v>0</v>
      </c>
      <c r="L3288" s="174">
        <v>216</v>
      </c>
      <c r="M3288" s="174">
        <v>528</v>
      </c>
      <c r="N3288" s="174">
        <v>132488</v>
      </c>
    </row>
    <row r="3289" spans="1:14" hidden="1" outlineLevel="1" x14ac:dyDescent="0.25">
      <c r="A3289" s="175" t="s">
        <v>453</v>
      </c>
      <c r="B3289" s="175" t="s">
        <v>454</v>
      </c>
      <c r="C3289" s="175" t="s">
        <v>173</v>
      </c>
      <c r="D3289" s="175" t="s">
        <v>174</v>
      </c>
      <c r="E3289" s="175"/>
      <c r="F3289" s="174">
        <v>0</v>
      </c>
      <c r="G3289" s="174">
        <v>25744</v>
      </c>
      <c r="H3289" s="174">
        <v>0</v>
      </c>
      <c r="I3289" s="174">
        <v>0</v>
      </c>
      <c r="J3289" s="174">
        <v>0</v>
      </c>
      <c r="K3289" s="174">
        <v>0</v>
      </c>
      <c r="L3289" s="174">
        <v>0</v>
      </c>
      <c r="M3289" s="174">
        <v>0</v>
      </c>
      <c r="N3289" s="174">
        <v>25744</v>
      </c>
    </row>
    <row r="3290" spans="1:14" hidden="1" outlineLevel="1" x14ac:dyDescent="0.25">
      <c r="A3290" s="175" t="s">
        <v>453</v>
      </c>
      <c r="B3290" s="175" t="s">
        <v>454</v>
      </c>
      <c r="C3290" s="175" t="s">
        <v>175</v>
      </c>
      <c r="D3290" s="175" t="s">
        <v>176</v>
      </c>
      <c r="E3290" s="175"/>
      <c r="F3290" s="174">
        <v>0</v>
      </c>
      <c r="G3290" s="174">
        <v>7232</v>
      </c>
      <c r="H3290" s="174">
        <v>0</v>
      </c>
      <c r="I3290" s="174">
        <v>0</v>
      </c>
      <c r="J3290" s="174">
        <v>0</v>
      </c>
      <c r="K3290" s="174">
        <v>124560</v>
      </c>
      <c r="L3290" s="174">
        <v>0</v>
      </c>
      <c r="M3290" s="174">
        <v>1632</v>
      </c>
      <c r="N3290" s="174">
        <v>133424</v>
      </c>
    </row>
    <row r="3291" spans="1:14" hidden="1" outlineLevel="1" x14ac:dyDescent="0.25">
      <c r="A3291" s="175" t="s">
        <v>453</v>
      </c>
      <c r="B3291" s="175" t="s">
        <v>454</v>
      </c>
      <c r="C3291" s="175" t="s">
        <v>177</v>
      </c>
      <c r="D3291" s="175" t="s">
        <v>178</v>
      </c>
      <c r="E3291" s="175"/>
      <c r="F3291" s="174">
        <v>494320</v>
      </c>
      <c r="G3291" s="174">
        <v>0</v>
      </c>
      <c r="H3291" s="174">
        <v>0</v>
      </c>
      <c r="I3291" s="174">
        <v>147808</v>
      </c>
      <c r="J3291" s="174">
        <v>0</v>
      </c>
      <c r="K3291" s="174">
        <v>0</v>
      </c>
      <c r="L3291" s="174">
        <v>0</v>
      </c>
      <c r="M3291" s="174">
        <v>0</v>
      </c>
      <c r="N3291" s="174">
        <v>642128</v>
      </c>
    </row>
    <row r="3292" spans="1:14" hidden="1" outlineLevel="1" x14ac:dyDescent="0.25">
      <c r="A3292" s="175" t="s">
        <v>453</v>
      </c>
      <c r="B3292" s="175" t="s">
        <v>454</v>
      </c>
      <c r="C3292" s="175" t="s">
        <v>179</v>
      </c>
      <c r="D3292" s="175" t="s">
        <v>180</v>
      </c>
      <c r="E3292" s="175"/>
      <c r="F3292" s="174">
        <v>54672</v>
      </c>
      <c r="G3292" s="174">
        <v>0</v>
      </c>
      <c r="H3292" s="174">
        <v>0</v>
      </c>
      <c r="I3292" s="174">
        <v>0</v>
      </c>
      <c r="J3292" s="174">
        <v>0</v>
      </c>
      <c r="K3292" s="174">
        <v>0</v>
      </c>
      <c r="L3292" s="174">
        <v>0</v>
      </c>
      <c r="M3292" s="174">
        <v>0</v>
      </c>
      <c r="N3292" s="174">
        <v>54672</v>
      </c>
    </row>
    <row r="3293" spans="1:14" hidden="1" outlineLevel="1" x14ac:dyDescent="0.25">
      <c r="A3293" s="175" t="s">
        <v>453</v>
      </c>
      <c r="B3293" s="175" t="s">
        <v>454</v>
      </c>
      <c r="C3293" s="175" t="s">
        <v>181</v>
      </c>
      <c r="D3293" s="175" t="s">
        <v>182</v>
      </c>
      <c r="E3293" s="175"/>
      <c r="F3293" s="174">
        <v>0</v>
      </c>
      <c r="G3293" s="174">
        <v>0</v>
      </c>
      <c r="H3293" s="174">
        <v>0</v>
      </c>
      <c r="I3293" s="174">
        <v>0</v>
      </c>
      <c r="J3293" s="174">
        <v>0</v>
      </c>
      <c r="K3293" s="174">
        <v>90064</v>
      </c>
      <c r="L3293" s="174">
        <v>0</v>
      </c>
      <c r="M3293" s="174">
        <v>0</v>
      </c>
      <c r="N3293" s="174">
        <v>90064</v>
      </c>
    </row>
    <row r="3294" spans="1:14" hidden="1" outlineLevel="1" x14ac:dyDescent="0.25">
      <c r="A3294" s="175" t="s">
        <v>453</v>
      </c>
      <c r="B3294" s="175" t="s">
        <v>454</v>
      </c>
      <c r="C3294" s="175" t="s">
        <v>183</v>
      </c>
      <c r="D3294" s="175" t="s">
        <v>184</v>
      </c>
      <c r="E3294" s="175"/>
      <c r="F3294" s="174">
        <v>0</v>
      </c>
      <c r="G3294" s="174">
        <v>0</v>
      </c>
      <c r="H3294" s="174">
        <v>0</v>
      </c>
      <c r="I3294" s="174">
        <v>0</v>
      </c>
      <c r="J3294" s="174">
        <v>0</v>
      </c>
      <c r="K3294" s="174">
        <v>0</v>
      </c>
      <c r="L3294" s="174">
        <v>0</v>
      </c>
      <c r="M3294" s="174">
        <v>0</v>
      </c>
      <c r="N3294" s="174">
        <v>0</v>
      </c>
    </row>
    <row r="3295" spans="1:14" hidden="1" outlineLevel="1" x14ac:dyDescent="0.25">
      <c r="A3295" s="175" t="s">
        <v>453</v>
      </c>
      <c r="B3295" s="175" t="s">
        <v>454</v>
      </c>
      <c r="C3295" s="175" t="s">
        <v>185</v>
      </c>
      <c r="D3295" s="175" t="s">
        <v>186</v>
      </c>
      <c r="E3295" s="175"/>
      <c r="F3295" s="174">
        <v>2496</v>
      </c>
      <c r="G3295" s="174">
        <v>0</v>
      </c>
      <c r="H3295" s="174">
        <v>0</v>
      </c>
      <c r="I3295" s="174">
        <v>0</v>
      </c>
      <c r="J3295" s="174">
        <v>288</v>
      </c>
      <c r="K3295" s="174">
        <v>77952</v>
      </c>
      <c r="L3295" s="174">
        <v>0</v>
      </c>
      <c r="M3295" s="174">
        <v>11536</v>
      </c>
      <c r="N3295" s="174">
        <v>92272</v>
      </c>
    </row>
    <row r="3296" spans="1:14" hidden="1" outlineLevel="1" x14ac:dyDescent="0.25">
      <c r="A3296" s="175" t="s">
        <v>453</v>
      </c>
      <c r="B3296" s="175" t="s">
        <v>454</v>
      </c>
      <c r="C3296" s="175" t="s">
        <v>187</v>
      </c>
      <c r="D3296" s="175" t="s">
        <v>188</v>
      </c>
      <c r="E3296" s="175"/>
      <c r="F3296" s="174">
        <v>0</v>
      </c>
      <c r="G3296" s="174">
        <v>0</v>
      </c>
      <c r="H3296" s="174">
        <v>0</v>
      </c>
      <c r="I3296" s="174">
        <v>0</v>
      </c>
      <c r="J3296" s="174">
        <v>0</v>
      </c>
      <c r="K3296" s="174">
        <v>0</v>
      </c>
      <c r="L3296" s="174">
        <v>0</v>
      </c>
      <c r="M3296" s="174">
        <v>0</v>
      </c>
      <c r="N3296" s="174">
        <v>0</v>
      </c>
    </row>
    <row r="3297" spans="1:14" hidden="1" outlineLevel="1" x14ac:dyDescent="0.25">
      <c r="A3297" s="175" t="s">
        <v>453</v>
      </c>
      <c r="B3297" s="175" t="s">
        <v>454</v>
      </c>
      <c r="C3297" s="175" t="s">
        <v>189</v>
      </c>
      <c r="D3297" s="175" t="s">
        <v>190</v>
      </c>
      <c r="E3297" s="175"/>
      <c r="F3297" s="174">
        <v>0</v>
      </c>
      <c r="G3297" s="174">
        <v>0</v>
      </c>
      <c r="H3297" s="174">
        <v>0</v>
      </c>
      <c r="I3297" s="174">
        <v>0</v>
      </c>
      <c r="J3297" s="174">
        <v>0</v>
      </c>
      <c r="K3297" s="174">
        <v>143552</v>
      </c>
      <c r="L3297" s="174">
        <v>0</v>
      </c>
      <c r="M3297" s="174">
        <v>0</v>
      </c>
      <c r="N3297" s="174">
        <v>143552</v>
      </c>
    </row>
    <row r="3298" spans="1:14" hidden="1" outlineLevel="1" x14ac:dyDescent="0.25">
      <c r="A3298" s="175" t="s">
        <v>453</v>
      </c>
      <c r="B3298" s="175" t="s">
        <v>454</v>
      </c>
      <c r="C3298" s="175" t="s">
        <v>191</v>
      </c>
      <c r="D3298" s="175" t="s">
        <v>192</v>
      </c>
      <c r="E3298" s="175"/>
      <c r="F3298" s="174">
        <v>0</v>
      </c>
      <c r="G3298" s="174">
        <v>370368</v>
      </c>
      <c r="H3298" s="174">
        <v>107136</v>
      </c>
      <c r="I3298" s="174">
        <v>0</v>
      </c>
      <c r="J3298" s="174">
        <v>0</v>
      </c>
      <c r="K3298" s="174">
        <v>0</v>
      </c>
      <c r="L3298" s="174">
        <v>0</v>
      </c>
      <c r="M3298" s="174">
        <v>0</v>
      </c>
      <c r="N3298" s="174">
        <v>477504</v>
      </c>
    </row>
    <row r="3299" spans="1:14" hidden="1" outlineLevel="1" x14ac:dyDescent="0.25">
      <c r="A3299" s="175" t="s">
        <v>453</v>
      </c>
      <c r="B3299" s="175" t="s">
        <v>454</v>
      </c>
      <c r="C3299" s="175" t="s">
        <v>193</v>
      </c>
      <c r="D3299" s="175" t="s">
        <v>194</v>
      </c>
      <c r="E3299" s="175"/>
      <c r="F3299" s="174">
        <v>0</v>
      </c>
      <c r="G3299" s="174">
        <v>0</v>
      </c>
      <c r="H3299" s="174">
        <v>0</v>
      </c>
      <c r="I3299" s="174">
        <v>0</v>
      </c>
      <c r="J3299" s="174">
        <v>0</v>
      </c>
      <c r="K3299" s="174">
        <v>0</v>
      </c>
      <c r="L3299" s="174">
        <v>0</v>
      </c>
      <c r="M3299" s="174">
        <v>0</v>
      </c>
      <c r="N3299" s="174">
        <v>0</v>
      </c>
    </row>
    <row r="3300" spans="1:14" hidden="1" outlineLevel="1" x14ac:dyDescent="0.25">
      <c r="A3300" s="175" t="s">
        <v>453</v>
      </c>
      <c r="B3300" s="175" t="s">
        <v>454</v>
      </c>
      <c r="C3300" s="175" t="s">
        <v>195</v>
      </c>
      <c r="D3300" s="175" t="s">
        <v>196</v>
      </c>
      <c r="E3300" s="175"/>
      <c r="F3300" s="174">
        <v>0</v>
      </c>
      <c r="G3300" s="174">
        <v>0</v>
      </c>
      <c r="H3300" s="174">
        <v>0</v>
      </c>
      <c r="I3300" s="174">
        <v>0</v>
      </c>
      <c r="J3300" s="174">
        <v>0</v>
      </c>
      <c r="K3300" s="174">
        <v>0</v>
      </c>
      <c r="L3300" s="174">
        <v>0</v>
      </c>
      <c r="M3300" s="174">
        <v>0</v>
      </c>
      <c r="N3300" s="174">
        <v>0</v>
      </c>
    </row>
    <row r="3301" spans="1:14" hidden="1" outlineLevel="1" x14ac:dyDescent="0.25">
      <c r="A3301" s="175" t="s">
        <v>453</v>
      </c>
      <c r="B3301" s="175" t="s">
        <v>454</v>
      </c>
      <c r="C3301" s="175" t="s">
        <v>197</v>
      </c>
      <c r="D3301" s="175" t="s">
        <v>198</v>
      </c>
      <c r="E3301" s="175"/>
      <c r="F3301" s="174">
        <v>0</v>
      </c>
      <c r="G3301" s="174">
        <v>0</v>
      </c>
      <c r="H3301" s="174">
        <v>0</v>
      </c>
      <c r="I3301" s="174">
        <v>0</v>
      </c>
      <c r="J3301" s="174">
        <v>832</v>
      </c>
      <c r="K3301" s="174">
        <v>0</v>
      </c>
      <c r="L3301" s="174">
        <v>640</v>
      </c>
      <c r="M3301" s="174">
        <v>0</v>
      </c>
      <c r="N3301" s="174">
        <v>1472</v>
      </c>
    </row>
    <row r="3302" spans="1:14" hidden="1" outlineLevel="1" x14ac:dyDescent="0.25">
      <c r="A3302" s="175" t="s">
        <v>453</v>
      </c>
      <c r="B3302" s="175" t="s">
        <v>454</v>
      </c>
      <c r="C3302" s="175" t="s">
        <v>199</v>
      </c>
      <c r="D3302" s="175" t="s">
        <v>200</v>
      </c>
      <c r="E3302" s="175"/>
      <c r="F3302" s="174">
        <v>15504</v>
      </c>
      <c r="G3302" s="174">
        <v>0</v>
      </c>
      <c r="H3302" s="174">
        <v>0</v>
      </c>
      <c r="I3302" s="174">
        <v>0</v>
      </c>
      <c r="J3302" s="174">
        <v>6624</v>
      </c>
      <c r="K3302" s="174">
        <v>0</v>
      </c>
      <c r="L3302" s="174">
        <v>0</v>
      </c>
      <c r="M3302" s="174">
        <v>0</v>
      </c>
      <c r="N3302" s="174">
        <v>22128</v>
      </c>
    </row>
    <row r="3303" spans="1:14" hidden="1" outlineLevel="1" x14ac:dyDescent="0.25">
      <c r="A3303" s="175" t="s">
        <v>453</v>
      </c>
      <c r="B3303" s="175" t="s">
        <v>454</v>
      </c>
      <c r="C3303" s="175" t="s">
        <v>201</v>
      </c>
      <c r="D3303" s="175" t="s">
        <v>202</v>
      </c>
      <c r="E3303" s="175"/>
      <c r="F3303" s="174">
        <v>12864</v>
      </c>
      <c r="G3303" s="174">
        <v>0</v>
      </c>
      <c r="H3303" s="174">
        <v>0</v>
      </c>
      <c r="I3303" s="174">
        <v>0</v>
      </c>
      <c r="J3303" s="174">
        <v>1056</v>
      </c>
      <c r="K3303" s="174">
        <v>0</v>
      </c>
      <c r="L3303" s="174">
        <v>0</v>
      </c>
      <c r="M3303" s="174">
        <v>0</v>
      </c>
      <c r="N3303" s="174">
        <v>13920</v>
      </c>
    </row>
    <row r="3304" spans="1:14" hidden="1" outlineLevel="1" x14ac:dyDescent="0.25">
      <c r="A3304" s="175" t="s">
        <v>453</v>
      </c>
      <c r="B3304" s="175" t="s">
        <v>454</v>
      </c>
      <c r="C3304" s="175" t="s">
        <v>203</v>
      </c>
      <c r="D3304" s="175" t="s">
        <v>204</v>
      </c>
      <c r="E3304" s="175"/>
      <c r="F3304" s="174">
        <v>826176</v>
      </c>
      <c r="G3304" s="174">
        <v>0</v>
      </c>
      <c r="H3304" s="174">
        <v>0</v>
      </c>
      <c r="I3304" s="174">
        <v>0</v>
      </c>
      <c r="J3304" s="174">
        <v>480</v>
      </c>
      <c r="K3304" s="174">
        <v>0</v>
      </c>
      <c r="L3304" s="174">
        <v>0</v>
      </c>
      <c r="M3304" s="174">
        <v>0</v>
      </c>
      <c r="N3304" s="174">
        <v>826656</v>
      </c>
    </row>
    <row r="3305" spans="1:14" hidden="1" outlineLevel="1" x14ac:dyDescent="0.25">
      <c r="A3305" s="175" t="s">
        <v>453</v>
      </c>
      <c r="B3305" s="175" t="s">
        <v>454</v>
      </c>
      <c r="C3305" s="175" t="s">
        <v>205</v>
      </c>
      <c r="D3305" s="175" t="s">
        <v>206</v>
      </c>
      <c r="E3305" s="175"/>
      <c r="F3305" s="174">
        <v>205456</v>
      </c>
      <c r="G3305" s="174">
        <v>0</v>
      </c>
      <c r="H3305" s="174">
        <v>0</v>
      </c>
      <c r="I3305" s="174">
        <v>0</v>
      </c>
      <c r="J3305" s="174">
        <v>19536</v>
      </c>
      <c r="K3305" s="174">
        <v>0</v>
      </c>
      <c r="L3305" s="174">
        <v>320</v>
      </c>
      <c r="M3305" s="174">
        <v>0</v>
      </c>
      <c r="N3305" s="174">
        <v>225312</v>
      </c>
    </row>
    <row r="3306" spans="1:14" hidden="1" outlineLevel="1" x14ac:dyDescent="0.25">
      <c r="A3306" s="175" t="s">
        <v>453</v>
      </c>
      <c r="B3306" s="175" t="s">
        <v>454</v>
      </c>
      <c r="C3306" s="175" t="s">
        <v>207</v>
      </c>
      <c r="D3306" s="175" t="s">
        <v>208</v>
      </c>
      <c r="E3306" s="175"/>
      <c r="F3306" s="174">
        <v>0</v>
      </c>
      <c r="G3306" s="174">
        <v>0</v>
      </c>
      <c r="H3306" s="174">
        <v>0</v>
      </c>
      <c r="I3306" s="174">
        <v>0</v>
      </c>
      <c r="J3306" s="174">
        <v>0</v>
      </c>
      <c r="K3306" s="174">
        <v>0</v>
      </c>
      <c r="L3306" s="174">
        <v>0</v>
      </c>
      <c r="M3306" s="174">
        <v>0</v>
      </c>
      <c r="N3306" s="174">
        <v>0</v>
      </c>
    </row>
    <row r="3307" spans="1:14" hidden="1" outlineLevel="1" x14ac:dyDescent="0.25">
      <c r="A3307" s="175" t="s">
        <v>453</v>
      </c>
      <c r="B3307" s="175" t="s">
        <v>454</v>
      </c>
      <c r="C3307" s="175" t="s">
        <v>209</v>
      </c>
      <c r="D3307" s="175" t="s">
        <v>210</v>
      </c>
      <c r="E3307" s="175"/>
      <c r="F3307" s="174">
        <v>1693856</v>
      </c>
      <c r="G3307" s="174">
        <v>1444688</v>
      </c>
      <c r="H3307" s="174">
        <v>107136</v>
      </c>
      <c r="I3307" s="174">
        <v>147808</v>
      </c>
      <c r="J3307" s="174">
        <v>209136</v>
      </c>
      <c r="K3307" s="174">
        <v>519600</v>
      </c>
      <c r="L3307" s="174">
        <v>36929</v>
      </c>
      <c r="M3307" s="174">
        <v>13919</v>
      </c>
      <c r="N3307" s="174">
        <v>4173072</v>
      </c>
    </row>
    <row r="3308" spans="1:14" hidden="1" outlineLevel="1" x14ac:dyDescent="0.25">
      <c r="D3308" s="173" t="s">
        <v>211</v>
      </c>
      <c r="E3308" s="173"/>
    </row>
    <row r="3309" spans="1:14" hidden="1" outlineLevel="1" x14ac:dyDescent="0.25">
      <c r="A3309" s="175" t="s">
        <v>453</v>
      </c>
      <c r="B3309" s="175" t="s">
        <v>454</v>
      </c>
      <c r="C3309" s="175" t="s">
        <v>212</v>
      </c>
      <c r="D3309" s="175" t="s">
        <v>213</v>
      </c>
      <c r="E3309" s="175"/>
      <c r="F3309" s="174">
        <v>0</v>
      </c>
      <c r="G3309" s="174">
        <v>0</v>
      </c>
      <c r="H3309" s="174">
        <v>0</v>
      </c>
      <c r="I3309" s="174">
        <v>0</v>
      </c>
      <c r="J3309" s="174">
        <v>0</v>
      </c>
      <c r="K3309" s="174">
        <v>0</v>
      </c>
      <c r="L3309" s="174">
        <v>0</v>
      </c>
      <c r="M3309" s="174">
        <v>0</v>
      </c>
      <c r="N3309" s="174">
        <v>0</v>
      </c>
    </row>
    <row r="3310" spans="1:14" hidden="1" outlineLevel="1" x14ac:dyDescent="0.25">
      <c r="A3310" s="175" t="s">
        <v>453</v>
      </c>
      <c r="B3310" s="175" t="s">
        <v>454</v>
      </c>
      <c r="C3310" s="175" t="s">
        <v>214</v>
      </c>
      <c r="D3310" s="175" t="s">
        <v>215</v>
      </c>
      <c r="E3310" s="175"/>
      <c r="F3310" s="174">
        <v>0</v>
      </c>
      <c r="G3310" s="174">
        <v>0</v>
      </c>
      <c r="H3310" s="174">
        <v>0</v>
      </c>
      <c r="I3310" s="174">
        <v>0</v>
      </c>
      <c r="J3310" s="174">
        <v>0</v>
      </c>
      <c r="K3310" s="174">
        <v>0</v>
      </c>
      <c r="L3310" s="174">
        <v>0</v>
      </c>
      <c r="M3310" s="174">
        <v>0</v>
      </c>
      <c r="N3310" s="174">
        <v>0</v>
      </c>
    </row>
    <row r="3311" spans="1:14" hidden="1" outlineLevel="1" x14ac:dyDescent="0.25">
      <c r="A3311" s="175" t="s">
        <v>453</v>
      </c>
      <c r="B3311" s="175" t="s">
        <v>454</v>
      </c>
      <c r="C3311" s="175" t="s">
        <v>216</v>
      </c>
      <c r="D3311" s="175" t="s">
        <v>217</v>
      </c>
      <c r="E3311" s="175"/>
      <c r="F3311" s="174">
        <v>0</v>
      </c>
      <c r="G3311" s="174">
        <v>0</v>
      </c>
      <c r="H3311" s="174">
        <v>0</v>
      </c>
      <c r="I3311" s="174">
        <v>0</v>
      </c>
      <c r="J3311" s="174">
        <v>0</v>
      </c>
      <c r="K3311" s="174">
        <v>0</v>
      </c>
      <c r="L3311" s="174">
        <v>0</v>
      </c>
      <c r="M3311" s="174">
        <v>0</v>
      </c>
      <c r="N3311" s="174">
        <v>0</v>
      </c>
    </row>
    <row r="3312" spans="1:14" hidden="1" outlineLevel="1" x14ac:dyDescent="0.25">
      <c r="A3312" s="175" t="s">
        <v>453</v>
      </c>
      <c r="B3312" s="175" t="s">
        <v>454</v>
      </c>
      <c r="C3312" s="175" t="s">
        <v>218</v>
      </c>
      <c r="D3312" s="175" t="s">
        <v>219</v>
      </c>
      <c r="E3312" s="175"/>
      <c r="F3312" s="174">
        <v>0</v>
      </c>
      <c r="G3312" s="174">
        <v>0</v>
      </c>
      <c r="H3312" s="174">
        <v>0</v>
      </c>
      <c r="I3312" s="174">
        <v>0</v>
      </c>
      <c r="J3312" s="174">
        <v>0</v>
      </c>
      <c r="K3312" s="174">
        <v>0</v>
      </c>
      <c r="L3312" s="174">
        <v>0</v>
      </c>
      <c r="M3312" s="174">
        <v>0</v>
      </c>
      <c r="N3312" s="174">
        <v>0</v>
      </c>
    </row>
    <row r="3313" spans="1:14" hidden="1" outlineLevel="1" x14ac:dyDescent="0.25">
      <c r="A3313" s="175" t="s">
        <v>453</v>
      </c>
      <c r="B3313" s="175" t="s">
        <v>454</v>
      </c>
      <c r="C3313" s="175" t="s">
        <v>482</v>
      </c>
      <c r="D3313" s="175" t="s">
        <v>483</v>
      </c>
      <c r="E3313" s="175"/>
      <c r="F3313" s="174">
        <v>0</v>
      </c>
      <c r="G3313" s="174">
        <v>0</v>
      </c>
      <c r="H3313" s="174">
        <v>0</v>
      </c>
      <c r="I3313" s="174">
        <v>0</v>
      </c>
      <c r="J3313" s="174">
        <v>0</v>
      </c>
      <c r="K3313" s="174">
        <v>0</v>
      </c>
      <c r="L3313" s="174">
        <v>0</v>
      </c>
      <c r="M3313" s="174">
        <v>0</v>
      </c>
      <c r="N3313" s="174">
        <v>0</v>
      </c>
    </row>
    <row r="3314" spans="1:14" hidden="1" outlineLevel="1" x14ac:dyDescent="0.25">
      <c r="A3314" s="175" t="s">
        <v>453</v>
      </c>
      <c r="B3314" s="175" t="s">
        <v>454</v>
      </c>
      <c r="C3314" s="175" t="s">
        <v>484</v>
      </c>
      <c r="D3314" s="175" t="s">
        <v>220</v>
      </c>
      <c r="E3314" s="175"/>
      <c r="F3314" s="174">
        <v>0</v>
      </c>
      <c r="G3314" s="174">
        <v>0</v>
      </c>
      <c r="H3314" s="174">
        <v>0</v>
      </c>
      <c r="I3314" s="174">
        <v>0</v>
      </c>
      <c r="J3314" s="174">
        <v>0</v>
      </c>
      <c r="K3314" s="174">
        <v>0</v>
      </c>
      <c r="L3314" s="174">
        <v>0</v>
      </c>
      <c r="M3314" s="174">
        <v>0</v>
      </c>
      <c r="N3314" s="174">
        <v>0</v>
      </c>
    </row>
    <row r="3315" spans="1:14" hidden="1" outlineLevel="1" x14ac:dyDescent="0.25"/>
    <row r="3316" spans="1:14" hidden="1" outlineLevel="1" x14ac:dyDescent="0.25"/>
    <row r="3317" spans="1:14" hidden="1" outlineLevel="1" x14ac:dyDescent="0.25">
      <c r="A3317" s="173" t="s">
        <v>455</v>
      </c>
    </row>
    <row r="3318" spans="1:14" hidden="1" outlineLevel="1" x14ac:dyDescent="0.25">
      <c r="A3318" s="175" t="s">
        <v>6</v>
      </c>
      <c r="B3318" s="175" t="s">
        <v>143</v>
      </c>
      <c r="C3318" s="175" t="s">
        <v>14</v>
      </c>
      <c r="D3318" s="173" t="s">
        <v>144</v>
      </c>
      <c r="E3318" s="173"/>
      <c r="F3318" s="174" t="s">
        <v>145</v>
      </c>
      <c r="G3318" s="174" t="s">
        <v>146</v>
      </c>
      <c r="H3318" s="174" t="s">
        <v>147</v>
      </c>
      <c r="I3318" s="174" t="s">
        <v>148</v>
      </c>
      <c r="J3318" s="174" t="s">
        <v>149</v>
      </c>
      <c r="K3318" s="174" t="s">
        <v>150</v>
      </c>
      <c r="L3318" s="174" t="s">
        <v>151</v>
      </c>
      <c r="M3318" s="174" t="s">
        <v>152</v>
      </c>
      <c r="N3318" s="174" t="s">
        <v>5</v>
      </c>
    </row>
    <row r="3319" spans="1:14" hidden="1" outlineLevel="1" x14ac:dyDescent="0.25">
      <c r="A3319" s="175" t="s">
        <v>456</v>
      </c>
      <c r="B3319" s="175" t="s">
        <v>457</v>
      </c>
      <c r="C3319" s="175" t="s">
        <v>155</v>
      </c>
      <c r="D3319" s="175" t="s">
        <v>156</v>
      </c>
      <c r="E3319" s="175"/>
      <c r="F3319" s="174">
        <v>4704</v>
      </c>
      <c r="G3319" s="174">
        <v>0</v>
      </c>
      <c r="H3319" s="174">
        <v>0</v>
      </c>
      <c r="I3319" s="174">
        <v>0</v>
      </c>
      <c r="J3319" s="174">
        <v>0</v>
      </c>
      <c r="K3319" s="174">
        <v>0</v>
      </c>
      <c r="L3319" s="174">
        <v>256</v>
      </c>
      <c r="M3319" s="174">
        <v>0</v>
      </c>
      <c r="N3319" s="174">
        <v>4960</v>
      </c>
    </row>
    <row r="3320" spans="1:14" hidden="1" outlineLevel="1" x14ac:dyDescent="0.25">
      <c r="A3320" s="175" t="s">
        <v>456</v>
      </c>
      <c r="B3320" s="175" t="s">
        <v>457</v>
      </c>
      <c r="C3320" s="175" t="s">
        <v>157</v>
      </c>
      <c r="D3320" s="175" t="s">
        <v>158</v>
      </c>
      <c r="E3320" s="175"/>
      <c r="F3320" s="174">
        <v>0</v>
      </c>
      <c r="G3320" s="174">
        <v>0</v>
      </c>
      <c r="H3320" s="174">
        <v>0</v>
      </c>
      <c r="I3320" s="174">
        <v>0</v>
      </c>
      <c r="J3320" s="174">
        <v>0</v>
      </c>
      <c r="K3320" s="174">
        <v>0</v>
      </c>
      <c r="L3320" s="174">
        <v>0</v>
      </c>
      <c r="M3320" s="174">
        <v>0</v>
      </c>
      <c r="N3320" s="174">
        <v>0</v>
      </c>
    </row>
    <row r="3321" spans="1:14" hidden="1" outlineLevel="1" x14ac:dyDescent="0.25">
      <c r="A3321" s="175" t="s">
        <v>456</v>
      </c>
      <c r="B3321" s="175" t="s">
        <v>457</v>
      </c>
      <c r="C3321" s="175" t="s">
        <v>159</v>
      </c>
      <c r="D3321" s="175" t="s">
        <v>160</v>
      </c>
      <c r="E3321" s="175"/>
      <c r="F3321" s="174">
        <v>0</v>
      </c>
      <c r="G3321" s="174">
        <v>668400</v>
      </c>
      <c r="H3321" s="174">
        <v>0</v>
      </c>
      <c r="I3321" s="174">
        <v>0</v>
      </c>
      <c r="J3321" s="174">
        <v>0</v>
      </c>
      <c r="K3321" s="174">
        <v>0</v>
      </c>
      <c r="L3321" s="174">
        <v>0</v>
      </c>
      <c r="M3321" s="174">
        <v>0</v>
      </c>
      <c r="N3321" s="174">
        <v>668400</v>
      </c>
    </row>
    <row r="3322" spans="1:14" hidden="1" outlineLevel="1" x14ac:dyDescent="0.25">
      <c r="A3322" s="175" t="s">
        <v>456</v>
      </c>
      <c r="B3322" s="175" t="s">
        <v>457</v>
      </c>
      <c r="C3322" s="175" t="s">
        <v>161</v>
      </c>
      <c r="D3322" s="175" t="s">
        <v>162</v>
      </c>
      <c r="E3322" s="175"/>
      <c r="F3322" s="174">
        <v>48096</v>
      </c>
      <c r="G3322" s="174">
        <v>32240</v>
      </c>
      <c r="H3322" s="174">
        <v>0</v>
      </c>
      <c r="I3322" s="174">
        <v>0</v>
      </c>
      <c r="J3322" s="174">
        <v>96032</v>
      </c>
      <c r="K3322" s="174">
        <v>15520</v>
      </c>
      <c r="L3322" s="174">
        <v>16564</v>
      </c>
      <c r="M3322" s="174">
        <v>2968</v>
      </c>
      <c r="N3322" s="174">
        <v>211420</v>
      </c>
    </row>
    <row r="3323" spans="1:14" hidden="1" outlineLevel="1" x14ac:dyDescent="0.25">
      <c r="A3323" s="175" t="s">
        <v>456</v>
      </c>
      <c r="B3323" s="175" t="s">
        <v>457</v>
      </c>
      <c r="C3323" s="175" t="s">
        <v>163</v>
      </c>
      <c r="D3323" s="175" t="s">
        <v>164</v>
      </c>
      <c r="E3323" s="175"/>
      <c r="F3323" s="174">
        <v>0</v>
      </c>
      <c r="G3323" s="174">
        <v>0</v>
      </c>
      <c r="H3323" s="174">
        <v>0</v>
      </c>
      <c r="I3323" s="174">
        <v>0</v>
      </c>
      <c r="J3323" s="174">
        <v>0</v>
      </c>
      <c r="K3323" s="174">
        <v>0</v>
      </c>
      <c r="L3323" s="174">
        <v>352</v>
      </c>
      <c r="M3323" s="174">
        <v>0</v>
      </c>
      <c r="N3323" s="174">
        <v>352</v>
      </c>
    </row>
    <row r="3324" spans="1:14" hidden="1" outlineLevel="1" x14ac:dyDescent="0.25">
      <c r="A3324" s="175" t="s">
        <v>456</v>
      </c>
      <c r="B3324" s="175" t="s">
        <v>457</v>
      </c>
      <c r="C3324" s="175" t="s">
        <v>165</v>
      </c>
      <c r="D3324" s="175" t="s">
        <v>166</v>
      </c>
      <c r="E3324" s="175"/>
      <c r="F3324" s="174">
        <v>18864</v>
      </c>
      <c r="G3324" s="174">
        <v>0</v>
      </c>
      <c r="H3324" s="174">
        <v>0</v>
      </c>
      <c r="I3324" s="174">
        <v>0</v>
      </c>
      <c r="J3324" s="174">
        <v>41424</v>
      </c>
      <c r="K3324" s="174">
        <v>0</v>
      </c>
      <c r="L3324" s="174">
        <v>43344</v>
      </c>
      <c r="M3324" s="174">
        <v>0</v>
      </c>
      <c r="N3324" s="174">
        <v>103632</v>
      </c>
    </row>
    <row r="3325" spans="1:14" hidden="1" outlineLevel="1" x14ac:dyDescent="0.25">
      <c r="A3325" s="175" t="s">
        <v>456</v>
      </c>
      <c r="B3325" s="175" t="s">
        <v>457</v>
      </c>
      <c r="C3325" s="175" t="s">
        <v>167</v>
      </c>
      <c r="D3325" s="175" t="s">
        <v>168</v>
      </c>
      <c r="E3325" s="175"/>
      <c r="F3325" s="174">
        <v>0</v>
      </c>
      <c r="G3325" s="174">
        <v>59184</v>
      </c>
      <c r="H3325" s="174">
        <v>0</v>
      </c>
      <c r="I3325" s="174">
        <v>0</v>
      </c>
      <c r="J3325" s="174">
        <v>0</v>
      </c>
      <c r="K3325" s="174">
        <v>97168</v>
      </c>
      <c r="L3325" s="174">
        <v>0</v>
      </c>
      <c r="M3325" s="174">
        <v>8876</v>
      </c>
      <c r="N3325" s="174">
        <v>165228</v>
      </c>
    </row>
    <row r="3326" spans="1:14" hidden="1" outlineLevel="1" x14ac:dyDescent="0.25">
      <c r="A3326" s="175" t="s">
        <v>456</v>
      </c>
      <c r="B3326" s="175" t="s">
        <v>457</v>
      </c>
      <c r="C3326" s="175" t="s">
        <v>169</v>
      </c>
      <c r="D3326" s="175" t="s">
        <v>170</v>
      </c>
      <c r="E3326" s="175"/>
      <c r="F3326" s="174">
        <v>0</v>
      </c>
      <c r="G3326" s="174">
        <v>0</v>
      </c>
      <c r="H3326" s="174">
        <v>0</v>
      </c>
      <c r="I3326" s="174">
        <v>0</v>
      </c>
      <c r="J3326" s="174">
        <v>0</v>
      </c>
      <c r="K3326" s="174">
        <v>0</v>
      </c>
      <c r="L3326" s="174">
        <v>0</v>
      </c>
      <c r="M3326" s="174">
        <v>0</v>
      </c>
      <c r="N3326" s="174">
        <v>0</v>
      </c>
    </row>
    <row r="3327" spans="1:14" hidden="1" outlineLevel="1" x14ac:dyDescent="0.25">
      <c r="A3327" s="175" t="s">
        <v>456</v>
      </c>
      <c r="B3327" s="175" t="s">
        <v>457</v>
      </c>
      <c r="C3327" s="175" t="s">
        <v>171</v>
      </c>
      <c r="D3327" s="175" t="s">
        <v>172</v>
      </c>
      <c r="E3327" s="175"/>
      <c r="F3327" s="174">
        <v>16896</v>
      </c>
      <c r="G3327" s="174">
        <v>34784</v>
      </c>
      <c r="H3327" s="174">
        <v>0</v>
      </c>
      <c r="I3327" s="174">
        <v>0</v>
      </c>
      <c r="J3327" s="174">
        <v>26960</v>
      </c>
      <c r="K3327" s="174">
        <v>0</v>
      </c>
      <c r="L3327" s="174">
        <v>0</v>
      </c>
      <c r="M3327" s="174">
        <v>0</v>
      </c>
      <c r="N3327" s="174">
        <v>78640</v>
      </c>
    </row>
    <row r="3328" spans="1:14" hidden="1" outlineLevel="1" x14ac:dyDescent="0.25">
      <c r="A3328" s="175" t="s">
        <v>456</v>
      </c>
      <c r="B3328" s="175" t="s">
        <v>457</v>
      </c>
      <c r="C3328" s="175" t="s">
        <v>173</v>
      </c>
      <c r="D3328" s="175" t="s">
        <v>174</v>
      </c>
      <c r="E3328" s="175"/>
      <c r="F3328" s="174">
        <v>0</v>
      </c>
      <c r="G3328" s="174">
        <v>0</v>
      </c>
      <c r="H3328" s="174">
        <v>0</v>
      </c>
      <c r="I3328" s="174">
        <v>0</v>
      </c>
      <c r="J3328" s="174">
        <v>0</v>
      </c>
      <c r="K3328" s="174">
        <v>896</v>
      </c>
      <c r="L3328" s="174">
        <v>0</v>
      </c>
      <c r="M3328" s="174">
        <v>0</v>
      </c>
      <c r="N3328" s="174">
        <v>896</v>
      </c>
    </row>
    <row r="3329" spans="1:14" hidden="1" outlineLevel="1" x14ac:dyDescent="0.25">
      <c r="A3329" s="175" t="s">
        <v>456</v>
      </c>
      <c r="B3329" s="175" t="s">
        <v>457</v>
      </c>
      <c r="C3329" s="175" t="s">
        <v>175</v>
      </c>
      <c r="D3329" s="175" t="s">
        <v>176</v>
      </c>
      <c r="E3329" s="175"/>
      <c r="F3329" s="174">
        <v>0</v>
      </c>
      <c r="G3329" s="174">
        <v>0</v>
      </c>
      <c r="H3329" s="174">
        <v>0</v>
      </c>
      <c r="I3329" s="174">
        <v>0</v>
      </c>
      <c r="J3329" s="174">
        <v>0</v>
      </c>
      <c r="K3329" s="174">
        <v>0</v>
      </c>
      <c r="L3329" s="174">
        <v>0</v>
      </c>
      <c r="M3329" s="174">
        <v>3430</v>
      </c>
      <c r="N3329" s="174">
        <v>3430</v>
      </c>
    </row>
    <row r="3330" spans="1:14" hidden="1" outlineLevel="1" x14ac:dyDescent="0.25">
      <c r="A3330" s="175" t="s">
        <v>456</v>
      </c>
      <c r="B3330" s="175" t="s">
        <v>457</v>
      </c>
      <c r="C3330" s="175" t="s">
        <v>177</v>
      </c>
      <c r="D3330" s="175" t="s">
        <v>178</v>
      </c>
      <c r="E3330" s="175"/>
      <c r="F3330" s="174">
        <v>546512</v>
      </c>
      <c r="G3330" s="174">
        <v>0</v>
      </c>
      <c r="H3330" s="174">
        <v>0</v>
      </c>
      <c r="I3330" s="174">
        <v>80605</v>
      </c>
      <c r="J3330" s="174">
        <v>0</v>
      </c>
      <c r="K3330" s="174">
        <v>0</v>
      </c>
      <c r="L3330" s="174">
        <v>640</v>
      </c>
      <c r="M3330" s="174">
        <v>0</v>
      </c>
      <c r="N3330" s="174">
        <v>627757</v>
      </c>
    </row>
    <row r="3331" spans="1:14" hidden="1" outlineLevel="1" x14ac:dyDescent="0.25">
      <c r="A3331" s="175" t="s">
        <v>456</v>
      </c>
      <c r="B3331" s="175" t="s">
        <v>457</v>
      </c>
      <c r="C3331" s="175" t="s">
        <v>179</v>
      </c>
      <c r="D3331" s="175" t="s">
        <v>180</v>
      </c>
      <c r="E3331" s="175"/>
      <c r="F3331" s="174">
        <v>94992</v>
      </c>
      <c r="G3331" s="174">
        <v>0</v>
      </c>
      <c r="H3331" s="174">
        <v>0</v>
      </c>
      <c r="I3331" s="174">
        <v>0</v>
      </c>
      <c r="J3331" s="174">
        <v>0</v>
      </c>
      <c r="K3331" s="174">
        <v>0</v>
      </c>
      <c r="L3331" s="174">
        <v>0</v>
      </c>
      <c r="M3331" s="174">
        <v>0</v>
      </c>
      <c r="N3331" s="174">
        <v>94992</v>
      </c>
    </row>
    <row r="3332" spans="1:14" hidden="1" outlineLevel="1" x14ac:dyDescent="0.25">
      <c r="A3332" s="175" t="s">
        <v>456</v>
      </c>
      <c r="B3332" s="175" t="s">
        <v>457</v>
      </c>
      <c r="C3332" s="175" t="s">
        <v>181</v>
      </c>
      <c r="D3332" s="175" t="s">
        <v>182</v>
      </c>
      <c r="E3332" s="175"/>
      <c r="F3332" s="174">
        <v>0</v>
      </c>
      <c r="G3332" s="174">
        <v>0</v>
      </c>
      <c r="H3332" s="174">
        <v>0</v>
      </c>
      <c r="I3332" s="174">
        <v>0</v>
      </c>
      <c r="J3332" s="174">
        <v>0</v>
      </c>
      <c r="K3332" s="174">
        <v>0</v>
      </c>
      <c r="L3332" s="174">
        <v>0</v>
      </c>
      <c r="M3332" s="174">
        <v>11280</v>
      </c>
      <c r="N3332" s="174">
        <v>11280</v>
      </c>
    </row>
    <row r="3333" spans="1:14" hidden="1" outlineLevel="1" x14ac:dyDescent="0.25">
      <c r="A3333" s="175" t="s">
        <v>456</v>
      </c>
      <c r="B3333" s="175" t="s">
        <v>457</v>
      </c>
      <c r="C3333" s="175" t="s">
        <v>183</v>
      </c>
      <c r="D3333" s="175" t="s">
        <v>184</v>
      </c>
      <c r="E3333" s="175"/>
      <c r="F3333" s="174">
        <v>0</v>
      </c>
      <c r="G3333" s="174">
        <v>0</v>
      </c>
      <c r="H3333" s="174">
        <v>0</v>
      </c>
      <c r="I3333" s="174">
        <v>0</v>
      </c>
      <c r="J3333" s="174">
        <v>0</v>
      </c>
      <c r="K3333" s="174">
        <v>28608</v>
      </c>
      <c r="L3333" s="174">
        <v>0</v>
      </c>
      <c r="M3333" s="174">
        <v>0</v>
      </c>
      <c r="N3333" s="174">
        <v>28608</v>
      </c>
    </row>
    <row r="3334" spans="1:14" hidden="1" outlineLevel="1" x14ac:dyDescent="0.25">
      <c r="A3334" s="175" t="s">
        <v>456</v>
      </c>
      <c r="B3334" s="175" t="s">
        <v>457</v>
      </c>
      <c r="C3334" s="175" t="s">
        <v>185</v>
      </c>
      <c r="D3334" s="175" t="s">
        <v>186</v>
      </c>
      <c r="E3334" s="175"/>
      <c r="F3334" s="174">
        <v>2352</v>
      </c>
      <c r="G3334" s="174">
        <v>1632</v>
      </c>
      <c r="H3334" s="174">
        <v>0</v>
      </c>
      <c r="I3334" s="174">
        <v>0</v>
      </c>
      <c r="J3334" s="174">
        <v>0</v>
      </c>
      <c r="K3334" s="174">
        <v>130544</v>
      </c>
      <c r="L3334" s="174">
        <v>0</v>
      </c>
      <c r="M3334" s="174">
        <v>40126</v>
      </c>
      <c r="N3334" s="174">
        <v>174654</v>
      </c>
    </row>
    <row r="3335" spans="1:14" hidden="1" outlineLevel="1" x14ac:dyDescent="0.25">
      <c r="A3335" s="175" t="s">
        <v>456</v>
      </c>
      <c r="B3335" s="175" t="s">
        <v>457</v>
      </c>
      <c r="C3335" s="175" t="s">
        <v>187</v>
      </c>
      <c r="D3335" s="175" t="s">
        <v>188</v>
      </c>
      <c r="E3335" s="175"/>
      <c r="F3335" s="174">
        <v>0</v>
      </c>
      <c r="G3335" s="174">
        <v>0</v>
      </c>
      <c r="H3335" s="174">
        <v>0</v>
      </c>
      <c r="I3335" s="174">
        <v>0</v>
      </c>
      <c r="J3335" s="174">
        <v>0</v>
      </c>
      <c r="K3335" s="174">
        <v>0</v>
      </c>
      <c r="L3335" s="174">
        <v>0</v>
      </c>
      <c r="M3335" s="174">
        <v>0</v>
      </c>
      <c r="N3335" s="174">
        <v>0</v>
      </c>
    </row>
    <row r="3336" spans="1:14" hidden="1" outlineLevel="1" x14ac:dyDescent="0.25">
      <c r="A3336" s="175" t="s">
        <v>456</v>
      </c>
      <c r="B3336" s="175" t="s">
        <v>457</v>
      </c>
      <c r="C3336" s="175" t="s">
        <v>189</v>
      </c>
      <c r="D3336" s="175" t="s">
        <v>190</v>
      </c>
      <c r="E3336" s="175"/>
      <c r="F3336" s="174">
        <v>0</v>
      </c>
      <c r="G3336" s="174">
        <v>0</v>
      </c>
      <c r="H3336" s="174">
        <v>0</v>
      </c>
      <c r="I3336" s="174">
        <v>0</v>
      </c>
      <c r="J3336" s="174">
        <v>0</v>
      </c>
      <c r="K3336" s="174">
        <v>0</v>
      </c>
      <c r="L3336" s="174">
        <v>0</v>
      </c>
      <c r="M3336" s="174">
        <v>0</v>
      </c>
      <c r="N3336" s="174">
        <v>0</v>
      </c>
    </row>
    <row r="3337" spans="1:14" hidden="1" outlineLevel="1" x14ac:dyDescent="0.25">
      <c r="A3337" s="175" t="s">
        <v>456</v>
      </c>
      <c r="B3337" s="175" t="s">
        <v>457</v>
      </c>
      <c r="C3337" s="175" t="s">
        <v>191</v>
      </c>
      <c r="D3337" s="175" t="s">
        <v>192</v>
      </c>
      <c r="E3337" s="175"/>
      <c r="F3337" s="174">
        <v>0</v>
      </c>
      <c r="G3337" s="174">
        <v>311648</v>
      </c>
      <c r="H3337" s="174">
        <v>103264</v>
      </c>
      <c r="I3337" s="174">
        <v>0</v>
      </c>
      <c r="J3337" s="174">
        <v>0</v>
      </c>
      <c r="K3337" s="174">
        <v>0</v>
      </c>
      <c r="L3337" s="174">
        <v>0</v>
      </c>
      <c r="M3337" s="174">
        <v>750</v>
      </c>
      <c r="N3337" s="174">
        <v>415662</v>
      </c>
    </row>
    <row r="3338" spans="1:14" hidden="1" outlineLevel="1" x14ac:dyDescent="0.25">
      <c r="A3338" s="175" t="s">
        <v>456</v>
      </c>
      <c r="B3338" s="175" t="s">
        <v>457</v>
      </c>
      <c r="C3338" s="175" t="s">
        <v>193</v>
      </c>
      <c r="D3338" s="175" t="s">
        <v>194</v>
      </c>
      <c r="E3338" s="175"/>
      <c r="F3338" s="174">
        <v>0</v>
      </c>
      <c r="G3338" s="174">
        <v>0</v>
      </c>
      <c r="H3338" s="174">
        <v>0</v>
      </c>
      <c r="I3338" s="174">
        <v>0</v>
      </c>
      <c r="J3338" s="174">
        <v>0</v>
      </c>
      <c r="K3338" s="174">
        <v>0</v>
      </c>
      <c r="L3338" s="174">
        <v>0</v>
      </c>
      <c r="M3338" s="174">
        <v>0</v>
      </c>
      <c r="N3338" s="174">
        <v>0</v>
      </c>
    </row>
    <row r="3339" spans="1:14" hidden="1" outlineLevel="1" x14ac:dyDescent="0.25">
      <c r="A3339" s="175" t="s">
        <v>456</v>
      </c>
      <c r="B3339" s="175" t="s">
        <v>457</v>
      </c>
      <c r="C3339" s="175" t="s">
        <v>195</v>
      </c>
      <c r="D3339" s="175" t="s">
        <v>196</v>
      </c>
      <c r="E3339" s="175"/>
      <c r="F3339" s="174">
        <v>0</v>
      </c>
      <c r="G3339" s="174">
        <v>0</v>
      </c>
      <c r="H3339" s="174">
        <v>0</v>
      </c>
      <c r="I3339" s="174">
        <v>0</v>
      </c>
      <c r="J3339" s="174">
        <v>0</v>
      </c>
      <c r="K3339" s="174">
        <v>0</v>
      </c>
      <c r="L3339" s="174">
        <v>0</v>
      </c>
      <c r="M3339" s="174">
        <v>0</v>
      </c>
      <c r="N3339" s="174">
        <v>0</v>
      </c>
    </row>
    <row r="3340" spans="1:14" hidden="1" outlineLevel="1" x14ac:dyDescent="0.25">
      <c r="A3340" s="175" t="s">
        <v>456</v>
      </c>
      <c r="B3340" s="175" t="s">
        <v>457</v>
      </c>
      <c r="C3340" s="175" t="s">
        <v>197</v>
      </c>
      <c r="D3340" s="175" t="s">
        <v>198</v>
      </c>
      <c r="E3340" s="175"/>
      <c r="F3340" s="174">
        <v>0</v>
      </c>
      <c r="G3340" s="174">
        <v>0</v>
      </c>
      <c r="H3340" s="174">
        <v>0</v>
      </c>
      <c r="I3340" s="174">
        <v>0</v>
      </c>
      <c r="J3340" s="174">
        <v>12000</v>
      </c>
      <c r="K3340" s="174">
        <v>0</v>
      </c>
      <c r="L3340" s="174">
        <v>0</v>
      </c>
      <c r="M3340" s="174">
        <v>0</v>
      </c>
      <c r="N3340" s="174">
        <v>12000</v>
      </c>
    </row>
    <row r="3341" spans="1:14" hidden="1" outlineLevel="1" x14ac:dyDescent="0.25">
      <c r="A3341" s="175" t="s">
        <v>456</v>
      </c>
      <c r="B3341" s="175" t="s">
        <v>457</v>
      </c>
      <c r="C3341" s="175" t="s">
        <v>199</v>
      </c>
      <c r="D3341" s="175" t="s">
        <v>200</v>
      </c>
      <c r="E3341" s="175"/>
      <c r="F3341" s="174">
        <v>89568</v>
      </c>
      <c r="G3341" s="174">
        <v>0</v>
      </c>
      <c r="H3341" s="174">
        <v>0</v>
      </c>
      <c r="I3341" s="174">
        <v>0</v>
      </c>
      <c r="J3341" s="174">
        <v>0</v>
      </c>
      <c r="K3341" s="174">
        <v>0</v>
      </c>
      <c r="L3341" s="174">
        <v>3200</v>
      </c>
      <c r="M3341" s="174">
        <v>0</v>
      </c>
      <c r="N3341" s="174">
        <v>92768</v>
      </c>
    </row>
    <row r="3342" spans="1:14" hidden="1" outlineLevel="1" x14ac:dyDescent="0.25">
      <c r="A3342" s="175" t="s">
        <v>456</v>
      </c>
      <c r="B3342" s="175" t="s">
        <v>457</v>
      </c>
      <c r="C3342" s="175" t="s">
        <v>201</v>
      </c>
      <c r="D3342" s="175" t="s">
        <v>202</v>
      </c>
      <c r="E3342" s="175"/>
      <c r="F3342" s="174">
        <v>18192</v>
      </c>
      <c r="G3342" s="174">
        <v>0</v>
      </c>
      <c r="H3342" s="174">
        <v>0</v>
      </c>
      <c r="I3342" s="174">
        <v>0</v>
      </c>
      <c r="J3342" s="174">
        <v>2880</v>
      </c>
      <c r="K3342" s="174">
        <v>0</v>
      </c>
      <c r="L3342" s="174">
        <v>0</v>
      </c>
      <c r="M3342" s="174">
        <v>0</v>
      </c>
      <c r="N3342" s="174">
        <v>21072</v>
      </c>
    </row>
    <row r="3343" spans="1:14" hidden="1" outlineLevel="1" x14ac:dyDescent="0.25">
      <c r="A3343" s="175" t="s">
        <v>456</v>
      </c>
      <c r="B3343" s="175" t="s">
        <v>457</v>
      </c>
      <c r="C3343" s="175" t="s">
        <v>203</v>
      </c>
      <c r="D3343" s="175" t="s">
        <v>204</v>
      </c>
      <c r="E3343" s="175"/>
      <c r="F3343" s="174">
        <v>686016</v>
      </c>
      <c r="G3343" s="174">
        <v>0</v>
      </c>
      <c r="H3343" s="174">
        <v>0</v>
      </c>
      <c r="I3343" s="174">
        <v>0</v>
      </c>
      <c r="J3343" s="174">
        <v>8256</v>
      </c>
      <c r="K3343" s="174">
        <v>0</v>
      </c>
      <c r="L3343" s="174">
        <v>0</v>
      </c>
      <c r="M3343" s="174">
        <v>0</v>
      </c>
      <c r="N3343" s="174">
        <v>694272</v>
      </c>
    </row>
    <row r="3344" spans="1:14" hidden="1" outlineLevel="1" x14ac:dyDescent="0.25">
      <c r="A3344" s="175" t="s">
        <v>456</v>
      </c>
      <c r="B3344" s="175" t="s">
        <v>457</v>
      </c>
      <c r="C3344" s="175" t="s">
        <v>205</v>
      </c>
      <c r="D3344" s="175" t="s">
        <v>206</v>
      </c>
      <c r="E3344" s="175"/>
      <c r="F3344" s="174">
        <v>274168</v>
      </c>
      <c r="G3344" s="174">
        <v>0</v>
      </c>
      <c r="H3344" s="174">
        <v>0</v>
      </c>
      <c r="I3344" s="174">
        <v>0</v>
      </c>
      <c r="J3344" s="174">
        <v>55872</v>
      </c>
      <c r="K3344" s="174">
        <v>0</v>
      </c>
      <c r="L3344" s="174">
        <v>1344</v>
      </c>
      <c r="M3344" s="174">
        <v>0</v>
      </c>
      <c r="N3344" s="174">
        <v>331384</v>
      </c>
    </row>
    <row r="3345" spans="1:14" hidden="1" outlineLevel="1" x14ac:dyDescent="0.25">
      <c r="A3345" s="175" t="s">
        <v>456</v>
      </c>
      <c r="B3345" s="175" t="s">
        <v>457</v>
      </c>
      <c r="C3345" s="175" t="s">
        <v>207</v>
      </c>
      <c r="D3345" s="175" t="s">
        <v>208</v>
      </c>
      <c r="E3345" s="175"/>
      <c r="F3345" s="174">
        <v>0</v>
      </c>
      <c r="G3345" s="174">
        <v>0</v>
      </c>
      <c r="H3345" s="174">
        <v>0</v>
      </c>
      <c r="I3345" s="174">
        <v>0</v>
      </c>
      <c r="J3345" s="174">
        <v>0</v>
      </c>
      <c r="K3345" s="174">
        <v>0</v>
      </c>
      <c r="L3345" s="174">
        <v>0</v>
      </c>
      <c r="M3345" s="174">
        <v>0</v>
      </c>
      <c r="N3345" s="174">
        <v>0</v>
      </c>
    </row>
    <row r="3346" spans="1:14" hidden="1" outlineLevel="1" x14ac:dyDescent="0.25">
      <c r="A3346" s="175" t="s">
        <v>456</v>
      </c>
      <c r="B3346" s="175" t="s">
        <v>457</v>
      </c>
      <c r="C3346" s="175" t="s">
        <v>209</v>
      </c>
      <c r="D3346" s="175" t="s">
        <v>210</v>
      </c>
      <c r="E3346" s="175"/>
      <c r="F3346" s="174">
        <v>1800360</v>
      </c>
      <c r="G3346" s="174">
        <v>1107888</v>
      </c>
      <c r="H3346" s="174">
        <v>103264</v>
      </c>
      <c r="I3346" s="174">
        <v>80605</v>
      </c>
      <c r="J3346" s="174">
        <v>243424</v>
      </c>
      <c r="K3346" s="174">
        <v>272736</v>
      </c>
      <c r="L3346" s="174">
        <v>65700</v>
      </c>
      <c r="M3346" s="174">
        <v>67430</v>
      </c>
      <c r="N3346" s="174">
        <v>3741407</v>
      </c>
    </row>
    <row r="3347" spans="1:14" hidden="1" outlineLevel="1" x14ac:dyDescent="0.25">
      <c r="D3347" s="173" t="s">
        <v>211</v>
      </c>
      <c r="E3347" s="173"/>
    </row>
    <row r="3348" spans="1:14" hidden="1" outlineLevel="1" x14ac:dyDescent="0.25">
      <c r="A3348" s="175" t="s">
        <v>456</v>
      </c>
      <c r="B3348" s="175" t="s">
        <v>457</v>
      </c>
      <c r="C3348" s="175" t="s">
        <v>212</v>
      </c>
      <c r="D3348" s="175" t="s">
        <v>213</v>
      </c>
      <c r="E3348" s="175"/>
      <c r="F3348" s="174">
        <v>0</v>
      </c>
      <c r="G3348" s="174">
        <v>0</v>
      </c>
      <c r="H3348" s="174">
        <v>0</v>
      </c>
      <c r="I3348" s="174">
        <v>0</v>
      </c>
      <c r="J3348" s="174">
        <v>0</v>
      </c>
      <c r="K3348" s="174">
        <v>0</v>
      </c>
      <c r="L3348" s="174">
        <v>0</v>
      </c>
      <c r="M3348" s="174">
        <v>0</v>
      </c>
      <c r="N3348" s="174">
        <v>0</v>
      </c>
    </row>
    <row r="3349" spans="1:14" hidden="1" outlineLevel="1" x14ac:dyDescent="0.25">
      <c r="A3349" s="175" t="s">
        <v>456</v>
      </c>
      <c r="B3349" s="175" t="s">
        <v>457</v>
      </c>
      <c r="C3349" s="175" t="s">
        <v>214</v>
      </c>
      <c r="D3349" s="175" t="s">
        <v>215</v>
      </c>
      <c r="E3349" s="175"/>
      <c r="F3349" s="174">
        <v>0</v>
      </c>
      <c r="G3349" s="174">
        <v>0</v>
      </c>
      <c r="H3349" s="174">
        <v>0</v>
      </c>
      <c r="I3349" s="174">
        <v>0</v>
      </c>
      <c r="J3349" s="174">
        <v>0</v>
      </c>
      <c r="K3349" s="174">
        <v>0</v>
      </c>
      <c r="L3349" s="174">
        <v>0</v>
      </c>
      <c r="M3349" s="174">
        <v>0</v>
      </c>
      <c r="N3349" s="174">
        <v>0</v>
      </c>
    </row>
    <row r="3350" spans="1:14" hidden="1" outlineLevel="1" x14ac:dyDescent="0.25">
      <c r="A3350" s="175" t="s">
        <v>456</v>
      </c>
      <c r="B3350" s="175" t="s">
        <v>457</v>
      </c>
      <c r="C3350" s="175" t="s">
        <v>216</v>
      </c>
      <c r="D3350" s="175" t="s">
        <v>217</v>
      </c>
      <c r="E3350" s="175"/>
      <c r="F3350" s="174">
        <v>0</v>
      </c>
      <c r="G3350" s="174">
        <v>0</v>
      </c>
      <c r="H3350" s="174">
        <v>0</v>
      </c>
      <c r="I3350" s="174">
        <v>0</v>
      </c>
      <c r="J3350" s="174">
        <v>0</v>
      </c>
      <c r="K3350" s="174">
        <v>0</v>
      </c>
      <c r="L3350" s="174">
        <v>0</v>
      </c>
      <c r="M3350" s="174">
        <v>0</v>
      </c>
      <c r="N3350" s="174">
        <v>0</v>
      </c>
    </row>
    <row r="3351" spans="1:14" hidden="1" outlineLevel="1" x14ac:dyDescent="0.25">
      <c r="A3351" s="175" t="s">
        <v>456</v>
      </c>
      <c r="B3351" s="175" t="s">
        <v>457</v>
      </c>
      <c r="C3351" s="175" t="s">
        <v>218</v>
      </c>
      <c r="D3351" s="175" t="s">
        <v>219</v>
      </c>
      <c r="E3351" s="175"/>
      <c r="F3351" s="174">
        <v>0</v>
      </c>
      <c r="G3351" s="174">
        <v>0</v>
      </c>
      <c r="H3351" s="174">
        <v>0</v>
      </c>
      <c r="I3351" s="174">
        <v>0</v>
      </c>
      <c r="J3351" s="174">
        <v>0</v>
      </c>
      <c r="K3351" s="174">
        <v>0</v>
      </c>
      <c r="L3351" s="174">
        <v>0</v>
      </c>
      <c r="M3351" s="174">
        <v>0</v>
      </c>
      <c r="N3351" s="174">
        <v>0</v>
      </c>
    </row>
    <row r="3352" spans="1:14" hidden="1" outlineLevel="1" x14ac:dyDescent="0.25">
      <c r="A3352" s="175" t="s">
        <v>456</v>
      </c>
      <c r="B3352" s="175" t="s">
        <v>457</v>
      </c>
      <c r="C3352" s="175" t="s">
        <v>482</v>
      </c>
      <c r="D3352" s="175" t="s">
        <v>483</v>
      </c>
      <c r="E3352" s="175"/>
      <c r="F3352" s="174">
        <v>0</v>
      </c>
      <c r="G3352" s="174">
        <v>0</v>
      </c>
      <c r="H3352" s="174">
        <v>0</v>
      </c>
      <c r="I3352" s="174">
        <v>0</v>
      </c>
      <c r="J3352" s="174">
        <v>0</v>
      </c>
      <c r="K3352" s="174">
        <v>0</v>
      </c>
      <c r="L3352" s="174">
        <v>0</v>
      </c>
      <c r="M3352" s="174">
        <v>0</v>
      </c>
      <c r="N3352" s="174">
        <v>0</v>
      </c>
    </row>
    <row r="3353" spans="1:14" hidden="1" outlineLevel="1" x14ac:dyDescent="0.25">
      <c r="A3353" s="175" t="s">
        <v>456</v>
      </c>
      <c r="B3353" s="175" t="s">
        <v>457</v>
      </c>
      <c r="C3353" s="175" t="s">
        <v>484</v>
      </c>
      <c r="D3353" s="175" t="s">
        <v>220</v>
      </c>
      <c r="E3353" s="175"/>
      <c r="F3353" s="174">
        <v>0</v>
      </c>
      <c r="G3353" s="174">
        <v>0</v>
      </c>
      <c r="H3353" s="174">
        <v>0</v>
      </c>
      <c r="I3353" s="174">
        <v>0</v>
      </c>
      <c r="J3353" s="174">
        <v>0</v>
      </c>
      <c r="K3353" s="174">
        <v>0</v>
      </c>
      <c r="L3353" s="174">
        <v>0</v>
      </c>
      <c r="M3353" s="174">
        <v>0</v>
      </c>
      <c r="N3353" s="174">
        <v>0</v>
      </c>
    </row>
    <row r="3354" spans="1:14" hidden="1" outlineLevel="1" x14ac:dyDescent="0.25"/>
    <row r="3355" spans="1:14" hidden="1" outlineLevel="1" x14ac:dyDescent="0.25"/>
    <row r="3356" spans="1:14" hidden="1" outlineLevel="1" x14ac:dyDescent="0.25">
      <c r="A3356" s="173" t="s">
        <v>458</v>
      </c>
    </row>
    <row r="3357" spans="1:14" hidden="1" outlineLevel="1" x14ac:dyDescent="0.25">
      <c r="A3357" s="175" t="s">
        <v>6</v>
      </c>
      <c r="B3357" s="175" t="s">
        <v>143</v>
      </c>
      <c r="C3357" s="175" t="s">
        <v>14</v>
      </c>
      <c r="D3357" s="173" t="s">
        <v>144</v>
      </c>
      <c r="E3357" s="173"/>
      <c r="F3357" s="174" t="s">
        <v>145</v>
      </c>
      <c r="G3357" s="174" t="s">
        <v>146</v>
      </c>
      <c r="H3357" s="174" t="s">
        <v>147</v>
      </c>
      <c r="I3357" s="174" t="s">
        <v>148</v>
      </c>
      <c r="J3357" s="174" t="s">
        <v>149</v>
      </c>
      <c r="K3357" s="174" t="s">
        <v>150</v>
      </c>
      <c r="L3357" s="174" t="s">
        <v>151</v>
      </c>
      <c r="M3357" s="174" t="s">
        <v>152</v>
      </c>
      <c r="N3357" s="174" t="s">
        <v>5</v>
      </c>
    </row>
    <row r="3358" spans="1:14" hidden="1" outlineLevel="1" x14ac:dyDescent="0.25">
      <c r="A3358" s="175" t="s">
        <v>459</v>
      </c>
      <c r="B3358" s="175" t="s">
        <v>460</v>
      </c>
      <c r="C3358" s="175" t="s">
        <v>155</v>
      </c>
      <c r="D3358" s="175" t="s">
        <v>156</v>
      </c>
      <c r="E3358" s="175"/>
      <c r="F3358" s="174">
        <v>1536</v>
      </c>
      <c r="G3358" s="174">
        <v>0</v>
      </c>
      <c r="H3358" s="174">
        <v>0</v>
      </c>
      <c r="I3358" s="174">
        <v>0</v>
      </c>
      <c r="J3358" s="174">
        <v>25152</v>
      </c>
      <c r="K3358" s="174">
        <v>0</v>
      </c>
      <c r="L3358" s="174">
        <v>440</v>
      </c>
      <c r="M3358" s="174">
        <v>0</v>
      </c>
      <c r="N3358" s="174">
        <v>27128</v>
      </c>
    </row>
    <row r="3359" spans="1:14" hidden="1" outlineLevel="1" x14ac:dyDescent="0.25">
      <c r="A3359" s="175" t="s">
        <v>459</v>
      </c>
      <c r="B3359" s="175" t="s">
        <v>460</v>
      </c>
      <c r="C3359" s="175" t="s">
        <v>157</v>
      </c>
      <c r="D3359" s="175" t="s">
        <v>158</v>
      </c>
      <c r="E3359" s="175"/>
      <c r="F3359" s="174">
        <v>432</v>
      </c>
      <c r="G3359" s="174">
        <v>0</v>
      </c>
      <c r="H3359" s="174">
        <v>0</v>
      </c>
      <c r="I3359" s="174">
        <v>0</v>
      </c>
      <c r="J3359" s="174">
        <v>0</v>
      </c>
      <c r="K3359" s="174">
        <v>0</v>
      </c>
      <c r="L3359" s="174">
        <v>2632</v>
      </c>
      <c r="M3359" s="174">
        <v>0</v>
      </c>
      <c r="N3359" s="174">
        <v>3064</v>
      </c>
    </row>
    <row r="3360" spans="1:14" hidden="1" outlineLevel="1" x14ac:dyDescent="0.25">
      <c r="A3360" s="175" t="s">
        <v>459</v>
      </c>
      <c r="B3360" s="175" t="s">
        <v>460</v>
      </c>
      <c r="C3360" s="175" t="s">
        <v>159</v>
      </c>
      <c r="D3360" s="175" t="s">
        <v>160</v>
      </c>
      <c r="E3360" s="175"/>
      <c r="F3360" s="174">
        <v>0</v>
      </c>
      <c r="G3360" s="174">
        <v>439424</v>
      </c>
      <c r="H3360" s="174">
        <v>0</v>
      </c>
      <c r="I3360" s="174">
        <v>0</v>
      </c>
      <c r="J3360" s="174">
        <v>0</v>
      </c>
      <c r="K3360" s="174">
        <v>0</v>
      </c>
      <c r="L3360" s="174">
        <v>0</v>
      </c>
      <c r="M3360" s="174">
        <v>0</v>
      </c>
      <c r="N3360" s="174">
        <v>439424</v>
      </c>
    </row>
    <row r="3361" spans="1:14" hidden="1" outlineLevel="1" x14ac:dyDescent="0.25">
      <c r="A3361" s="175" t="s">
        <v>459</v>
      </c>
      <c r="B3361" s="175" t="s">
        <v>460</v>
      </c>
      <c r="C3361" s="175" t="s">
        <v>161</v>
      </c>
      <c r="D3361" s="175" t="s">
        <v>162</v>
      </c>
      <c r="E3361" s="175"/>
      <c r="F3361" s="174">
        <v>18960</v>
      </c>
      <c r="G3361" s="174">
        <v>23920</v>
      </c>
      <c r="H3361" s="174">
        <v>0</v>
      </c>
      <c r="I3361" s="174">
        <v>0</v>
      </c>
      <c r="J3361" s="174">
        <v>38112</v>
      </c>
      <c r="K3361" s="174">
        <v>0</v>
      </c>
      <c r="L3361" s="174">
        <v>33352</v>
      </c>
      <c r="M3361" s="174">
        <v>6368</v>
      </c>
      <c r="N3361" s="174">
        <v>120712</v>
      </c>
    </row>
    <row r="3362" spans="1:14" hidden="1" outlineLevel="1" x14ac:dyDescent="0.25">
      <c r="A3362" s="175" t="s">
        <v>459</v>
      </c>
      <c r="B3362" s="175" t="s">
        <v>460</v>
      </c>
      <c r="C3362" s="175" t="s">
        <v>163</v>
      </c>
      <c r="D3362" s="175" t="s">
        <v>164</v>
      </c>
      <c r="E3362" s="175"/>
      <c r="F3362" s="174">
        <v>0</v>
      </c>
      <c r="G3362" s="174">
        <v>0</v>
      </c>
      <c r="H3362" s="174">
        <v>0</v>
      </c>
      <c r="I3362" s="174">
        <v>0</v>
      </c>
      <c r="J3362" s="174">
        <v>54832</v>
      </c>
      <c r="K3362" s="174">
        <v>0</v>
      </c>
      <c r="L3362" s="174">
        <v>800</v>
      </c>
      <c r="M3362" s="174">
        <v>0</v>
      </c>
      <c r="N3362" s="174">
        <v>55632</v>
      </c>
    </row>
    <row r="3363" spans="1:14" hidden="1" outlineLevel="1" x14ac:dyDescent="0.25">
      <c r="A3363" s="175" t="s">
        <v>459</v>
      </c>
      <c r="B3363" s="175" t="s">
        <v>460</v>
      </c>
      <c r="C3363" s="175" t="s">
        <v>165</v>
      </c>
      <c r="D3363" s="175" t="s">
        <v>166</v>
      </c>
      <c r="E3363" s="175"/>
      <c r="F3363" s="174">
        <v>3920</v>
      </c>
      <c r="G3363" s="174">
        <v>0</v>
      </c>
      <c r="H3363" s="174">
        <v>0</v>
      </c>
      <c r="I3363" s="174">
        <v>0</v>
      </c>
      <c r="J3363" s="174">
        <v>0</v>
      </c>
      <c r="K3363" s="174">
        <v>0</v>
      </c>
      <c r="L3363" s="174">
        <v>21524</v>
      </c>
      <c r="M3363" s="174">
        <v>0</v>
      </c>
      <c r="N3363" s="174">
        <v>25444</v>
      </c>
    </row>
    <row r="3364" spans="1:14" hidden="1" outlineLevel="1" x14ac:dyDescent="0.25">
      <c r="A3364" s="175" t="s">
        <v>459</v>
      </c>
      <c r="B3364" s="175" t="s">
        <v>460</v>
      </c>
      <c r="C3364" s="175" t="s">
        <v>167</v>
      </c>
      <c r="D3364" s="175" t="s">
        <v>168</v>
      </c>
      <c r="E3364" s="175"/>
      <c r="F3364" s="174">
        <v>0</v>
      </c>
      <c r="G3364" s="174">
        <v>25248</v>
      </c>
      <c r="H3364" s="174">
        <v>0</v>
      </c>
      <c r="I3364" s="174">
        <v>0</v>
      </c>
      <c r="J3364" s="174">
        <v>0</v>
      </c>
      <c r="K3364" s="174">
        <v>19840</v>
      </c>
      <c r="L3364" s="174">
        <v>0</v>
      </c>
      <c r="M3364" s="174">
        <v>8188</v>
      </c>
      <c r="N3364" s="174">
        <v>53276</v>
      </c>
    </row>
    <row r="3365" spans="1:14" hidden="1" outlineLevel="1" x14ac:dyDescent="0.25">
      <c r="A3365" s="175" t="s">
        <v>459</v>
      </c>
      <c r="B3365" s="175" t="s">
        <v>460</v>
      </c>
      <c r="C3365" s="175" t="s">
        <v>169</v>
      </c>
      <c r="D3365" s="175" t="s">
        <v>170</v>
      </c>
      <c r="E3365" s="175"/>
      <c r="F3365" s="174">
        <v>0</v>
      </c>
      <c r="G3365" s="174">
        <v>0</v>
      </c>
      <c r="H3365" s="174">
        <v>0</v>
      </c>
      <c r="I3365" s="174">
        <v>0</v>
      </c>
      <c r="J3365" s="174">
        <v>0</v>
      </c>
      <c r="K3365" s="174">
        <v>0</v>
      </c>
      <c r="L3365" s="174">
        <v>0</v>
      </c>
      <c r="M3365" s="174">
        <v>0</v>
      </c>
      <c r="N3365" s="174">
        <v>0</v>
      </c>
    </row>
    <row r="3366" spans="1:14" hidden="1" outlineLevel="1" x14ac:dyDescent="0.25">
      <c r="A3366" s="175" t="s">
        <v>459</v>
      </c>
      <c r="B3366" s="175" t="s">
        <v>460</v>
      </c>
      <c r="C3366" s="175" t="s">
        <v>171</v>
      </c>
      <c r="D3366" s="175" t="s">
        <v>172</v>
      </c>
      <c r="E3366" s="175"/>
      <c r="F3366" s="174">
        <v>7440</v>
      </c>
      <c r="G3366" s="174">
        <v>0</v>
      </c>
      <c r="H3366" s="174">
        <v>0</v>
      </c>
      <c r="I3366" s="174">
        <v>0</v>
      </c>
      <c r="J3366" s="174">
        <v>0</v>
      </c>
      <c r="K3366" s="174">
        <v>0</v>
      </c>
      <c r="L3366" s="174">
        <v>0</v>
      </c>
      <c r="M3366" s="174">
        <v>0</v>
      </c>
      <c r="N3366" s="174">
        <v>7440</v>
      </c>
    </row>
    <row r="3367" spans="1:14" hidden="1" outlineLevel="1" x14ac:dyDescent="0.25">
      <c r="A3367" s="175" t="s">
        <v>459</v>
      </c>
      <c r="B3367" s="175" t="s">
        <v>460</v>
      </c>
      <c r="C3367" s="175" t="s">
        <v>173</v>
      </c>
      <c r="D3367" s="175" t="s">
        <v>174</v>
      </c>
      <c r="E3367" s="175"/>
      <c r="F3367" s="174">
        <v>0</v>
      </c>
      <c r="G3367" s="174">
        <v>0</v>
      </c>
      <c r="H3367" s="174">
        <v>0</v>
      </c>
      <c r="I3367" s="174">
        <v>0</v>
      </c>
      <c r="J3367" s="174">
        <v>0</v>
      </c>
      <c r="K3367" s="174">
        <v>0</v>
      </c>
      <c r="L3367" s="174">
        <v>0</v>
      </c>
      <c r="M3367" s="174">
        <v>0</v>
      </c>
      <c r="N3367" s="174">
        <v>0</v>
      </c>
    </row>
    <row r="3368" spans="1:14" hidden="1" outlineLevel="1" x14ac:dyDescent="0.25">
      <c r="A3368" s="175" t="s">
        <v>459</v>
      </c>
      <c r="B3368" s="175" t="s">
        <v>460</v>
      </c>
      <c r="C3368" s="175" t="s">
        <v>175</v>
      </c>
      <c r="D3368" s="175" t="s">
        <v>176</v>
      </c>
      <c r="E3368" s="175"/>
      <c r="F3368" s="174">
        <v>0</v>
      </c>
      <c r="G3368" s="174">
        <v>480</v>
      </c>
      <c r="H3368" s="174">
        <v>0</v>
      </c>
      <c r="I3368" s="174">
        <v>0</v>
      </c>
      <c r="J3368" s="174">
        <v>0</v>
      </c>
      <c r="K3368" s="174">
        <v>9552</v>
      </c>
      <c r="L3368" s="174">
        <v>0</v>
      </c>
      <c r="M3368" s="174">
        <v>15206</v>
      </c>
      <c r="N3368" s="174">
        <v>25238</v>
      </c>
    </row>
    <row r="3369" spans="1:14" hidden="1" outlineLevel="1" x14ac:dyDescent="0.25">
      <c r="A3369" s="175" t="s">
        <v>459</v>
      </c>
      <c r="B3369" s="175" t="s">
        <v>460</v>
      </c>
      <c r="C3369" s="175" t="s">
        <v>177</v>
      </c>
      <c r="D3369" s="175" t="s">
        <v>178</v>
      </c>
      <c r="E3369" s="175"/>
      <c r="F3369" s="174">
        <v>451584</v>
      </c>
      <c r="G3369" s="174">
        <v>0</v>
      </c>
      <c r="H3369" s="174">
        <v>0</v>
      </c>
      <c r="I3369" s="174">
        <v>80007</v>
      </c>
      <c r="J3369" s="174">
        <v>0</v>
      </c>
      <c r="K3369" s="174">
        <v>0</v>
      </c>
      <c r="L3369" s="174">
        <v>0</v>
      </c>
      <c r="M3369" s="174">
        <v>0</v>
      </c>
      <c r="N3369" s="174">
        <v>531591</v>
      </c>
    </row>
    <row r="3370" spans="1:14" hidden="1" outlineLevel="1" x14ac:dyDescent="0.25">
      <c r="A3370" s="175" t="s">
        <v>459</v>
      </c>
      <c r="B3370" s="175" t="s">
        <v>460</v>
      </c>
      <c r="C3370" s="175" t="s">
        <v>179</v>
      </c>
      <c r="D3370" s="175" t="s">
        <v>180</v>
      </c>
      <c r="E3370" s="175"/>
      <c r="F3370" s="174">
        <v>66240</v>
      </c>
      <c r="G3370" s="174">
        <v>0</v>
      </c>
      <c r="H3370" s="174">
        <v>0</v>
      </c>
      <c r="I3370" s="174">
        <v>0</v>
      </c>
      <c r="J3370" s="174">
        <v>0</v>
      </c>
      <c r="K3370" s="174">
        <v>0</v>
      </c>
      <c r="L3370" s="174">
        <v>0</v>
      </c>
      <c r="M3370" s="174">
        <v>0</v>
      </c>
      <c r="N3370" s="174">
        <v>66240</v>
      </c>
    </row>
    <row r="3371" spans="1:14" hidden="1" outlineLevel="1" x14ac:dyDescent="0.25">
      <c r="A3371" s="175" t="s">
        <v>459</v>
      </c>
      <c r="B3371" s="175" t="s">
        <v>460</v>
      </c>
      <c r="C3371" s="175" t="s">
        <v>181</v>
      </c>
      <c r="D3371" s="175" t="s">
        <v>182</v>
      </c>
      <c r="E3371" s="175"/>
      <c r="F3371" s="174">
        <v>0</v>
      </c>
      <c r="G3371" s="174">
        <v>0</v>
      </c>
      <c r="H3371" s="174">
        <v>0</v>
      </c>
      <c r="I3371" s="174">
        <v>0</v>
      </c>
      <c r="J3371" s="174">
        <v>0</v>
      </c>
      <c r="K3371" s="174">
        <v>0</v>
      </c>
      <c r="L3371" s="174">
        <v>0</v>
      </c>
      <c r="M3371" s="174">
        <v>0</v>
      </c>
      <c r="N3371" s="174">
        <v>0</v>
      </c>
    </row>
    <row r="3372" spans="1:14" hidden="1" outlineLevel="1" x14ac:dyDescent="0.25">
      <c r="A3372" s="175" t="s">
        <v>459</v>
      </c>
      <c r="B3372" s="175" t="s">
        <v>460</v>
      </c>
      <c r="C3372" s="175" t="s">
        <v>183</v>
      </c>
      <c r="D3372" s="175" t="s">
        <v>184</v>
      </c>
      <c r="E3372" s="175"/>
      <c r="F3372" s="174">
        <v>0</v>
      </c>
      <c r="G3372" s="174">
        <v>0</v>
      </c>
      <c r="H3372" s="174">
        <v>0</v>
      </c>
      <c r="I3372" s="174">
        <v>0</v>
      </c>
      <c r="J3372" s="174">
        <v>0</v>
      </c>
      <c r="K3372" s="174">
        <v>0</v>
      </c>
      <c r="L3372" s="174">
        <v>0</v>
      </c>
      <c r="M3372" s="174">
        <v>0</v>
      </c>
      <c r="N3372" s="174">
        <v>0</v>
      </c>
    </row>
    <row r="3373" spans="1:14" hidden="1" outlineLevel="1" x14ac:dyDescent="0.25">
      <c r="A3373" s="175" t="s">
        <v>459</v>
      </c>
      <c r="B3373" s="175" t="s">
        <v>460</v>
      </c>
      <c r="C3373" s="175" t="s">
        <v>185</v>
      </c>
      <c r="D3373" s="175" t="s">
        <v>186</v>
      </c>
      <c r="E3373" s="175"/>
      <c r="F3373" s="174">
        <v>2928</v>
      </c>
      <c r="G3373" s="174">
        <v>0</v>
      </c>
      <c r="H3373" s="174">
        <v>0</v>
      </c>
      <c r="I3373" s="174">
        <v>0</v>
      </c>
      <c r="J3373" s="174">
        <v>0</v>
      </c>
      <c r="K3373" s="174">
        <v>0</v>
      </c>
      <c r="L3373" s="174">
        <v>0</v>
      </c>
      <c r="M3373" s="174">
        <v>464</v>
      </c>
      <c r="N3373" s="174">
        <v>3392</v>
      </c>
    </row>
    <row r="3374" spans="1:14" hidden="1" outlineLevel="1" x14ac:dyDescent="0.25">
      <c r="A3374" s="175" t="s">
        <v>459</v>
      </c>
      <c r="B3374" s="175" t="s">
        <v>460</v>
      </c>
      <c r="C3374" s="175" t="s">
        <v>187</v>
      </c>
      <c r="D3374" s="175" t="s">
        <v>188</v>
      </c>
      <c r="E3374" s="175"/>
      <c r="F3374" s="174">
        <v>0</v>
      </c>
      <c r="G3374" s="174">
        <v>0</v>
      </c>
      <c r="H3374" s="174">
        <v>0</v>
      </c>
      <c r="I3374" s="174">
        <v>0</v>
      </c>
      <c r="J3374" s="174">
        <v>0</v>
      </c>
      <c r="K3374" s="174">
        <v>0</v>
      </c>
      <c r="L3374" s="174">
        <v>0</v>
      </c>
      <c r="M3374" s="174">
        <v>0</v>
      </c>
      <c r="N3374" s="174">
        <v>0</v>
      </c>
    </row>
    <row r="3375" spans="1:14" hidden="1" outlineLevel="1" x14ac:dyDescent="0.25">
      <c r="A3375" s="175" t="s">
        <v>459</v>
      </c>
      <c r="B3375" s="175" t="s">
        <v>460</v>
      </c>
      <c r="C3375" s="175" t="s">
        <v>189</v>
      </c>
      <c r="D3375" s="175" t="s">
        <v>190</v>
      </c>
      <c r="E3375" s="175"/>
      <c r="F3375" s="174">
        <v>0</v>
      </c>
      <c r="G3375" s="174">
        <v>0</v>
      </c>
      <c r="H3375" s="174">
        <v>0</v>
      </c>
      <c r="I3375" s="174">
        <v>0</v>
      </c>
      <c r="J3375" s="174">
        <v>0</v>
      </c>
      <c r="K3375" s="174">
        <v>0</v>
      </c>
      <c r="L3375" s="174">
        <v>0</v>
      </c>
      <c r="M3375" s="174">
        <v>0</v>
      </c>
      <c r="N3375" s="174">
        <v>0</v>
      </c>
    </row>
    <row r="3376" spans="1:14" hidden="1" outlineLevel="1" x14ac:dyDescent="0.25">
      <c r="A3376" s="175" t="s">
        <v>459</v>
      </c>
      <c r="B3376" s="175" t="s">
        <v>460</v>
      </c>
      <c r="C3376" s="175" t="s">
        <v>191</v>
      </c>
      <c r="D3376" s="175" t="s">
        <v>192</v>
      </c>
      <c r="E3376" s="175"/>
      <c r="F3376" s="174">
        <v>0</v>
      </c>
      <c r="G3376" s="174">
        <v>225744</v>
      </c>
      <c r="H3376" s="174">
        <v>67808</v>
      </c>
      <c r="I3376" s="174">
        <v>0</v>
      </c>
      <c r="J3376" s="174">
        <v>0</v>
      </c>
      <c r="K3376" s="174">
        <v>0</v>
      </c>
      <c r="L3376" s="174">
        <v>0</v>
      </c>
      <c r="M3376" s="174">
        <v>176</v>
      </c>
      <c r="N3376" s="174">
        <v>293728</v>
      </c>
    </row>
    <row r="3377" spans="1:14" hidden="1" outlineLevel="1" x14ac:dyDescent="0.25">
      <c r="A3377" s="175" t="s">
        <v>459</v>
      </c>
      <c r="B3377" s="175" t="s">
        <v>460</v>
      </c>
      <c r="C3377" s="175" t="s">
        <v>193</v>
      </c>
      <c r="D3377" s="175" t="s">
        <v>194</v>
      </c>
      <c r="E3377" s="175"/>
      <c r="F3377" s="174">
        <v>0</v>
      </c>
      <c r="G3377" s="174">
        <v>0</v>
      </c>
      <c r="H3377" s="174">
        <v>0</v>
      </c>
      <c r="I3377" s="174">
        <v>0</v>
      </c>
      <c r="J3377" s="174">
        <v>0</v>
      </c>
      <c r="K3377" s="174">
        <v>0</v>
      </c>
      <c r="L3377" s="174">
        <v>348</v>
      </c>
      <c r="M3377" s="174">
        <v>0</v>
      </c>
      <c r="N3377" s="174">
        <v>348</v>
      </c>
    </row>
    <row r="3378" spans="1:14" hidden="1" outlineLevel="1" x14ac:dyDescent="0.25">
      <c r="A3378" s="175" t="s">
        <v>459</v>
      </c>
      <c r="B3378" s="175" t="s">
        <v>460</v>
      </c>
      <c r="C3378" s="175" t="s">
        <v>195</v>
      </c>
      <c r="D3378" s="175" t="s">
        <v>196</v>
      </c>
      <c r="E3378" s="175"/>
      <c r="F3378" s="174">
        <v>0</v>
      </c>
      <c r="G3378" s="174">
        <v>0</v>
      </c>
      <c r="H3378" s="174">
        <v>0</v>
      </c>
      <c r="I3378" s="174">
        <v>0</v>
      </c>
      <c r="J3378" s="174">
        <v>163792</v>
      </c>
      <c r="K3378" s="174">
        <v>0</v>
      </c>
      <c r="L3378" s="174">
        <v>8573</v>
      </c>
      <c r="M3378" s="174">
        <v>0</v>
      </c>
      <c r="N3378" s="174">
        <v>172365</v>
      </c>
    </row>
    <row r="3379" spans="1:14" hidden="1" outlineLevel="1" x14ac:dyDescent="0.25">
      <c r="A3379" s="175" t="s">
        <v>459</v>
      </c>
      <c r="B3379" s="175" t="s">
        <v>460</v>
      </c>
      <c r="C3379" s="175" t="s">
        <v>197</v>
      </c>
      <c r="D3379" s="175" t="s">
        <v>198</v>
      </c>
      <c r="E3379" s="175"/>
      <c r="F3379" s="174">
        <v>0</v>
      </c>
      <c r="G3379" s="174">
        <v>0</v>
      </c>
      <c r="H3379" s="174">
        <v>0</v>
      </c>
      <c r="I3379" s="174">
        <v>0</v>
      </c>
      <c r="J3379" s="174">
        <v>3920</v>
      </c>
      <c r="K3379" s="174">
        <v>0</v>
      </c>
      <c r="L3379" s="174">
        <v>9432</v>
      </c>
      <c r="M3379" s="174">
        <v>0</v>
      </c>
      <c r="N3379" s="174">
        <v>13352</v>
      </c>
    </row>
    <row r="3380" spans="1:14" hidden="1" outlineLevel="1" x14ac:dyDescent="0.25">
      <c r="A3380" s="175" t="s">
        <v>459</v>
      </c>
      <c r="B3380" s="175" t="s">
        <v>460</v>
      </c>
      <c r="C3380" s="175" t="s">
        <v>199</v>
      </c>
      <c r="D3380" s="175" t="s">
        <v>200</v>
      </c>
      <c r="E3380" s="175"/>
      <c r="F3380" s="174">
        <v>68176</v>
      </c>
      <c r="G3380" s="174">
        <v>0</v>
      </c>
      <c r="H3380" s="174">
        <v>0</v>
      </c>
      <c r="I3380" s="174">
        <v>0</v>
      </c>
      <c r="J3380" s="174">
        <v>0</v>
      </c>
      <c r="K3380" s="174">
        <v>0</v>
      </c>
      <c r="L3380" s="174">
        <v>0</v>
      </c>
      <c r="M3380" s="174">
        <v>0</v>
      </c>
      <c r="N3380" s="174">
        <v>68176</v>
      </c>
    </row>
    <row r="3381" spans="1:14" hidden="1" outlineLevel="1" x14ac:dyDescent="0.25">
      <c r="A3381" s="175" t="s">
        <v>459</v>
      </c>
      <c r="B3381" s="175" t="s">
        <v>460</v>
      </c>
      <c r="C3381" s="175" t="s">
        <v>201</v>
      </c>
      <c r="D3381" s="175" t="s">
        <v>202</v>
      </c>
      <c r="E3381" s="175"/>
      <c r="F3381" s="174">
        <v>57216</v>
      </c>
      <c r="G3381" s="174">
        <v>0</v>
      </c>
      <c r="H3381" s="174">
        <v>0</v>
      </c>
      <c r="I3381" s="174">
        <v>0</v>
      </c>
      <c r="J3381" s="174">
        <v>81792</v>
      </c>
      <c r="K3381" s="174">
        <v>0</v>
      </c>
      <c r="L3381" s="174">
        <v>242598</v>
      </c>
      <c r="M3381" s="174">
        <v>0</v>
      </c>
      <c r="N3381" s="174">
        <v>381606</v>
      </c>
    </row>
    <row r="3382" spans="1:14" hidden="1" outlineLevel="1" x14ac:dyDescent="0.25">
      <c r="A3382" s="175" t="s">
        <v>459</v>
      </c>
      <c r="B3382" s="175" t="s">
        <v>460</v>
      </c>
      <c r="C3382" s="175" t="s">
        <v>203</v>
      </c>
      <c r="D3382" s="175" t="s">
        <v>204</v>
      </c>
      <c r="E3382" s="175"/>
      <c r="F3382" s="174">
        <v>491232</v>
      </c>
      <c r="G3382" s="174">
        <v>0</v>
      </c>
      <c r="H3382" s="174">
        <v>0</v>
      </c>
      <c r="I3382" s="174">
        <v>0</v>
      </c>
      <c r="J3382" s="174">
        <v>0</v>
      </c>
      <c r="K3382" s="174">
        <v>0</v>
      </c>
      <c r="L3382" s="174">
        <v>0</v>
      </c>
      <c r="M3382" s="174">
        <v>0</v>
      </c>
      <c r="N3382" s="174">
        <v>491232</v>
      </c>
    </row>
    <row r="3383" spans="1:14" hidden="1" outlineLevel="1" x14ac:dyDescent="0.25">
      <c r="A3383" s="175" t="s">
        <v>459</v>
      </c>
      <c r="B3383" s="175" t="s">
        <v>460</v>
      </c>
      <c r="C3383" s="175" t="s">
        <v>205</v>
      </c>
      <c r="D3383" s="175" t="s">
        <v>206</v>
      </c>
      <c r="E3383" s="175"/>
      <c r="F3383" s="174">
        <v>163496</v>
      </c>
      <c r="G3383" s="174">
        <v>0</v>
      </c>
      <c r="H3383" s="174">
        <v>0</v>
      </c>
      <c r="I3383" s="174">
        <v>0</v>
      </c>
      <c r="J3383" s="174">
        <v>0</v>
      </c>
      <c r="K3383" s="174">
        <v>0</v>
      </c>
      <c r="L3383" s="174">
        <v>0</v>
      </c>
      <c r="M3383" s="174">
        <v>0</v>
      </c>
      <c r="N3383" s="174">
        <v>163496</v>
      </c>
    </row>
    <row r="3384" spans="1:14" hidden="1" outlineLevel="1" x14ac:dyDescent="0.25">
      <c r="A3384" s="175" t="s">
        <v>459</v>
      </c>
      <c r="B3384" s="175" t="s">
        <v>460</v>
      </c>
      <c r="C3384" s="175" t="s">
        <v>207</v>
      </c>
      <c r="D3384" s="175" t="s">
        <v>208</v>
      </c>
      <c r="E3384" s="175"/>
      <c r="F3384" s="174">
        <v>0</v>
      </c>
      <c r="G3384" s="174">
        <v>0</v>
      </c>
      <c r="H3384" s="174">
        <v>0</v>
      </c>
      <c r="I3384" s="174">
        <v>0</v>
      </c>
      <c r="J3384" s="174">
        <v>0</v>
      </c>
      <c r="K3384" s="174">
        <v>0</v>
      </c>
      <c r="L3384" s="174">
        <v>0</v>
      </c>
      <c r="M3384" s="174">
        <v>0</v>
      </c>
      <c r="N3384" s="174">
        <v>0</v>
      </c>
    </row>
    <row r="3385" spans="1:14" hidden="1" outlineLevel="1" x14ac:dyDescent="0.25">
      <c r="A3385" s="175" t="s">
        <v>459</v>
      </c>
      <c r="B3385" s="175" t="s">
        <v>460</v>
      </c>
      <c r="C3385" s="175" t="s">
        <v>209</v>
      </c>
      <c r="D3385" s="175" t="s">
        <v>210</v>
      </c>
      <c r="E3385" s="175"/>
      <c r="F3385" s="174">
        <v>1333160</v>
      </c>
      <c r="G3385" s="174">
        <v>714816</v>
      </c>
      <c r="H3385" s="174">
        <v>67808</v>
      </c>
      <c r="I3385" s="174">
        <v>80007</v>
      </c>
      <c r="J3385" s="174">
        <v>367600</v>
      </c>
      <c r="K3385" s="174">
        <v>29392</v>
      </c>
      <c r="L3385" s="174">
        <v>319699</v>
      </c>
      <c r="M3385" s="174">
        <v>30402</v>
      </c>
      <c r="N3385" s="174">
        <v>2942884</v>
      </c>
    </row>
    <row r="3386" spans="1:14" hidden="1" outlineLevel="1" x14ac:dyDescent="0.25">
      <c r="D3386" s="173" t="s">
        <v>211</v>
      </c>
      <c r="E3386" s="173"/>
    </row>
    <row r="3387" spans="1:14" hidden="1" outlineLevel="1" x14ac:dyDescent="0.25">
      <c r="A3387" s="175" t="s">
        <v>459</v>
      </c>
      <c r="B3387" s="175" t="s">
        <v>460</v>
      </c>
      <c r="C3387" s="175" t="s">
        <v>212</v>
      </c>
      <c r="D3387" s="175" t="s">
        <v>213</v>
      </c>
      <c r="E3387" s="175"/>
      <c r="F3387" s="174">
        <v>0</v>
      </c>
      <c r="G3387" s="174">
        <v>0</v>
      </c>
      <c r="H3387" s="174">
        <v>0</v>
      </c>
      <c r="I3387" s="174">
        <v>0</v>
      </c>
      <c r="J3387" s="174">
        <v>0</v>
      </c>
      <c r="K3387" s="174">
        <v>0</v>
      </c>
      <c r="L3387" s="174">
        <v>0</v>
      </c>
      <c r="M3387" s="174">
        <v>0</v>
      </c>
      <c r="N3387" s="174">
        <v>0</v>
      </c>
    </row>
    <row r="3388" spans="1:14" hidden="1" outlineLevel="1" x14ac:dyDescent="0.25">
      <c r="A3388" s="175" t="s">
        <v>459</v>
      </c>
      <c r="B3388" s="175" t="s">
        <v>460</v>
      </c>
      <c r="C3388" s="175" t="s">
        <v>214</v>
      </c>
      <c r="D3388" s="175" t="s">
        <v>215</v>
      </c>
      <c r="E3388" s="175"/>
      <c r="F3388" s="174">
        <v>0</v>
      </c>
      <c r="G3388" s="174">
        <v>0</v>
      </c>
      <c r="H3388" s="174">
        <v>0</v>
      </c>
      <c r="I3388" s="174">
        <v>0</v>
      </c>
      <c r="J3388" s="174">
        <v>0</v>
      </c>
      <c r="K3388" s="174">
        <v>0</v>
      </c>
      <c r="L3388" s="174">
        <v>0</v>
      </c>
      <c r="M3388" s="174">
        <v>0</v>
      </c>
      <c r="N3388" s="174">
        <v>0</v>
      </c>
    </row>
    <row r="3389" spans="1:14" hidden="1" outlineLevel="1" x14ac:dyDescent="0.25">
      <c r="A3389" s="175" t="s">
        <v>459</v>
      </c>
      <c r="B3389" s="175" t="s">
        <v>460</v>
      </c>
      <c r="C3389" s="175" t="s">
        <v>216</v>
      </c>
      <c r="D3389" s="175" t="s">
        <v>217</v>
      </c>
      <c r="E3389" s="175"/>
      <c r="F3389" s="174">
        <v>0</v>
      </c>
      <c r="G3389" s="174">
        <v>0</v>
      </c>
      <c r="H3389" s="174">
        <v>0</v>
      </c>
      <c r="I3389" s="174">
        <v>0</v>
      </c>
      <c r="J3389" s="174">
        <v>0</v>
      </c>
      <c r="K3389" s="174">
        <v>0</v>
      </c>
      <c r="L3389" s="174">
        <v>0</v>
      </c>
      <c r="M3389" s="174">
        <v>0</v>
      </c>
      <c r="N3389" s="174">
        <v>0</v>
      </c>
    </row>
    <row r="3390" spans="1:14" hidden="1" outlineLevel="1" x14ac:dyDescent="0.25">
      <c r="A3390" s="175" t="s">
        <v>459</v>
      </c>
      <c r="B3390" s="175" t="s">
        <v>460</v>
      </c>
      <c r="C3390" s="175" t="s">
        <v>218</v>
      </c>
      <c r="D3390" s="175" t="s">
        <v>219</v>
      </c>
      <c r="E3390" s="175"/>
      <c r="F3390" s="174">
        <v>0</v>
      </c>
      <c r="G3390" s="174">
        <v>0</v>
      </c>
      <c r="H3390" s="174">
        <v>0</v>
      </c>
      <c r="I3390" s="174">
        <v>0</v>
      </c>
      <c r="J3390" s="174">
        <v>0</v>
      </c>
      <c r="K3390" s="174">
        <v>0</v>
      </c>
      <c r="L3390" s="174">
        <v>0</v>
      </c>
      <c r="M3390" s="174">
        <v>0</v>
      </c>
      <c r="N3390" s="174">
        <v>0</v>
      </c>
    </row>
    <row r="3391" spans="1:14" hidden="1" outlineLevel="1" x14ac:dyDescent="0.25">
      <c r="A3391" s="175" t="s">
        <v>459</v>
      </c>
      <c r="B3391" s="175" t="s">
        <v>460</v>
      </c>
      <c r="C3391" s="175" t="s">
        <v>482</v>
      </c>
      <c r="D3391" s="175" t="s">
        <v>483</v>
      </c>
      <c r="E3391" s="175"/>
      <c r="F3391" s="174">
        <v>0</v>
      </c>
      <c r="G3391" s="174">
        <v>0</v>
      </c>
      <c r="H3391" s="174">
        <v>0</v>
      </c>
      <c r="I3391" s="174">
        <v>0</v>
      </c>
      <c r="J3391" s="174">
        <v>0</v>
      </c>
      <c r="K3391" s="174">
        <v>0</v>
      </c>
      <c r="L3391" s="174">
        <v>0</v>
      </c>
      <c r="M3391" s="174">
        <v>0</v>
      </c>
      <c r="N3391" s="174">
        <v>0</v>
      </c>
    </row>
    <row r="3392" spans="1:14" hidden="1" outlineLevel="1" x14ac:dyDescent="0.25">
      <c r="A3392" s="175" t="s">
        <v>459</v>
      </c>
      <c r="B3392" s="175" t="s">
        <v>460</v>
      </c>
      <c r="C3392" s="175" t="s">
        <v>484</v>
      </c>
      <c r="D3392" s="175" t="s">
        <v>220</v>
      </c>
      <c r="E3392" s="175"/>
      <c r="F3392" s="174">
        <v>0</v>
      </c>
      <c r="G3392" s="174">
        <v>0</v>
      </c>
      <c r="H3392" s="174">
        <v>0</v>
      </c>
      <c r="I3392" s="174">
        <v>0</v>
      </c>
      <c r="J3392" s="174">
        <v>0</v>
      </c>
      <c r="K3392" s="174">
        <v>0</v>
      </c>
      <c r="L3392" s="174">
        <v>0</v>
      </c>
      <c r="M3392" s="174">
        <v>0</v>
      </c>
      <c r="N3392" s="174">
        <v>0</v>
      </c>
    </row>
    <row r="3393" spans="1:14" hidden="1" outlineLevel="1" x14ac:dyDescent="0.25"/>
    <row r="3394" spans="1:14" hidden="1" outlineLevel="1" x14ac:dyDescent="0.25"/>
    <row r="3395" spans="1:14" hidden="1" outlineLevel="1" x14ac:dyDescent="0.25">
      <c r="A3395" s="173" t="s">
        <v>461</v>
      </c>
    </row>
    <row r="3396" spans="1:14" hidden="1" outlineLevel="1" x14ac:dyDescent="0.25">
      <c r="A3396" s="175" t="s">
        <v>6</v>
      </c>
      <c r="B3396" s="175" t="s">
        <v>143</v>
      </c>
      <c r="C3396" s="175" t="s">
        <v>14</v>
      </c>
      <c r="D3396" s="173" t="s">
        <v>144</v>
      </c>
      <c r="E3396" s="173"/>
      <c r="F3396" s="174" t="s">
        <v>145</v>
      </c>
      <c r="G3396" s="174" t="s">
        <v>146</v>
      </c>
      <c r="H3396" s="174" t="s">
        <v>147</v>
      </c>
      <c r="I3396" s="174" t="s">
        <v>148</v>
      </c>
      <c r="J3396" s="174" t="s">
        <v>149</v>
      </c>
      <c r="K3396" s="174" t="s">
        <v>150</v>
      </c>
      <c r="L3396" s="174" t="s">
        <v>151</v>
      </c>
      <c r="M3396" s="174" t="s">
        <v>152</v>
      </c>
      <c r="N3396" s="174" t="s">
        <v>5</v>
      </c>
    </row>
    <row r="3397" spans="1:14" hidden="1" outlineLevel="1" x14ac:dyDescent="0.25">
      <c r="A3397" s="175" t="s">
        <v>462</v>
      </c>
      <c r="B3397" s="175" t="s">
        <v>463</v>
      </c>
      <c r="C3397" s="175" t="s">
        <v>155</v>
      </c>
      <c r="D3397" s="175" t="s">
        <v>156</v>
      </c>
      <c r="E3397" s="175"/>
      <c r="F3397" s="174">
        <v>3984</v>
      </c>
      <c r="G3397" s="174">
        <v>0</v>
      </c>
      <c r="H3397" s="174">
        <v>0</v>
      </c>
      <c r="I3397" s="174">
        <v>0</v>
      </c>
      <c r="J3397" s="174">
        <v>0</v>
      </c>
      <c r="K3397" s="174">
        <v>0</v>
      </c>
      <c r="L3397" s="174">
        <v>0</v>
      </c>
      <c r="M3397" s="174">
        <v>0</v>
      </c>
      <c r="N3397" s="174">
        <v>3984</v>
      </c>
    </row>
    <row r="3398" spans="1:14" hidden="1" outlineLevel="1" x14ac:dyDescent="0.25">
      <c r="A3398" s="175" t="s">
        <v>462</v>
      </c>
      <c r="B3398" s="175" t="s">
        <v>463</v>
      </c>
      <c r="C3398" s="175" t="s">
        <v>157</v>
      </c>
      <c r="D3398" s="175" t="s">
        <v>158</v>
      </c>
      <c r="E3398" s="175"/>
      <c r="F3398" s="174">
        <v>5616</v>
      </c>
      <c r="G3398" s="174">
        <v>0</v>
      </c>
      <c r="H3398" s="174">
        <v>0</v>
      </c>
      <c r="I3398" s="174">
        <v>0</v>
      </c>
      <c r="J3398" s="174">
        <v>55680</v>
      </c>
      <c r="K3398" s="174">
        <v>0</v>
      </c>
      <c r="L3398" s="174">
        <v>3072</v>
      </c>
      <c r="M3398" s="174">
        <v>0</v>
      </c>
      <c r="N3398" s="174">
        <v>64368</v>
      </c>
    </row>
    <row r="3399" spans="1:14" hidden="1" outlineLevel="1" x14ac:dyDescent="0.25">
      <c r="A3399" s="175" t="s">
        <v>462</v>
      </c>
      <c r="B3399" s="175" t="s">
        <v>463</v>
      </c>
      <c r="C3399" s="175" t="s">
        <v>159</v>
      </c>
      <c r="D3399" s="175" t="s">
        <v>160</v>
      </c>
      <c r="E3399" s="175"/>
      <c r="F3399" s="174">
        <v>0</v>
      </c>
      <c r="G3399" s="174">
        <v>354880</v>
      </c>
      <c r="H3399" s="174">
        <v>0</v>
      </c>
      <c r="I3399" s="174">
        <v>0</v>
      </c>
      <c r="J3399" s="174">
        <v>0</v>
      </c>
      <c r="K3399" s="174">
        <v>0</v>
      </c>
      <c r="L3399" s="174">
        <v>0</v>
      </c>
      <c r="M3399" s="174">
        <v>0</v>
      </c>
      <c r="N3399" s="174">
        <v>354880</v>
      </c>
    </row>
    <row r="3400" spans="1:14" hidden="1" outlineLevel="1" x14ac:dyDescent="0.25">
      <c r="A3400" s="175" t="s">
        <v>462</v>
      </c>
      <c r="B3400" s="175" t="s">
        <v>463</v>
      </c>
      <c r="C3400" s="175" t="s">
        <v>161</v>
      </c>
      <c r="D3400" s="175" t="s">
        <v>162</v>
      </c>
      <c r="E3400" s="175"/>
      <c r="F3400" s="174">
        <v>25104</v>
      </c>
      <c r="G3400" s="174">
        <v>20960</v>
      </c>
      <c r="H3400" s="174">
        <v>0</v>
      </c>
      <c r="I3400" s="174">
        <v>0</v>
      </c>
      <c r="J3400" s="174">
        <v>9936</v>
      </c>
      <c r="K3400" s="174">
        <v>960</v>
      </c>
      <c r="L3400" s="174">
        <v>4066</v>
      </c>
      <c r="M3400" s="174">
        <v>0</v>
      </c>
      <c r="N3400" s="174">
        <v>61026</v>
      </c>
    </row>
    <row r="3401" spans="1:14" hidden="1" outlineLevel="1" x14ac:dyDescent="0.25">
      <c r="A3401" s="175" t="s">
        <v>462</v>
      </c>
      <c r="B3401" s="175" t="s">
        <v>463</v>
      </c>
      <c r="C3401" s="175" t="s">
        <v>163</v>
      </c>
      <c r="D3401" s="175" t="s">
        <v>164</v>
      </c>
      <c r="E3401" s="175"/>
      <c r="F3401" s="174">
        <v>0</v>
      </c>
      <c r="G3401" s="174">
        <v>0</v>
      </c>
      <c r="H3401" s="174">
        <v>0</v>
      </c>
      <c r="I3401" s="174">
        <v>0</v>
      </c>
      <c r="J3401" s="174">
        <v>0</v>
      </c>
      <c r="K3401" s="174">
        <v>0</v>
      </c>
      <c r="L3401" s="174">
        <v>0</v>
      </c>
      <c r="M3401" s="174">
        <v>0</v>
      </c>
      <c r="N3401" s="174">
        <v>0</v>
      </c>
    </row>
    <row r="3402" spans="1:14" hidden="1" outlineLevel="1" x14ac:dyDescent="0.25">
      <c r="A3402" s="175" t="s">
        <v>462</v>
      </c>
      <c r="B3402" s="175" t="s">
        <v>463</v>
      </c>
      <c r="C3402" s="175" t="s">
        <v>165</v>
      </c>
      <c r="D3402" s="175" t="s">
        <v>166</v>
      </c>
      <c r="E3402" s="175"/>
      <c r="F3402" s="174">
        <v>816</v>
      </c>
      <c r="G3402" s="174">
        <v>0</v>
      </c>
      <c r="H3402" s="174">
        <v>0</v>
      </c>
      <c r="I3402" s="174">
        <v>0</v>
      </c>
      <c r="J3402" s="174">
        <v>18368</v>
      </c>
      <c r="K3402" s="174">
        <v>0</v>
      </c>
      <c r="L3402" s="174">
        <v>36080</v>
      </c>
      <c r="M3402" s="174">
        <v>0</v>
      </c>
      <c r="N3402" s="174">
        <v>55264</v>
      </c>
    </row>
    <row r="3403" spans="1:14" hidden="1" outlineLevel="1" x14ac:dyDescent="0.25">
      <c r="A3403" s="175" t="s">
        <v>462</v>
      </c>
      <c r="B3403" s="175" t="s">
        <v>463</v>
      </c>
      <c r="C3403" s="175" t="s">
        <v>167</v>
      </c>
      <c r="D3403" s="175" t="s">
        <v>168</v>
      </c>
      <c r="E3403" s="175"/>
      <c r="F3403" s="174">
        <v>0</v>
      </c>
      <c r="G3403" s="174">
        <v>23840</v>
      </c>
      <c r="H3403" s="174">
        <v>0</v>
      </c>
      <c r="I3403" s="174">
        <v>0</v>
      </c>
      <c r="J3403" s="174">
        <v>0</v>
      </c>
      <c r="K3403" s="174">
        <v>32960</v>
      </c>
      <c r="L3403" s="174">
        <v>0</v>
      </c>
      <c r="M3403" s="174">
        <v>1786</v>
      </c>
      <c r="N3403" s="174">
        <v>58586</v>
      </c>
    </row>
    <row r="3404" spans="1:14" hidden="1" outlineLevel="1" x14ac:dyDescent="0.25">
      <c r="A3404" s="175" t="s">
        <v>462</v>
      </c>
      <c r="B3404" s="175" t="s">
        <v>463</v>
      </c>
      <c r="C3404" s="175" t="s">
        <v>169</v>
      </c>
      <c r="D3404" s="175" t="s">
        <v>170</v>
      </c>
      <c r="E3404" s="175"/>
      <c r="F3404" s="174">
        <v>0</v>
      </c>
      <c r="G3404" s="174">
        <v>0</v>
      </c>
      <c r="H3404" s="174">
        <v>0</v>
      </c>
      <c r="I3404" s="174">
        <v>0</v>
      </c>
      <c r="J3404" s="174">
        <v>2304</v>
      </c>
      <c r="K3404" s="174">
        <v>0</v>
      </c>
      <c r="L3404" s="174">
        <v>0</v>
      </c>
      <c r="M3404" s="174">
        <v>0</v>
      </c>
      <c r="N3404" s="174">
        <v>2304</v>
      </c>
    </row>
    <row r="3405" spans="1:14" hidden="1" outlineLevel="1" x14ac:dyDescent="0.25">
      <c r="A3405" s="175" t="s">
        <v>462</v>
      </c>
      <c r="B3405" s="175" t="s">
        <v>463</v>
      </c>
      <c r="C3405" s="175" t="s">
        <v>171</v>
      </c>
      <c r="D3405" s="175" t="s">
        <v>172</v>
      </c>
      <c r="E3405" s="175"/>
      <c r="F3405" s="174">
        <v>2640</v>
      </c>
      <c r="G3405" s="174">
        <v>24640</v>
      </c>
      <c r="H3405" s="174">
        <v>0</v>
      </c>
      <c r="I3405" s="174">
        <v>0</v>
      </c>
      <c r="J3405" s="174">
        <v>0</v>
      </c>
      <c r="K3405" s="174">
        <v>0</v>
      </c>
      <c r="L3405" s="174">
        <v>0</v>
      </c>
      <c r="M3405" s="174">
        <v>0</v>
      </c>
      <c r="N3405" s="174">
        <v>27280</v>
      </c>
    </row>
    <row r="3406" spans="1:14" hidden="1" outlineLevel="1" x14ac:dyDescent="0.25">
      <c r="A3406" s="175" t="s">
        <v>462</v>
      </c>
      <c r="B3406" s="175" t="s">
        <v>463</v>
      </c>
      <c r="C3406" s="175" t="s">
        <v>173</v>
      </c>
      <c r="D3406" s="175" t="s">
        <v>174</v>
      </c>
      <c r="E3406" s="175"/>
      <c r="F3406" s="174">
        <v>0</v>
      </c>
      <c r="G3406" s="174">
        <v>0</v>
      </c>
      <c r="H3406" s="174">
        <v>0</v>
      </c>
      <c r="I3406" s="174">
        <v>0</v>
      </c>
      <c r="J3406" s="174">
        <v>0</v>
      </c>
      <c r="K3406" s="174">
        <v>0</v>
      </c>
      <c r="L3406" s="174">
        <v>0</v>
      </c>
      <c r="M3406" s="174">
        <v>0</v>
      </c>
      <c r="N3406" s="174">
        <v>0</v>
      </c>
    </row>
    <row r="3407" spans="1:14" hidden="1" outlineLevel="1" x14ac:dyDescent="0.25">
      <c r="A3407" s="175" t="s">
        <v>462</v>
      </c>
      <c r="B3407" s="175" t="s">
        <v>463</v>
      </c>
      <c r="C3407" s="175" t="s">
        <v>175</v>
      </c>
      <c r="D3407" s="175" t="s">
        <v>176</v>
      </c>
      <c r="E3407" s="175"/>
      <c r="F3407" s="174">
        <v>0</v>
      </c>
      <c r="G3407" s="174">
        <v>10992</v>
      </c>
      <c r="H3407" s="174">
        <v>0</v>
      </c>
      <c r="I3407" s="174">
        <v>0</v>
      </c>
      <c r="J3407" s="174">
        <v>0</v>
      </c>
      <c r="K3407" s="174">
        <v>186000</v>
      </c>
      <c r="L3407" s="174">
        <v>0</v>
      </c>
      <c r="M3407" s="174">
        <v>832</v>
      </c>
      <c r="N3407" s="174">
        <v>197824</v>
      </c>
    </row>
    <row r="3408" spans="1:14" hidden="1" outlineLevel="1" x14ac:dyDescent="0.25">
      <c r="A3408" s="175" t="s">
        <v>462</v>
      </c>
      <c r="B3408" s="175" t="s">
        <v>463</v>
      </c>
      <c r="C3408" s="175" t="s">
        <v>177</v>
      </c>
      <c r="D3408" s="175" t="s">
        <v>178</v>
      </c>
      <c r="E3408" s="175"/>
      <c r="F3408" s="174">
        <v>339824</v>
      </c>
      <c r="G3408" s="174">
        <v>0</v>
      </c>
      <c r="H3408" s="174">
        <v>0</v>
      </c>
      <c r="I3408" s="174">
        <v>80465</v>
      </c>
      <c r="J3408" s="174">
        <v>0</v>
      </c>
      <c r="K3408" s="174">
        <v>0</v>
      </c>
      <c r="L3408" s="174">
        <v>0</v>
      </c>
      <c r="M3408" s="174">
        <v>0</v>
      </c>
      <c r="N3408" s="174">
        <v>420289</v>
      </c>
    </row>
    <row r="3409" spans="1:14" hidden="1" outlineLevel="1" x14ac:dyDescent="0.25">
      <c r="A3409" s="175" t="s">
        <v>462</v>
      </c>
      <c r="B3409" s="175" t="s">
        <v>463</v>
      </c>
      <c r="C3409" s="175" t="s">
        <v>179</v>
      </c>
      <c r="D3409" s="175" t="s">
        <v>180</v>
      </c>
      <c r="E3409" s="175"/>
      <c r="F3409" s="174">
        <v>63024</v>
      </c>
      <c r="G3409" s="174">
        <v>0</v>
      </c>
      <c r="H3409" s="174">
        <v>0</v>
      </c>
      <c r="I3409" s="174">
        <v>0</v>
      </c>
      <c r="J3409" s="174">
        <v>0</v>
      </c>
      <c r="K3409" s="174">
        <v>0</v>
      </c>
      <c r="L3409" s="174">
        <v>0</v>
      </c>
      <c r="M3409" s="174">
        <v>0</v>
      </c>
      <c r="N3409" s="174">
        <v>63024</v>
      </c>
    </row>
    <row r="3410" spans="1:14" hidden="1" outlineLevel="1" x14ac:dyDescent="0.25">
      <c r="A3410" s="175" t="s">
        <v>462</v>
      </c>
      <c r="B3410" s="175" t="s">
        <v>463</v>
      </c>
      <c r="C3410" s="175" t="s">
        <v>181</v>
      </c>
      <c r="D3410" s="175" t="s">
        <v>182</v>
      </c>
      <c r="E3410" s="175"/>
      <c r="F3410" s="174">
        <v>0</v>
      </c>
      <c r="G3410" s="174">
        <v>0</v>
      </c>
      <c r="H3410" s="174">
        <v>0</v>
      </c>
      <c r="I3410" s="174">
        <v>0</v>
      </c>
      <c r="J3410" s="174">
        <v>0</v>
      </c>
      <c r="K3410" s="174">
        <v>0</v>
      </c>
      <c r="L3410" s="174">
        <v>0</v>
      </c>
      <c r="M3410" s="174">
        <v>0</v>
      </c>
      <c r="N3410" s="174">
        <v>0</v>
      </c>
    </row>
    <row r="3411" spans="1:14" hidden="1" outlineLevel="1" x14ac:dyDescent="0.25">
      <c r="A3411" s="175" t="s">
        <v>462</v>
      </c>
      <c r="B3411" s="175" t="s">
        <v>463</v>
      </c>
      <c r="C3411" s="175" t="s">
        <v>183</v>
      </c>
      <c r="D3411" s="175" t="s">
        <v>184</v>
      </c>
      <c r="E3411" s="175"/>
      <c r="F3411" s="174">
        <v>0</v>
      </c>
      <c r="G3411" s="174">
        <v>0</v>
      </c>
      <c r="H3411" s="174">
        <v>0</v>
      </c>
      <c r="I3411" s="174">
        <v>0</v>
      </c>
      <c r="J3411" s="174">
        <v>0</v>
      </c>
      <c r="K3411" s="174">
        <v>0</v>
      </c>
      <c r="L3411" s="174">
        <v>0</v>
      </c>
      <c r="M3411" s="174">
        <v>0</v>
      </c>
      <c r="N3411" s="174">
        <v>0</v>
      </c>
    </row>
    <row r="3412" spans="1:14" hidden="1" outlineLevel="1" x14ac:dyDescent="0.25">
      <c r="A3412" s="175" t="s">
        <v>462</v>
      </c>
      <c r="B3412" s="175" t="s">
        <v>463</v>
      </c>
      <c r="C3412" s="175" t="s">
        <v>185</v>
      </c>
      <c r="D3412" s="175" t="s">
        <v>186</v>
      </c>
      <c r="E3412" s="175"/>
      <c r="F3412" s="174">
        <v>7536</v>
      </c>
      <c r="G3412" s="174">
        <v>0</v>
      </c>
      <c r="H3412" s="174">
        <v>0</v>
      </c>
      <c r="I3412" s="174">
        <v>0</v>
      </c>
      <c r="J3412" s="174">
        <v>0</v>
      </c>
      <c r="K3412" s="174">
        <v>0</v>
      </c>
      <c r="L3412" s="174">
        <v>15496</v>
      </c>
      <c r="M3412" s="174">
        <v>704</v>
      </c>
      <c r="N3412" s="174">
        <v>23736</v>
      </c>
    </row>
    <row r="3413" spans="1:14" hidden="1" outlineLevel="1" x14ac:dyDescent="0.25">
      <c r="A3413" s="175" t="s">
        <v>462</v>
      </c>
      <c r="B3413" s="175" t="s">
        <v>463</v>
      </c>
      <c r="C3413" s="175" t="s">
        <v>187</v>
      </c>
      <c r="D3413" s="175" t="s">
        <v>188</v>
      </c>
      <c r="E3413" s="175"/>
      <c r="F3413" s="174">
        <v>0</v>
      </c>
      <c r="G3413" s="174">
        <v>0</v>
      </c>
      <c r="H3413" s="174">
        <v>0</v>
      </c>
      <c r="I3413" s="174">
        <v>0</v>
      </c>
      <c r="J3413" s="174">
        <v>0</v>
      </c>
      <c r="K3413" s="174">
        <v>0</v>
      </c>
      <c r="L3413" s="174">
        <v>0</v>
      </c>
      <c r="M3413" s="174">
        <v>0</v>
      </c>
      <c r="N3413" s="174">
        <v>0</v>
      </c>
    </row>
    <row r="3414" spans="1:14" hidden="1" outlineLevel="1" x14ac:dyDescent="0.25">
      <c r="A3414" s="175" t="s">
        <v>462</v>
      </c>
      <c r="B3414" s="175" t="s">
        <v>463</v>
      </c>
      <c r="C3414" s="175" t="s">
        <v>189</v>
      </c>
      <c r="D3414" s="175" t="s">
        <v>190</v>
      </c>
      <c r="E3414" s="175"/>
      <c r="F3414" s="174">
        <v>0</v>
      </c>
      <c r="G3414" s="174">
        <v>0</v>
      </c>
      <c r="H3414" s="174">
        <v>0</v>
      </c>
      <c r="I3414" s="174">
        <v>0</v>
      </c>
      <c r="J3414" s="174">
        <v>0</v>
      </c>
      <c r="K3414" s="174">
        <v>0</v>
      </c>
      <c r="L3414" s="174">
        <v>0</v>
      </c>
      <c r="M3414" s="174">
        <v>0</v>
      </c>
      <c r="N3414" s="174">
        <v>0</v>
      </c>
    </row>
    <row r="3415" spans="1:14" hidden="1" outlineLevel="1" x14ac:dyDescent="0.25">
      <c r="A3415" s="175" t="s">
        <v>462</v>
      </c>
      <c r="B3415" s="175" t="s">
        <v>463</v>
      </c>
      <c r="C3415" s="175" t="s">
        <v>191</v>
      </c>
      <c r="D3415" s="175" t="s">
        <v>192</v>
      </c>
      <c r="E3415" s="175"/>
      <c r="F3415" s="174">
        <v>0</v>
      </c>
      <c r="G3415" s="174">
        <v>236304</v>
      </c>
      <c r="H3415" s="174">
        <v>80448</v>
      </c>
      <c r="I3415" s="174">
        <v>0</v>
      </c>
      <c r="J3415" s="174">
        <v>0</v>
      </c>
      <c r="K3415" s="174">
        <v>1440</v>
      </c>
      <c r="L3415" s="174">
        <v>0</v>
      </c>
      <c r="M3415" s="174">
        <v>50</v>
      </c>
      <c r="N3415" s="174">
        <v>318242</v>
      </c>
    </row>
    <row r="3416" spans="1:14" hidden="1" outlineLevel="1" x14ac:dyDescent="0.25">
      <c r="A3416" s="175" t="s">
        <v>462</v>
      </c>
      <c r="B3416" s="175" t="s">
        <v>463</v>
      </c>
      <c r="C3416" s="175" t="s">
        <v>193</v>
      </c>
      <c r="D3416" s="175" t="s">
        <v>194</v>
      </c>
      <c r="E3416" s="175"/>
      <c r="F3416" s="174">
        <v>0</v>
      </c>
      <c r="G3416" s="174">
        <v>0</v>
      </c>
      <c r="H3416" s="174">
        <v>0</v>
      </c>
      <c r="I3416" s="174">
        <v>0</v>
      </c>
      <c r="J3416" s="174">
        <v>121232</v>
      </c>
      <c r="K3416" s="174">
        <v>0</v>
      </c>
      <c r="L3416" s="174">
        <v>400</v>
      </c>
      <c r="M3416" s="174">
        <v>0</v>
      </c>
      <c r="N3416" s="174">
        <v>121632</v>
      </c>
    </row>
    <row r="3417" spans="1:14" hidden="1" outlineLevel="1" x14ac:dyDescent="0.25">
      <c r="A3417" s="175" t="s">
        <v>462</v>
      </c>
      <c r="B3417" s="175" t="s">
        <v>463</v>
      </c>
      <c r="C3417" s="175" t="s">
        <v>195</v>
      </c>
      <c r="D3417" s="175" t="s">
        <v>196</v>
      </c>
      <c r="E3417" s="175"/>
      <c r="F3417" s="174">
        <v>0</v>
      </c>
      <c r="G3417" s="174">
        <v>0</v>
      </c>
      <c r="H3417" s="174">
        <v>0</v>
      </c>
      <c r="I3417" s="174">
        <v>0</v>
      </c>
      <c r="J3417" s="174">
        <v>0</v>
      </c>
      <c r="K3417" s="174">
        <v>0</v>
      </c>
      <c r="L3417" s="174">
        <v>0</v>
      </c>
      <c r="M3417" s="174">
        <v>0</v>
      </c>
      <c r="N3417" s="174">
        <v>0</v>
      </c>
    </row>
    <row r="3418" spans="1:14" hidden="1" outlineLevel="1" x14ac:dyDescent="0.25">
      <c r="A3418" s="175" t="s">
        <v>462</v>
      </c>
      <c r="B3418" s="175" t="s">
        <v>463</v>
      </c>
      <c r="C3418" s="175" t="s">
        <v>197</v>
      </c>
      <c r="D3418" s="175" t="s">
        <v>198</v>
      </c>
      <c r="E3418" s="175"/>
      <c r="F3418" s="174">
        <v>0</v>
      </c>
      <c r="G3418" s="174">
        <v>0</v>
      </c>
      <c r="H3418" s="174">
        <v>0</v>
      </c>
      <c r="I3418" s="174">
        <v>0</v>
      </c>
      <c r="J3418" s="174">
        <v>9152</v>
      </c>
      <c r="K3418" s="174">
        <v>0</v>
      </c>
      <c r="L3418" s="174">
        <v>0</v>
      </c>
      <c r="M3418" s="174">
        <v>0</v>
      </c>
      <c r="N3418" s="174">
        <v>9152</v>
      </c>
    </row>
    <row r="3419" spans="1:14" hidden="1" outlineLevel="1" x14ac:dyDescent="0.25">
      <c r="A3419" s="175" t="s">
        <v>462</v>
      </c>
      <c r="B3419" s="175" t="s">
        <v>463</v>
      </c>
      <c r="C3419" s="175" t="s">
        <v>199</v>
      </c>
      <c r="D3419" s="175" t="s">
        <v>200</v>
      </c>
      <c r="E3419" s="175"/>
      <c r="F3419" s="174">
        <v>44784</v>
      </c>
      <c r="G3419" s="174">
        <v>0</v>
      </c>
      <c r="H3419" s="174">
        <v>0</v>
      </c>
      <c r="I3419" s="174">
        <v>0</v>
      </c>
      <c r="J3419" s="174">
        <v>0</v>
      </c>
      <c r="K3419" s="174">
        <v>0</v>
      </c>
      <c r="L3419" s="174">
        <v>0</v>
      </c>
      <c r="M3419" s="174">
        <v>0</v>
      </c>
      <c r="N3419" s="174">
        <v>44784</v>
      </c>
    </row>
    <row r="3420" spans="1:14" hidden="1" outlineLevel="1" x14ac:dyDescent="0.25">
      <c r="A3420" s="175" t="s">
        <v>462</v>
      </c>
      <c r="B3420" s="175" t="s">
        <v>463</v>
      </c>
      <c r="C3420" s="175" t="s">
        <v>201</v>
      </c>
      <c r="D3420" s="175" t="s">
        <v>202</v>
      </c>
      <c r="E3420" s="175"/>
      <c r="F3420" s="174">
        <v>4080</v>
      </c>
      <c r="G3420" s="174">
        <v>0</v>
      </c>
      <c r="H3420" s="174">
        <v>0</v>
      </c>
      <c r="I3420" s="174">
        <v>0</v>
      </c>
      <c r="J3420" s="174">
        <v>0</v>
      </c>
      <c r="K3420" s="174">
        <v>0</v>
      </c>
      <c r="L3420" s="174">
        <v>0</v>
      </c>
      <c r="M3420" s="174">
        <v>0</v>
      </c>
      <c r="N3420" s="174">
        <v>4080</v>
      </c>
    </row>
    <row r="3421" spans="1:14" hidden="1" outlineLevel="1" x14ac:dyDescent="0.25">
      <c r="A3421" s="175" t="s">
        <v>462</v>
      </c>
      <c r="B3421" s="175" t="s">
        <v>463</v>
      </c>
      <c r="C3421" s="175" t="s">
        <v>203</v>
      </c>
      <c r="D3421" s="175" t="s">
        <v>204</v>
      </c>
      <c r="E3421" s="175"/>
      <c r="F3421" s="174">
        <v>429360</v>
      </c>
      <c r="G3421" s="174">
        <v>0</v>
      </c>
      <c r="H3421" s="174">
        <v>0</v>
      </c>
      <c r="I3421" s="174">
        <v>0</v>
      </c>
      <c r="J3421" s="174">
        <v>0</v>
      </c>
      <c r="K3421" s="174">
        <v>0</v>
      </c>
      <c r="L3421" s="174">
        <v>0</v>
      </c>
      <c r="M3421" s="174">
        <v>0</v>
      </c>
      <c r="N3421" s="174">
        <v>429360</v>
      </c>
    </row>
    <row r="3422" spans="1:14" hidden="1" outlineLevel="1" x14ac:dyDescent="0.25">
      <c r="A3422" s="175" t="s">
        <v>462</v>
      </c>
      <c r="B3422" s="175" t="s">
        <v>463</v>
      </c>
      <c r="C3422" s="175" t="s">
        <v>205</v>
      </c>
      <c r="D3422" s="175" t="s">
        <v>206</v>
      </c>
      <c r="E3422" s="175"/>
      <c r="F3422" s="174">
        <v>142384</v>
      </c>
      <c r="G3422" s="174">
        <v>0</v>
      </c>
      <c r="H3422" s="174">
        <v>0</v>
      </c>
      <c r="I3422" s="174">
        <v>0</v>
      </c>
      <c r="J3422" s="174">
        <v>0</v>
      </c>
      <c r="K3422" s="174">
        <v>0</v>
      </c>
      <c r="L3422" s="174">
        <v>3190</v>
      </c>
      <c r="M3422" s="174">
        <v>0</v>
      </c>
      <c r="N3422" s="174">
        <v>145574</v>
      </c>
    </row>
    <row r="3423" spans="1:14" hidden="1" outlineLevel="1" x14ac:dyDescent="0.25">
      <c r="A3423" s="175" t="s">
        <v>462</v>
      </c>
      <c r="B3423" s="175" t="s">
        <v>463</v>
      </c>
      <c r="C3423" s="175" t="s">
        <v>207</v>
      </c>
      <c r="D3423" s="175" t="s">
        <v>208</v>
      </c>
      <c r="E3423" s="175"/>
      <c r="F3423" s="174">
        <v>0</v>
      </c>
      <c r="G3423" s="174">
        <v>0</v>
      </c>
      <c r="H3423" s="174">
        <v>0</v>
      </c>
      <c r="I3423" s="174">
        <v>0</v>
      </c>
      <c r="J3423" s="174">
        <v>0</v>
      </c>
      <c r="K3423" s="174">
        <v>0</v>
      </c>
      <c r="L3423" s="174">
        <v>0</v>
      </c>
      <c r="M3423" s="174">
        <v>0</v>
      </c>
      <c r="N3423" s="174">
        <v>0</v>
      </c>
    </row>
    <row r="3424" spans="1:14" hidden="1" outlineLevel="1" x14ac:dyDescent="0.25">
      <c r="A3424" s="175" t="s">
        <v>462</v>
      </c>
      <c r="B3424" s="175" t="s">
        <v>463</v>
      </c>
      <c r="C3424" s="175" t="s">
        <v>209</v>
      </c>
      <c r="D3424" s="175" t="s">
        <v>210</v>
      </c>
      <c r="E3424" s="175"/>
      <c r="F3424" s="174">
        <v>1069152</v>
      </c>
      <c r="G3424" s="174">
        <v>671616</v>
      </c>
      <c r="H3424" s="174">
        <v>80448</v>
      </c>
      <c r="I3424" s="174">
        <v>80465</v>
      </c>
      <c r="J3424" s="174">
        <v>216672</v>
      </c>
      <c r="K3424" s="174">
        <v>221360</v>
      </c>
      <c r="L3424" s="174">
        <v>62304</v>
      </c>
      <c r="M3424" s="174">
        <v>3372</v>
      </c>
      <c r="N3424" s="174">
        <v>2405389</v>
      </c>
    </row>
    <row r="3425" spans="1:14" hidden="1" outlineLevel="1" x14ac:dyDescent="0.25">
      <c r="D3425" s="173" t="s">
        <v>211</v>
      </c>
      <c r="E3425" s="173"/>
    </row>
    <row r="3426" spans="1:14" hidden="1" outlineLevel="1" x14ac:dyDescent="0.25">
      <c r="A3426" s="175" t="s">
        <v>462</v>
      </c>
      <c r="B3426" s="175" t="s">
        <v>463</v>
      </c>
      <c r="C3426" s="175" t="s">
        <v>212</v>
      </c>
      <c r="D3426" s="175" t="s">
        <v>213</v>
      </c>
      <c r="E3426" s="175"/>
      <c r="F3426" s="174">
        <v>0</v>
      </c>
      <c r="G3426" s="174">
        <v>0</v>
      </c>
      <c r="H3426" s="174">
        <v>0</v>
      </c>
      <c r="I3426" s="174">
        <v>0</v>
      </c>
      <c r="J3426" s="174">
        <v>0</v>
      </c>
      <c r="K3426" s="174">
        <v>0</v>
      </c>
      <c r="L3426" s="174">
        <v>0</v>
      </c>
      <c r="M3426" s="174">
        <v>0</v>
      </c>
      <c r="N3426" s="174">
        <v>0</v>
      </c>
    </row>
    <row r="3427" spans="1:14" hidden="1" outlineLevel="1" x14ac:dyDescent="0.25">
      <c r="A3427" s="175" t="s">
        <v>462</v>
      </c>
      <c r="B3427" s="175" t="s">
        <v>463</v>
      </c>
      <c r="C3427" s="175" t="s">
        <v>214</v>
      </c>
      <c r="D3427" s="175" t="s">
        <v>215</v>
      </c>
      <c r="E3427" s="175"/>
      <c r="F3427" s="174">
        <v>0</v>
      </c>
      <c r="G3427" s="174">
        <v>0</v>
      </c>
      <c r="H3427" s="174">
        <v>0</v>
      </c>
      <c r="I3427" s="174">
        <v>0</v>
      </c>
      <c r="J3427" s="174">
        <v>0</v>
      </c>
      <c r="K3427" s="174">
        <v>0</v>
      </c>
      <c r="L3427" s="174">
        <v>0</v>
      </c>
      <c r="M3427" s="174">
        <v>0</v>
      </c>
      <c r="N3427" s="174">
        <v>0</v>
      </c>
    </row>
    <row r="3428" spans="1:14" hidden="1" outlineLevel="1" x14ac:dyDescent="0.25">
      <c r="A3428" s="175" t="s">
        <v>462</v>
      </c>
      <c r="B3428" s="175" t="s">
        <v>463</v>
      </c>
      <c r="C3428" s="175" t="s">
        <v>216</v>
      </c>
      <c r="D3428" s="175" t="s">
        <v>217</v>
      </c>
      <c r="E3428" s="175"/>
      <c r="F3428" s="174">
        <v>0</v>
      </c>
      <c r="G3428" s="174">
        <v>0</v>
      </c>
      <c r="H3428" s="174">
        <v>0</v>
      </c>
      <c r="I3428" s="174">
        <v>0</v>
      </c>
      <c r="J3428" s="174">
        <v>0</v>
      </c>
      <c r="K3428" s="174">
        <v>0</v>
      </c>
      <c r="L3428" s="174">
        <v>0</v>
      </c>
      <c r="M3428" s="174">
        <v>0</v>
      </c>
      <c r="N3428" s="174">
        <v>0</v>
      </c>
    </row>
    <row r="3429" spans="1:14" hidden="1" outlineLevel="1" x14ac:dyDescent="0.25">
      <c r="A3429" s="175" t="s">
        <v>462</v>
      </c>
      <c r="B3429" s="175" t="s">
        <v>463</v>
      </c>
      <c r="C3429" s="175" t="s">
        <v>218</v>
      </c>
      <c r="D3429" s="175" t="s">
        <v>219</v>
      </c>
      <c r="E3429" s="175"/>
      <c r="F3429" s="174">
        <v>0</v>
      </c>
      <c r="G3429" s="174">
        <v>0</v>
      </c>
      <c r="H3429" s="174">
        <v>0</v>
      </c>
      <c r="I3429" s="174">
        <v>0</v>
      </c>
      <c r="J3429" s="174">
        <v>0</v>
      </c>
      <c r="K3429" s="174">
        <v>0</v>
      </c>
      <c r="L3429" s="174">
        <v>0</v>
      </c>
      <c r="M3429" s="174">
        <v>0</v>
      </c>
      <c r="N3429" s="174">
        <v>0</v>
      </c>
    </row>
    <row r="3430" spans="1:14" hidden="1" outlineLevel="1" x14ac:dyDescent="0.25">
      <c r="A3430" s="175" t="s">
        <v>462</v>
      </c>
      <c r="B3430" s="175" t="s">
        <v>463</v>
      </c>
      <c r="C3430" s="175" t="s">
        <v>482</v>
      </c>
      <c r="D3430" s="175" t="s">
        <v>483</v>
      </c>
      <c r="E3430" s="175"/>
      <c r="F3430" s="174">
        <v>0</v>
      </c>
      <c r="G3430" s="174">
        <v>0</v>
      </c>
      <c r="H3430" s="174">
        <v>0</v>
      </c>
      <c r="I3430" s="174">
        <v>0</v>
      </c>
      <c r="J3430" s="174">
        <v>0</v>
      </c>
      <c r="K3430" s="174">
        <v>0</v>
      </c>
      <c r="L3430" s="174">
        <v>0</v>
      </c>
      <c r="M3430" s="174">
        <v>0</v>
      </c>
      <c r="N3430" s="174">
        <v>0</v>
      </c>
    </row>
    <row r="3431" spans="1:14" hidden="1" outlineLevel="1" x14ac:dyDescent="0.25">
      <c r="A3431" s="175" t="s">
        <v>462</v>
      </c>
      <c r="B3431" s="175" t="s">
        <v>463</v>
      </c>
      <c r="C3431" s="175" t="s">
        <v>484</v>
      </c>
      <c r="D3431" s="175" t="s">
        <v>220</v>
      </c>
      <c r="E3431" s="175"/>
      <c r="F3431" s="174">
        <v>0</v>
      </c>
      <c r="G3431" s="174">
        <v>0</v>
      </c>
      <c r="H3431" s="174">
        <v>0</v>
      </c>
      <c r="I3431" s="174">
        <v>0</v>
      </c>
      <c r="J3431" s="174">
        <v>0</v>
      </c>
      <c r="K3431" s="174">
        <v>0</v>
      </c>
      <c r="L3431" s="174">
        <v>0</v>
      </c>
      <c r="M3431" s="174">
        <v>0</v>
      </c>
      <c r="N3431" s="174">
        <v>0</v>
      </c>
    </row>
    <row r="3432" spans="1:14" hidden="1" outlineLevel="1" x14ac:dyDescent="0.25"/>
    <row r="3433" spans="1:14" hidden="1" outlineLevel="1" x14ac:dyDescent="0.25"/>
    <row r="3434" spans="1:14" hidden="1" outlineLevel="1" x14ac:dyDescent="0.25">
      <c r="A3434" s="173" t="s">
        <v>464</v>
      </c>
    </row>
    <row r="3435" spans="1:14" hidden="1" outlineLevel="1" x14ac:dyDescent="0.25">
      <c r="A3435" s="175" t="s">
        <v>6</v>
      </c>
      <c r="B3435" s="175" t="s">
        <v>143</v>
      </c>
      <c r="C3435" s="175" t="s">
        <v>14</v>
      </c>
      <c r="D3435" s="173" t="s">
        <v>144</v>
      </c>
      <c r="E3435" s="173"/>
      <c r="F3435" s="174" t="s">
        <v>145</v>
      </c>
      <c r="G3435" s="174" t="s">
        <v>146</v>
      </c>
      <c r="H3435" s="174" t="s">
        <v>147</v>
      </c>
      <c r="I3435" s="174" t="s">
        <v>148</v>
      </c>
      <c r="J3435" s="174" t="s">
        <v>149</v>
      </c>
      <c r="K3435" s="174" t="s">
        <v>150</v>
      </c>
      <c r="L3435" s="174" t="s">
        <v>151</v>
      </c>
      <c r="M3435" s="174" t="s">
        <v>152</v>
      </c>
      <c r="N3435" s="174" t="s">
        <v>5</v>
      </c>
    </row>
    <row r="3436" spans="1:14" hidden="1" outlineLevel="1" x14ac:dyDescent="0.25">
      <c r="A3436" s="175" t="s">
        <v>465</v>
      </c>
      <c r="B3436" s="175" t="s">
        <v>466</v>
      </c>
      <c r="C3436" s="175" t="s">
        <v>155</v>
      </c>
      <c r="D3436" s="175" t="s">
        <v>156</v>
      </c>
      <c r="E3436" s="175"/>
      <c r="F3436" s="174">
        <v>9024</v>
      </c>
      <c r="G3436" s="174">
        <v>0</v>
      </c>
      <c r="H3436" s="174">
        <v>0</v>
      </c>
      <c r="I3436" s="174">
        <v>0</v>
      </c>
      <c r="J3436" s="174">
        <v>0</v>
      </c>
      <c r="K3436" s="174">
        <v>0</v>
      </c>
      <c r="L3436" s="174">
        <v>0</v>
      </c>
      <c r="M3436" s="174">
        <v>0</v>
      </c>
      <c r="N3436" s="174">
        <v>9024</v>
      </c>
    </row>
    <row r="3437" spans="1:14" hidden="1" outlineLevel="1" x14ac:dyDescent="0.25">
      <c r="A3437" s="175" t="s">
        <v>465</v>
      </c>
      <c r="B3437" s="175" t="s">
        <v>466</v>
      </c>
      <c r="C3437" s="175" t="s">
        <v>157</v>
      </c>
      <c r="D3437" s="175" t="s">
        <v>158</v>
      </c>
      <c r="E3437" s="175"/>
      <c r="F3437" s="174">
        <v>0</v>
      </c>
      <c r="G3437" s="174">
        <v>0</v>
      </c>
      <c r="H3437" s="174">
        <v>0</v>
      </c>
      <c r="I3437" s="174">
        <v>0</v>
      </c>
      <c r="J3437" s="174">
        <v>0</v>
      </c>
      <c r="K3437" s="174">
        <v>0</v>
      </c>
      <c r="L3437" s="174">
        <v>0</v>
      </c>
      <c r="M3437" s="174">
        <v>0</v>
      </c>
      <c r="N3437" s="174">
        <v>0</v>
      </c>
    </row>
    <row r="3438" spans="1:14" hidden="1" outlineLevel="1" x14ac:dyDescent="0.25">
      <c r="A3438" s="175" t="s">
        <v>465</v>
      </c>
      <c r="B3438" s="175" t="s">
        <v>466</v>
      </c>
      <c r="C3438" s="175" t="s">
        <v>159</v>
      </c>
      <c r="D3438" s="175" t="s">
        <v>160</v>
      </c>
      <c r="E3438" s="175"/>
      <c r="F3438" s="174">
        <v>0</v>
      </c>
      <c r="G3438" s="174">
        <v>658720</v>
      </c>
      <c r="H3438" s="174">
        <v>0</v>
      </c>
      <c r="I3438" s="174">
        <v>0</v>
      </c>
      <c r="J3438" s="174">
        <v>0</v>
      </c>
      <c r="K3438" s="174">
        <v>0</v>
      </c>
      <c r="L3438" s="174">
        <v>0</v>
      </c>
      <c r="M3438" s="174">
        <v>0</v>
      </c>
      <c r="N3438" s="174">
        <v>658720</v>
      </c>
    </row>
    <row r="3439" spans="1:14" hidden="1" outlineLevel="1" x14ac:dyDescent="0.25">
      <c r="A3439" s="175" t="s">
        <v>465</v>
      </c>
      <c r="B3439" s="175" t="s">
        <v>466</v>
      </c>
      <c r="C3439" s="175" t="s">
        <v>161</v>
      </c>
      <c r="D3439" s="175" t="s">
        <v>162</v>
      </c>
      <c r="E3439" s="175"/>
      <c r="F3439" s="174">
        <v>44592</v>
      </c>
      <c r="G3439" s="174">
        <v>36240</v>
      </c>
      <c r="H3439" s="174">
        <v>0</v>
      </c>
      <c r="I3439" s="174">
        <v>0</v>
      </c>
      <c r="J3439" s="174">
        <v>39968</v>
      </c>
      <c r="K3439" s="174">
        <v>1440</v>
      </c>
      <c r="L3439" s="174">
        <v>6660</v>
      </c>
      <c r="M3439" s="174">
        <v>0</v>
      </c>
      <c r="N3439" s="174">
        <v>128900</v>
      </c>
    </row>
    <row r="3440" spans="1:14" hidden="1" outlineLevel="1" x14ac:dyDescent="0.25">
      <c r="A3440" s="175" t="s">
        <v>465</v>
      </c>
      <c r="B3440" s="175" t="s">
        <v>466</v>
      </c>
      <c r="C3440" s="175" t="s">
        <v>163</v>
      </c>
      <c r="D3440" s="175" t="s">
        <v>164</v>
      </c>
      <c r="E3440" s="175"/>
      <c r="F3440" s="174">
        <v>0</v>
      </c>
      <c r="G3440" s="174">
        <v>0</v>
      </c>
      <c r="H3440" s="174">
        <v>0</v>
      </c>
      <c r="I3440" s="174">
        <v>0</v>
      </c>
      <c r="J3440" s="174">
        <v>0</v>
      </c>
      <c r="K3440" s="174">
        <v>0</v>
      </c>
      <c r="L3440" s="174">
        <v>0</v>
      </c>
      <c r="M3440" s="174">
        <v>0</v>
      </c>
      <c r="N3440" s="174">
        <v>0</v>
      </c>
    </row>
    <row r="3441" spans="1:14" hidden="1" outlineLevel="1" x14ac:dyDescent="0.25">
      <c r="A3441" s="175" t="s">
        <v>465</v>
      </c>
      <c r="B3441" s="175" t="s">
        <v>466</v>
      </c>
      <c r="C3441" s="175" t="s">
        <v>165</v>
      </c>
      <c r="D3441" s="175" t="s">
        <v>166</v>
      </c>
      <c r="E3441" s="175"/>
      <c r="F3441" s="174">
        <v>1920</v>
      </c>
      <c r="G3441" s="174">
        <v>0</v>
      </c>
      <c r="H3441" s="174">
        <v>0</v>
      </c>
      <c r="I3441" s="174">
        <v>0</v>
      </c>
      <c r="J3441" s="174">
        <v>0</v>
      </c>
      <c r="K3441" s="174">
        <v>0</v>
      </c>
      <c r="L3441" s="174">
        <v>39504</v>
      </c>
      <c r="M3441" s="174">
        <v>0</v>
      </c>
      <c r="N3441" s="174">
        <v>41424</v>
      </c>
    </row>
    <row r="3442" spans="1:14" hidden="1" outlineLevel="1" x14ac:dyDescent="0.25">
      <c r="A3442" s="175" t="s">
        <v>465</v>
      </c>
      <c r="B3442" s="175" t="s">
        <v>466</v>
      </c>
      <c r="C3442" s="175" t="s">
        <v>167</v>
      </c>
      <c r="D3442" s="175" t="s">
        <v>168</v>
      </c>
      <c r="E3442" s="175"/>
      <c r="F3442" s="174">
        <v>0</v>
      </c>
      <c r="G3442" s="174">
        <v>33632</v>
      </c>
      <c r="H3442" s="174">
        <v>0</v>
      </c>
      <c r="I3442" s="174">
        <v>0</v>
      </c>
      <c r="J3442" s="174">
        <v>0</v>
      </c>
      <c r="K3442" s="174">
        <v>25520</v>
      </c>
      <c r="L3442" s="174">
        <v>0</v>
      </c>
      <c r="M3442" s="174">
        <v>2641</v>
      </c>
      <c r="N3442" s="174">
        <v>61793</v>
      </c>
    </row>
    <row r="3443" spans="1:14" hidden="1" outlineLevel="1" x14ac:dyDescent="0.25">
      <c r="A3443" s="175" t="s">
        <v>465</v>
      </c>
      <c r="B3443" s="175" t="s">
        <v>466</v>
      </c>
      <c r="C3443" s="175" t="s">
        <v>169</v>
      </c>
      <c r="D3443" s="175" t="s">
        <v>170</v>
      </c>
      <c r="E3443" s="175"/>
      <c r="F3443" s="174">
        <v>0</v>
      </c>
      <c r="G3443" s="174">
        <v>0</v>
      </c>
      <c r="H3443" s="174">
        <v>0</v>
      </c>
      <c r="I3443" s="174">
        <v>0</v>
      </c>
      <c r="J3443" s="174">
        <v>0</v>
      </c>
      <c r="K3443" s="174">
        <v>0</v>
      </c>
      <c r="L3443" s="174">
        <v>0</v>
      </c>
      <c r="M3443" s="174">
        <v>0</v>
      </c>
      <c r="N3443" s="174">
        <v>0</v>
      </c>
    </row>
    <row r="3444" spans="1:14" hidden="1" outlineLevel="1" x14ac:dyDescent="0.25">
      <c r="A3444" s="175" t="s">
        <v>465</v>
      </c>
      <c r="B3444" s="175" t="s">
        <v>466</v>
      </c>
      <c r="C3444" s="175" t="s">
        <v>171</v>
      </c>
      <c r="D3444" s="175" t="s">
        <v>172</v>
      </c>
      <c r="E3444" s="175"/>
      <c r="F3444" s="174">
        <v>26496</v>
      </c>
      <c r="G3444" s="174">
        <v>0</v>
      </c>
      <c r="H3444" s="174">
        <v>0</v>
      </c>
      <c r="I3444" s="174">
        <v>0</v>
      </c>
      <c r="J3444" s="174">
        <v>60880</v>
      </c>
      <c r="K3444" s="174">
        <v>0</v>
      </c>
      <c r="L3444" s="174">
        <v>960</v>
      </c>
      <c r="M3444" s="174">
        <v>0</v>
      </c>
      <c r="N3444" s="174">
        <v>88336</v>
      </c>
    </row>
    <row r="3445" spans="1:14" hidden="1" outlineLevel="1" x14ac:dyDescent="0.25">
      <c r="A3445" s="175" t="s">
        <v>465</v>
      </c>
      <c r="B3445" s="175" t="s">
        <v>466</v>
      </c>
      <c r="C3445" s="175" t="s">
        <v>173</v>
      </c>
      <c r="D3445" s="175" t="s">
        <v>174</v>
      </c>
      <c r="E3445" s="175"/>
      <c r="F3445" s="174">
        <v>0</v>
      </c>
      <c r="G3445" s="174">
        <v>17056</v>
      </c>
      <c r="H3445" s="174">
        <v>0</v>
      </c>
      <c r="I3445" s="174">
        <v>0</v>
      </c>
      <c r="J3445" s="174">
        <v>0</v>
      </c>
      <c r="K3445" s="174">
        <v>0</v>
      </c>
      <c r="L3445" s="174">
        <v>0</v>
      </c>
      <c r="M3445" s="174">
        <v>0</v>
      </c>
      <c r="N3445" s="174">
        <v>17056</v>
      </c>
    </row>
    <row r="3446" spans="1:14" hidden="1" outlineLevel="1" x14ac:dyDescent="0.25">
      <c r="A3446" s="175" t="s">
        <v>465</v>
      </c>
      <c r="B3446" s="175" t="s">
        <v>466</v>
      </c>
      <c r="C3446" s="175" t="s">
        <v>175</v>
      </c>
      <c r="D3446" s="175" t="s">
        <v>176</v>
      </c>
      <c r="E3446" s="175"/>
      <c r="F3446" s="174">
        <v>0</v>
      </c>
      <c r="G3446" s="174">
        <v>5280</v>
      </c>
      <c r="H3446" s="174">
        <v>0</v>
      </c>
      <c r="I3446" s="174">
        <v>0</v>
      </c>
      <c r="J3446" s="174">
        <v>0</v>
      </c>
      <c r="K3446" s="174">
        <v>0</v>
      </c>
      <c r="L3446" s="174">
        <v>0</v>
      </c>
      <c r="M3446" s="174">
        <v>0</v>
      </c>
      <c r="N3446" s="174">
        <v>5280</v>
      </c>
    </row>
    <row r="3447" spans="1:14" hidden="1" outlineLevel="1" x14ac:dyDescent="0.25">
      <c r="A3447" s="175" t="s">
        <v>465</v>
      </c>
      <c r="B3447" s="175" t="s">
        <v>466</v>
      </c>
      <c r="C3447" s="175" t="s">
        <v>177</v>
      </c>
      <c r="D3447" s="175" t="s">
        <v>178</v>
      </c>
      <c r="E3447" s="175"/>
      <c r="F3447" s="174">
        <v>588832</v>
      </c>
      <c r="G3447" s="174">
        <v>0</v>
      </c>
      <c r="H3447" s="174">
        <v>0</v>
      </c>
      <c r="I3447" s="174">
        <v>135506</v>
      </c>
      <c r="J3447" s="174">
        <v>0</v>
      </c>
      <c r="K3447" s="174">
        <v>0</v>
      </c>
      <c r="L3447" s="174">
        <v>0</v>
      </c>
      <c r="M3447" s="174">
        <v>0</v>
      </c>
      <c r="N3447" s="174">
        <v>724338</v>
      </c>
    </row>
    <row r="3448" spans="1:14" hidden="1" outlineLevel="1" x14ac:dyDescent="0.25">
      <c r="A3448" s="175" t="s">
        <v>465</v>
      </c>
      <c r="B3448" s="175" t="s">
        <v>466</v>
      </c>
      <c r="C3448" s="175" t="s">
        <v>179</v>
      </c>
      <c r="D3448" s="175" t="s">
        <v>180</v>
      </c>
      <c r="E3448" s="175"/>
      <c r="F3448" s="174">
        <v>78272</v>
      </c>
      <c r="G3448" s="174">
        <v>0</v>
      </c>
      <c r="H3448" s="174">
        <v>0</v>
      </c>
      <c r="I3448" s="174">
        <v>0</v>
      </c>
      <c r="J3448" s="174">
        <v>0</v>
      </c>
      <c r="K3448" s="174">
        <v>0</v>
      </c>
      <c r="L3448" s="174">
        <v>96</v>
      </c>
      <c r="M3448" s="174">
        <v>0</v>
      </c>
      <c r="N3448" s="174">
        <v>78368</v>
      </c>
    </row>
    <row r="3449" spans="1:14" hidden="1" outlineLevel="1" x14ac:dyDescent="0.25">
      <c r="A3449" s="175" t="s">
        <v>465</v>
      </c>
      <c r="B3449" s="175" t="s">
        <v>466</v>
      </c>
      <c r="C3449" s="175" t="s">
        <v>181</v>
      </c>
      <c r="D3449" s="175" t="s">
        <v>182</v>
      </c>
      <c r="E3449" s="175"/>
      <c r="F3449" s="174">
        <v>0</v>
      </c>
      <c r="G3449" s="174">
        <v>0</v>
      </c>
      <c r="H3449" s="174">
        <v>0</v>
      </c>
      <c r="I3449" s="174">
        <v>0</v>
      </c>
      <c r="J3449" s="174">
        <v>0</v>
      </c>
      <c r="K3449" s="174">
        <v>0</v>
      </c>
      <c r="L3449" s="174">
        <v>0</v>
      </c>
      <c r="M3449" s="174">
        <v>0</v>
      </c>
      <c r="N3449" s="174">
        <v>0</v>
      </c>
    </row>
    <row r="3450" spans="1:14" hidden="1" outlineLevel="1" x14ac:dyDescent="0.25">
      <c r="A3450" s="175" t="s">
        <v>465</v>
      </c>
      <c r="B3450" s="175" t="s">
        <v>466</v>
      </c>
      <c r="C3450" s="175" t="s">
        <v>183</v>
      </c>
      <c r="D3450" s="175" t="s">
        <v>184</v>
      </c>
      <c r="E3450" s="175"/>
      <c r="F3450" s="174">
        <v>0</v>
      </c>
      <c r="G3450" s="174">
        <v>0</v>
      </c>
      <c r="H3450" s="174">
        <v>0</v>
      </c>
      <c r="I3450" s="174">
        <v>0</v>
      </c>
      <c r="J3450" s="174">
        <v>0</v>
      </c>
      <c r="K3450" s="174">
        <v>0</v>
      </c>
      <c r="L3450" s="174">
        <v>0</v>
      </c>
      <c r="M3450" s="174">
        <v>0</v>
      </c>
      <c r="N3450" s="174">
        <v>0</v>
      </c>
    </row>
    <row r="3451" spans="1:14" hidden="1" outlineLevel="1" x14ac:dyDescent="0.25">
      <c r="A3451" s="175" t="s">
        <v>465</v>
      </c>
      <c r="B3451" s="175" t="s">
        <v>466</v>
      </c>
      <c r="C3451" s="175" t="s">
        <v>185</v>
      </c>
      <c r="D3451" s="175" t="s">
        <v>186</v>
      </c>
      <c r="E3451" s="175"/>
      <c r="F3451" s="174">
        <v>2784</v>
      </c>
      <c r="G3451" s="174">
        <v>1152</v>
      </c>
      <c r="H3451" s="174">
        <v>0</v>
      </c>
      <c r="I3451" s="174">
        <v>0</v>
      </c>
      <c r="J3451" s="174">
        <v>12512</v>
      </c>
      <c r="K3451" s="174">
        <v>0</v>
      </c>
      <c r="L3451" s="174">
        <v>1152</v>
      </c>
      <c r="M3451" s="174">
        <v>3690</v>
      </c>
      <c r="N3451" s="174">
        <v>21290</v>
      </c>
    </row>
    <row r="3452" spans="1:14" hidden="1" outlineLevel="1" x14ac:dyDescent="0.25">
      <c r="A3452" s="175" t="s">
        <v>465</v>
      </c>
      <c r="B3452" s="175" t="s">
        <v>466</v>
      </c>
      <c r="C3452" s="175" t="s">
        <v>187</v>
      </c>
      <c r="D3452" s="175" t="s">
        <v>188</v>
      </c>
      <c r="E3452" s="175"/>
      <c r="F3452" s="174">
        <v>0</v>
      </c>
      <c r="G3452" s="174">
        <v>0</v>
      </c>
      <c r="H3452" s="174">
        <v>0</v>
      </c>
      <c r="I3452" s="174">
        <v>0</v>
      </c>
      <c r="J3452" s="174">
        <v>0</v>
      </c>
      <c r="K3452" s="174">
        <v>0</v>
      </c>
      <c r="L3452" s="174">
        <v>0</v>
      </c>
      <c r="M3452" s="174">
        <v>0</v>
      </c>
      <c r="N3452" s="174">
        <v>0</v>
      </c>
    </row>
    <row r="3453" spans="1:14" hidden="1" outlineLevel="1" x14ac:dyDescent="0.25">
      <c r="A3453" s="175" t="s">
        <v>465</v>
      </c>
      <c r="B3453" s="175" t="s">
        <v>466</v>
      </c>
      <c r="C3453" s="175" t="s">
        <v>189</v>
      </c>
      <c r="D3453" s="175" t="s">
        <v>190</v>
      </c>
      <c r="E3453" s="175"/>
      <c r="F3453" s="174">
        <v>0</v>
      </c>
      <c r="G3453" s="174">
        <v>0</v>
      </c>
      <c r="H3453" s="174">
        <v>0</v>
      </c>
      <c r="I3453" s="174">
        <v>0</v>
      </c>
      <c r="J3453" s="174">
        <v>0</v>
      </c>
      <c r="K3453" s="174">
        <v>0</v>
      </c>
      <c r="L3453" s="174">
        <v>0</v>
      </c>
      <c r="M3453" s="174">
        <v>0</v>
      </c>
      <c r="N3453" s="174">
        <v>0</v>
      </c>
    </row>
    <row r="3454" spans="1:14" hidden="1" outlineLevel="1" x14ac:dyDescent="0.25">
      <c r="A3454" s="175" t="s">
        <v>465</v>
      </c>
      <c r="B3454" s="175" t="s">
        <v>466</v>
      </c>
      <c r="C3454" s="175" t="s">
        <v>191</v>
      </c>
      <c r="D3454" s="175" t="s">
        <v>192</v>
      </c>
      <c r="E3454" s="175"/>
      <c r="F3454" s="174">
        <v>0</v>
      </c>
      <c r="G3454" s="174">
        <v>394288</v>
      </c>
      <c r="H3454" s="174">
        <v>85136</v>
      </c>
      <c r="I3454" s="174">
        <v>0</v>
      </c>
      <c r="J3454" s="174">
        <v>0</v>
      </c>
      <c r="K3454" s="174">
        <v>0</v>
      </c>
      <c r="L3454" s="174">
        <v>0</v>
      </c>
      <c r="M3454" s="174">
        <v>325</v>
      </c>
      <c r="N3454" s="174">
        <v>479749</v>
      </c>
    </row>
    <row r="3455" spans="1:14" hidden="1" outlineLevel="1" x14ac:dyDescent="0.25">
      <c r="A3455" s="175" t="s">
        <v>465</v>
      </c>
      <c r="B3455" s="175" t="s">
        <v>466</v>
      </c>
      <c r="C3455" s="175" t="s">
        <v>193</v>
      </c>
      <c r="D3455" s="175" t="s">
        <v>194</v>
      </c>
      <c r="E3455" s="175"/>
      <c r="F3455" s="174">
        <v>0</v>
      </c>
      <c r="G3455" s="174">
        <v>0</v>
      </c>
      <c r="H3455" s="174">
        <v>0</v>
      </c>
      <c r="I3455" s="174">
        <v>0</v>
      </c>
      <c r="J3455" s="174">
        <v>0</v>
      </c>
      <c r="K3455" s="174">
        <v>0</v>
      </c>
      <c r="L3455" s="174">
        <v>0</v>
      </c>
      <c r="M3455" s="174">
        <v>0</v>
      </c>
      <c r="N3455" s="174">
        <v>0</v>
      </c>
    </row>
    <row r="3456" spans="1:14" hidden="1" outlineLevel="1" x14ac:dyDescent="0.25">
      <c r="A3456" s="175" t="s">
        <v>465</v>
      </c>
      <c r="B3456" s="175" t="s">
        <v>466</v>
      </c>
      <c r="C3456" s="175" t="s">
        <v>195</v>
      </c>
      <c r="D3456" s="175" t="s">
        <v>196</v>
      </c>
      <c r="E3456" s="175"/>
      <c r="F3456" s="174">
        <v>0</v>
      </c>
      <c r="G3456" s="174">
        <v>0</v>
      </c>
      <c r="H3456" s="174">
        <v>0</v>
      </c>
      <c r="I3456" s="174">
        <v>0</v>
      </c>
      <c r="J3456" s="174">
        <v>0</v>
      </c>
      <c r="K3456" s="174">
        <v>0</v>
      </c>
      <c r="L3456" s="174">
        <v>0</v>
      </c>
      <c r="M3456" s="174">
        <v>0</v>
      </c>
      <c r="N3456" s="174">
        <v>0</v>
      </c>
    </row>
    <row r="3457" spans="1:14" hidden="1" outlineLevel="1" x14ac:dyDescent="0.25">
      <c r="A3457" s="175" t="s">
        <v>465</v>
      </c>
      <c r="B3457" s="175" t="s">
        <v>466</v>
      </c>
      <c r="C3457" s="175" t="s">
        <v>197</v>
      </c>
      <c r="D3457" s="175" t="s">
        <v>198</v>
      </c>
      <c r="E3457" s="175"/>
      <c r="F3457" s="174">
        <v>0</v>
      </c>
      <c r="G3457" s="174">
        <v>0</v>
      </c>
      <c r="H3457" s="174">
        <v>0</v>
      </c>
      <c r="I3457" s="174">
        <v>0</v>
      </c>
      <c r="J3457" s="174">
        <v>6400</v>
      </c>
      <c r="K3457" s="174">
        <v>0</v>
      </c>
      <c r="L3457" s="174">
        <v>0</v>
      </c>
      <c r="M3457" s="174">
        <v>0</v>
      </c>
      <c r="N3457" s="174">
        <v>6400</v>
      </c>
    </row>
    <row r="3458" spans="1:14" hidden="1" outlineLevel="1" x14ac:dyDescent="0.25">
      <c r="A3458" s="175" t="s">
        <v>465</v>
      </c>
      <c r="B3458" s="175" t="s">
        <v>466</v>
      </c>
      <c r="C3458" s="175" t="s">
        <v>199</v>
      </c>
      <c r="D3458" s="175" t="s">
        <v>200</v>
      </c>
      <c r="E3458" s="175"/>
      <c r="F3458" s="174">
        <v>77056</v>
      </c>
      <c r="G3458" s="174">
        <v>0</v>
      </c>
      <c r="H3458" s="174">
        <v>0</v>
      </c>
      <c r="I3458" s="174">
        <v>0</v>
      </c>
      <c r="J3458" s="174">
        <v>0</v>
      </c>
      <c r="K3458" s="174">
        <v>0</v>
      </c>
      <c r="L3458" s="174">
        <v>0</v>
      </c>
      <c r="M3458" s="174">
        <v>0</v>
      </c>
      <c r="N3458" s="174">
        <v>77056</v>
      </c>
    </row>
    <row r="3459" spans="1:14" hidden="1" outlineLevel="1" x14ac:dyDescent="0.25">
      <c r="A3459" s="175" t="s">
        <v>465</v>
      </c>
      <c r="B3459" s="175" t="s">
        <v>466</v>
      </c>
      <c r="C3459" s="175" t="s">
        <v>201</v>
      </c>
      <c r="D3459" s="175" t="s">
        <v>202</v>
      </c>
      <c r="E3459" s="175"/>
      <c r="F3459" s="174">
        <v>4944</v>
      </c>
      <c r="G3459" s="174">
        <v>0</v>
      </c>
      <c r="H3459" s="174">
        <v>0</v>
      </c>
      <c r="I3459" s="174">
        <v>0</v>
      </c>
      <c r="J3459" s="174">
        <v>0</v>
      </c>
      <c r="K3459" s="174">
        <v>0</v>
      </c>
      <c r="L3459" s="174">
        <v>0</v>
      </c>
      <c r="M3459" s="174">
        <v>0</v>
      </c>
      <c r="N3459" s="174">
        <v>4944</v>
      </c>
    </row>
    <row r="3460" spans="1:14" hidden="1" outlineLevel="1" x14ac:dyDescent="0.25">
      <c r="A3460" s="175" t="s">
        <v>465</v>
      </c>
      <c r="B3460" s="175" t="s">
        <v>466</v>
      </c>
      <c r="C3460" s="175" t="s">
        <v>203</v>
      </c>
      <c r="D3460" s="175" t="s">
        <v>204</v>
      </c>
      <c r="E3460" s="175"/>
      <c r="F3460" s="174">
        <v>856672</v>
      </c>
      <c r="G3460" s="174">
        <v>0</v>
      </c>
      <c r="H3460" s="174">
        <v>0</v>
      </c>
      <c r="I3460" s="174">
        <v>0</v>
      </c>
      <c r="J3460" s="174">
        <v>0</v>
      </c>
      <c r="K3460" s="174">
        <v>0</v>
      </c>
      <c r="L3460" s="174">
        <v>0</v>
      </c>
      <c r="M3460" s="174">
        <v>0</v>
      </c>
      <c r="N3460" s="174">
        <v>856672</v>
      </c>
    </row>
    <row r="3461" spans="1:14" hidden="1" outlineLevel="1" x14ac:dyDescent="0.25">
      <c r="A3461" s="175" t="s">
        <v>465</v>
      </c>
      <c r="B3461" s="175" t="s">
        <v>466</v>
      </c>
      <c r="C3461" s="175" t="s">
        <v>205</v>
      </c>
      <c r="D3461" s="175" t="s">
        <v>206</v>
      </c>
      <c r="E3461" s="175"/>
      <c r="F3461" s="174">
        <v>215720</v>
      </c>
      <c r="G3461" s="174">
        <v>0</v>
      </c>
      <c r="H3461" s="174">
        <v>0</v>
      </c>
      <c r="I3461" s="174">
        <v>0</v>
      </c>
      <c r="J3461" s="174">
        <v>0</v>
      </c>
      <c r="K3461" s="174">
        <v>0</v>
      </c>
      <c r="L3461" s="174">
        <v>1200</v>
      </c>
      <c r="M3461" s="174">
        <v>0</v>
      </c>
      <c r="N3461" s="174">
        <v>216920</v>
      </c>
    </row>
    <row r="3462" spans="1:14" hidden="1" outlineLevel="1" x14ac:dyDescent="0.25">
      <c r="A3462" s="175" t="s">
        <v>465</v>
      </c>
      <c r="B3462" s="175" t="s">
        <v>466</v>
      </c>
      <c r="C3462" s="175" t="s">
        <v>207</v>
      </c>
      <c r="D3462" s="175" t="s">
        <v>208</v>
      </c>
      <c r="E3462" s="175"/>
      <c r="F3462" s="174">
        <v>0</v>
      </c>
      <c r="G3462" s="174">
        <v>0</v>
      </c>
      <c r="H3462" s="174">
        <v>0</v>
      </c>
      <c r="I3462" s="174">
        <v>0</v>
      </c>
      <c r="J3462" s="174">
        <v>0</v>
      </c>
      <c r="K3462" s="174">
        <v>0</v>
      </c>
      <c r="L3462" s="174">
        <v>0</v>
      </c>
      <c r="M3462" s="174">
        <v>0</v>
      </c>
      <c r="N3462" s="174">
        <v>0</v>
      </c>
    </row>
    <row r="3463" spans="1:14" hidden="1" outlineLevel="1" x14ac:dyDescent="0.25">
      <c r="A3463" s="175" t="s">
        <v>465</v>
      </c>
      <c r="B3463" s="175" t="s">
        <v>466</v>
      </c>
      <c r="C3463" s="175" t="s">
        <v>209</v>
      </c>
      <c r="D3463" s="175" t="s">
        <v>210</v>
      </c>
      <c r="E3463" s="175"/>
      <c r="F3463" s="174">
        <v>1906312</v>
      </c>
      <c r="G3463" s="174">
        <v>1146368</v>
      </c>
      <c r="H3463" s="174">
        <v>85136</v>
      </c>
      <c r="I3463" s="174">
        <v>135506</v>
      </c>
      <c r="J3463" s="174">
        <v>119760</v>
      </c>
      <c r="K3463" s="174">
        <v>26960</v>
      </c>
      <c r="L3463" s="174">
        <v>49572</v>
      </c>
      <c r="M3463" s="174">
        <v>6656</v>
      </c>
      <c r="N3463" s="174">
        <v>3476270</v>
      </c>
    </row>
    <row r="3464" spans="1:14" hidden="1" outlineLevel="1" x14ac:dyDescent="0.25">
      <c r="D3464" s="173" t="s">
        <v>211</v>
      </c>
      <c r="E3464" s="173"/>
    </row>
    <row r="3465" spans="1:14" hidden="1" outlineLevel="1" x14ac:dyDescent="0.25">
      <c r="A3465" s="175" t="s">
        <v>465</v>
      </c>
      <c r="B3465" s="175" t="s">
        <v>466</v>
      </c>
      <c r="C3465" s="175" t="s">
        <v>212</v>
      </c>
      <c r="D3465" s="175" t="s">
        <v>213</v>
      </c>
      <c r="E3465" s="175"/>
      <c r="F3465" s="174">
        <v>0</v>
      </c>
      <c r="G3465" s="174">
        <v>0</v>
      </c>
      <c r="H3465" s="174">
        <v>0</v>
      </c>
      <c r="I3465" s="174">
        <v>0</v>
      </c>
      <c r="J3465" s="174">
        <v>0</v>
      </c>
      <c r="K3465" s="174">
        <v>0</v>
      </c>
      <c r="L3465" s="174">
        <v>0</v>
      </c>
      <c r="M3465" s="174">
        <v>0</v>
      </c>
      <c r="N3465" s="174">
        <v>0</v>
      </c>
    </row>
    <row r="3466" spans="1:14" hidden="1" outlineLevel="1" x14ac:dyDescent="0.25">
      <c r="A3466" s="175" t="s">
        <v>465</v>
      </c>
      <c r="B3466" s="175" t="s">
        <v>466</v>
      </c>
      <c r="C3466" s="175" t="s">
        <v>214</v>
      </c>
      <c r="D3466" s="175" t="s">
        <v>215</v>
      </c>
      <c r="E3466" s="175"/>
      <c r="F3466" s="174">
        <v>0</v>
      </c>
      <c r="G3466" s="174">
        <v>0</v>
      </c>
      <c r="H3466" s="174">
        <v>0</v>
      </c>
      <c r="I3466" s="174">
        <v>0</v>
      </c>
      <c r="J3466" s="174">
        <v>0</v>
      </c>
      <c r="K3466" s="174">
        <v>0</v>
      </c>
      <c r="L3466" s="174">
        <v>0</v>
      </c>
      <c r="M3466" s="174">
        <v>0</v>
      </c>
      <c r="N3466" s="174">
        <v>0</v>
      </c>
    </row>
    <row r="3467" spans="1:14" hidden="1" outlineLevel="1" x14ac:dyDescent="0.25">
      <c r="A3467" s="175" t="s">
        <v>465</v>
      </c>
      <c r="B3467" s="175" t="s">
        <v>466</v>
      </c>
      <c r="C3467" s="175" t="s">
        <v>216</v>
      </c>
      <c r="D3467" s="175" t="s">
        <v>217</v>
      </c>
      <c r="E3467" s="175"/>
      <c r="F3467" s="174">
        <v>0</v>
      </c>
      <c r="G3467" s="174">
        <v>0</v>
      </c>
      <c r="H3467" s="174">
        <v>0</v>
      </c>
      <c r="I3467" s="174">
        <v>0</v>
      </c>
      <c r="J3467" s="174">
        <v>0</v>
      </c>
      <c r="K3467" s="174">
        <v>0</v>
      </c>
      <c r="L3467" s="174">
        <v>0</v>
      </c>
      <c r="M3467" s="174">
        <v>0</v>
      </c>
      <c r="N3467" s="174">
        <v>0</v>
      </c>
    </row>
    <row r="3468" spans="1:14" hidden="1" outlineLevel="1" x14ac:dyDescent="0.25">
      <c r="A3468" s="175" t="s">
        <v>465</v>
      </c>
      <c r="B3468" s="175" t="s">
        <v>466</v>
      </c>
      <c r="C3468" s="175" t="s">
        <v>218</v>
      </c>
      <c r="D3468" s="175" t="s">
        <v>219</v>
      </c>
      <c r="E3468" s="175"/>
      <c r="F3468" s="174">
        <v>0</v>
      </c>
      <c r="G3468" s="174">
        <v>0</v>
      </c>
      <c r="H3468" s="174">
        <v>0</v>
      </c>
      <c r="I3468" s="174">
        <v>0</v>
      </c>
      <c r="J3468" s="174">
        <v>0</v>
      </c>
      <c r="K3468" s="174">
        <v>0</v>
      </c>
      <c r="L3468" s="174">
        <v>0</v>
      </c>
      <c r="M3468" s="174">
        <v>0</v>
      </c>
      <c r="N3468" s="174">
        <v>0</v>
      </c>
    </row>
    <row r="3469" spans="1:14" hidden="1" outlineLevel="1" x14ac:dyDescent="0.25">
      <c r="A3469" s="175" t="s">
        <v>465</v>
      </c>
      <c r="B3469" s="175" t="s">
        <v>466</v>
      </c>
      <c r="C3469" s="175" t="s">
        <v>482</v>
      </c>
      <c r="D3469" s="175" t="s">
        <v>483</v>
      </c>
      <c r="E3469" s="175"/>
      <c r="F3469" s="174">
        <v>0</v>
      </c>
      <c r="G3469" s="174">
        <v>0</v>
      </c>
      <c r="H3469" s="174">
        <v>0</v>
      </c>
      <c r="I3469" s="174">
        <v>0</v>
      </c>
      <c r="J3469" s="174">
        <v>0</v>
      </c>
      <c r="K3469" s="174">
        <v>0</v>
      </c>
      <c r="L3469" s="174">
        <v>0</v>
      </c>
      <c r="M3469" s="174">
        <v>0</v>
      </c>
      <c r="N3469" s="174">
        <v>0</v>
      </c>
    </row>
    <row r="3470" spans="1:14" hidden="1" outlineLevel="1" x14ac:dyDescent="0.25">
      <c r="A3470" s="175" t="s">
        <v>465</v>
      </c>
      <c r="B3470" s="175" t="s">
        <v>466</v>
      </c>
      <c r="C3470" s="175" t="s">
        <v>484</v>
      </c>
      <c r="D3470" s="175" t="s">
        <v>220</v>
      </c>
      <c r="E3470" s="175"/>
      <c r="F3470" s="174">
        <v>0</v>
      </c>
      <c r="G3470" s="174">
        <v>0</v>
      </c>
      <c r="H3470" s="174">
        <v>0</v>
      </c>
      <c r="I3470" s="174">
        <v>0</v>
      </c>
      <c r="J3470" s="174">
        <v>0</v>
      </c>
      <c r="K3470" s="174">
        <v>0</v>
      </c>
      <c r="L3470" s="174">
        <v>0</v>
      </c>
      <c r="M3470" s="174">
        <v>0</v>
      </c>
      <c r="N3470" s="174">
        <v>0</v>
      </c>
    </row>
    <row r="3471" spans="1:14" hidden="1" outlineLevel="1" x14ac:dyDescent="0.25"/>
    <row r="3472" spans="1:14" hidden="1" outlineLevel="1" x14ac:dyDescent="0.25"/>
    <row r="3473" spans="1:14" hidden="1" outlineLevel="1" x14ac:dyDescent="0.25">
      <c r="A3473" s="173" t="s">
        <v>467</v>
      </c>
    </row>
    <row r="3474" spans="1:14" hidden="1" outlineLevel="1" x14ac:dyDescent="0.25">
      <c r="A3474" s="175" t="s">
        <v>6</v>
      </c>
      <c r="B3474" s="175" t="s">
        <v>143</v>
      </c>
      <c r="C3474" s="175" t="s">
        <v>14</v>
      </c>
      <c r="D3474" s="173" t="s">
        <v>144</v>
      </c>
      <c r="E3474" s="173"/>
      <c r="F3474" s="174" t="s">
        <v>145</v>
      </c>
      <c r="G3474" s="174" t="s">
        <v>146</v>
      </c>
      <c r="H3474" s="174" t="s">
        <v>147</v>
      </c>
      <c r="I3474" s="174" t="s">
        <v>148</v>
      </c>
      <c r="J3474" s="174" t="s">
        <v>149</v>
      </c>
      <c r="K3474" s="174" t="s">
        <v>150</v>
      </c>
      <c r="L3474" s="174" t="s">
        <v>151</v>
      </c>
      <c r="M3474" s="174" t="s">
        <v>152</v>
      </c>
      <c r="N3474" s="174" t="s">
        <v>5</v>
      </c>
    </row>
    <row r="3475" spans="1:14" hidden="1" outlineLevel="1" x14ac:dyDescent="0.25">
      <c r="A3475" s="175" t="s">
        <v>468</v>
      </c>
      <c r="B3475" s="175" t="s">
        <v>469</v>
      </c>
      <c r="C3475" s="175" t="s">
        <v>155</v>
      </c>
      <c r="D3475" s="175" t="s">
        <v>156</v>
      </c>
      <c r="E3475" s="175"/>
      <c r="F3475" s="174">
        <v>0</v>
      </c>
      <c r="G3475" s="174">
        <v>0</v>
      </c>
      <c r="H3475" s="174">
        <v>0</v>
      </c>
      <c r="I3475" s="174">
        <v>0</v>
      </c>
      <c r="J3475" s="174">
        <v>0</v>
      </c>
      <c r="K3475" s="174">
        <v>0</v>
      </c>
      <c r="L3475" s="174">
        <v>0</v>
      </c>
      <c r="M3475" s="174">
        <v>0</v>
      </c>
      <c r="N3475" s="174">
        <v>0</v>
      </c>
    </row>
    <row r="3476" spans="1:14" hidden="1" outlineLevel="1" x14ac:dyDescent="0.25">
      <c r="A3476" s="175" t="s">
        <v>468</v>
      </c>
      <c r="B3476" s="175" t="s">
        <v>469</v>
      </c>
      <c r="C3476" s="175" t="s">
        <v>157</v>
      </c>
      <c r="D3476" s="175" t="s">
        <v>158</v>
      </c>
      <c r="E3476" s="175"/>
      <c r="F3476" s="174">
        <v>0</v>
      </c>
      <c r="G3476" s="174">
        <v>0</v>
      </c>
      <c r="H3476" s="174">
        <v>0</v>
      </c>
      <c r="I3476" s="174">
        <v>0</v>
      </c>
      <c r="J3476" s="174">
        <v>0</v>
      </c>
      <c r="K3476" s="174">
        <v>0</v>
      </c>
      <c r="L3476" s="174">
        <v>0</v>
      </c>
      <c r="M3476" s="174">
        <v>0</v>
      </c>
      <c r="N3476" s="174">
        <v>0</v>
      </c>
    </row>
    <row r="3477" spans="1:14" hidden="1" outlineLevel="1" x14ac:dyDescent="0.25">
      <c r="A3477" s="175" t="s">
        <v>468</v>
      </c>
      <c r="B3477" s="175" t="s">
        <v>469</v>
      </c>
      <c r="C3477" s="175" t="s">
        <v>159</v>
      </c>
      <c r="D3477" s="175" t="s">
        <v>160</v>
      </c>
      <c r="E3477" s="175"/>
      <c r="F3477" s="174">
        <v>0</v>
      </c>
      <c r="G3477" s="174">
        <v>345120</v>
      </c>
      <c r="H3477" s="174">
        <v>0</v>
      </c>
      <c r="I3477" s="174">
        <v>0</v>
      </c>
      <c r="J3477" s="174">
        <v>0</v>
      </c>
      <c r="K3477" s="174">
        <v>0</v>
      </c>
      <c r="L3477" s="174">
        <v>0</v>
      </c>
      <c r="M3477" s="174">
        <v>864</v>
      </c>
      <c r="N3477" s="174">
        <v>345984</v>
      </c>
    </row>
    <row r="3478" spans="1:14" hidden="1" outlineLevel="1" x14ac:dyDescent="0.25">
      <c r="A3478" s="175" t="s">
        <v>468</v>
      </c>
      <c r="B3478" s="175" t="s">
        <v>469</v>
      </c>
      <c r="C3478" s="175" t="s">
        <v>161</v>
      </c>
      <c r="D3478" s="175" t="s">
        <v>162</v>
      </c>
      <c r="E3478" s="175"/>
      <c r="F3478" s="174">
        <v>32112</v>
      </c>
      <c r="G3478" s="174">
        <v>12000</v>
      </c>
      <c r="H3478" s="174">
        <v>0</v>
      </c>
      <c r="I3478" s="174">
        <v>0</v>
      </c>
      <c r="J3478" s="174">
        <v>11184</v>
      </c>
      <c r="K3478" s="174">
        <v>33360</v>
      </c>
      <c r="L3478" s="174">
        <v>0</v>
      </c>
      <c r="M3478" s="174">
        <v>4992</v>
      </c>
      <c r="N3478" s="174">
        <v>93648</v>
      </c>
    </row>
    <row r="3479" spans="1:14" hidden="1" outlineLevel="1" x14ac:dyDescent="0.25">
      <c r="A3479" s="175" t="s">
        <v>468</v>
      </c>
      <c r="B3479" s="175" t="s">
        <v>469</v>
      </c>
      <c r="C3479" s="175" t="s">
        <v>163</v>
      </c>
      <c r="D3479" s="175" t="s">
        <v>164</v>
      </c>
      <c r="E3479" s="175"/>
      <c r="F3479" s="174">
        <v>0</v>
      </c>
      <c r="G3479" s="174">
        <v>0</v>
      </c>
      <c r="H3479" s="174">
        <v>0</v>
      </c>
      <c r="I3479" s="174">
        <v>0</v>
      </c>
      <c r="J3479" s="174">
        <v>0</v>
      </c>
      <c r="K3479" s="174">
        <v>0</v>
      </c>
      <c r="L3479" s="174">
        <v>0</v>
      </c>
      <c r="M3479" s="174">
        <v>0</v>
      </c>
      <c r="N3479" s="174">
        <v>0</v>
      </c>
    </row>
    <row r="3480" spans="1:14" hidden="1" outlineLevel="1" x14ac:dyDescent="0.25">
      <c r="A3480" s="175" t="s">
        <v>468</v>
      </c>
      <c r="B3480" s="175" t="s">
        <v>469</v>
      </c>
      <c r="C3480" s="175" t="s">
        <v>165</v>
      </c>
      <c r="D3480" s="175" t="s">
        <v>166</v>
      </c>
      <c r="E3480" s="175"/>
      <c r="F3480" s="174">
        <v>1920</v>
      </c>
      <c r="G3480" s="174">
        <v>0</v>
      </c>
      <c r="H3480" s="174">
        <v>0</v>
      </c>
      <c r="I3480" s="174">
        <v>0</v>
      </c>
      <c r="J3480" s="174">
        <v>0</v>
      </c>
      <c r="K3480" s="174">
        <v>0</v>
      </c>
      <c r="L3480" s="174">
        <v>7632</v>
      </c>
      <c r="M3480" s="174">
        <v>0</v>
      </c>
      <c r="N3480" s="174">
        <v>9552</v>
      </c>
    </row>
    <row r="3481" spans="1:14" hidden="1" outlineLevel="1" x14ac:dyDescent="0.25">
      <c r="A3481" s="175" t="s">
        <v>468</v>
      </c>
      <c r="B3481" s="175" t="s">
        <v>469</v>
      </c>
      <c r="C3481" s="175" t="s">
        <v>167</v>
      </c>
      <c r="D3481" s="175" t="s">
        <v>168</v>
      </c>
      <c r="E3481" s="175"/>
      <c r="F3481" s="174">
        <v>0</v>
      </c>
      <c r="G3481" s="174">
        <v>22144</v>
      </c>
      <c r="H3481" s="174">
        <v>0</v>
      </c>
      <c r="I3481" s="174">
        <v>0</v>
      </c>
      <c r="J3481" s="174">
        <v>0</v>
      </c>
      <c r="K3481" s="174">
        <v>2160</v>
      </c>
      <c r="L3481" s="174">
        <v>0</v>
      </c>
      <c r="M3481" s="174">
        <v>0</v>
      </c>
      <c r="N3481" s="174">
        <v>24304</v>
      </c>
    </row>
    <row r="3482" spans="1:14" hidden="1" outlineLevel="1" x14ac:dyDescent="0.25">
      <c r="A3482" s="175" t="s">
        <v>468</v>
      </c>
      <c r="B3482" s="175" t="s">
        <v>469</v>
      </c>
      <c r="C3482" s="175" t="s">
        <v>169</v>
      </c>
      <c r="D3482" s="175" t="s">
        <v>170</v>
      </c>
      <c r="E3482" s="175"/>
      <c r="F3482" s="174">
        <v>0</v>
      </c>
      <c r="G3482" s="174">
        <v>0</v>
      </c>
      <c r="H3482" s="174">
        <v>0</v>
      </c>
      <c r="I3482" s="174">
        <v>0</v>
      </c>
      <c r="J3482" s="174">
        <v>0</v>
      </c>
      <c r="K3482" s="174">
        <v>0</v>
      </c>
      <c r="L3482" s="174">
        <v>0</v>
      </c>
      <c r="M3482" s="174">
        <v>0</v>
      </c>
      <c r="N3482" s="174">
        <v>0</v>
      </c>
    </row>
    <row r="3483" spans="1:14" hidden="1" outlineLevel="1" x14ac:dyDescent="0.25">
      <c r="A3483" s="175" t="s">
        <v>468</v>
      </c>
      <c r="B3483" s="175" t="s">
        <v>469</v>
      </c>
      <c r="C3483" s="175" t="s">
        <v>171</v>
      </c>
      <c r="D3483" s="175" t="s">
        <v>172</v>
      </c>
      <c r="E3483" s="175"/>
      <c r="F3483" s="174">
        <v>0</v>
      </c>
      <c r="G3483" s="174">
        <v>0</v>
      </c>
      <c r="H3483" s="174">
        <v>0</v>
      </c>
      <c r="I3483" s="174">
        <v>0</v>
      </c>
      <c r="J3483" s="174">
        <v>0</v>
      </c>
      <c r="K3483" s="174">
        <v>0</v>
      </c>
      <c r="L3483" s="174">
        <v>0</v>
      </c>
      <c r="M3483" s="174">
        <v>0</v>
      </c>
      <c r="N3483" s="174">
        <v>0</v>
      </c>
    </row>
    <row r="3484" spans="1:14" hidden="1" outlineLevel="1" x14ac:dyDescent="0.25">
      <c r="A3484" s="175" t="s">
        <v>468</v>
      </c>
      <c r="B3484" s="175" t="s">
        <v>469</v>
      </c>
      <c r="C3484" s="175" t="s">
        <v>173</v>
      </c>
      <c r="D3484" s="175" t="s">
        <v>174</v>
      </c>
      <c r="E3484" s="175"/>
      <c r="F3484" s="174">
        <v>0</v>
      </c>
      <c r="G3484" s="174">
        <v>0</v>
      </c>
      <c r="H3484" s="174">
        <v>0</v>
      </c>
      <c r="I3484" s="174">
        <v>0</v>
      </c>
      <c r="J3484" s="174">
        <v>0</v>
      </c>
      <c r="K3484" s="174">
        <v>0</v>
      </c>
      <c r="L3484" s="174">
        <v>0</v>
      </c>
      <c r="M3484" s="174">
        <v>0</v>
      </c>
      <c r="N3484" s="174">
        <v>0</v>
      </c>
    </row>
    <row r="3485" spans="1:14" hidden="1" outlineLevel="1" x14ac:dyDescent="0.25">
      <c r="A3485" s="175" t="s">
        <v>468</v>
      </c>
      <c r="B3485" s="175" t="s">
        <v>469</v>
      </c>
      <c r="C3485" s="175" t="s">
        <v>175</v>
      </c>
      <c r="D3485" s="175" t="s">
        <v>176</v>
      </c>
      <c r="E3485" s="175"/>
      <c r="F3485" s="174">
        <v>0</v>
      </c>
      <c r="G3485" s="174">
        <v>0</v>
      </c>
      <c r="H3485" s="174">
        <v>0</v>
      </c>
      <c r="I3485" s="174">
        <v>0</v>
      </c>
      <c r="J3485" s="174">
        <v>0</v>
      </c>
      <c r="K3485" s="174">
        <v>0</v>
      </c>
      <c r="L3485" s="174">
        <v>0</v>
      </c>
      <c r="M3485" s="174">
        <v>0</v>
      </c>
      <c r="N3485" s="174">
        <v>0</v>
      </c>
    </row>
    <row r="3486" spans="1:14" hidden="1" outlineLevel="1" x14ac:dyDescent="0.25">
      <c r="A3486" s="175" t="s">
        <v>468</v>
      </c>
      <c r="B3486" s="175" t="s">
        <v>469</v>
      </c>
      <c r="C3486" s="175" t="s">
        <v>177</v>
      </c>
      <c r="D3486" s="175" t="s">
        <v>178</v>
      </c>
      <c r="E3486" s="175"/>
      <c r="F3486" s="174">
        <v>272000</v>
      </c>
      <c r="G3486" s="174">
        <v>0</v>
      </c>
      <c r="H3486" s="174">
        <v>0</v>
      </c>
      <c r="I3486" s="174">
        <v>63548</v>
      </c>
      <c r="J3486" s="174">
        <v>7536</v>
      </c>
      <c r="K3486" s="174">
        <v>0</v>
      </c>
      <c r="L3486" s="174">
        <v>0</v>
      </c>
      <c r="M3486" s="174">
        <v>0</v>
      </c>
      <c r="N3486" s="174">
        <v>343084</v>
      </c>
    </row>
    <row r="3487" spans="1:14" hidden="1" outlineLevel="1" x14ac:dyDescent="0.25">
      <c r="A3487" s="175" t="s">
        <v>468</v>
      </c>
      <c r="B3487" s="175" t="s">
        <v>469</v>
      </c>
      <c r="C3487" s="175" t="s">
        <v>179</v>
      </c>
      <c r="D3487" s="175" t="s">
        <v>180</v>
      </c>
      <c r="E3487" s="175"/>
      <c r="F3487" s="174">
        <v>67424</v>
      </c>
      <c r="G3487" s="174">
        <v>0</v>
      </c>
      <c r="H3487" s="174">
        <v>0</v>
      </c>
      <c r="I3487" s="174">
        <v>0</v>
      </c>
      <c r="J3487" s="174">
        <v>34400</v>
      </c>
      <c r="K3487" s="174">
        <v>0</v>
      </c>
      <c r="L3487" s="174">
        <v>1702</v>
      </c>
      <c r="M3487" s="174">
        <v>0</v>
      </c>
      <c r="N3487" s="174">
        <v>103526</v>
      </c>
    </row>
    <row r="3488" spans="1:14" hidden="1" outlineLevel="1" x14ac:dyDescent="0.25">
      <c r="A3488" s="175" t="s">
        <v>468</v>
      </c>
      <c r="B3488" s="175" t="s">
        <v>469</v>
      </c>
      <c r="C3488" s="175" t="s">
        <v>181</v>
      </c>
      <c r="D3488" s="175" t="s">
        <v>182</v>
      </c>
      <c r="E3488" s="175"/>
      <c r="F3488" s="174">
        <v>0</v>
      </c>
      <c r="G3488" s="174">
        <v>0</v>
      </c>
      <c r="H3488" s="174">
        <v>0</v>
      </c>
      <c r="I3488" s="174">
        <v>0</v>
      </c>
      <c r="J3488" s="174">
        <v>0</v>
      </c>
      <c r="K3488" s="174">
        <v>347936</v>
      </c>
      <c r="L3488" s="174">
        <v>0</v>
      </c>
      <c r="M3488" s="174">
        <v>4656</v>
      </c>
      <c r="N3488" s="174">
        <v>352592</v>
      </c>
    </row>
    <row r="3489" spans="1:14" hidden="1" outlineLevel="1" x14ac:dyDescent="0.25">
      <c r="A3489" s="175" t="s">
        <v>468</v>
      </c>
      <c r="B3489" s="175" t="s">
        <v>469</v>
      </c>
      <c r="C3489" s="175" t="s">
        <v>183</v>
      </c>
      <c r="D3489" s="175" t="s">
        <v>184</v>
      </c>
      <c r="E3489" s="175"/>
      <c r="F3489" s="174">
        <v>0</v>
      </c>
      <c r="G3489" s="174">
        <v>0</v>
      </c>
      <c r="H3489" s="174">
        <v>0</v>
      </c>
      <c r="I3489" s="174">
        <v>0</v>
      </c>
      <c r="J3489" s="174">
        <v>0</v>
      </c>
      <c r="K3489" s="174">
        <v>0</v>
      </c>
      <c r="L3489" s="174">
        <v>0</v>
      </c>
      <c r="M3489" s="174">
        <v>0</v>
      </c>
      <c r="N3489" s="174">
        <v>0</v>
      </c>
    </row>
    <row r="3490" spans="1:14" hidden="1" outlineLevel="1" x14ac:dyDescent="0.25">
      <c r="A3490" s="175" t="s">
        <v>468</v>
      </c>
      <c r="B3490" s="175" t="s">
        <v>469</v>
      </c>
      <c r="C3490" s="175" t="s">
        <v>185</v>
      </c>
      <c r="D3490" s="175" t="s">
        <v>186</v>
      </c>
      <c r="E3490" s="175"/>
      <c r="F3490" s="174">
        <v>4800</v>
      </c>
      <c r="G3490" s="174">
        <v>0</v>
      </c>
      <c r="H3490" s="174">
        <v>0</v>
      </c>
      <c r="I3490" s="174">
        <v>0</v>
      </c>
      <c r="J3490" s="174">
        <v>0</v>
      </c>
      <c r="K3490" s="174">
        <v>201312</v>
      </c>
      <c r="L3490" s="174">
        <v>0</v>
      </c>
      <c r="M3490" s="174">
        <v>10147</v>
      </c>
      <c r="N3490" s="174">
        <v>216259</v>
      </c>
    </row>
    <row r="3491" spans="1:14" hidden="1" outlineLevel="1" x14ac:dyDescent="0.25">
      <c r="A3491" s="175" t="s">
        <v>468</v>
      </c>
      <c r="B3491" s="175" t="s">
        <v>469</v>
      </c>
      <c r="C3491" s="175" t="s">
        <v>187</v>
      </c>
      <c r="D3491" s="175" t="s">
        <v>188</v>
      </c>
      <c r="E3491" s="175"/>
      <c r="F3491" s="174">
        <v>0</v>
      </c>
      <c r="G3491" s="174">
        <v>0</v>
      </c>
      <c r="H3491" s="174">
        <v>0</v>
      </c>
      <c r="I3491" s="174">
        <v>0</v>
      </c>
      <c r="J3491" s="174">
        <v>0</v>
      </c>
      <c r="K3491" s="174">
        <v>25248</v>
      </c>
      <c r="L3491" s="174">
        <v>0</v>
      </c>
      <c r="M3491" s="174">
        <v>0</v>
      </c>
      <c r="N3491" s="174">
        <v>25248</v>
      </c>
    </row>
    <row r="3492" spans="1:14" hidden="1" outlineLevel="1" x14ac:dyDescent="0.25">
      <c r="A3492" s="175" t="s">
        <v>468</v>
      </c>
      <c r="B3492" s="175" t="s">
        <v>469</v>
      </c>
      <c r="C3492" s="175" t="s">
        <v>189</v>
      </c>
      <c r="D3492" s="175" t="s">
        <v>190</v>
      </c>
      <c r="E3492" s="175"/>
      <c r="F3492" s="174">
        <v>0</v>
      </c>
      <c r="G3492" s="174">
        <v>0</v>
      </c>
      <c r="H3492" s="174">
        <v>0</v>
      </c>
      <c r="I3492" s="174">
        <v>0</v>
      </c>
      <c r="J3492" s="174">
        <v>0</v>
      </c>
      <c r="K3492" s="174">
        <v>40144</v>
      </c>
      <c r="L3492" s="174">
        <v>0</v>
      </c>
      <c r="M3492" s="174">
        <v>0</v>
      </c>
      <c r="N3492" s="174">
        <v>40144</v>
      </c>
    </row>
    <row r="3493" spans="1:14" hidden="1" outlineLevel="1" x14ac:dyDescent="0.25">
      <c r="A3493" s="175" t="s">
        <v>468</v>
      </c>
      <c r="B3493" s="175" t="s">
        <v>469</v>
      </c>
      <c r="C3493" s="175" t="s">
        <v>191</v>
      </c>
      <c r="D3493" s="175" t="s">
        <v>192</v>
      </c>
      <c r="E3493" s="175"/>
      <c r="F3493" s="174">
        <v>0</v>
      </c>
      <c r="G3493" s="174">
        <v>138272</v>
      </c>
      <c r="H3493" s="174">
        <v>57920</v>
      </c>
      <c r="I3493" s="174">
        <v>0</v>
      </c>
      <c r="J3493" s="174">
        <v>0</v>
      </c>
      <c r="K3493" s="174">
        <v>0</v>
      </c>
      <c r="L3493" s="174">
        <v>0</v>
      </c>
      <c r="M3493" s="174">
        <v>0</v>
      </c>
      <c r="N3493" s="174">
        <v>196192</v>
      </c>
    </row>
    <row r="3494" spans="1:14" hidden="1" outlineLevel="1" x14ac:dyDescent="0.25">
      <c r="A3494" s="175" t="s">
        <v>468</v>
      </c>
      <c r="B3494" s="175" t="s">
        <v>469</v>
      </c>
      <c r="C3494" s="175" t="s">
        <v>193</v>
      </c>
      <c r="D3494" s="175" t="s">
        <v>194</v>
      </c>
      <c r="E3494" s="175"/>
      <c r="F3494" s="174">
        <v>0</v>
      </c>
      <c r="G3494" s="174">
        <v>0</v>
      </c>
      <c r="H3494" s="174">
        <v>0</v>
      </c>
      <c r="I3494" s="174">
        <v>0</v>
      </c>
      <c r="J3494" s="174">
        <v>0</v>
      </c>
      <c r="K3494" s="174">
        <v>0</v>
      </c>
      <c r="L3494" s="174">
        <v>0</v>
      </c>
      <c r="M3494" s="174">
        <v>0</v>
      </c>
      <c r="N3494" s="174">
        <v>0</v>
      </c>
    </row>
    <row r="3495" spans="1:14" hidden="1" outlineLevel="1" x14ac:dyDescent="0.25">
      <c r="A3495" s="175" t="s">
        <v>468</v>
      </c>
      <c r="B3495" s="175" t="s">
        <v>469</v>
      </c>
      <c r="C3495" s="175" t="s">
        <v>195</v>
      </c>
      <c r="D3495" s="175" t="s">
        <v>196</v>
      </c>
      <c r="E3495" s="175"/>
      <c r="F3495" s="174">
        <v>0</v>
      </c>
      <c r="G3495" s="174">
        <v>0</v>
      </c>
      <c r="H3495" s="174">
        <v>0</v>
      </c>
      <c r="I3495" s="174">
        <v>0</v>
      </c>
      <c r="J3495" s="174">
        <v>0</v>
      </c>
      <c r="K3495" s="174">
        <v>0</v>
      </c>
      <c r="L3495" s="174">
        <v>0</v>
      </c>
      <c r="M3495" s="174">
        <v>0</v>
      </c>
      <c r="N3495" s="174">
        <v>0</v>
      </c>
    </row>
    <row r="3496" spans="1:14" hidden="1" outlineLevel="1" x14ac:dyDescent="0.25">
      <c r="A3496" s="175" t="s">
        <v>468</v>
      </c>
      <c r="B3496" s="175" t="s">
        <v>469</v>
      </c>
      <c r="C3496" s="175" t="s">
        <v>197</v>
      </c>
      <c r="D3496" s="175" t="s">
        <v>198</v>
      </c>
      <c r="E3496" s="175"/>
      <c r="F3496" s="174">
        <v>0</v>
      </c>
      <c r="G3496" s="174">
        <v>0</v>
      </c>
      <c r="H3496" s="174">
        <v>0</v>
      </c>
      <c r="I3496" s="174">
        <v>0</v>
      </c>
      <c r="J3496" s="174">
        <v>720</v>
      </c>
      <c r="K3496" s="174">
        <v>0</v>
      </c>
      <c r="L3496" s="174">
        <v>0</v>
      </c>
      <c r="M3496" s="174">
        <v>0</v>
      </c>
      <c r="N3496" s="174">
        <v>720</v>
      </c>
    </row>
    <row r="3497" spans="1:14" hidden="1" outlineLevel="1" x14ac:dyDescent="0.25">
      <c r="A3497" s="175" t="s">
        <v>468</v>
      </c>
      <c r="B3497" s="175" t="s">
        <v>469</v>
      </c>
      <c r="C3497" s="175" t="s">
        <v>199</v>
      </c>
      <c r="D3497" s="175" t="s">
        <v>200</v>
      </c>
      <c r="E3497" s="175"/>
      <c r="F3497" s="174">
        <v>37824</v>
      </c>
      <c r="G3497" s="174">
        <v>0</v>
      </c>
      <c r="H3497" s="174">
        <v>0</v>
      </c>
      <c r="I3497" s="174">
        <v>0</v>
      </c>
      <c r="J3497" s="174">
        <v>0</v>
      </c>
      <c r="K3497" s="174">
        <v>0</v>
      </c>
      <c r="L3497" s="174">
        <v>0</v>
      </c>
      <c r="M3497" s="174">
        <v>0</v>
      </c>
      <c r="N3497" s="174">
        <v>37824</v>
      </c>
    </row>
    <row r="3498" spans="1:14" hidden="1" outlineLevel="1" x14ac:dyDescent="0.25">
      <c r="A3498" s="175" t="s">
        <v>468</v>
      </c>
      <c r="B3498" s="175" t="s">
        <v>469</v>
      </c>
      <c r="C3498" s="175" t="s">
        <v>201</v>
      </c>
      <c r="D3498" s="175" t="s">
        <v>202</v>
      </c>
      <c r="E3498" s="175"/>
      <c r="F3498" s="174">
        <v>1104</v>
      </c>
      <c r="G3498" s="174">
        <v>0</v>
      </c>
      <c r="H3498" s="174">
        <v>0</v>
      </c>
      <c r="I3498" s="174">
        <v>0</v>
      </c>
      <c r="J3498" s="174">
        <v>0</v>
      </c>
      <c r="K3498" s="174">
        <v>0</v>
      </c>
      <c r="L3498" s="174">
        <v>0</v>
      </c>
      <c r="M3498" s="174">
        <v>0</v>
      </c>
      <c r="N3498" s="174">
        <v>1104</v>
      </c>
    </row>
    <row r="3499" spans="1:14" hidden="1" outlineLevel="1" x14ac:dyDescent="0.25">
      <c r="A3499" s="175" t="s">
        <v>468</v>
      </c>
      <c r="B3499" s="175" t="s">
        <v>469</v>
      </c>
      <c r="C3499" s="175" t="s">
        <v>203</v>
      </c>
      <c r="D3499" s="175" t="s">
        <v>204</v>
      </c>
      <c r="E3499" s="175"/>
      <c r="F3499" s="174">
        <v>429600</v>
      </c>
      <c r="G3499" s="174">
        <v>0</v>
      </c>
      <c r="H3499" s="174">
        <v>0</v>
      </c>
      <c r="I3499" s="174">
        <v>0</v>
      </c>
      <c r="J3499" s="174">
        <v>7248</v>
      </c>
      <c r="K3499" s="174">
        <v>0</v>
      </c>
      <c r="L3499" s="174">
        <v>0</v>
      </c>
      <c r="M3499" s="174">
        <v>0</v>
      </c>
      <c r="N3499" s="174">
        <v>436848</v>
      </c>
    </row>
    <row r="3500" spans="1:14" hidden="1" outlineLevel="1" x14ac:dyDescent="0.25">
      <c r="A3500" s="175" t="s">
        <v>468</v>
      </c>
      <c r="B3500" s="175" t="s">
        <v>469</v>
      </c>
      <c r="C3500" s="175" t="s">
        <v>205</v>
      </c>
      <c r="D3500" s="175" t="s">
        <v>206</v>
      </c>
      <c r="E3500" s="175"/>
      <c r="F3500" s="174">
        <v>87792</v>
      </c>
      <c r="G3500" s="174">
        <v>0</v>
      </c>
      <c r="H3500" s="174">
        <v>0</v>
      </c>
      <c r="I3500" s="174">
        <v>0</v>
      </c>
      <c r="J3500" s="174">
        <v>0</v>
      </c>
      <c r="K3500" s="174">
        <v>0</v>
      </c>
      <c r="L3500" s="174">
        <v>0</v>
      </c>
      <c r="M3500" s="174">
        <v>0</v>
      </c>
      <c r="N3500" s="174">
        <v>87792</v>
      </c>
    </row>
    <row r="3501" spans="1:14" hidden="1" outlineLevel="1" x14ac:dyDescent="0.25">
      <c r="A3501" s="175" t="s">
        <v>468</v>
      </c>
      <c r="B3501" s="175" t="s">
        <v>469</v>
      </c>
      <c r="C3501" s="175" t="s">
        <v>207</v>
      </c>
      <c r="D3501" s="175" t="s">
        <v>208</v>
      </c>
      <c r="E3501" s="175"/>
      <c r="F3501" s="174">
        <v>0</v>
      </c>
      <c r="G3501" s="174">
        <v>0</v>
      </c>
      <c r="H3501" s="174">
        <v>0</v>
      </c>
      <c r="I3501" s="174">
        <v>0</v>
      </c>
      <c r="J3501" s="174">
        <v>0</v>
      </c>
      <c r="K3501" s="174">
        <v>0</v>
      </c>
      <c r="L3501" s="174">
        <v>0</v>
      </c>
      <c r="M3501" s="174">
        <v>0</v>
      </c>
      <c r="N3501" s="174">
        <v>0</v>
      </c>
    </row>
    <row r="3502" spans="1:14" hidden="1" outlineLevel="1" x14ac:dyDescent="0.25">
      <c r="A3502" s="175" t="s">
        <v>468</v>
      </c>
      <c r="B3502" s="175" t="s">
        <v>469</v>
      </c>
      <c r="C3502" s="175" t="s">
        <v>209</v>
      </c>
      <c r="D3502" s="175" t="s">
        <v>210</v>
      </c>
      <c r="E3502" s="175"/>
      <c r="F3502" s="174">
        <v>934576</v>
      </c>
      <c r="G3502" s="174">
        <v>517536</v>
      </c>
      <c r="H3502" s="174">
        <v>57920</v>
      </c>
      <c r="I3502" s="174">
        <v>63548</v>
      </c>
      <c r="J3502" s="174">
        <v>61088</v>
      </c>
      <c r="K3502" s="174">
        <v>650160</v>
      </c>
      <c r="L3502" s="174">
        <v>9334</v>
      </c>
      <c r="M3502" s="174">
        <v>20659</v>
      </c>
      <c r="N3502" s="174">
        <v>2314821</v>
      </c>
    </row>
    <row r="3503" spans="1:14" hidden="1" outlineLevel="1" x14ac:dyDescent="0.25">
      <c r="D3503" s="173" t="s">
        <v>211</v>
      </c>
      <c r="E3503" s="173"/>
    </row>
    <row r="3504" spans="1:14" hidden="1" outlineLevel="1" x14ac:dyDescent="0.25">
      <c r="A3504" s="175" t="s">
        <v>468</v>
      </c>
      <c r="B3504" s="175" t="s">
        <v>469</v>
      </c>
      <c r="C3504" s="175" t="s">
        <v>212</v>
      </c>
      <c r="D3504" s="175" t="s">
        <v>213</v>
      </c>
      <c r="E3504" s="175"/>
      <c r="F3504" s="174">
        <v>0</v>
      </c>
      <c r="G3504" s="174">
        <v>0</v>
      </c>
      <c r="H3504" s="174">
        <v>0</v>
      </c>
      <c r="I3504" s="174">
        <v>0</v>
      </c>
      <c r="J3504" s="174">
        <v>0</v>
      </c>
      <c r="K3504" s="174">
        <v>0</v>
      </c>
      <c r="L3504" s="174">
        <v>0</v>
      </c>
      <c r="M3504" s="174">
        <v>0</v>
      </c>
      <c r="N3504" s="174">
        <v>0</v>
      </c>
    </row>
    <row r="3505" spans="1:14" hidden="1" outlineLevel="1" x14ac:dyDescent="0.25">
      <c r="A3505" s="175" t="s">
        <v>468</v>
      </c>
      <c r="B3505" s="175" t="s">
        <v>469</v>
      </c>
      <c r="C3505" s="175" t="s">
        <v>214</v>
      </c>
      <c r="D3505" s="175" t="s">
        <v>215</v>
      </c>
      <c r="E3505" s="175"/>
      <c r="F3505" s="174">
        <v>0</v>
      </c>
      <c r="G3505" s="174">
        <v>0</v>
      </c>
      <c r="H3505" s="174">
        <v>0</v>
      </c>
      <c r="I3505" s="174">
        <v>0</v>
      </c>
      <c r="J3505" s="174">
        <v>0</v>
      </c>
      <c r="K3505" s="174">
        <v>0</v>
      </c>
      <c r="L3505" s="174">
        <v>0</v>
      </c>
      <c r="M3505" s="174">
        <v>0</v>
      </c>
      <c r="N3505" s="174">
        <v>0</v>
      </c>
    </row>
    <row r="3506" spans="1:14" hidden="1" outlineLevel="1" x14ac:dyDescent="0.25">
      <c r="A3506" s="175" t="s">
        <v>468</v>
      </c>
      <c r="B3506" s="175" t="s">
        <v>469</v>
      </c>
      <c r="C3506" s="175" t="s">
        <v>216</v>
      </c>
      <c r="D3506" s="175" t="s">
        <v>217</v>
      </c>
      <c r="E3506" s="175"/>
      <c r="F3506" s="174">
        <v>0</v>
      </c>
      <c r="G3506" s="174">
        <v>0</v>
      </c>
      <c r="H3506" s="174">
        <v>0</v>
      </c>
      <c r="I3506" s="174">
        <v>0</v>
      </c>
      <c r="J3506" s="174">
        <v>0</v>
      </c>
      <c r="K3506" s="174">
        <v>0</v>
      </c>
      <c r="L3506" s="174">
        <v>0</v>
      </c>
      <c r="M3506" s="174">
        <v>0</v>
      </c>
      <c r="N3506" s="174">
        <v>0</v>
      </c>
    </row>
    <row r="3507" spans="1:14" hidden="1" outlineLevel="1" x14ac:dyDescent="0.25">
      <c r="A3507" s="175" t="s">
        <v>468</v>
      </c>
      <c r="B3507" s="175" t="s">
        <v>469</v>
      </c>
      <c r="C3507" s="175" t="s">
        <v>218</v>
      </c>
      <c r="D3507" s="175" t="s">
        <v>219</v>
      </c>
      <c r="E3507" s="175"/>
      <c r="F3507" s="174">
        <v>0</v>
      </c>
      <c r="G3507" s="174">
        <v>0</v>
      </c>
      <c r="H3507" s="174">
        <v>0</v>
      </c>
      <c r="I3507" s="174">
        <v>0</v>
      </c>
      <c r="J3507" s="174">
        <v>0</v>
      </c>
      <c r="K3507" s="174">
        <v>0</v>
      </c>
      <c r="L3507" s="174">
        <v>0</v>
      </c>
      <c r="M3507" s="174">
        <v>0</v>
      </c>
      <c r="N3507" s="174">
        <v>0</v>
      </c>
    </row>
    <row r="3508" spans="1:14" hidden="1" outlineLevel="1" x14ac:dyDescent="0.25">
      <c r="A3508" s="175" t="s">
        <v>468</v>
      </c>
      <c r="B3508" s="175" t="s">
        <v>469</v>
      </c>
      <c r="C3508" s="175" t="s">
        <v>482</v>
      </c>
      <c r="D3508" s="175" t="s">
        <v>483</v>
      </c>
      <c r="E3508" s="175"/>
      <c r="F3508" s="174">
        <v>0</v>
      </c>
      <c r="G3508" s="174">
        <v>0</v>
      </c>
      <c r="H3508" s="174">
        <v>0</v>
      </c>
      <c r="I3508" s="174">
        <v>0</v>
      </c>
      <c r="J3508" s="174">
        <v>0</v>
      </c>
      <c r="K3508" s="174">
        <v>0</v>
      </c>
      <c r="L3508" s="174">
        <v>0</v>
      </c>
      <c r="M3508" s="174">
        <v>0</v>
      </c>
      <c r="N3508" s="174">
        <v>0</v>
      </c>
    </row>
    <row r="3509" spans="1:14" hidden="1" outlineLevel="1" x14ac:dyDescent="0.25">
      <c r="A3509" s="175" t="s">
        <v>468</v>
      </c>
      <c r="B3509" s="175" t="s">
        <v>469</v>
      </c>
      <c r="C3509" s="175" t="s">
        <v>484</v>
      </c>
      <c r="D3509" s="175" t="s">
        <v>220</v>
      </c>
      <c r="E3509" s="175"/>
      <c r="F3509" s="174">
        <v>0</v>
      </c>
      <c r="G3509" s="174">
        <v>0</v>
      </c>
      <c r="H3509" s="174">
        <v>0</v>
      </c>
      <c r="I3509" s="174">
        <v>0</v>
      </c>
      <c r="J3509" s="174">
        <v>0</v>
      </c>
      <c r="K3509" s="174">
        <v>0</v>
      </c>
      <c r="L3509" s="174">
        <v>0</v>
      </c>
      <c r="M3509" s="174">
        <v>0</v>
      </c>
      <c r="N3509" s="174">
        <v>0</v>
      </c>
    </row>
    <row r="3510" spans="1:14" hidden="1" outlineLevel="1" x14ac:dyDescent="0.25"/>
    <row r="3511" spans="1:14" hidden="1" outlineLevel="1" x14ac:dyDescent="0.25"/>
    <row r="3512" spans="1:14" hidden="1" outlineLevel="1" x14ac:dyDescent="0.25">
      <c r="A3512" s="173" t="s">
        <v>470</v>
      </c>
    </row>
    <row r="3513" spans="1:14" hidden="1" outlineLevel="1" x14ac:dyDescent="0.25">
      <c r="A3513" s="175" t="s">
        <v>6</v>
      </c>
      <c r="B3513" s="175" t="s">
        <v>143</v>
      </c>
      <c r="C3513" s="175" t="s">
        <v>14</v>
      </c>
      <c r="D3513" s="173" t="s">
        <v>144</v>
      </c>
      <c r="E3513" s="173"/>
      <c r="F3513" s="174" t="s">
        <v>145</v>
      </c>
      <c r="G3513" s="174" t="s">
        <v>146</v>
      </c>
      <c r="H3513" s="174" t="s">
        <v>147</v>
      </c>
      <c r="I3513" s="174" t="s">
        <v>148</v>
      </c>
      <c r="J3513" s="174" t="s">
        <v>149</v>
      </c>
      <c r="K3513" s="174" t="s">
        <v>150</v>
      </c>
      <c r="L3513" s="174" t="s">
        <v>151</v>
      </c>
      <c r="M3513" s="174" t="s">
        <v>152</v>
      </c>
      <c r="N3513" s="174" t="s">
        <v>5</v>
      </c>
    </row>
    <row r="3514" spans="1:14" hidden="1" outlineLevel="1" x14ac:dyDescent="0.25">
      <c r="A3514" s="175" t="s">
        <v>471</v>
      </c>
      <c r="B3514" s="175" t="s">
        <v>472</v>
      </c>
      <c r="C3514" s="175" t="s">
        <v>155</v>
      </c>
      <c r="D3514" s="175" t="s">
        <v>156</v>
      </c>
      <c r="E3514" s="175"/>
      <c r="F3514" s="174">
        <v>0</v>
      </c>
      <c r="G3514" s="174">
        <v>0</v>
      </c>
      <c r="H3514" s="174">
        <v>0</v>
      </c>
      <c r="I3514" s="174">
        <v>0</v>
      </c>
      <c r="J3514" s="174">
        <v>25248</v>
      </c>
      <c r="K3514" s="174">
        <v>0</v>
      </c>
      <c r="L3514" s="174">
        <v>0</v>
      </c>
      <c r="M3514" s="174">
        <v>0</v>
      </c>
      <c r="N3514" s="174">
        <v>25248</v>
      </c>
    </row>
    <row r="3515" spans="1:14" hidden="1" outlineLevel="1" x14ac:dyDescent="0.25">
      <c r="A3515" s="175" t="s">
        <v>471</v>
      </c>
      <c r="B3515" s="175" t="s">
        <v>472</v>
      </c>
      <c r="C3515" s="175" t="s">
        <v>157</v>
      </c>
      <c r="D3515" s="175" t="s">
        <v>158</v>
      </c>
      <c r="E3515" s="175"/>
      <c r="F3515" s="174">
        <v>0</v>
      </c>
      <c r="G3515" s="174">
        <v>0</v>
      </c>
      <c r="H3515" s="174">
        <v>0</v>
      </c>
      <c r="I3515" s="174">
        <v>0</v>
      </c>
      <c r="J3515" s="174">
        <v>783472</v>
      </c>
      <c r="K3515" s="174">
        <v>0</v>
      </c>
      <c r="L3515" s="174">
        <v>2880</v>
      </c>
      <c r="M3515" s="174">
        <v>0</v>
      </c>
      <c r="N3515" s="174">
        <v>786352</v>
      </c>
    </row>
    <row r="3516" spans="1:14" hidden="1" outlineLevel="1" x14ac:dyDescent="0.25">
      <c r="A3516" s="175" t="s">
        <v>471</v>
      </c>
      <c r="B3516" s="175" t="s">
        <v>472</v>
      </c>
      <c r="C3516" s="175" t="s">
        <v>159</v>
      </c>
      <c r="D3516" s="175" t="s">
        <v>160</v>
      </c>
      <c r="E3516" s="175"/>
      <c r="F3516" s="174">
        <v>0</v>
      </c>
      <c r="G3516" s="174">
        <v>327264</v>
      </c>
      <c r="H3516" s="174">
        <v>0</v>
      </c>
      <c r="I3516" s="174">
        <v>0</v>
      </c>
      <c r="J3516" s="174">
        <v>32384</v>
      </c>
      <c r="K3516" s="174">
        <v>10480</v>
      </c>
      <c r="L3516" s="174">
        <v>0</v>
      </c>
      <c r="M3516" s="174">
        <v>0</v>
      </c>
      <c r="N3516" s="174">
        <v>370128</v>
      </c>
    </row>
    <row r="3517" spans="1:14" hidden="1" outlineLevel="1" x14ac:dyDescent="0.25">
      <c r="A3517" s="175" t="s">
        <v>471</v>
      </c>
      <c r="B3517" s="175" t="s">
        <v>472</v>
      </c>
      <c r="C3517" s="175" t="s">
        <v>161</v>
      </c>
      <c r="D3517" s="175" t="s">
        <v>162</v>
      </c>
      <c r="E3517" s="175"/>
      <c r="F3517" s="174">
        <v>10080</v>
      </c>
      <c r="G3517" s="174">
        <v>1008</v>
      </c>
      <c r="H3517" s="174">
        <v>0</v>
      </c>
      <c r="I3517" s="174">
        <v>0</v>
      </c>
      <c r="J3517" s="174">
        <v>155680</v>
      </c>
      <c r="K3517" s="174">
        <v>219200</v>
      </c>
      <c r="L3517" s="174">
        <v>0</v>
      </c>
      <c r="M3517" s="174">
        <v>0</v>
      </c>
      <c r="N3517" s="174">
        <v>385968</v>
      </c>
    </row>
    <row r="3518" spans="1:14" hidden="1" outlineLevel="1" x14ac:dyDescent="0.25">
      <c r="A3518" s="175" t="s">
        <v>471</v>
      </c>
      <c r="B3518" s="175" t="s">
        <v>472</v>
      </c>
      <c r="C3518" s="175" t="s">
        <v>163</v>
      </c>
      <c r="D3518" s="175" t="s">
        <v>164</v>
      </c>
      <c r="E3518" s="175"/>
      <c r="F3518" s="174">
        <v>0</v>
      </c>
      <c r="G3518" s="174">
        <v>0</v>
      </c>
      <c r="H3518" s="174">
        <v>0</v>
      </c>
      <c r="I3518" s="174">
        <v>0</v>
      </c>
      <c r="J3518" s="174">
        <v>73408</v>
      </c>
      <c r="K3518" s="174">
        <v>0</v>
      </c>
      <c r="L3518" s="174">
        <v>0</v>
      </c>
      <c r="M3518" s="174">
        <v>0</v>
      </c>
      <c r="N3518" s="174">
        <v>73408</v>
      </c>
    </row>
    <row r="3519" spans="1:14" hidden="1" outlineLevel="1" x14ac:dyDescent="0.25">
      <c r="A3519" s="175" t="s">
        <v>471</v>
      </c>
      <c r="B3519" s="175" t="s">
        <v>472</v>
      </c>
      <c r="C3519" s="175" t="s">
        <v>165</v>
      </c>
      <c r="D3519" s="175" t="s">
        <v>166</v>
      </c>
      <c r="E3519" s="175"/>
      <c r="F3519" s="174">
        <v>0</v>
      </c>
      <c r="G3519" s="174">
        <v>0</v>
      </c>
      <c r="H3519" s="174">
        <v>0</v>
      </c>
      <c r="I3519" s="174">
        <v>0</v>
      </c>
      <c r="J3519" s="174">
        <v>60640</v>
      </c>
      <c r="K3519" s="174">
        <v>0</v>
      </c>
      <c r="L3519" s="174">
        <v>0</v>
      </c>
      <c r="M3519" s="174">
        <v>0</v>
      </c>
      <c r="N3519" s="174">
        <v>60640</v>
      </c>
    </row>
    <row r="3520" spans="1:14" hidden="1" outlineLevel="1" x14ac:dyDescent="0.25">
      <c r="A3520" s="175" t="s">
        <v>471</v>
      </c>
      <c r="B3520" s="175" t="s">
        <v>472</v>
      </c>
      <c r="C3520" s="175" t="s">
        <v>167</v>
      </c>
      <c r="D3520" s="175" t="s">
        <v>168</v>
      </c>
      <c r="E3520" s="175"/>
      <c r="F3520" s="174">
        <v>0</v>
      </c>
      <c r="G3520" s="174">
        <v>7072</v>
      </c>
      <c r="H3520" s="174">
        <v>0</v>
      </c>
      <c r="I3520" s="174">
        <v>0</v>
      </c>
      <c r="J3520" s="174">
        <v>0</v>
      </c>
      <c r="K3520" s="174">
        <v>503968</v>
      </c>
      <c r="L3520" s="174">
        <v>0</v>
      </c>
      <c r="M3520" s="174">
        <v>0</v>
      </c>
      <c r="N3520" s="174">
        <v>511040</v>
      </c>
    </row>
    <row r="3521" spans="1:14" hidden="1" outlineLevel="1" x14ac:dyDescent="0.25">
      <c r="A3521" s="175" t="s">
        <v>471</v>
      </c>
      <c r="B3521" s="175" t="s">
        <v>472</v>
      </c>
      <c r="C3521" s="175" t="s">
        <v>169</v>
      </c>
      <c r="D3521" s="175" t="s">
        <v>170</v>
      </c>
      <c r="E3521" s="175"/>
      <c r="F3521" s="174">
        <v>0</v>
      </c>
      <c r="G3521" s="174">
        <v>0</v>
      </c>
      <c r="H3521" s="174">
        <v>0</v>
      </c>
      <c r="I3521" s="174">
        <v>0</v>
      </c>
      <c r="J3521" s="174">
        <v>389456</v>
      </c>
      <c r="K3521" s="174">
        <v>0</v>
      </c>
      <c r="L3521" s="174">
        <v>3064</v>
      </c>
      <c r="M3521" s="174">
        <v>0</v>
      </c>
      <c r="N3521" s="174">
        <v>392520</v>
      </c>
    </row>
    <row r="3522" spans="1:14" hidden="1" outlineLevel="1" x14ac:dyDescent="0.25">
      <c r="A3522" s="175" t="s">
        <v>471</v>
      </c>
      <c r="B3522" s="175" t="s">
        <v>472</v>
      </c>
      <c r="C3522" s="175" t="s">
        <v>171</v>
      </c>
      <c r="D3522" s="175" t="s">
        <v>172</v>
      </c>
      <c r="E3522" s="175"/>
      <c r="F3522" s="174">
        <v>18432</v>
      </c>
      <c r="G3522" s="174">
        <v>4800</v>
      </c>
      <c r="H3522" s="174">
        <v>0</v>
      </c>
      <c r="I3522" s="174">
        <v>0</v>
      </c>
      <c r="J3522" s="174">
        <v>130592</v>
      </c>
      <c r="K3522" s="174">
        <v>92656</v>
      </c>
      <c r="L3522" s="174">
        <v>0</v>
      </c>
      <c r="M3522" s="174">
        <v>0</v>
      </c>
      <c r="N3522" s="174">
        <v>246480</v>
      </c>
    </row>
    <row r="3523" spans="1:14" hidden="1" outlineLevel="1" x14ac:dyDescent="0.25">
      <c r="A3523" s="175" t="s">
        <v>471</v>
      </c>
      <c r="B3523" s="175" t="s">
        <v>472</v>
      </c>
      <c r="C3523" s="175" t="s">
        <v>173</v>
      </c>
      <c r="D3523" s="175" t="s">
        <v>174</v>
      </c>
      <c r="E3523" s="175"/>
      <c r="F3523" s="174">
        <v>0</v>
      </c>
      <c r="G3523" s="174">
        <v>2992</v>
      </c>
      <c r="H3523" s="174">
        <v>0</v>
      </c>
      <c r="I3523" s="174">
        <v>0</v>
      </c>
      <c r="J3523" s="174">
        <v>0</v>
      </c>
      <c r="K3523" s="174">
        <v>0</v>
      </c>
      <c r="L3523" s="174">
        <v>0</v>
      </c>
      <c r="M3523" s="174">
        <v>0</v>
      </c>
      <c r="N3523" s="174">
        <v>2992</v>
      </c>
    </row>
    <row r="3524" spans="1:14" hidden="1" outlineLevel="1" x14ac:dyDescent="0.25">
      <c r="A3524" s="175" t="s">
        <v>471</v>
      </c>
      <c r="B3524" s="175" t="s">
        <v>472</v>
      </c>
      <c r="C3524" s="175" t="s">
        <v>175</v>
      </c>
      <c r="D3524" s="175" t="s">
        <v>176</v>
      </c>
      <c r="E3524" s="175"/>
      <c r="F3524" s="174">
        <v>0</v>
      </c>
      <c r="G3524" s="174">
        <v>0</v>
      </c>
      <c r="H3524" s="174">
        <v>0</v>
      </c>
      <c r="I3524" s="174">
        <v>0</v>
      </c>
      <c r="J3524" s="174">
        <v>0</v>
      </c>
      <c r="K3524" s="174">
        <v>1239440</v>
      </c>
      <c r="L3524" s="174">
        <v>0</v>
      </c>
      <c r="M3524" s="174">
        <v>816</v>
      </c>
      <c r="N3524" s="174">
        <v>1240256</v>
      </c>
    </row>
    <row r="3525" spans="1:14" hidden="1" outlineLevel="1" x14ac:dyDescent="0.25">
      <c r="A3525" s="175" t="s">
        <v>471</v>
      </c>
      <c r="B3525" s="175" t="s">
        <v>472</v>
      </c>
      <c r="C3525" s="175" t="s">
        <v>177</v>
      </c>
      <c r="D3525" s="175" t="s">
        <v>178</v>
      </c>
      <c r="E3525" s="175"/>
      <c r="F3525" s="174">
        <v>317632</v>
      </c>
      <c r="G3525" s="174">
        <v>0</v>
      </c>
      <c r="H3525" s="174">
        <v>0</v>
      </c>
      <c r="I3525" s="174">
        <v>203908</v>
      </c>
      <c r="J3525" s="174">
        <v>0</v>
      </c>
      <c r="K3525" s="174">
        <v>0</v>
      </c>
      <c r="L3525" s="174">
        <v>0</v>
      </c>
      <c r="M3525" s="174">
        <v>0</v>
      </c>
      <c r="N3525" s="174">
        <v>521540</v>
      </c>
    </row>
    <row r="3526" spans="1:14" hidden="1" outlineLevel="1" x14ac:dyDescent="0.25">
      <c r="A3526" s="175" t="s">
        <v>471</v>
      </c>
      <c r="B3526" s="175" t="s">
        <v>472</v>
      </c>
      <c r="C3526" s="175" t="s">
        <v>179</v>
      </c>
      <c r="D3526" s="175" t="s">
        <v>180</v>
      </c>
      <c r="E3526" s="175"/>
      <c r="F3526" s="174">
        <v>7392</v>
      </c>
      <c r="G3526" s="174">
        <v>0</v>
      </c>
      <c r="H3526" s="174">
        <v>0</v>
      </c>
      <c r="I3526" s="174">
        <v>0</v>
      </c>
      <c r="J3526" s="174">
        <v>0</v>
      </c>
      <c r="K3526" s="174">
        <v>0</v>
      </c>
      <c r="L3526" s="174">
        <v>0</v>
      </c>
      <c r="M3526" s="174">
        <v>0</v>
      </c>
      <c r="N3526" s="174">
        <v>7392</v>
      </c>
    </row>
    <row r="3527" spans="1:14" hidden="1" outlineLevel="1" x14ac:dyDescent="0.25">
      <c r="A3527" s="175" t="s">
        <v>471</v>
      </c>
      <c r="B3527" s="175" t="s">
        <v>472</v>
      </c>
      <c r="C3527" s="175" t="s">
        <v>181</v>
      </c>
      <c r="D3527" s="175" t="s">
        <v>182</v>
      </c>
      <c r="E3527" s="175"/>
      <c r="F3527" s="174">
        <v>0</v>
      </c>
      <c r="G3527" s="174">
        <v>0</v>
      </c>
      <c r="H3527" s="174">
        <v>0</v>
      </c>
      <c r="I3527" s="174">
        <v>0</v>
      </c>
      <c r="J3527" s="174">
        <v>0</v>
      </c>
      <c r="K3527" s="174">
        <v>200192</v>
      </c>
      <c r="L3527" s="174">
        <v>0</v>
      </c>
      <c r="M3527" s="174">
        <v>0</v>
      </c>
      <c r="N3527" s="174">
        <v>200192</v>
      </c>
    </row>
    <row r="3528" spans="1:14" hidden="1" outlineLevel="1" x14ac:dyDescent="0.25">
      <c r="A3528" s="175" t="s">
        <v>471</v>
      </c>
      <c r="B3528" s="175" t="s">
        <v>472</v>
      </c>
      <c r="C3528" s="175" t="s">
        <v>183</v>
      </c>
      <c r="D3528" s="175" t="s">
        <v>184</v>
      </c>
      <c r="E3528" s="175"/>
      <c r="F3528" s="174">
        <v>0</v>
      </c>
      <c r="G3528" s="174">
        <v>0</v>
      </c>
      <c r="H3528" s="174">
        <v>0</v>
      </c>
      <c r="I3528" s="174">
        <v>0</v>
      </c>
      <c r="J3528" s="174">
        <v>0</v>
      </c>
      <c r="K3528" s="174">
        <v>43952</v>
      </c>
      <c r="L3528" s="174">
        <v>0</v>
      </c>
      <c r="M3528" s="174">
        <v>0</v>
      </c>
      <c r="N3528" s="174">
        <v>43952</v>
      </c>
    </row>
    <row r="3529" spans="1:14" hidden="1" outlineLevel="1" x14ac:dyDescent="0.25">
      <c r="A3529" s="175" t="s">
        <v>471</v>
      </c>
      <c r="B3529" s="175" t="s">
        <v>472</v>
      </c>
      <c r="C3529" s="175" t="s">
        <v>185</v>
      </c>
      <c r="D3529" s="175" t="s">
        <v>186</v>
      </c>
      <c r="E3529" s="175"/>
      <c r="F3529" s="174">
        <v>0</v>
      </c>
      <c r="G3529" s="174">
        <v>0</v>
      </c>
      <c r="H3529" s="174">
        <v>0</v>
      </c>
      <c r="I3529" s="174">
        <v>0</v>
      </c>
      <c r="J3529" s="174">
        <v>0</v>
      </c>
      <c r="K3529" s="174">
        <v>166064</v>
      </c>
      <c r="L3529" s="174">
        <v>0</v>
      </c>
      <c r="M3529" s="174">
        <v>10788</v>
      </c>
      <c r="N3529" s="174">
        <v>176852</v>
      </c>
    </row>
    <row r="3530" spans="1:14" hidden="1" outlineLevel="1" x14ac:dyDescent="0.25">
      <c r="A3530" s="175" t="s">
        <v>471</v>
      </c>
      <c r="B3530" s="175" t="s">
        <v>472</v>
      </c>
      <c r="C3530" s="175" t="s">
        <v>187</v>
      </c>
      <c r="D3530" s="175" t="s">
        <v>188</v>
      </c>
      <c r="E3530" s="175"/>
      <c r="F3530" s="174">
        <v>0</v>
      </c>
      <c r="G3530" s="174">
        <v>0</v>
      </c>
      <c r="H3530" s="174">
        <v>0</v>
      </c>
      <c r="I3530" s="174">
        <v>0</v>
      </c>
      <c r="J3530" s="174">
        <v>0</v>
      </c>
      <c r="K3530" s="174">
        <v>0</v>
      </c>
      <c r="L3530" s="174">
        <v>0</v>
      </c>
      <c r="M3530" s="174">
        <v>0</v>
      </c>
      <c r="N3530" s="174">
        <v>0</v>
      </c>
    </row>
    <row r="3531" spans="1:14" hidden="1" outlineLevel="1" x14ac:dyDescent="0.25">
      <c r="A3531" s="175" t="s">
        <v>471</v>
      </c>
      <c r="B3531" s="175" t="s">
        <v>472</v>
      </c>
      <c r="C3531" s="175" t="s">
        <v>189</v>
      </c>
      <c r="D3531" s="175" t="s">
        <v>190</v>
      </c>
      <c r="E3531" s="175"/>
      <c r="F3531" s="174">
        <v>0</v>
      </c>
      <c r="G3531" s="174">
        <v>0</v>
      </c>
      <c r="H3531" s="174">
        <v>0</v>
      </c>
      <c r="I3531" s="174">
        <v>0</v>
      </c>
      <c r="J3531" s="174">
        <v>0</v>
      </c>
      <c r="K3531" s="174">
        <v>97760</v>
      </c>
      <c r="L3531" s="174">
        <v>0</v>
      </c>
      <c r="M3531" s="174">
        <v>0</v>
      </c>
      <c r="N3531" s="174">
        <v>97760</v>
      </c>
    </row>
    <row r="3532" spans="1:14" hidden="1" outlineLevel="1" x14ac:dyDescent="0.25">
      <c r="A3532" s="175" t="s">
        <v>471</v>
      </c>
      <c r="B3532" s="175" t="s">
        <v>472</v>
      </c>
      <c r="C3532" s="175" t="s">
        <v>191</v>
      </c>
      <c r="D3532" s="175" t="s">
        <v>192</v>
      </c>
      <c r="E3532" s="175"/>
      <c r="F3532" s="174">
        <v>0</v>
      </c>
      <c r="G3532" s="174">
        <v>190800</v>
      </c>
      <c r="H3532" s="174">
        <v>108540</v>
      </c>
      <c r="I3532" s="174">
        <v>0</v>
      </c>
      <c r="J3532" s="174">
        <v>0</v>
      </c>
      <c r="K3532" s="174">
        <v>22992</v>
      </c>
      <c r="L3532" s="174">
        <v>0</v>
      </c>
      <c r="M3532" s="174">
        <v>0</v>
      </c>
      <c r="N3532" s="174">
        <v>322332</v>
      </c>
    </row>
    <row r="3533" spans="1:14" hidden="1" outlineLevel="1" x14ac:dyDescent="0.25">
      <c r="A3533" s="175" t="s">
        <v>471</v>
      </c>
      <c r="B3533" s="175" t="s">
        <v>472</v>
      </c>
      <c r="C3533" s="175" t="s">
        <v>193</v>
      </c>
      <c r="D3533" s="175" t="s">
        <v>194</v>
      </c>
      <c r="E3533" s="175"/>
      <c r="F3533" s="174">
        <v>0</v>
      </c>
      <c r="G3533" s="174">
        <v>0</v>
      </c>
      <c r="H3533" s="174">
        <v>0</v>
      </c>
      <c r="I3533" s="174">
        <v>0</v>
      </c>
      <c r="J3533" s="174">
        <v>410496</v>
      </c>
      <c r="K3533" s="174">
        <v>0</v>
      </c>
      <c r="L3533" s="174">
        <v>0</v>
      </c>
      <c r="M3533" s="174">
        <v>0</v>
      </c>
      <c r="N3533" s="174">
        <v>410496</v>
      </c>
    </row>
    <row r="3534" spans="1:14" hidden="1" outlineLevel="1" x14ac:dyDescent="0.25">
      <c r="A3534" s="175" t="s">
        <v>471</v>
      </c>
      <c r="B3534" s="175" t="s">
        <v>472</v>
      </c>
      <c r="C3534" s="175" t="s">
        <v>195</v>
      </c>
      <c r="D3534" s="175" t="s">
        <v>196</v>
      </c>
      <c r="E3534" s="175"/>
      <c r="F3534" s="174">
        <v>0</v>
      </c>
      <c r="G3534" s="174">
        <v>0</v>
      </c>
      <c r="H3534" s="174">
        <v>0</v>
      </c>
      <c r="I3534" s="174">
        <v>0</v>
      </c>
      <c r="J3534" s="174">
        <v>509888</v>
      </c>
      <c r="K3534" s="174">
        <v>0</v>
      </c>
      <c r="L3534" s="174">
        <v>32016</v>
      </c>
      <c r="M3534" s="174">
        <v>0</v>
      </c>
      <c r="N3534" s="174">
        <v>541904</v>
      </c>
    </row>
    <row r="3535" spans="1:14" hidden="1" outlineLevel="1" x14ac:dyDescent="0.25">
      <c r="A3535" s="175" t="s">
        <v>471</v>
      </c>
      <c r="B3535" s="175" t="s">
        <v>472</v>
      </c>
      <c r="C3535" s="175" t="s">
        <v>197</v>
      </c>
      <c r="D3535" s="175" t="s">
        <v>198</v>
      </c>
      <c r="E3535" s="175"/>
      <c r="F3535" s="174">
        <v>0</v>
      </c>
      <c r="G3535" s="174">
        <v>0</v>
      </c>
      <c r="H3535" s="174">
        <v>0</v>
      </c>
      <c r="I3535" s="174">
        <v>0</v>
      </c>
      <c r="J3535" s="174">
        <v>154784</v>
      </c>
      <c r="K3535" s="174">
        <v>0</v>
      </c>
      <c r="L3535" s="174">
        <v>0</v>
      </c>
      <c r="M3535" s="174">
        <v>0</v>
      </c>
      <c r="N3535" s="174">
        <v>154784</v>
      </c>
    </row>
    <row r="3536" spans="1:14" hidden="1" outlineLevel="1" x14ac:dyDescent="0.25">
      <c r="A3536" s="175" t="s">
        <v>471</v>
      </c>
      <c r="B3536" s="175" t="s">
        <v>472</v>
      </c>
      <c r="C3536" s="175" t="s">
        <v>199</v>
      </c>
      <c r="D3536" s="175" t="s">
        <v>200</v>
      </c>
      <c r="E3536" s="175"/>
      <c r="F3536" s="174">
        <v>0</v>
      </c>
      <c r="G3536" s="174">
        <v>0</v>
      </c>
      <c r="H3536" s="174">
        <v>0</v>
      </c>
      <c r="I3536" s="174">
        <v>0</v>
      </c>
      <c r="J3536" s="174">
        <v>0</v>
      </c>
      <c r="K3536" s="174">
        <v>0</v>
      </c>
      <c r="L3536" s="174">
        <v>0</v>
      </c>
      <c r="M3536" s="174">
        <v>0</v>
      </c>
      <c r="N3536" s="174">
        <v>0</v>
      </c>
    </row>
    <row r="3537" spans="1:14" hidden="1" outlineLevel="1" x14ac:dyDescent="0.25">
      <c r="A3537" s="175" t="s">
        <v>471</v>
      </c>
      <c r="B3537" s="175" t="s">
        <v>472</v>
      </c>
      <c r="C3537" s="175" t="s">
        <v>201</v>
      </c>
      <c r="D3537" s="175" t="s">
        <v>202</v>
      </c>
      <c r="E3537" s="175"/>
      <c r="F3537" s="174">
        <v>9456</v>
      </c>
      <c r="G3537" s="174">
        <v>0</v>
      </c>
      <c r="H3537" s="174">
        <v>0</v>
      </c>
      <c r="I3537" s="174">
        <v>0</v>
      </c>
      <c r="J3537" s="174">
        <v>1536</v>
      </c>
      <c r="K3537" s="174">
        <v>0</v>
      </c>
      <c r="L3537" s="174">
        <v>0</v>
      </c>
      <c r="M3537" s="174">
        <v>0</v>
      </c>
      <c r="N3537" s="174">
        <v>10992</v>
      </c>
    </row>
    <row r="3538" spans="1:14" hidden="1" outlineLevel="1" x14ac:dyDescent="0.25">
      <c r="A3538" s="175" t="s">
        <v>471</v>
      </c>
      <c r="B3538" s="175" t="s">
        <v>472</v>
      </c>
      <c r="C3538" s="175" t="s">
        <v>203</v>
      </c>
      <c r="D3538" s="175" t="s">
        <v>204</v>
      </c>
      <c r="E3538" s="175"/>
      <c r="F3538" s="174">
        <v>327024</v>
      </c>
      <c r="G3538" s="174">
        <v>0</v>
      </c>
      <c r="H3538" s="174">
        <v>0</v>
      </c>
      <c r="I3538" s="174">
        <v>0</v>
      </c>
      <c r="J3538" s="174">
        <v>8096</v>
      </c>
      <c r="K3538" s="174">
        <v>0</v>
      </c>
      <c r="L3538" s="174">
        <v>0</v>
      </c>
      <c r="M3538" s="174">
        <v>0</v>
      </c>
      <c r="N3538" s="174">
        <v>335120</v>
      </c>
    </row>
    <row r="3539" spans="1:14" hidden="1" outlineLevel="1" x14ac:dyDescent="0.25">
      <c r="A3539" s="175" t="s">
        <v>471</v>
      </c>
      <c r="B3539" s="175" t="s">
        <v>472</v>
      </c>
      <c r="C3539" s="175" t="s">
        <v>205</v>
      </c>
      <c r="D3539" s="175" t="s">
        <v>206</v>
      </c>
      <c r="E3539" s="175"/>
      <c r="F3539" s="174">
        <v>70368</v>
      </c>
      <c r="G3539" s="174">
        <v>0</v>
      </c>
      <c r="H3539" s="174">
        <v>0</v>
      </c>
      <c r="I3539" s="174">
        <v>0</v>
      </c>
      <c r="J3539" s="174">
        <v>94416</v>
      </c>
      <c r="K3539" s="174">
        <v>0</v>
      </c>
      <c r="L3539" s="174">
        <v>0</v>
      </c>
      <c r="M3539" s="174">
        <v>0</v>
      </c>
      <c r="N3539" s="174">
        <v>164784</v>
      </c>
    </row>
    <row r="3540" spans="1:14" hidden="1" outlineLevel="1" x14ac:dyDescent="0.25">
      <c r="A3540" s="175" t="s">
        <v>471</v>
      </c>
      <c r="B3540" s="175" t="s">
        <v>472</v>
      </c>
      <c r="C3540" s="175" t="s">
        <v>207</v>
      </c>
      <c r="D3540" s="175" t="s">
        <v>208</v>
      </c>
      <c r="E3540" s="175"/>
      <c r="F3540" s="174">
        <v>0</v>
      </c>
      <c r="G3540" s="174">
        <v>0</v>
      </c>
      <c r="H3540" s="174">
        <v>0</v>
      </c>
      <c r="I3540" s="174">
        <v>0</v>
      </c>
      <c r="J3540" s="174">
        <v>0</v>
      </c>
      <c r="K3540" s="174">
        <v>0</v>
      </c>
      <c r="L3540" s="174">
        <v>0</v>
      </c>
      <c r="M3540" s="174">
        <v>0</v>
      </c>
      <c r="N3540" s="174">
        <v>0</v>
      </c>
    </row>
    <row r="3541" spans="1:14" hidden="1" outlineLevel="1" x14ac:dyDescent="0.25">
      <c r="A3541" s="175" t="s">
        <v>471</v>
      </c>
      <c r="B3541" s="175" t="s">
        <v>472</v>
      </c>
      <c r="C3541" s="175" t="s">
        <v>209</v>
      </c>
      <c r="D3541" s="175" t="s">
        <v>210</v>
      </c>
      <c r="E3541" s="175"/>
      <c r="F3541" s="174">
        <v>760384</v>
      </c>
      <c r="G3541" s="174">
        <v>533936</v>
      </c>
      <c r="H3541" s="174">
        <v>108540</v>
      </c>
      <c r="I3541" s="174">
        <v>203908</v>
      </c>
      <c r="J3541" s="174">
        <v>2830096</v>
      </c>
      <c r="K3541" s="174">
        <v>2596704</v>
      </c>
      <c r="L3541" s="174">
        <v>37960</v>
      </c>
      <c r="M3541" s="174">
        <v>11604</v>
      </c>
      <c r="N3541" s="174">
        <v>7083132</v>
      </c>
    </row>
    <row r="3542" spans="1:14" hidden="1" outlineLevel="1" x14ac:dyDescent="0.25">
      <c r="D3542" s="173" t="s">
        <v>211</v>
      </c>
      <c r="E3542" s="173"/>
    </row>
    <row r="3543" spans="1:14" hidden="1" outlineLevel="1" x14ac:dyDescent="0.25">
      <c r="A3543" s="175" t="s">
        <v>471</v>
      </c>
      <c r="B3543" s="175" t="s">
        <v>472</v>
      </c>
      <c r="C3543" s="175" t="s">
        <v>212</v>
      </c>
      <c r="D3543" s="175" t="s">
        <v>213</v>
      </c>
      <c r="E3543" s="175"/>
      <c r="F3543" s="174">
        <v>0</v>
      </c>
      <c r="G3543" s="174">
        <v>0</v>
      </c>
      <c r="H3543" s="174">
        <v>0</v>
      </c>
      <c r="I3543" s="174">
        <v>0</v>
      </c>
      <c r="J3543" s="174">
        <v>0</v>
      </c>
      <c r="K3543" s="174">
        <v>0</v>
      </c>
      <c r="L3543" s="174">
        <v>0</v>
      </c>
      <c r="M3543" s="174">
        <v>0</v>
      </c>
      <c r="N3543" s="174">
        <v>0</v>
      </c>
    </row>
    <row r="3544" spans="1:14" hidden="1" outlineLevel="1" x14ac:dyDescent="0.25">
      <c r="A3544" s="175" t="s">
        <v>471</v>
      </c>
      <c r="B3544" s="175" t="s">
        <v>472</v>
      </c>
      <c r="C3544" s="175" t="s">
        <v>214</v>
      </c>
      <c r="D3544" s="175" t="s">
        <v>215</v>
      </c>
      <c r="E3544" s="175"/>
      <c r="F3544" s="174">
        <v>0</v>
      </c>
      <c r="G3544" s="174">
        <v>0</v>
      </c>
      <c r="H3544" s="174">
        <v>0</v>
      </c>
      <c r="I3544" s="174">
        <v>0</v>
      </c>
      <c r="J3544" s="174">
        <v>0</v>
      </c>
      <c r="K3544" s="174">
        <v>0</v>
      </c>
      <c r="L3544" s="174">
        <v>0</v>
      </c>
      <c r="M3544" s="174">
        <v>0</v>
      </c>
      <c r="N3544" s="174">
        <v>0</v>
      </c>
    </row>
    <row r="3545" spans="1:14" hidden="1" outlineLevel="1" x14ac:dyDescent="0.25">
      <c r="A3545" s="175" t="s">
        <v>471</v>
      </c>
      <c r="B3545" s="175" t="s">
        <v>472</v>
      </c>
      <c r="C3545" s="175" t="s">
        <v>216</v>
      </c>
      <c r="D3545" s="175" t="s">
        <v>217</v>
      </c>
      <c r="E3545" s="175"/>
      <c r="F3545" s="174">
        <v>0</v>
      </c>
      <c r="G3545" s="174">
        <v>0</v>
      </c>
      <c r="H3545" s="174">
        <v>0</v>
      </c>
      <c r="I3545" s="174">
        <v>0</v>
      </c>
      <c r="J3545" s="174">
        <v>0</v>
      </c>
      <c r="K3545" s="174">
        <v>0</v>
      </c>
      <c r="L3545" s="174">
        <v>0</v>
      </c>
      <c r="M3545" s="174">
        <v>0</v>
      </c>
      <c r="N3545" s="174">
        <v>0</v>
      </c>
    </row>
    <row r="3546" spans="1:14" hidden="1" outlineLevel="1" x14ac:dyDescent="0.25">
      <c r="A3546" s="175" t="s">
        <v>471</v>
      </c>
      <c r="B3546" s="175" t="s">
        <v>472</v>
      </c>
      <c r="C3546" s="175" t="s">
        <v>218</v>
      </c>
      <c r="D3546" s="175" t="s">
        <v>219</v>
      </c>
      <c r="E3546" s="175"/>
      <c r="F3546" s="174">
        <v>0</v>
      </c>
      <c r="G3546" s="174">
        <v>0</v>
      </c>
      <c r="H3546" s="174">
        <v>0</v>
      </c>
      <c r="I3546" s="174">
        <v>0</v>
      </c>
      <c r="J3546" s="174">
        <v>0</v>
      </c>
      <c r="K3546" s="174">
        <v>0</v>
      </c>
      <c r="L3546" s="174">
        <v>0</v>
      </c>
      <c r="M3546" s="174">
        <v>0</v>
      </c>
      <c r="N3546" s="174">
        <v>0</v>
      </c>
    </row>
    <row r="3547" spans="1:14" hidden="1" outlineLevel="1" x14ac:dyDescent="0.25">
      <c r="A3547" s="175" t="s">
        <v>471</v>
      </c>
      <c r="B3547" s="175" t="s">
        <v>472</v>
      </c>
      <c r="C3547" s="175" t="s">
        <v>482</v>
      </c>
      <c r="D3547" s="175" t="s">
        <v>483</v>
      </c>
      <c r="E3547" s="175"/>
      <c r="F3547" s="174">
        <v>0</v>
      </c>
      <c r="G3547" s="174">
        <v>0</v>
      </c>
      <c r="H3547" s="174">
        <v>0</v>
      </c>
      <c r="I3547" s="174">
        <v>0</v>
      </c>
      <c r="J3547" s="174">
        <v>0</v>
      </c>
      <c r="K3547" s="174">
        <v>0</v>
      </c>
      <c r="L3547" s="174">
        <v>0</v>
      </c>
      <c r="M3547" s="174">
        <v>0</v>
      </c>
      <c r="N3547" s="174">
        <v>0</v>
      </c>
    </row>
    <row r="3548" spans="1:14" hidden="1" outlineLevel="1" x14ac:dyDescent="0.25">
      <c r="A3548" s="175" t="s">
        <v>471</v>
      </c>
      <c r="B3548" s="175" t="s">
        <v>472</v>
      </c>
      <c r="C3548" s="175" t="s">
        <v>484</v>
      </c>
      <c r="D3548" s="175" t="s">
        <v>220</v>
      </c>
      <c r="E3548" s="175"/>
      <c r="F3548" s="174">
        <v>0</v>
      </c>
      <c r="G3548" s="174">
        <v>0</v>
      </c>
      <c r="H3548" s="174">
        <v>0</v>
      </c>
      <c r="I3548" s="174">
        <v>0</v>
      </c>
      <c r="J3548" s="174">
        <v>0</v>
      </c>
      <c r="K3548" s="174">
        <v>0</v>
      </c>
      <c r="L3548" s="174">
        <v>0</v>
      </c>
      <c r="M3548" s="174">
        <v>0</v>
      </c>
      <c r="N3548" s="174">
        <v>0</v>
      </c>
    </row>
    <row r="3549" spans="1:14" hidden="1" outlineLevel="1" x14ac:dyDescent="0.25"/>
    <row r="3550" spans="1:14" hidden="1" outlineLevel="1" x14ac:dyDescent="0.25"/>
    <row r="3551" spans="1:14" hidden="1" outlineLevel="1" x14ac:dyDescent="0.25">
      <c r="A3551" s="173" t="s">
        <v>473</v>
      </c>
    </row>
    <row r="3552" spans="1:14" hidden="1" outlineLevel="1" x14ac:dyDescent="0.25">
      <c r="A3552" s="175" t="s">
        <v>6</v>
      </c>
      <c r="B3552" s="175" t="s">
        <v>143</v>
      </c>
      <c r="C3552" s="175" t="s">
        <v>14</v>
      </c>
      <c r="D3552" s="173" t="s">
        <v>144</v>
      </c>
      <c r="E3552" s="173"/>
      <c r="F3552" s="174" t="s">
        <v>145</v>
      </c>
      <c r="G3552" s="174" t="s">
        <v>146</v>
      </c>
      <c r="H3552" s="174" t="s">
        <v>147</v>
      </c>
      <c r="I3552" s="174" t="s">
        <v>148</v>
      </c>
      <c r="J3552" s="174" t="s">
        <v>149</v>
      </c>
      <c r="K3552" s="174" t="s">
        <v>150</v>
      </c>
      <c r="L3552" s="174" t="s">
        <v>151</v>
      </c>
      <c r="M3552" s="174" t="s">
        <v>152</v>
      </c>
      <c r="N3552" s="174" t="s">
        <v>5</v>
      </c>
    </row>
    <row r="3553" spans="1:14" hidden="1" outlineLevel="1" x14ac:dyDescent="0.25">
      <c r="A3553" s="175" t="s">
        <v>474</v>
      </c>
      <c r="B3553" s="175" t="s">
        <v>475</v>
      </c>
      <c r="C3553" s="175" t="s">
        <v>155</v>
      </c>
      <c r="D3553" s="175" t="s">
        <v>156</v>
      </c>
      <c r="E3553" s="175"/>
      <c r="F3553" s="174">
        <v>448</v>
      </c>
      <c r="G3553" s="174">
        <v>0</v>
      </c>
      <c r="H3553" s="174">
        <v>0</v>
      </c>
      <c r="I3553" s="174">
        <v>0</v>
      </c>
      <c r="J3553" s="174">
        <v>0</v>
      </c>
      <c r="K3553" s="174">
        <v>0</v>
      </c>
      <c r="L3553" s="174">
        <v>528</v>
      </c>
      <c r="M3553" s="174">
        <v>0</v>
      </c>
      <c r="N3553" s="174">
        <v>976</v>
      </c>
    </row>
    <row r="3554" spans="1:14" hidden="1" outlineLevel="1" x14ac:dyDescent="0.25">
      <c r="A3554" s="175" t="s">
        <v>474</v>
      </c>
      <c r="B3554" s="175" t="s">
        <v>475</v>
      </c>
      <c r="C3554" s="175" t="s">
        <v>157</v>
      </c>
      <c r="D3554" s="175" t="s">
        <v>158</v>
      </c>
      <c r="E3554" s="175"/>
      <c r="F3554" s="174">
        <v>0</v>
      </c>
      <c r="G3554" s="174">
        <v>0</v>
      </c>
      <c r="H3554" s="174">
        <v>0</v>
      </c>
      <c r="I3554" s="174">
        <v>0</v>
      </c>
      <c r="J3554" s="174">
        <v>75984</v>
      </c>
      <c r="K3554" s="174">
        <v>0</v>
      </c>
      <c r="L3554" s="174">
        <v>15861</v>
      </c>
      <c r="M3554" s="174">
        <v>0</v>
      </c>
      <c r="N3554" s="174">
        <v>91845</v>
      </c>
    </row>
    <row r="3555" spans="1:14" hidden="1" outlineLevel="1" x14ac:dyDescent="0.25">
      <c r="A3555" s="175" t="s">
        <v>474</v>
      </c>
      <c r="B3555" s="175" t="s">
        <v>475</v>
      </c>
      <c r="C3555" s="175" t="s">
        <v>159</v>
      </c>
      <c r="D3555" s="175" t="s">
        <v>160</v>
      </c>
      <c r="E3555" s="175"/>
      <c r="F3555" s="174">
        <v>0</v>
      </c>
      <c r="G3555" s="174">
        <v>270448</v>
      </c>
      <c r="H3555" s="174">
        <v>0</v>
      </c>
      <c r="I3555" s="174">
        <v>0</v>
      </c>
      <c r="J3555" s="174">
        <v>235984</v>
      </c>
      <c r="K3555" s="174">
        <v>45280</v>
      </c>
      <c r="L3555" s="174">
        <v>1136</v>
      </c>
      <c r="M3555" s="174">
        <v>0</v>
      </c>
      <c r="N3555" s="174">
        <v>552848</v>
      </c>
    </row>
    <row r="3556" spans="1:14" hidden="1" outlineLevel="1" x14ac:dyDescent="0.25">
      <c r="A3556" s="175" t="s">
        <v>474</v>
      </c>
      <c r="B3556" s="175" t="s">
        <v>475</v>
      </c>
      <c r="C3556" s="175" t="s">
        <v>161</v>
      </c>
      <c r="D3556" s="175" t="s">
        <v>162</v>
      </c>
      <c r="E3556" s="175"/>
      <c r="F3556" s="174">
        <v>28176</v>
      </c>
      <c r="G3556" s="174">
        <v>42368</v>
      </c>
      <c r="H3556" s="174">
        <v>0</v>
      </c>
      <c r="I3556" s="174">
        <v>0</v>
      </c>
      <c r="J3556" s="174">
        <v>60400</v>
      </c>
      <c r="K3556" s="174">
        <v>71472</v>
      </c>
      <c r="L3556" s="174">
        <v>33412</v>
      </c>
      <c r="M3556" s="174">
        <v>0</v>
      </c>
      <c r="N3556" s="174">
        <v>235828</v>
      </c>
    </row>
    <row r="3557" spans="1:14" hidden="1" outlineLevel="1" x14ac:dyDescent="0.25">
      <c r="A3557" s="175" t="s">
        <v>474</v>
      </c>
      <c r="B3557" s="175" t="s">
        <v>475</v>
      </c>
      <c r="C3557" s="175" t="s">
        <v>163</v>
      </c>
      <c r="D3557" s="175" t="s">
        <v>164</v>
      </c>
      <c r="E3557" s="175"/>
      <c r="F3557" s="174">
        <v>0</v>
      </c>
      <c r="G3557" s="174">
        <v>0</v>
      </c>
      <c r="H3557" s="174">
        <v>0</v>
      </c>
      <c r="I3557" s="174">
        <v>0</v>
      </c>
      <c r="J3557" s="174">
        <v>0</v>
      </c>
      <c r="K3557" s="174">
        <v>0</v>
      </c>
      <c r="L3557" s="174">
        <v>0</v>
      </c>
      <c r="M3557" s="174">
        <v>0</v>
      </c>
      <c r="N3557" s="174">
        <v>0</v>
      </c>
    </row>
    <row r="3558" spans="1:14" hidden="1" outlineLevel="1" x14ac:dyDescent="0.25">
      <c r="A3558" s="175" t="s">
        <v>474</v>
      </c>
      <c r="B3558" s="175" t="s">
        <v>475</v>
      </c>
      <c r="C3558" s="175" t="s">
        <v>165</v>
      </c>
      <c r="D3558" s="175" t="s">
        <v>166</v>
      </c>
      <c r="E3558" s="175"/>
      <c r="F3558" s="174">
        <v>3968</v>
      </c>
      <c r="G3558" s="174">
        <v>0</v>
      </c>
      <c r="H3558" s="174">
        <v>0</v>
      </c>
      <c r="I3558" s="174">
        <v>0</v>
      </c>
      <c r="J3558" s="174">
        <v>24864</v>
      </c>
      <c r="K3558" s="174">
        <v>0</v>
      </c>
      <c r="L3558" s="174">
        <v>2142</v>
      </c>
      <c r="M3558" s="174">
        <v>0</v>
      </c>
      <c r="N3558" s="174">
        <v>30974</v>
      </c>
    </row>
    <row r="3559" spans="1:14" hidden="1" outlineLevel="1" x14ac:dyDescent="0.25">
      <c r="A3559" s="175" t="s">
        <v>474</v>
      </c>
      <c r="B3559" s="175" t="s">
        <v>475</v>
      </c>
      <c r="C3559" s="175" t="s">
        <v>167</v>
      </c>
      <c r="D3559" s="175" t="s">
        <v>168</v>
      </c>
      <c r="E3559" s="175"/>
      <c r="F3559" s="174">
        <v>0</v>
      </c>
      <c r="G3559" s="174">
        <v>16992</v>
      </c>
      <c r="H3559" s="174">
        <v>0</v>
      </c>
      <c r="I3559" s="174">
        <v>0</v>
      </c>
      <c r="J3559" s="174">
        <v>0</v>
      </c>
      <c r="K3559" s="174">
        <v>98608</v>
      </c>
      <c r="L3559" s="174">
        <v>0</v>
      </c>
      <c r="M3559" s="174">
        <v>18626</v>
      </c>
      <c r="N3559" s="174">
        <v>134226</v>
      </c>
    </row>
    <row r="3560" spans="1:14" hidden="1" outlineLevel="1" x14ac:dyDescent="0.25">
      <c r="A3560" s="175" t="s">
        <v>474</v>
      </c>
      <c r="B3560" s="175" t="s">
        <v>475</v>
      </c>
      <c r="C3560" s="175" t="s">
        <v>169</v>
      </c>
      <c r="D3560" s="175" t="s">
        <v>170</v>
      </c>
      <c r="E3560" s="175"/>
      <c r="F3560" s="174">
        <v>0</v>
      </c>
      <c r="G3560" s="174">
        <v>0</v>
      </c>
      <c r="H3560" s="174">
        <v>0</v>
      </c>
      <c r="I3560" s="174">
        <v>0</v>
      </c>
      <c r="J3560" s="174">
        <v>19344</v>
      </c>
      <c r="K3560" s="174">
        <v>0</v>
      </c>
      <c r="L3560" s="174">
        <v>73431</v>
      </c>
      <c r="M3560" s="174">
        <v>0</v>
      </c>
      <c r="N3560" s="174">
        <v>92775</v>
      </c>
    </row>
    <row r="3561" spans="1:14" hidden="1" outlineLevel="1" x14ac:dyDescent="0.25">
      <c r="A3561" s="175" t="s">
        <v>474</v>
      </c>
      <c r="B3561" s="175" t="s">
        <v>475</v>
      </c>
      <c r="C3561" s="175" t="s">
        <v>171</v>
      </c>
      <c r="D3561" s="175" t="s">
        <v>172</v>
      </c>
      <c r="E3561" s="175"/>
      <c r="F3561" s="174">
        <v>23040</v>
      </c>
      <c r="G3561" s="174">
        <v>9712</v>
      </c>
      <c r="H3561" s="174">
        <v>0</v>
      </c>
      <c r="I3561" s="174">
        <v>0</v>
      </c>
      <c r="J3561" s="174">
        <v>73152</v>
      </c>
      <c r="K3561" s="174">
        <v>0</v>
      </c>
      <c r="L3561" s="174">
        <v>76384</v>
      </c>
      <c r="M3561" s="174">
        <v>1785</v>
      </c>
      <c r="N3561" s="174">
        <v>184073</v>
      </c>
    </row>
    <row r="3562" spans="1:14" hidden="1" outlineLevel="1" x14ac:dyDescent="0.25">
      <c r="A3562" s="175" t="s">
        <v>474</v>
      </c>
      <c r="B3562" s="175" t="s">
        <v>475</v>
      </c>
      <c r="C3562" s="175" t="s">
        <v>173</v>
      </c>
      <c r="D3562" s="175" t="s">
        <v>174</v>
      </c>
      <c r="E3562" s="175"/>
      <c r="F3562" s="174">
        <v>0</v>
      </c>
      <c r="G3562" s="174">
        <v>0</v>
      </c>
      <c r="H3562" s="174">
        <v>0</v>
      </c>
      <c r="I3562" s="174">
        <v>0</v>
      </c>
      <c r="J3562" s="174">
        <v>0</v>
      </c>
      <c r="K3562" s="174">
        <v>0</v>
      </c>
      <c r="L3562" s="174">
        <v>0</v>
      </c>
      <c r="M3562" s="174">
        <v>0</v>
      </c>
      <c r="N3562" s="174">
        <v>0</v>
      </c>
    </row>
    <row r="3563" spans="1:14" hidden="1" outlineLevel="1" x14ac:dyDescent="0.25">
      <c r="A3563" s="175" t="s">
        <v>474</v>
      </c>
      <c r="B3563" s="175" t="s">
        <v>475</v>
      </c>
      <c r="C3563" s="175" t="s">
        <v>175</v>
      </c>
      <c r="D3563" s="175" t="s">
        <v>176</v>
      </c>
      <c r="E3563" s="175"/>
      <c r="F3563" s="174">
        <v>0</v>
      </c>
      <c r="G3563" s="174">
        <v>0</v>
      </c>
      <c r="H3563" s="174">
        <v>0</v>
      </c>
      <c r="I3563" s="174">
        <v>0</v>
      </c>
      <c r="J3563" s="174">
        <v>0</v>
      </c>
      <c r="K3563" s="174">
        <v>252848</v>
      </c>
      <c r="L3563" s="174">
        <v>0</v>
      </c>
      <c r="M3563" s="174">
        <v>107162</v>
      </c>
      <c r="N3563" s="174">
        <v>360010</v>
      </c>
    </row>
    <row r="3564" spans="1:14" hidden="1" outlineLevel="1" x14ac:dyDescent="0.25">
      <c r="A3564" s="175" t="s">
        <v>474</v>
      </c>
      <c r="B3564" s="175" t="s">
        <v>475</v>
      </c>
      <c r="C3564" s="175" t="s">
        <v>177</v>
      </c>
      <c r="D3564" s="175" t="s">
        <v>178</v>
      </c>
      <c r="E3564" s="175"/>
      <c r="F3564" s="174">
        <v>270576</v>
      </c>
      <c r="G3564" s="174">
        <v>0</v>
      </c>
      <c r="H3564" s="174">
        <v>0</v>
      </c>
      <c r="I3564" s="174">
        <v>92384</v>
      </c>
      <c r="J3564" s="174">
        <v>0</v>
      </c>
      <c r="K3564" s="174">
        <v>0</v>
      </c>
      <c r="L3564" s="174">
        <v>5</v>
      </c>
      <c r="M3564" s="174">
        <v>0</v>
      </c>
      <c r="N3564" s="174">
        <v>362965</v>
      </c>
    </row>
    <row r="3565" spans="1:14" hidden="1" outlineLevel="1" x14ac:dyDescent="0.25">
      <c r="A3565" s="175" t="s">
        <v>474</v>
      </c>
      <c r="B3565" s="175" t="s">
        <v>475</v>
      </c>
      <c r="C3565" s="175" t="s">
        <v>179</v>
      </c>
      <c r="D3565" s="175" t="s">
        <v>180</v>
      </c>
      <c r="E3565" s="175"/>
      <c r="F3565" s="174">
        <v>2352</v>
      </c>
      <c r="G3565" s="174">
        <v>0</v>
      </c>
      <c r="H3565" s="174">
        <v>0</v>
      </c>
      <c r="I3565" s="174">
        <v>0</v>
      </c>
      <c r="J3565" s="174">
        <v>0</v>
      </c>
      <c r="K3565" s="174">
        <v>0</v>
      </c>
      <c r="L3565" s="174">
        <v>868</v>
      </c>
      <c r="M3565" s="174">
        <v>0</v>
      </c>
      <c r="N3565" s="174">
        <v>3220</v>
      </c>
    </row>
    <row r="3566" spans="1:14" hidden="1" outlineLevel="1" x14ac:dyDescent="0.25">
      <c r="A3566" s="175" t="s">
        <v>474</v>
      </c>
      <c r="B3566" s="175" t="s">
        <v>475</v>
      </c>
      <c r="C3566" s="175" t="s">
        <v>181</v>
      </c>
      <c r="D3566" s="175" t="s">
        <v>182</v>
      </c>
      <c r="E3566" s="175"/>
      <c r="F3566" s="174">
        <v>0</v>
      </c>
      <c r="G3566" s="174">
        <v>0</v>
      </c>
      <c r="H3566" s="174">
        <v>0</v>
      </c>
      <c r="I3566" s="174">
        <v>0</v>
      </c>
      <c r="J3566" s="174">
        <v>0</v>
      </c>
      <c r="K3566" s="174">
        <v>156224</v>
      </c>
      <c r="L3566" s="174">
        <v>0</v>
      </c>
      <c r="M3566" s="174">
        <v>6448</v>
      </c>
      <c r="N3566" s="174">
        <v>162672</v>
      </c>
    </row>
    <row r="3567" spans="1:14" hidden="1" outlineLevel="1" x14ac:dyDescent="0.25">
      <c r="A3567" s="175" t="s">
        <v>474</v>
      </c>
      <c r="B3567" s="175" t="s">
        <v>475</v>
      </c>
      <c r="C3567" s="175" t="s">
        <v>183</v>
      </c>
      <c r="D3567" s="175" t="s">
        <v>184</v>
      </c>
      <c r="E3567" s="175"/>
      <c r="F3567" s="174">
        <v>0</v>
      </c>
      <c r="G3567" s="174">
        <v>0</v>
      </c>
      <c r="H3567" s="174">
        <v>0</v>
      </c>
      <c r="I3567" s="174">
        <v>0</v>
      </c>
      <c r="J3567" s="174">
        <v>0</v>
      </c>
      <c r="K3567" s="174">
        <v>34672</v>
      </c>
      <c r="L3567" s="174">
        <v>0</v>
      </c>
      <c r="M3567" s="174">
        <v>1575</v>
      </c>
      <c r="N3567" s="174">
        <v>36247</v>
      </c>
    </row>
    <row r="3568" spans="1:14" hidden="1" outlineLevel="1" x14ac:dyDescent="0.25">
      <c r="A3568" s="175" t="s">
        <v>474</v>
      </c>
      <c r="B3568" s="175" t="s">
        <v>475</v>
      </c>
      <c r="C3568" s="175" t="s">
        <v>185</v>
      </c>
      <c r="D3568" s="175" t="s">
        <v>186</v>
      </c>
      <c r="E3568" s="175"/>
      <c r="F3568" s="174">
        <v>3120</v>
      </c>
      <c r="G3568" s="174">
        <v>0</v>
      </c>
      <c r="H3568" s="174">
        <v>0</v>
      </c>
      <c r="I3568" s="174">
        <v>0</v>
      </c>
      <c r="J3568" s="174">
        <v>0</v>
      </c>
      <c r="K3568" s="174">
        <v>252160</v>
      </c>
      <c r="L3568" s="174">
        <v>0</v>
      </c>
      <c r="M3568" s="174">
        <v>12488</v>
      </c>
      <c r="N3568" s="174">
        <v>267768</v>
      </c>
    </row>
    <row r="3569" spans="1:14" hidden="1" outlineLevel="1" x14ac:dyDescent="0.25">
      <c r="A3569" s="175" t="s">
        <v>474</v>
      </c>
      <c r="B3569" s="175" t="s">
        <v>475</v>
      </c>
      <c r="C3569" s="175" t="s">
        <v>187</v>
      </c>
      <c r="D3569" s="175" t="s">
        <v>188</v>
      </c>
      <c r="E3569" s="175"/>
      <c r="F3569" s="174">
        <v>0</v>
      </c>
      <c r="G3569" s="174">
        <v>0</v>
      </c>
      <c r="H3569" s="174">
        <v>0</v>
      </c>
      <c r="I3569" s="174">
        <v>0</v>
      </c>
      <c r="J3569" s="174">
        <v>0</v>
      </c>
      <c r="K3569" s="174">
        <v>38672</v>
      </c>
      <c r="L3569" s="174">
        <v>0</v>
      </c>
      <c r="M3569" s="174">
        <v>0</v>
      </c>
      <c r="N3569" s="174">
        <v>38672</v>
      </c>
    </row>
    <row r="3570" spans="1:14" hidden="1" outlineLevel="1" x14ac:dyDescent="0.25">
      <c r="A3570" s="175" t="s">
        <v>474</v>
      </c>
      <c r="B3570" s="175" t="s">
        <v>475</v>
      </c>
      <c r="C3570" s="175" t="s">
        <v>189</v>
      </c>
      <c r="D3570" s="175" t="s">
        <v>190</v>
      </c>
      <c r="E3570" s="175"/>
      <c r="F3570" s="174">
        <v>0</v>
      </c>
      <c r="G3570" s="174">
        <v>0</v>
      </c>
      <c r="H3570" s="174">
        <v>0</v>
      </c>
      <c r="I3570" s="174">
        <v>0</v>
      </c>
      <c r="J3570" s="174">
        <v>0</v>
      </c>
      <c r="K3570" s="174">
        <v>351904</v>
      </c>
      <c r="L3570" s="174">
        <v>0</v>
      </c>
      <c r="M3570" s="174">
        <v>1070</v>
      </c>
      <c r="N3570" s="174">
        <v>352974</v>
      </c>
    </row>
    <row r="3571" spans="1:14" hidden="1" outlineLevel="1" x14ac:dyDescent="0.25">
      <c r="A3571" s="175" t="s">
        <v>474</v>
      </c>
      <c r="B3571" s="175" t="s">
        <v>475</v>
      </c>
      <c r="C3571" s="175" t="s">
        <v>191</v>
      </c>
      <c r="D3571" s="175" t="s">
        <v>192</v>
      </c>
      <c r="E3571" s="175"/>
      <c r="F3571" s="174">
        <v>0</v>
      </c>
      <c r="G3571" s="174">
        <v>111808</v>
      </c>
      <c r="H3571" s="174">
        <v>112160</v>
      </c>
      <c r="I3571" s="174">
        <v>0</v>
      </c>
      <c r="J3571" s="174">
        <v>0</v>
      </c>
      <c r="K3571" s="174">
        <v>2064</v>
      </c>
      <c r="L3571" s="174">
        <v>0</v>
      </c>
      <c r="M3571" s="174">
        <v>840</v>
      </c>
      <c r="N3571" s="174">
        <v>226872</v>
      </c>
    </row>
    <row r="3572" spans="1:14" hidden="1" outlineLevel="1" x14ac:dyDescent="0.25">
      <c r="A3572" s="175" t="s">
        <v>474</v>
      </c>
      <c r="B3572" s="175" t="s">
        <v>475</v>
      </c>
      <c r="C3572" s="175" t="s">
        <v>193</v>
      </c>
      <c r="D3572" s="175" t="s">
        <v>194</v>
      </c>
      <c r="E3572" s="175"/>
      <c r="F3572" s="174">
        <v>0</v>
      </c>
      <c r="G3572" s="174">
        <v>0</v>
      </c>
      <c r="H3572" s="174">
        <v>0</v>
      </c>
      <c r="I3572" s="174">
        <v>0</v>
      </c>
      <c r="J3572" s="174">
        <v>28816</v>
      </c>
      <c r="K3572" s="174">
        <v>0</v>
      </c>
      <c r="L3572" s="174">
        <v>0</v>
      </c>
      <c r="M3572" s="174">
        <v>0</v>
      </c>
      <c r="N3572" s="174">
        <v>28816</v>
      </c>
    </row>
    <row r="3573" spans="1:14" hidden="1" outlineLevel="1" x14ac:dyDescent="0.25">
      <c r="A3573" s="175" t="s">
        <v>474</v>
      </c>
      <c r="B3573" s="175" t="s">
        <v>475</v>
      </c>
      <c r="C3573" s="175" t="s">
        <v>195</v>
      </c>
      <c r="D3573" s="175" t="s">
        <v>196</v>
      </c>
      <c r="E3573" s="175"/>
      <c r="F3573" s="174">
        <v>0</v>
      </c>
      <c r="G3573" s="174">
        <v>0</v>
      </c>
      <c r="H3573" s="174">
        <v>0</v>
      </c>
      <c r="I3573" s="174">
        <v>0</v>
      </c>
      <c r="J3573" s="174">
        <v>20160</v>
      </c>
      <c r="K3573" s="174">
        <v>0</v>
      </c>
      <c r="L3573" s="174">
        <v>58421</v>
      </c>
      <c r="M3573" s="174">
        <v>0</v>
      </c>
      <c r="N3573" s="174">
        <v>78581</v>
      </c>
    </row>
    <row r="3574" spans="1:14" hidden="1" outlineLevel="1" x14ac:dyDescent="0.25">
      <c r="A3574" s="175" t="s">
        <v>474</v>
      </c>
      <c r="B3574" s="175" t="s">
        <v>475</v>
      </c>
      <c r="C3574" s="175" t="s">
        <v>197</v>
      </c>
      <c r="D3574" s="175" t="s">
        <v>198</v>
      </c>
      <c r="E3574" s="175"/>
      <c r="F3574" s="174">
        <v>0</v>
      </c>
      <c r="G3574" s="174">
        <v>0</v>
      </c>
      <c r="H3574" s="174">
        <v>0</v>
      </c>
      <c r="I3574" s="174">
        <v>0</v>
      </c>
      <c r="J3574" s="174">
        <v>30656</v>
      </c>
      <c r="K3574" s="174">
        <v>0</v>
      </c>
      <c r="L3574" s="174">
        <v>9840</v>
      </c>
      <c r="M3574" s="174">
        <v>0</v>
      </c>
      <c r="N3574" s="174">
        <v>40496</v>
      </c>
    </row>
    <row r="3575" spans="1:14" hidden="1" outlineLevel="1" x14ac:dyDescent="0.25">
      <c r="A3575" s="175" t="s">
        <v>474</v>
      </c>
      <c r="B3575" s="175" t="s">
        <v>475</v>
      </c>
      <c r="C3575" s="175" t="s">
        <v>199</v>
      </c>
      <c r="D3575" s="175" t="s">
        <v>200</v>
      </c>
      <c r="E3575" s="175"/>
      <c r="F3575" s="174">
        <v>4528</v>
      </c>
      <c r="G3575" s="174">
        <v>0</v>
      </c>
      <c r="H3575" s="174">
        <v>0</v>
      </c>
      <c r="I3575" s="174">
        <v>0</v>
      </c>
      <c r="J3575" s="174">
        <v>0</v>
      </c>
      <c r="K3575" s="174">
        <v>0</v>
      </c>
      <c r="L3575" s="174">
        <v>2946</v>
      </c>
      <c r="M3575" s="174">
        <v>0</v>
      </c>
      <c r="N3575" s="174">
        <v>7474</v>
      </c>
    </row>
    <row r="3576" spans="1:14" hidden="1" outlineLevel="1" x14ac:dyDescent="0.25">
      <c r="A3576" s="175" t="s">
        <v>474</v>
      </c>
      <c r="B3576" s="175" t="s">
        <v>475</v>
      </c>
      <c r="C3576" s="175" t="s">
        <v>201</v>
      </c>
      <c r="D3576" s="175" t="s">
        <v>202</v>
      </c>
      <c r="E3576" s="175"/>
      <c r="F3576" s="174">
        <v>25248</v>
      </c>
      <c r="G3576" s="174">
        <v>0</v>
      </c>
      <c r="H3576" s="174">
        <v>0</v>
      </c>
      <c r="I3576" s="174">
        <v>0</v>
      </c>
      <c r="J3576" s="174">
        <v>45648</v>
      </c>
      <c r="K3576" s="174">
        <v>0</v>
      </c>
      <c r="L3576" s="174">
        <v>182652</v>
      </c>
      <c r="M3576" s="174">
        <v>0</v>
      </c>
      <c r="N3576" s="174">
        <v>253548</v>
      </c>
    </row>
    <row r="3577" spans="1:14" hidden="1" outlineLevel="1" x14ac:dyDescent="0.25">
      <c r="A3577" s="175" t="s">
        <v>474</v>
      </c>
      <c r="B3577" s="175" t="s">
        <v>475</v>
      </c>
      <c r="C3577" s="175" t="s">
        <v>203</v>
      </c>
      <c r="D3577" s="175" t="s">
        <v>204</v>
      </c>
      <c r="E3577" s="175"/>
      <c r="F3577" s="174">
        <v>392096</v>
      </c>
      <c r="G3577" s="174">
        <v>0</v>
      </c>
      <c r="H3577" s="174">
        <v>0</v>
      </c>
      <c r="I3577" s="174">
        <v>0</v>
      </c>
      <c r="J3577" s="174">
        <v>0</v>
      </c>
      <c r="K3577" s="174">
        <v>0</v>
      </c>
      <c r="L3577" s="174">
        <v>0</v>
      </c>
      <c r="M3577" s="174">
        <v>0</v>
      </c>
      <c r="N3577" s="174">
        <v>392096</v>
      </c>
    </row>
    <row r="3578" spans="1:14" hidden="1" outlineLevel="1" x14ac:dyDescent="0.25">
      <c r="A3578" s="175" t="s">
        <v>474</v>
      </c>
      <c r="B3578" s="175" t="s">
        <v>475</v>
      </c>
      <c r="C3578" s="175" t="s">
        <v>205</v>
      </c>
      <c r="D3578" s="175" t="s">
        <v>206</v>
      </c>
      <c r="E3578" s="175"/>
      <c r="F3578" s="174">
        <v>144880</v>
      </c>
      <c r="G3578" s="174">
        <v>0</v>
      </c>
      <c r="H3578" s="174">
        <v>0</v>
      </c>
      <c r="I3578" s="174">
        <v>0</v>
      </c>
      <c r="J3578" s="174">
        <v>13552</v>
      </c>
      <c r="K3578" s="174">
        <v>0</v>
      </c>
      <c r="L3578" s="174">
        <v>394</v>
      </c>
      <c r="M3578" s="174">
        <v>0</v>
      </c>
      <c r="N3578" s="174">
        <v>158826</v>
      </c>
    </row>
    <row r="3579" spans="1:14" hidden="1" outlineLevel="1" x14ac:dyDescent="0.25">
      <c r="A3579" s="175" t="s">
        <v>474</v>
      </c>
      <c r="B3579" s="175" t="s">
        <v>475</v>
      </c>
      <c r="C3579" s="175" t="s">
        <v>207</v>
      </c>
      <c r="D3579" s="175" t="s">
        <v>208</v>
      </c>
      <c r="E3579" s="175"/>
      <c r="F3579" s="174">
        <v>0</v>
      </c>
      <c r="G3579" s="174">
        <v>0</v>
      </c>
      <c r="H3579" s="174">
        <v>0</v>
      </c>
      <c r="I3579" s="174">
        <v>0</v>
      </c>
      <c r="J3579" s="174">
        <v>0</v>
      </c>
      <c r="K3579" s="174">
        <v>0</v>
      </c>
      <c r="L3579" s="174">
        <v>0</v>
      </c>
      <c r="M3579" s="174">
        <v>0</v>
      </c>
      <c r="N3579" s="174">
        <v>0</v>
      </c>
    </row>
    <row r="3580" spans="1:14" hidden="1" outlineLevel="1" x14ac:dyDescent="0.25">
      <c r="A3580" s="175" t="s">
        <v>474</v>
      </c>
      <c r="B3580" s="175" t="s">
        <v>475</v>
      </c>
      <c r="C3580" s="175" t="s">
        <v>209</v>
      </c>
      <c r="D3580" s="175" t="s">
        <v>210</v>
      </c>
      <c r="E3580" s="175"/>
      <c r="F3580" s="174">
        <v>898432</v>
      </c>
      <c r="G3580" s="174">
        <v>451328</v>
      </c>
      <c r="H3580" s="174">
        <v>112160</v>
      </c>
      <c r="I3580" s="174">
        <v>92384</v>
      </c>
      <c r="J3580" s="174">
        <v>628560</v>
      </c>
      <c r="K3580" s="174">
        <v>1303904</v>
      </c>
      <c r="L3580" s="174">
        <v>458020</v>
      </c>
      <c r="M3580" s="174">
        <v>149994</v>
      </c>
      <c r="N3580" s="174">
        <v>4094782</v>
      </c>
    </row>
    <row r="3581" spans="1:14" hidden="1" outlineLevel="1" x14ac:dyDescent="0.25">
      <c r="D3581" s="173" t="s">
        <v>211</v>
      </c>
      <c r="E3581" s="173"/>
    </row>
    <row r="3582" spans="1:14" hidden="1" outlineLevel="1" x14ac:dyDescent="0.25">
      <c r="A3582" s="175" t="s">
        <v>474</v>
      </c>
      <c r="B3582" s="175" t="s">
        <v>475</v>
      </c>
      <c r="C3582" s="175" t="s">
        <v>212</v>
      </c>
      <c r="D3582" s="175" t="s">
        <v>213</v>
      </c>
      <c r="E3582" s="175"/>
      <c r="F3582" s="174">
        <v>0</v>
      </c>
      <c r="G3582" s="174">
        <v>0</v>
      </c>
      <c r="H3582" s="174">
        <v>0</v>
      </c>
      <c r="I3582" s="174">
        <v>0</v>
      </c>
      <c r="J3582" s="174">
        <v>0</v>
      </c>
      <c r="K3582" s="174">
        <v>0</v>
      </c>
      <c r="L3582" s="174">
        <v>0</v>
      </c>
      <c r="M3582" s="174">
        <v>0</v>
      </c>
      <c r="N3582" s="174">
        <v>0</v>
      </c>
    </row>
    <row r="3583" spans="1:14" hidden="1" outlineLevel="1" x14ac:dyDescent="0.25">
      <c r="A3583" s="175" t="s">
        <v>474</v>
      </c>
      <c r="B3583" s="175" t="s">
        <v>475</v>
      </c>
      <c r="C3583" s="175" t="s">
        <v>214</v>
      </c>
      <c r="D3583" s="175" t="s">
        <v>215</v>
      </c>
      <c r="E3583" s="175"/>
      <c r="F3583" s="174">
        <v>0</v>
      </c>
      <c r="G3583" s="174">
        <v>0</v>
      </c>
      <c r="H3583" s="174">
        <v>0</v>
      </c>
      <c r="I3583" s="174">
        <v>0</v>
      </c>
      <c r="J3583" s="174">
        <v>0</v>
      </c>
      <c r="K3583" s="174">
        <v>0</v>
      </c>
      <c r="L3583" s="174">
        <v>0</v>
      </c>
      <c r="M3583" s="174">
        <v>0</v>
      </c>
      <c r="N3583" s="174">
        <v>0</v>
      </c>
    </row>
    <row r="3584" spans="1:14" hidden="1" outlineLevel="1" x14ac:dyDescent="0.25">
      <c r="A3584" s="175" t="s">
        <v>474</v>
      </c>
      <c r="B3584" s="175" t="s">
        <v>475</v>
      </c>
      <c r="C3584" s="175" t="s">
        <v>216</v>
      </c>
      <c r="D3584" s="175" t="s">
        <v>217</v>
      </c>
      <c r="E3584" s="175"/>
      <c r="F3584" s="174">
        <v>0</v>
      </c>
      <c r="G3584" s="174">
        <v>0</v>
      </c>
      <c r="H3584" s="174">
        <v>0</v>
      </c>
      <c r="I3584" s="174">
        <v>0</v>
      </c>
      <c r="J3584" s="174">
        <v>0</v>
      </c>
      <c r="K3584" s="174">
        <v>0</v>
      </c>
      <c r="L3584" s="174">
        <v>0</v>
      </c>
      <c r="M3584" s="174">
        <v>0</v>
      </c>
      <c r="N3584" s="174">
        <v>0</v>
      </c>
    </row>
    <row r="3585" spans="1:14" hidden="1" outlineLevel="1" x14ac:dyDescent="0.25">
      <c r="A3585" s="175" t="s">
        <v>474</v>
      </c>
      <c r="B3585" s="175" t="s">
        <v>475</v>
      </c>
      <c r="C3585" s="175" t="s">
        <v>218</v>
      </c>
      <c r="D3585" s="175" t="s">
        <v>219</v>
      </c>
      <c r="E3585" s="175"/>
      <c r="F3585" s="174">
        <v>0</v>
      </c>
      <c r="G3585" s="174">
        <v>0</v>
      </c>
      <c r="H3585" s="174">
        <v>0</v>
      </c>
      <c r="I3585" s="174">
        <v>0</v>
      </c>
      <c r="J3585" s="174">
        <v>0</v>
      </c>
      <c r="K3585" s="174">
        <v>0</v>
      </c>
      <c r="L3585" s="174">
        <v>0</v>
      </c>
      <c r="M3585" s="174">
        <v>0</v>
      </c>
      <c r="N3585" s="174">
        <v>0</v>
      </c>
    </row>
    <row r="3586" spans="1:14" hidden="1" outlineLevel="1" x14ac:dyDescent="0.25">
      <c r="A3586" s="175" t="s">
        <v>474</v>
      </c>
      <c r="B3586" s="175" t="s">
        <v>475</v>
      </c>
      <c r="C3586" s="175" t="s">
        <v>482</v>
      </c>
      <c r="D3586" s="175" t="s">
        <v>483</v>
      </c>
      <c r="E3586" s="175"/>
      <c r="F3586" s="174">
        <v>0</v>
      </c>
      <c r="G3586" s="174">
        <v>0</v>
      </c>
      <c r="H3586" s="174">
        <v>0</v>
      </c>
      <c r="I3586" s="174">
        <v>0</v>
      </c>
      <c r="J3586" s="174">
        <v>0</v>
      </c>
      <c r="K3586" s="174">
        <v>0</v>
      </c>
      <c r="L3586" s="174">
        <v>0</v>
      </c>
      <c r="M3586" s="174">
        <v>0</v>
      </c>
      <c r="N3586" s="174">
        <v>0</v>
      </c>
    </row>
    <row r="3587" spans="1:14" hidden="1" outlineLevel="1" x14ac:dyDescent="0.25">
      <c r="A3587" s="175" t="s">
        <v>474</v>
      </c>
      <c r="B3587" s="175" t="s">
        <v>475</v>
      </c>
      <c r="C3587" s="175" t="s">
        <v>484</v>
      </c>
      <c r="D3587" s="175" t="s">
        <v>220</v>
      </c>
      <c r="E3587" s="175"/>
      <c r="F3587" s="174">
        <v>0</v>
      </c>
      <c r="G3587" s="174">
        <v>0</v>
      </c>
      <c r="H3587" s="174">
        <v>0</v>
      </c>
      <c r="I3587" s="174">
        <v>0</v>
      </c>
      <c r="J3587" s="174">
        <v>0</v>
      </c>
      <c r="K3587" s="174">
        <v>0</v>
      </c>
      <c r="L3587" s="174">
        <v>0</v>
      </c>
      <c r="M3587" s="174">
        <v>0</v>
      </c>
      <c r="N3587" s="174">
        <v>0</v>
      </c>
    </row>
    <row r="3588" spans="1:14" hidden="1" outlineLevel="1" x14ac:dyDescent="0.25"/>
    <row r="3589" spans="1:14" hidden="1" outlineLevel="1" x14ac:dyDescent="0.25"/>
    <row r="3590" spans="1:14" collapsed="1" x14ac:dyDescent="0.25">
      <c r="A3590" s="175" t="s">
        <v>498</v>
      </c>
    </row>
    <row r="3591" spans="1:14" x14ac:dyDescent="0.25">
      <c r="A3591" s="175" t="s">
        <v>499</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591"/>
  <sheetViews>
    <sheetView workbookViewId="0"/>
  </sheetViews>
  <sheetFormatPr defaultRowHeight="15" outlineLevelRow="1" x14ac:dyDescent="0.25"/>
  <cols>
    <col min="3" max="3" width="5.42578125" bestFit="1" customWidth="1"/>
    <col min="4" max="4" width="54" bestFit="1" customWidth="1"/>
    <col min="5" max="5" width="6.7109375" customWidth="1"/>
    <col min="6" max="6" width="10.140625" style="174" bestFit="1" customWidth="1"/>
    <col min="7" max="8" width="9.140625" style="174" bestFit="1" customWidth="1"/>
    <col min="9" max="9" width="8.140625" style="174" bestFit="1" customWidth="1"/>
    <col min="10" max="11" width="9.140625" style="174" bestFit="1" customWidth="1"/>
    <col min="12" max="12" width="8" style="174" bestFit="1" customWidth="1"/>
    <col min="13" max="13" width="10" style="174" bestFit="1" customWidth="1"/>
    <col min="14" max="14" width="10.140625" style="174" bestFit="1" customWidth="1"/>
  </cols>
  <sheetData>
    <row r="1" spans="1:14" x14ac:dyDescent="0.25">
      <c r="A1" s="173" t="s">
        <v>554</v>
      </c>
    </row>
    <row r="2" spans="1:14" hidden="1" outlineLevel="1" x14ac:dyDescent="0.25">
      <c r="A2" s="173" t="s">
        <v>142</v>
      </c>
    </row>
    <row r="3" spans="1:14" hidden="1" outlineLevel="1" x14ac:dyDescent="0.25">
      <c r="A3" s="175" t="s">
        <v>6</v>
      </c>
      <c r="B3" s="175" t="s">
        <v>143</v>
      </c>
      <c r="C3" s="175" t="s">
        <v>14</v>
      </c>
      <c r="D3" s="173" t="s">
        <v>144</v>
      </c>
      <c r="E3" s="173"/>
      <c r="F3" s="174" t="s">
        <v>145</v>
      </c>
      <c r="G3" s="174" t="s">
        <v>146</v>
      </c>
      <c r="H3" s="174" t="s">
        <v>147</v>
      </c>
      <c r="I3" s="174" t="s">
        <v>148</v>
      </c>
      <c r="J3" s="174" t="s">
        <v>149</v>
      </c>
      <c r="K3" s="174" t="s">
        <v>150</v>
      </c>
      <c r="L3" s="174" t="s">
        <v>151</v>
      </c>
      <c r="M3" s="174" t="s">
        <v>152</v>
      </c>
      <c r="N3" s="174" t="s">
        <v>5</v>
      </c>
    </row>
    <row r="4" spans="1:14" hidden="1" outlineLevel="1" x14ac:dyDescent="0.25">
      <c r="A4" s="175" t="s">
        <v>153</v>
      </c>
      <c r="B4" s="175" t="s">
        <v>154</v>
      </c>
      <c r="C4" s="175" t="s">
        <v>155</v>
      </c>
      <c r="D4" s="175" t="s">
        <v>156</v>
      </c>
      <c r="E4" s="175"/>
      <c r="F4" s="174">
        <v>28144</v>
      </c>
      <c r="G4" s="174">
        <v>0</v>
      </c>
      <c r="H4" s="174">
        <v>0</v>
      </c>
      <c r="I4" s="174">
        <v>0</v>
      </c>
      <c r="J4" s="174">
        <v>12480</v>
      </c>
      <c r="K4" s="174">
        <v>0</v>
      </c>
      <c r="L4" s="174">
        <v>0</v>
      </c>
      <c r="M4" s="174">
        <v>0</v>
      </c>
      <c r="N4" s="174">
        <v>40624</v>
      </c>
    </row>
    <row r="5" spans="1:14" hidden="1" outlineLevel="1" x14ac:dyDescent="0.25">
      <c r="A5" s="175" t="s">
        <v>153</v>
      </c>
      <c r="B5" s="175" t="s">
        <v>154</v>
      </c>
      <c r="C5" s="175" t="s">
        <v>157</v>
      </c>
      <c r="D5" s="175" t="s">
        <v>158</v>
      </c>
      <c r="E5" s="175"/>
      <c r="F5" s="174">
        <v>96</v>
      </c>
      <c r="G5" s="174">
        <v>0</v>
      </c>
      <c r="H5" s="174">
        <v>0</v>
      </c>
      <c r="I5" s="174">
        <v>0</v>
      </c>
      <c r="J5" s="174">
        <v>27840</v>
      </c>
      <c r="K5" s="174">
        <v>0</v>
      </c>
      <c r="L5" s="174">
        <v>0</v>
      </c>
      <c r="M5" s="174">
        <v>0</v>
      </c>
      <c r="N5" s="174">
        <v>27936</v>
      </c>
    </row>
    <row r="6" spans="1:14" hidden="1" outlineLevel="1" x14ac:dyDescent="0.25">
      <c r="A6" s="175" t="s">
        <v>153</v>
      </c>
      <c r="B6" s="175" t="s">
        <v>154</v>
      </c>
      <c r="C6" s="175" t="s">
        <v>159</v>
      </c>
      <c r="D6" s="175" t="s">
        <v>160</v>
      </c>
      <c r="E6" s="175"/>
      <c r="F6" s="174">
        <v>0</v>
      </c>
      <c r="G6" s="174">
        <v>295728</v>
      </c>
      <c r="H6" s="174">
        <v>0</v>
      </c>
      <c r="I6" s="174">
        <v>0</v>
      </c>
      <c r="J6" s="174">
        <v>0</v>
      </c>
      <c r="K6" s="174">
        <v>0</v>
      </c>
      <c r="L6" s="174">
        <v>0</v>
      </c>
      <c r="M6" s="174">
        <v>0</v>
      </c>
      <c r="N6" s="174">
        <v>295728</v>
      </c>
    </row>
    <row r="7" spans="1:14" hidden="1" outlineLevel="1" x14ac:dyDescent="0.25">
      <c r="A7" s="175" t="s">
        <v>153</v>
      </c>
      <c r="B7" s="175" t="s">
        <v>154</v>
      </c>
      <c r="C7" s="175" t="s">
        <v>161</v>
      </c>
      <c r="D7" s="175" t="s">
        <v>162</v>
      </c>
      <c r="E7" s="175"/>
      <c r="F7" s="174">
        <v>2016</v>
      </c>
      <c r="G7" s="174">
        <v>16368</v>
      </c>
      <c r="H7" s="174">
        <v>0</v>
      </c>
      <c r="I7" s="174">
        <v>0</v>
      </c>
      <c r="J7" s="174">
        <v>5120</v>
      </c>
      <c r="K7" s="174">
        <v>6960</v>
      </c>
      <c r="L7" s="174">
        <v>0</v>
      </c>
      <c r="M7" s="174">
        <v>0</v>
      </c>
      <c r="N7" s="174">
        <v>30464</v>
      </c>
    </row>
    <row r="8" spans="1:14" hidden="1" outlineLevel="1" x14ac:dyDescent="0.25">
      <c r="A8" s="175" t="s">
        <v>153</v>
      </c>
      <c r="B8" s="175" t="s">
        <v>154</v>
      </c>
      <c r="C8" s="175" t="s">
        <v>163</v>
      </c>
      <c r="D8" s="175" t="s">
        <v>164</v>
      </c>
      <c r="E8" s="175"/>
      <c r="F8" s="174">
        <v>0</v>
      </c>
      <c r="G8" s="174">
        <v>0</v>
      </c>
      <c r="H8" s="174">
        <v>0</v>
      </c>
      <c r="I8" s="174">
        <v>0</v>
      </c>
      <c r="J8" s="174">
        <v>0</v>
      </c>
      <c r="K8" s="174">
        <v>0</v>
      </c>
      <c r="L8" s="174">
        <v>0</v>
      </c>
      <c r="M8" s="174">
        <v>0</v>
      </c>
      <c r="N8" s="174">
        <v>0</v>
      </c>
    </row>
    <row r="9" spans="1:14" hidden="1" outlineLevel="1" x14ac:dyDescent="0.25">
      <c r="A9" s="175" t="s">
        <v>153</v>
      </c>
      <c r="B9" s="175" t="s">
        <v>154</v>
      </c>
      <c r="C9" s="175" t="s">
        <v>165</v>
      </c>
      <c r="D9" s="175" t="s">
        <v>166</v>
      </c>
      <c r="E9" s="175"/>
      <c r="F9" s="174">
        <v>9936</v>
      </c>
      <c r="G9" s="174">
        <v>0</v>
      </c>
      <c r="H9" s="174">
        <v>0</v>
      </c>
      <c r="I9" s="174">
        <v>0</v>
      </c>
      <c r="J9" s="174">
        <v>5120</v>
      </c>
      <c r="K9" s="174">
        <v>0</v>
      </c>
      <c r="L9" s="174">
        <v>0</v>
      </c>
      <c r="M9" s="174">
        <v>0</v>
      </c>
      <c r="N9" s="174">
        <v>15056</v>
      </c>
    </row>
    <row r="10" spans="1:14" hidden="1" outlineLevel="1" x14ac:dyDescent="0.25">
      <c r="A10" s="175" t="s">
        <v>153</v>
      </c>
      <c r="B10" s="175" t="s">
        <v>154</v>
      </c>
      <c r="C10" s="175" t="s">
        <v>167</v>
      </c>
      <c r="D10" s="175" t="s">
        <v>168</v>
      </c>
      <c r="E10" s="175"/>
      <c r="F10" s="174">
        <v>0</v>
      </c>
      <c r="G10" s="174">
        <v>9792</v>
      </c>
      <c r="H10" s="174">
        <v>0</v>
      </c>
      <c r="I10" s="174">
        <v>0</v>
      </c>
      <c r="J10" s="174">
        <v>0</v>
      </c>
      <c r="K10" s="174">
        <v>69792</v>
      </c>
      <c r="L10" s="174">
        <v>0</v>
      </c>
      <c r="M10" s="174">
        <v>0</v>
      </c>
      <c r="N10" s="174">
        <v>79584</v>
      </c>
    </row>
    <row r="11" spans="1:14" hidden="1" outlineLevel="1" x14ac:dyDescent="0.25">
      <c r="A11" s="175" t="s">
        <v>153</v>
      </c>
      <c r="B11" s="175" t="s">
        <v>154</v>
      </c>
      <c r="C11" s="175" t="s">
        <v>169</v>
      </c>
      <c r="D11" s="175" t="s">
        <v>170</v>
      </c>
      <c r="E11" s="175"/>
      <c r="F11" s="174">
        <v>0</v>
      </c>
      <c r="G11" s="174">
        <v>0</v>
      </c>
      <c r="H11" s="174">
        <v>0</v>
      </c>
      <c r="I11" s="174">
        <v>0</v>
      </c>
      <c r="J11" s="174">
        <v>25024</v>
      </c>
      <c r="K11" s="174">
        <v>0</v>
      </c>
      <c r="L11" s="174">
        <v>0</v>
      </c>
      <c r="M11" s="174">
        <v>0</v>
      </c>
      <c r="N11" s="174">
        <v>25024</v>
      </c>
    </row>
    <row r="12" spans="1:14" hidden="1" outlineLevel="1" x14ac:dyDescent="0.25">
      <c r="A12" s="175" t="s">
        <v>153</v>
      </c>
      <c r="B12" s="175" t="s">
        <v>154</v>
      </c>
      <c r="C12" s="175" t="s">
        <v>171</v>
      </c>
      <c r="D12" s="175" t="s">
        <v>172</v>
      </c>
      <c r="E12" s="175"/>
      <c r="F12" s="174">
        <v>5856</v>
      </c>
      <c r="G12" s="174">
        <v>512</v>
      </c>
      <c r="H12" s="174">
        <v>0</v>
      </c>
      <c r="I12" s="174">
        <v>0</v>
      </c>
      <c r="J12" s="174">
        <v>10784</v>
      </c>
      <c r="K12" s="174">
        <v>0</v>
      </c>
      <c r="L12" s="174">
        <v>0</v>
      </c>
      <c r="M12" s="174">
        <v>0</v>
      </c>
      <c r="N12" s="174">
        <v>17152</v>
      </c>
    </row>
    <row r="13" spans="1:14" hidden="1" outlineLevel="1" x14ac:dyDescent="0.25">
      <c r="A13" s="175" t="s">
        <v>153</v>
      </c>
      <c r="B13" s="175" t="s">
        <v>154</v>
      </c>
      <c r="C13" s="175" t="s">
        <v>173</v>
      </c>
      <c r="D13" s="175" t="s">
        <v>174</v>
      </c>
      <c r="E13" s="175"/>
      <c r="F13" s="174">
        <v>0</v>
      </c>
      <c r="G13" s="174">
        <v>736</v>
      </c>
      <c r="H13" s="174">
        <v>0</v>
      </c>
      <c r="I13" s="174">
        <v>0</v>
      </c>
      <c r="J13" s="174">
        <v>0</v>
      </c>
      <c r="K13" s="174">
        <v>0</v>
      </c>
      <c r="L13" s="174">
        <v>0</v>
      </c>
      <c r="M13" s="174">
        <v>0</v>
      </c>
      <c r="N13" s="174">
        <v>736</v>
      </c>
    </row>
    <row r="14" spans="1:14" hidden="1" outlineLevel="1" x14ac:dyDescent="0.25">
      <c r="A14" s="175" t="s">
        <v>153</v>
      </c>
      <c r="B14" s="175" t="s">
        <v>154</v>
      </c>
      <c r="C14" s="175" t="s">
        <v>175</v>
      </c>
      <c r="D14" s="175" t="s">
        <v>176</v>
      </c>
      <c r="E14" s="175"/>
      <c r="F14" s="174">
        <v>0</v>
      </c>
      <c r="G14" s="174">
        <v>480</v>
      </c>
      <c r="H14" s="174">
        <v>0</v>
      </c>
      <c r="I14" s="174">
        <v>0</v>
      </c>
      <c r="J14" s="174">
        <v>0</v>
      </c>
      <c r="K14" s="174">
        <v>33408</v>
      </c>
      <c r="L14" s="174">
        <v>0</v>
      </c>
      <c r="M14" s="174">
        <v>0</v>
      </c>
      <c r="N14" s="174">
        <v>33888</v>
      </c>
    </row>
    <row r="15" spans="1:14" hidden="1" outlineLevel="1" x14ac:dyDescent="0.25">
      <c r="A15" s="175" t="s">
        <v>153</v>
      </c>
      <c r="B15" s="175" t="s">
        <v>154</v>
      </c>
      <c r="C15" s="175" t="s">
        <v>177</v>
      </c>
      <c r="D15" s="175" t="s">
        <v>178</v>
      </c>
      <c r="E15" s="175"/>
      <c r="F15" s="174">
        <v>793728</v>
      </c>
      <c r="G15" s="174">
        <v>0</v>
      </c>
      <c r="H15" s="174">
        <v>0</v>
      </c>
      <c r="I15" s="174">
        <v>0</v>
      </c>
      <c r="J15" s="174">
        <v>0</v>
      </c>
      <c r="K15" s="174">
        <v>0</v>
      </c>
      <c r="L15" s="174">
        <v>0</v>
      </c>
      <c r="M15" s="174">
        <v>0</v>
      </c>
      <c r="N15" s="174">
        <v>793728</v>
      </c>
    </row>
    <row r="16" spans="1:14" hidden="1" outlineLevel="1" x14ac:dyDescent="0.25">
      <c r="A16" s="175" t="s">
        <v>153</v>
      </c>
      <c r="B16" s="175" t="s">
        <v>154</v>
      </c>
      <c r="C16" s="175" t="s">
        <v>179</v>
      </c>
      <c r="D16" s="175" t="s">
        <v>180</v>
      </c>
      <c r="E16" s="175"/>
      <c r="F16" s="174">
        <v>114672</v>
      </c>
      <c r="G16" s="174">
        <v>0</v>
      </c>
      <c r="H16" s="174">
        <v>0</v>
      </c>
      <c r="I16" s="174">
        <v>0</v>
      </c>
      <c r="J16" s="174">
        <v>160</v>
      </c>
      <c r="K16" s="174">
        <v>0</v>
      </c>
      <c r="L16" s="174">
        <v>0</v>
      </c>
      <c r="M16" s="174">
        <v>0</v>
      </c>
      <c r="N16" s="174">
        <v>114832</v>
      </c>
    </row>
    <row r="17" spans="1:14" hidden="1" outlineLevel="1" x14ac:dyDescent="0.25">
      <c r="A17" s="175" t="s">
        <v>153</v>
      </c>
      <c r="B17" s="175" t="s">
        <v>154</v>
      </c>
      <c r="C17" s="175" t="s">
        <v>181</v>
      </c>
      <c r="D17" s="175" t="s">
        <v>182</v>
      </c>
      <c r="E17" s="175"/>
      <c r="F17" s="174">
        <v>0</v>
      </c>
      <c r="G17" s="174">
        <v>0</v>
      </c>
      <c r="H17" s="174">
        <v>0</v>
      </c>
      <c r="I17" s="174">
        <v>0</v>
      </c>
      <c r="J17" s="174">
        <v>0</v>
      </c>
      <c r="K17" s="174">
        <v>0</v>
      </c>
      <c r="L17" s="174">
        <v>0</v>
      </c>
      <c r="M17" s="174">
        <v>0</v>
      </c>
      <c r="N17" s="174">
        <v>0</v>
      </c>
    </row>
    <row r="18" spans="1:14" hidden="1" outlineLevel="1" x14ac:dyDescent="0.25">
      <c r="A18" s="175" t="s">
        <v>153</v>
      </c>
      <c r="B18" s="175" t="s">
        <v>154</v>
      </c>
      <c r="C18" s="175" t="s">
        <v>183</v>
      </c>
      <c r="D18" s="175" t="s">
        <v>184</v>
      </c>
      <c r="E18" s="175"/>
      <c r="F18" s="174">
        <v>0</v>
      </c>
      <c r="G18" s="174">
        <v>0</v>
      </c>
      <c r="H18" s="174">
        <v>0</v>
      </c>
      <c r="I18" s="174">
        <v>0</v>
      </c>
      <c r="J18" s="174">
        <v>0</v>
      </c>
      <c r="K18" s="174">
        <v>0</v>
      </c>
      <c r="L18" s="174">
        <v>0</v>
      </c>
      <c r="M18" s="174">
        <v>0</v>
      </c>
      <c r="N18" s="174">
        <v>0</v>
      </c>
    </row>
    <row r="19" spans="1:14" hidden="1" outlineLevel="1" x14ac:dyDescent="0.25">
      <c r="A19" s="175" t="s">
        <v>153</v>
      </c>
      <c r="B19" s="175" t="s">
        <v>154</v>
      </c>
      <c r="C19" s="175" t="s">
        <v>185</v>
      </c>
      <c r="D19" s="175" t="s">
        <v>186</v>
      </c>
      <c r="E19" s="175"/>
      <c r="F19" s="174">
        <v>11472</v>
      </c>
      <c r="G19" s="174">
        <v>0</v>
      </c>
      <c r="H19" s="174">
        <v>0</v>
      </c>
      <c r="I19" s="174">
        <v>0</v>
      </c>
      <c r="J19" s="174">
        <v>0</v>
      </c>
      <c r="K19" s="174">
        <v>6864</v>
      </c>
      <c r="L19" s="174">
        <v>0</v>
      </c>
      <c r="M19" s="174">
        <v>0</v>
      </c>
      <c r="N19" s="174">
        <v>18336</v>
      </c>
    </row>
    <row r="20" spans="1:14" hidden="1" outlineLevel="1" x14ac:dyDescent="0.25">
      <c r="A20" s="175" t="s">
        <v>153</v>
      </c>
      <c r="B20" s="175" t="s">
        <v>154</v>
      </c>
      <c r="C20" s="175" t="s">
        <v>187</v>
      </c>
      <c r="D20" s="175" t="s">
        <v>188</v>
      </c>
      <c r="E20" s="175"/>
      <c r="F20" s="174">
        <v>0</v>
      </c>
      <c r="G20" s="174">
        <v>0</v>
      </c>
      <c r="H20" s="174">
        <v>0</v>
      </c>
      <c r="I20" s="174">
        <v>0</v>
      </c>
      <c r="J20" s="174">
        <v>0</v>
      </c>
      <c r="K20" s="174">
        <v>0</v>
      </c>
      <c r="L20" s="174">
        <v>0</v>
      </c>
      <c r="M20" s="174">
        <v>0</v>
      </c>
      <c r="N20" s="174">
        <v>0</v>
      </c>
    </row>
    <row r="21" spans="1:14" hidden="1" outlineLevel="1" x14ac:dyDescent="0.25">
      <c r="A21" s="175" t="s">
        <v>153</v>
      </c>
      <c r="B21" s="175" t="s">
        <v>154</v>
      </c>
      <c r="C21" s="175" t="s">
        <v>189</v>
      </c>
      <c r="D21" s="175" t="s">
        <v>190</v>
      </c>
      <c r="E21" s="175"/>
      <c r="F21" s="174">
        <v>0</v>
      </c>
      <c r="G21" s="174">
        <v>0</v>
      </c>
      <c r="H21" s="174">
        <v>0</v>
      </c>
      <c r="I21" s="174">
        <v>0</v>
      </c>
      <c r="J21" s="174">
        <v>0</v>
      </c>
      <c r="K21" s="174">
        <v>0</v>
      </c>
      <c r="L21" s="174">
        <v>0</v>
      </c>
      <c r="M21" s="174">
        <v>0</v>
      </c>
      <c r="N21" s="174">
        <v>0</v>
      </c>
    </row>
    <row r="22" spans="1:14" hidden="1" outlineLevel="1" x14ac:dyDescent="0.25">
      <c r="A22" s="175" t="s">
        <v>153</v>
      </c>
      <c r="B22" s="175" t="s">
        <v>154</v>
      </c>
      <c r="C22" s="175" t="s">
        <v>191</v>
      </c>
      <c r="D22" s="175" t="s">
        <v>192</v>
      </c>
      <c r="E22" s="175"/>
      <c r="F22" s="174">
        <v>0</v>
      </c>
      <c r="G22" s="174">
        <v>370336</v>
      </c>
      <c r="H22" s="174">
        <v>0</v>
      </c>
      <c r="I22" s="174">
        <v>0</v>
      </c>
      <c r="J22" s="174">
        <v>0</v>
      </c>
      <c r="K22" s="174">
        <v>2640</v>
      </c>
      <c r="L22" s="174">
        <v>0</v>
      </c>
      <c r="M22" s="174">
        <v>0</v>
      </c>
      <c r="N22" s="174">
        <v>372976</v>
      </c>
    </row>
    <row r="23" spans="1:14" hidden="1" outlineLevel="1" x14ac:dyDescent="0.25">
      <c r="A23" s="175" t="s">
        <v>153</v>
      </c>
      <c r="B23" s="175" t="s">
        <v>154</v>
      </c>
      <c r="C23" s="175" t="s">
        <v>193</v>
      </c>
      <c r="D23" s="175" t="s">
        <v>194</v>
      </c>
      <c r="E23" s="175"/>
      <c r="F23" s="174">
        <v>0</v>
      </c>
      <c r="G23" s="174">
        <v>0</v>
      </c>
      <c r="H23" s="174">
        <v>0</v>
      </c>
      <c r="I23" s="174">
        <v>0</v>
      </c>
      <c r="J23" s="174">
        <v>41504</v>
      </c>
      <c r="K23" s="174">
        <v>0</v>
      </c>
      <c r="L23" s="174">
        <v>0</v>
      </c>
      <c r="M23" s="174">
        <v>0</v>
      </c>
      <c r="N23" s="174">
        <v>41504</v>
      </c>
    </row>
    <row r="24" spans="1:14" hidden="1" outlineLevel="1" x14ac:dyDescent="0.25">
      <c r="A24" s="175" t="s">
        <v>153</v>
      </c>
      <c r="B24" s="175" t="s">
        <v>154</v>
      </c>
      <c r="C24" s="175" t="s">
        <v>195</v>
      </c>
      <c r="D24" s="175" t="s">
        <v>196</v>
      </c>
      <c r="E24" s="175"/>
      <c r="F24" s="174">
        <v>0</v>
      </c>
      <c r="G24" s="174">
        <v>0</v>
      </c>
      <c r="H24" s="174">
        <v>0</v>
      </c>
      <c r="I24" s="174">
        <v>0</v>
      </c>
      <c r="J24" s="174">
        <v>38000</v>
      </c>
      <c r="K24" s="174">
        <v>0</v>
      </c>
      <c r="L24" s="174">
        <v>0</v>
      </c>
      <c r="M24" s="174">
        <v>0</v>
      </c>
      <c r="N24" s="174">
        <v>38000</v>
      </c>
    </row>
    <row r="25" spans="1:14" hidden="1" outlineLevel="1" x14ac:dyDescent="0.25">
      <c r="A25" s="175" t="s">
        <v>153</v>
      </c>
      <c r="B25" s="175" t="s">
        <v>154</v>
      </c>
      <c r="C25" s="175" t="s">
        <v>197</v>
      </c>
      <c r="D25" s="175" t="s">
        <v>198</v>
      </c>
      <c r="E25" s="175"/>
      <c r="F25" s="174">
        <v>0</v>
      </c>
      <c r="G25" s="174">
        <v>0</v>
      </c>
      <c r="H25" s="174">
        <v>0</v>
      </c>
      <c r="I25" s="174">
        <v>0</v>
      </c>
      <c r="J25" s="174">
        <v>5296</v>
      </c>
      <c r="K25" s="174">
        <v>0</v>
      </c>
      <c r="L25" s="174">
        <v>0</v>
      </c>
      <c r="M25" s="174">
        <v>0</v>
      </c>
      <c r="N25" s="174">
        <v>5296</v>
      </c>
    </row>
    <row r="26" spans="1:14" hidden="1" outlineLevel="1" x14ac:dyDescent="0.25">
      <c r="A26" s="175" t="s">
        <v>153</v>
      </c>
      <c r="B26" s="175" t="s">
        <v>154</v>
      </c>
      <c r="C26" s="175" t="s">
        <v>199</v>
      </c>
      <c r="D26" s="175" t="s">
        <v>200</v>
      </c>
      <c r="E26" s="175"/>
      <c r="F26" s="174">
        <v>192</v>
      </c>
      <c r="G26" s="174">
        <v>0</v>
      </c>
      <c r="H26" s="174">
        <v>0</v>
      </c>
      <c r="I26" s="174">
        <v>0</v>
      </c>
      <c r="J26" s="174">
        <v>0</v>
      </c>
      <c r="K26" s="174">
        <v>0</v>
      </c>
      <c r="L26" s="174">
        <v>0</v>
      </c>
      <c r="M26" s="174">
        <v>0</v>
      </c>
      <c r="N26" s="174">
        <v>192</v>
      </c>
    </row>
    <row r="27" spans="1:14" hidden="1" outlineLevel="1" x14ac:dyDescent="0.25">
      <c r="A27" s="175" t="s">
        <v>153</v>
      </c>
      <c r="B27" s="175" t="s">
        <v>154</v>
      </c>
      <c r="C27" s="175" t="s">
        <v>201</v>
      </c>
      <c r="D27" s="175" t="s">
        <v>202</v>
      </c>
      <c r="E27" s="175"/>
      <c r="F27" s="174">
        <v>12144</v>
      </c>
      <c r="G27" s="174">
        <v>0</v>
      </c>
      <c r="H27" s="174">
        <v>0</v>
      </c>
      <c r="I27" s="174">
        <v>0</v>
      </c>
      <c r="J27" s="174">
        <v>16240</v>
      </c>
      <c r="K27" s="174">
        <v>0</v>
      </c>
      <c r="L27" s="174">
        <v>0</v>
      </c>
      <c r="M27" s="174">
        <v>0</v>
      </c>
      <c r="N27" s="174">
        <v>28384</v>
      </c>
    </row>
    <row r="28" spans="1:14" hidden="1" outlineLevel="1" x14ac:dyDescent="0.25">
      <c r="A28" s="175" t="s">
        <v>153</v>
      </c>
      <c r="B28" s="175" t="s">
        <v>154</v>
      </c>
      <c r="C28" s="175" t="s">
        <v>203</v>
      </c>
      <c r="D28" s="175" t="s">
        <v>204</v>
      </c>
      <c r="E28" s="175"/>
      <c r="F28" s="174">
        <v>650256</v>
      </c>
      <c r="G28" s="174">
        <v>0</v>
      </c>
      <c r="H28" s="174">
        <v>0</v>
      </c>
      <c r="I28" s="174">
        <v>0</v>
      </c>
      <c r="J28" s="174">
        <v>0</v>
      </c>
      <c r="K28" s="174">
        <v>0</v>
      </c>
      <c r="L28" s="174">
        <v>0</v>
      </c>
      <c r="M28" s="174">
        <v>0</v>
      </c>
      <c r="N28" s="174">
        <v>650256</v>
      </c>
    </row>
    <row r="29" spans="1:14" hidden="1" outlineLevel="1" x14ac:dyDescent="0.25">
      <c r="A29" s="175" t="s">
        <v>153</v>
      </c>
      <c r="B29" s="175" t="s">
        <v>154</v>
      </c>
      <c r="C29" s="175" t="s">
        <v>205</v>
      </c>
      <c r="D29" s="175" t="s">
        <v>206</v>
      </c>
      <c r="E29" s="175"/>
      <c r="F29" s="174">
        <v>101424</v>
      </c>
      <c r="G29" s="174">
        <v>0</v>
      </c>
      <c r="H29" s="174">
        <v>0</v>
      </c>
      <c r="I29" s="174">
        <v>0</v>
      </c>
      <c r="J29" s="174">
        <v>0</v>
      </c>
      <c r="K29" s="174">
        <v>0</v>
      </c>
      <c r="L29" s="174">
        <v>0</v>
      </c>
      <c r="M29" s="174">
        <v>0</v>
      </c>
      <c r="N29" s="174">
        <v>101424</v>
      </c>
    </row>
    <row r="30" spans="1:14" hidden="1" outlineLevel="1" x14ac:dyDescent="0.25">
      <c r="A30" s="175" t="s">
        <v>153</v>
      </c>
      <c r="B30" s="175" t="s">
        <v>154</v>
      </c>
      <c r="C30" s="175" t="s">
        <v>207</v>
      </c>
      <c r="D30" s="175" t="s">
        <v>208</v>
      </c>
      <c r="E30" s="175"/>
      <c r="F30" s="174">
        <v>0</v>
      </c>
      <c r="G30" s="174">
        <v>0</v>
      </c>
      <c r="H30" s="174">
        <v>0</v>
      </c>
      <c r="I30" s="174">
        <v>0</v>
      </c>
      <c r="J30" s="174">
        <v>0</v>
      </c>
      <c r="K30" s="174">
        <v>0</v>
      </c>
      <c r="L30" s="174">
        <v>0</v>
      </c>
      <c r="M30" s="174">
        <v>0</v>
      </c>
      <c r="N30" s="174">
        <v>0</v>
      </c>
    </row>
    <row r="31" spans="1:14" hidden="1" outlineLevel="1" x14ac:dyDescent="0.25">
      <c r="A31" s="175" t="s">
        <v>153</v>
      </c>
      <c r="B31" s="175" t="s">
        <v>154</v>
      </c>
      <c r="C31" s="175" t="s">
        <v>209</v>
      </c>
      <c r="D31" s="175" t="s">
        <v>210</v>
      </c>
      <c r="E31" s="175"/>
      <c r="F31" s="174">
        <v>1729936</v>
      </c>
      <c r="G31" s="174">
        <v>693952</v>
      </c>
      <c r="H31" s="174">
        <v>0</v>
      </c>
      <c r="I31" s="174">
        <v>0</v>
      </c>
      <c r="J31" s="174">
        <v>187568</v>
      </c>
      <c r="K31" s="174">
        <v>119664</v>
      </c>
      <c r="L31" s="174">
        <v>0</v>
      </c>
      <c r="M31" s="174">
        <v>0</v>
      </c>
      <c r="N31" s="174">
        <v>2731120</v>
      </c>
    </row>
    <row r="32" spans="1:14" hidden="1" outlineLevel="1" x14ac:dyDescent="0.25">
      <c r="D32" s="173" t="s">
        <v>211</v>
      </c>
      <c r="E32" s="173"/>
    </row>
    <row r="33" spans="1:14" hidden="1" outlineLevel="1" x14ac:dyDescent="0.25">
      <c r="A33" s="175" t="s">
        <v>153</v>
      </c>
      <c r="B33" s="175" t="s">
        <v>154</v>
      </c>
      <c r="C33" s="175" t="s">
        <v>212</v>
      </c>
      <c r="D33" s="175" t="s">
        <v>213</v>
      </c>
      <c r="E33" s="175"/>
      <c r="F33" s="174">
        <v>0</v>
      </c>
      <c r="G33" s="174">
        <v>0</v>
      </c>
      <c r="H33" s="174">
        <v>0</v>
      </c>
      <c r="I33" s="174">
        <v>0</v>
      </c>
      <c r="J33" s="174">
        <v>0</v>
      </c>
      <c r="K33" s="174">
        <v>0</v>
      </c>
      <c r="L33" s="174">
        <v>0</v>
      </c>
      <c r="M33" s="174">
        <v>0</v>
      </c>
      <c r="N33" s="174">
        <v>0</v>
      </c>
    </row>
    <row r="34" spans="1:14" hidden="1" outlineLevel="1" x14ac:dyDescent="0.25">
      <c r="A34" s="175" t="s">
        <v>153</v>
      </c>
      <c r="B34" s="175" t="s">
        <v>154</v>
      </c>
      <c r="C34" s="175" t="s">
        <v>214</v>
      </c>
      <c r="D34" s="175" t="s">
        <v>215</v>
      </c>
      <c r="E34" s="175"/>
      <c r="F34" s="174">
        <v>0</v>
      </c>
      <c r="G34" s="174">
        <v>0</v>
      </c>
      <c r="H34" s="174">
        <v>0</v>
      </c>
      <c r="I34" s="174">
        <v>0</v>
      </c>
      <c r="J34" s="174">
        <v>0</v>
      </c>
      <c r="K34" s="174">
        <v>0</v>
      </c>
      <c r="L34" s="174">
        <v>0</v>
      </c>
      <c r="M34" s="174">
        <v>0</v>
      </c>
      <c r="N34" s="174">
        <v>0</v>
      </c>
    </row>
    <row r="35" spans="1:14" hidden="1" outlineLevel="1" x14ac:dyDescent="0.25">
      <c r="A35" s="175" t="s">
        <v>153</v>
      </c>
      <c r="B35" s="175" t="s">
        <v>154</v>
      </c>
      <c r="C35" s="175" t="s">
        <v>216</v>
      </c>
      <c r="D35" s="175" t="s">
        <v>217</v>
      </c>
      <c r="E35" s="175"/>
      <c r="F35" s="174">
        <v>0</v>
      </c>
      <c r="G35" s="174">
        <v>0</v>
      </c>
      <c r="H35" s="174">
        <v>0</v>
      </c>
      <c r="I35" s="174">
        <v>0</v>
      </c>
      <c r="J35" s="174">
        <v>0</v>
      </c>
      <c r="K35" s="174">
        <v>0</v>
      </c>
      <c r="L35" s="174">
        <v>0</v>
      </c>
      <c r="M35" s="174">
        <v>0</v>
      </c>
      <c r="N35" s="174">
        <v>0</v>
      </c>
    </row>
    <row r="36" spans="1:14" hidden="1" outlineLevel="1" x14ac:dyDescent="0.25">
      <c r="A36" s="175" t="s">
        <v>153</v>
      </c>
      <c r="B36" s="175" t="s">
        <v>154</v>
      </c>
      <c r="C36" s="175" t="s">
        <v>218</v>
      </c>
      <c r="D36" s="175" t="s">
        <v>219</v>
      </c>
      <c r="E36" s="175"/>
      <c r="F36" s="174">
        <v>0</v>
      </c>
      <c r="G36" s="174">
        <v>0</v>
      </c>
      <c r="H36" s="174">
        <v>0</v>
      </c>
      <c r="I36" s="174">
        <v>0</v>
      </c>
      <c r="J36" s="174">
        <v>0</v>
      </c>
      <c r="K36" s="174">
        <v>0</v>
      </c>
      <c r="L36" s="174">
        <v>0</v>
      </c>
      <c r="M36" s="174">
        <v>0</v>
      </c>
      <c r="N36" s="174">
        <v>0</v>
      </c>
    </row>
    <row r="37" spans="1:14" hidden="1" outlineLevel="1" x14ac:dyDescent="0.25">
      <c r="A37" s="175" t="s">
        <v>153</v>
      </c>
      <c r="B37" s="175" t="s">
        <v>154</v>
      </c>
      <c r="C37" s="175" t="s">
        <v>482</v>
      </c>
      <c r="D37" s="175" t="s">
        <v>483</v>
      </c>
      <c r="E37" s="175"/>
      <c r="F37" s="174">
        <v>0</v>
      </c>
      <c r="G37" s="174">
        <v>0</v>
      </c>
      <c r="H37" s="174">
        <v>0</v>
      </c>
      <c r="I37" s="174">
        <v>0</v>
      </c>
      <c r="J37" s="174">
        <v>0</v>
      </c>
      <c r="K37" s="174">
        <v>0</v>
      </c>
      <c r="L37" s="174">
        <v>0</v>
      </c>
      <c r="M37" s="174">
        <v>0</v>
      </c>
      <c r="N37" s="174">
        <v>0</v>
      </c>
    </row>
    <row r="38" spans="1:14" hidden="1" outlineLevel="1" x14ac:dyDescent="0.25">
      <c r="A38" s="175" t="s">
        <v>153</v>
      </c>
      <c r="B38" s="175" t="s">
        <v>154</v>
      </c>
      <c r="C38" s="175" t="s">
        <v>484</v>
      </c>
      <c r="D38" s="175" t="s">
        <v>220</v>
      </c>
      <c r="E38" s="175"/>
      <c r="F38" s="174">
        <v>0</v>
      </c>
      <c r="G38" s="174">
        <v>0</v>
      </c>
      <c r="H38" s="174">
        <v>0</v>
      </c>
      <c r="I38" s="174">
        <v>0</v>
      </c>
      <c r="J38" s="174">
        <v>0</v>
      </c>
      <c r="K38" s="174">
        <v>0</v>
      </c>
      <c r="L38" s="174">
        <v>0</v>
      </c>
      <c r="M38" s="174">
        <v>0</v>
      </c>
      <c r="N38" s="174">
        <v>0</v>
      </c>
    </row>
    <row r="39" spans="1:14" hidden="1" outlineLevel="1" x14ac:dyDescent="0.25"/>
    <row r="40" spans="1:14" hidden="1" outlineLevel="1" x14ac:dyDescent="0.25"/>
    <row r="41" spans="1:14" hidden="1" outlineLevel="1" x14ac:dyDescent="0.25">
      <c r="A41" s="173" t="s">
        <v>221</v>
      </c>
    </row>
    <row r="42" spans="1:14" hidden="1" outlineLevel="1" x14ac:dyDescent="0.25">
      <c r="A42" s="175" t="s">
        <v>6</v>
      </c>
      <c r="B42" s="175" t="s">
        <v>143</v>
      </c>
      <c r="C42" s="175" t="s">
        <v>14</v>
      </c>
      <c r="D42" s="173" t="s">
        <v>144</v>
      </c>
      <c r="E42" s="173"/>
      <c r="F42" s="174" t="s">
        <v>145</v>
      </c>
      <c r="G42" s="174" t="s">
        <v>146</v>
      </c>
      <c r="H42" s="174" t="s">
        <v>147</v>
      </c>
      <c r="I42" s="174" t="s">
        <v>148</v>
      </c>
      <c r="J42" s="174" t="s">
        <v>149</v>
      </c>
      <c r="K42" s="174" t="s">
        <v>150</v>
      </c>
      <c r="L42" s="174" t="s">
        <v>151</v>
      </c>
      <c r="M42" s="174" t="s">
        <v>152</v>
      </c>
      <c r="N42" s="174" t="s">
        <v>5</v>
      </c>
    </row>
    <row r="43" spans="1:14" hidden="1" outlineLevel="1" x14ac:dyDescent="0.25">
      <c r="A43" s="175" t="s">
        <v>222</v>
      </c>
      <c r="B43" s="175" t="s">
        <v>223</v>
      </c>
      <c r="C43" s="175" t="s">
        <v>155</v>
      </c>
      <c r="D43" s="175" t="s">
        <v>156</v>
      </c>
      <c r="E43" s="175"/>
      <c r="F43" s="174">
        <v>384</v>
      </c>
      <c r="G43" s="174">
        <v>0</v>
      </c>
      <c r="H43" s="174">
        <v>0</v>
      </c>
      <c r="I43" s="174">
        <v>0</v>
      </c>
      <c r="J43" s="174">
        <v>0</v>
      </c>
      <c r="K43" s="174">
        <v>0</v>
      </c>
      <c r="L43" s="174">
        <v>0</v>
      </c>
      <c r="M43" s="174">
        <v>0</v>
      </c>
      <c r="N43" s="174">
        <v>384</v>
      </c>
    </row>
    <row r="44" spans="1:14" hidden="1" outlineLevel="1" x14ac:dyDescent="0.25">
      <c r="A44" s="175" t="s">
        <v>222</v>
      </c>
      <c r="B44" s="175" t="s">
        <v>223</v>
      </c>
      <c r="C44" s="175" t="s">
        <v>157</v>
      </c>
      <c r="D44" s="175" t="s">
        <v>158</v>
      </c>
      <c r="E44" s="175"/>
      <c r="F44" s="174">
        <v>0</v>
      </c>
      <c r="G44" s="174">
        <v>0</v>
      </c>
      <c r="H44" s="174">
        <v>0</v>
      </c>
      <c r="I44" s="174">
        <v>0</v>
      </c>
      <c r="J44" s="174">
        <v>19056</v>
      </c>
      <c r="K44" s="174">
        <v>0</v>
      </c>
      <c r="L44" s="174">
        <v>0</v>
      </c>
      <c r="M44" s="174">
        <v>0</v>
      </c>
      <c r="N44" s="174">
        <v>19056</v>
      </c>
    </row>
    <row r="45" spans="1:14" hidden="1" outlineLevel="1" x14ac:dyDescent="0.25">
      <c r="A45" s="175" t="s">
        <v>222</v>
      </c>
      <c r="B45" s="175" t="s">
        <v>223</v>
      </c>
      <c r="C45" s="175" t="s">
        <v>159</v>
      </c>
      <c r="D45" s="175" t="s">
        <v>160</v>
      </c>
      <c r="E45" s="175"/>
      <c r="F45" s="174">
        <v>0</v>
      </c>
      <c r="G45" s="174">
        <v>36000</v>
      </c>
      <c r="H45" s="174">
        <v>0</v>
      </c>
      <c r="I45" s="174">
        <v>0</v>
      </c>
      <c r="J45" s="174">
        <v>0</v>
      </c>
      <c r="K45" s="174">
        <v>0</v>
      </c>
      <c r="L45" s="174">
        <v>0</v>
      </c>
      <c r="M45" s="174">
        <v>0</v>
      </c>
      <c r="N45" s="174">
        <v>36000</v>
      </c>
    </row>
    <row r="46" spans="1:14" hidden="1" outlineLevel="1" x14ac:dyDescent="0.25">
      <c r="A46" s="175" t="s">
        <v>222</v>
      </c>
      <c r="B46" s="175" t="s">
        <v>223</v>
      </c>
      <c r="C46" s="175" t="s">
        <v>161</v>
      </c>
      <c r="D46" s="175" t="s">
        <v>162</v>
      </c>
      <c r="E46" s="175"/>
      <c r="F46" s="174">
        <v>2256</v>
      </c>
      <c r="G46" s="174">
        <v>14496</v>
      </c>
      <c r="H46" s="174">
        <v>0</v>
      </c>
      <c r="I46" s="174">
        <v>0</v>
      </c>
      <c r="J46" s="174">
        <v>3200</v>
      </c>
      <c r="K46" s="174">
        <v>80</v>
      </c>
      <c r="L46" s="174">
        <v>0</v>
      </c>
      <c r="M46" s="174">
        <v>0</v>
      </c>
      <c r="N46" s="174">
        <v>20032</v>
      </c>
    </row>
    <row r="47" spans="1:14" hidden="1" outlineLevel="1" x14ac:dyDescent="0.25">
      <c r="A47" s="175" t="s">
        <v>222</v>
      </c>
      <c r="B47" s="175" t="s">
        <v>223</v>
      </c>
      <c r="C47" s="175" t="s">
        <v>163</v>
      </c>
      <c r="D47" s="175" t="s">
        <v>164</v>
      </c>
      <c r="E47" s="175"/>
      <c r="F47" s="174">
        <v>0</v>
      </c>
      <c r="G47" s="174">
        <v>0</v>
      </c>
      <c r="H47" s="174">
        <v>0</v>
      </c>
      <c r="I47" s="174">
        <v>0</v>
      </c>
      <c r="J47" s="174">
        <v>0</v>
      </c>
      <c r="K47" s="174">
        <v>0</v>
      </c>
      <c r="L47" s="174">
        <v>0</v>
      </c>
      <c r="M47" s="174">
        <v>0</v>
      </c>
      <c r="N47" s="174">
        <v>0</v>
      </c>
    </row>
    <row r="48" spans="1:14" hidden="1" outlineLevel="1" x14ac:dyDescent="0.25">
      <c r="A48" s="175" t="s">
        <v>222</v>
      </c>
      <c r="B48" s="175" t="s">
        <v>223</v>
      </c>
      <c r="C48" s="175" t="s">
        <v>165</v>
      </c>
      <c r="D48" s="175" t="s">
        <v>166</v>
      </c>
      <c r="E48" s="175"/>
      <c r="F48" s="174">
        <v>5280</v>
      </c>
      <c r="G48" s="174">
        <v>0</v>
      </c>
      <c r="H48" s="174">
        <v>0</v>
      </c>
      <c r="I48" s="174">
        <v>0</v>
      </c>
      <c r="J48" s="174">
        <v>0</v>
      </c>
      <c r="K48" s="174">
        <v>0</v>
      </c>
      <c r="L48" s="174">
        <v>0</v>
      </c>
      <c r="M48" s="174">
        <v>0</v>
      </c>
      <c r="N48" s="174">
        <v>5280</v>
      </c>
    </row>
    <row r="49" spans="1:14" hidden="1" outlineLevel="1" x14ac:dyDescent="0.25">
      <c r="A49" s="175" t="s">
        <v>222</v>
      </c>
      <c r="B49" s="175" t="s">
        <v>223</v>
      </c>
      <c r="C49" s="175" t="s">
        <v>167</v>
      </c>
      <c r="D49" s="175" t="s">
        <v>168</v>
      </c>
      <c r="E49" s="175"/>
      <c r="F49" s="174">
        <v>0</v>
      </c>
      <c r="G49" s="174">
        <v>384</v>
      </c>
      <c r="H49" s="174">
        <v>0</v>
      </c>
      <c r="I49" s="174">
        <v>0</v>
      </c>
      <c r="J49" s="174">
        <v>0</v>
      </c>
      <c r="K49" s="174">
        <v>0</v>
      </c>
      <c r="L49" s="174">
        <v>0</v>
      </c>
      <c r="M49" s="174">
        <v>0</v>
      </c>
      <c r="N49" s="174">
        <v>384</v>
      </c>
    </row>
    <row r="50" spans="1:14" hidden="1" outlineLevel="1" x14ac:dyDescent="0.25">
      <c r="A50" s="175" t="s">
        <v>222</v>
      </c>
      <c r="B50" s="175" t="s">
        <v>223</v>
      </c>
      <c r="C50" s="175" t="s">
        <v>169</v>
      </c>
      <c r="D50" s="175" t="s">
        <v>170</v>
      </c>
      <c r="E50" s="175"/>
      <c r="F50" s="174">
        <v>0</v>
      </c>
      <c r="G50" s="174">
        <v>0</v>
      </c>
      <c r="H50" s="174">
        <v>0</v>
      </c>
      <c r="I50" s="174">
        <v>0</v>
      </c>
      <c r="J50" s="174">
        <v>0</v>
      </c>
      <c r="K50" s="174">
        <v>0</v>
      </c>
      <c r="L50" s="174">
        <v>0</v>
      </c>
      <c r="M50" s="174">
        <v>0</v>
      </c>
      <c r="N50" s="174">
        <v>0</v>
      </c>
    </row>
    <row r="51" spans="1:14" hidden="1" outlineLevel="1" x14ac:dyDescent="0.25">
      <c r="A51" s="175" t="s">
        <v>222</v>
      </c>
      <c r="B51" s="175" t="s">
        <v>223</v>
      </c>
      <c r="C51" s="175" t="s">
        <v>171</v>
      </c>
      <c r="D51" s="175" t="s">
        <v>172</v>
      </c>
      <c r="E51" s="175"/>
      <c r="F51" s="174">
        <v>144</v>
      </c>
      <c r="G51" s="174">
        <v>64</v>
      </c>
      <c r="H51" s="174">
        <v>0</v>
      </c>
      <c r="I51" s="174">
        <v>0</v>
      </c>
      <c r="J51" s="174">
        <v>1728</v>
      </c>
      <c r="K51" s="174">
        <v>0</v>
      </c>
      <c r="L51" s="174">
        <v>0</v>
      </c>
      <c r="M51" s="174">
        <v>0</v>
      </c>
      <c r="N51" s="174">
        <v>1936</v>
      </c>
    </row>
    <row r="52" spans="1:14" hidden="1" outlineLevel="1" x14ac:dyDescent="0.25">
      <c r="A52" s="175" t="s">
        <v>222</v>
      </c>
      <c r="B52" s="175" t="s">
        <v>223</v>
      </c>
      <c r="C52" s="175" t="s">
        <v>173</v>
      </c>
      <c r="D52" s="175" t="s">
        <v>174</v>
      </c>
      <c r="E52" s="175"/>
      <c r="F52" s="174">
        <v>0</v>
      </c>
      <c r="G52" s="174">
        <v>0</v>
      </c>
      <c r="H52" s="174">
        <v>0</v>
      </c>
      <c r="I52" s="174">
        <v>0</v>
      </c>
      <c r="J52" s="174">
        <v>0</v>
      </c>
      <c r="K52" s="174">
        <v>0</v>
      </c>
      <c r="L52" s="174">
        <v>0</v>
      </c>
      <c r="M52" s="174">
        <v>0</v>
      </c>
      <c r="N52" s="174">
        <v>0</v>
      </c>
    </row>
    <row r="53" spans="1:14" hidden="1" outlineLevel="1" x14ac:dyDescent="0.25">
      <c r="A53" s="175" t="s">
        <v>222</v>
      </c>
      <c r="B53" s="175" t="s">
        <v>223</v>
      </c>
      <c r="C53" s="175" t="s">
        <v>175</v>
      </c>
      <c r="D53" s="175" t="s">
        <v>176</v>
      </c>
      <c r="E53" s="175"/>
      <c r="F53" s="174">
        <v>0</v>
      </c>
      <c r="G53" s="174">
        <v>0</v>
      </c>
      <c r="H53" s="174">
        <v>0</v>
      </c>
      <c r="I53" s="174">
        <v>0</v>
      </c>
      <c r="J53" s="174">
        <v>0</v>
      </c>
      <c r="K53" s="174">
        <v>0</v>
      </c>
      <c r="L53" s="174">
        <v>0</v>
      </c>
      <c r="M53" s="174">
        <v>0</v>
      </c>
      <c r="N53" s="174">
        <v>0</v>
      </c>
    </row>
    <row r="54" spans="1:14" hidden="1" outlineLevel="1" x14ac:dyDescent="0.25">
      <c r="A54" s="175" t="s">
        <v>222</v>
      </c>
      <c r="B54" s="175" t="s">
        <v>223</v>
      </c>
      <c r="C54" s="175" t="s">
        <v>177</v>
      </c>
      <c r="D54" s="175" t="s">
        <v>178</v>
      </c>
      <c r="E54" s="175"/>
      <c r="F54" s="174">
        <v>84048</v>
      </c>
      <c r="G54" s="174">
        <v>0</v>
      </c>
      <c r="H54" s="174">
        <v>0</v>
      </c>
      <c r="I54" s="174">
        <v>0</v>
      </c>
      <c r="J54" s="174">
        <v>0</v>
      </c>
      <c r="K54" s="174">
        <v>0</v>
      </c>
      <c r="L54" s="174">
        <v>0</v>
      </c>
      <c r="M54" s="174">
        <v>0</v>
      </c>
      <c r="N54" s="174">
        <v>84048</v>
      </c>
    </row>
    <row r="55" spans="1:14" hidden="1" outlineLevel="1" x14ac:dyDescent="0.25">
      <c r="A55" s="175" t="s">
        <v>222</v>
      </c>
      <c r="B55" s="175" t="s">
        <v>223</v>
      </c>
      <c r="C55" s="175" t="s">
        <v>179</v>
      </c>
      <c r="D55" s="175" t="s">
        <v>180</v>
      </c>
      <c r="E55" s="175"/>
      <c r="F55" s="174">
        <v>48704</v>
      </c>
      <c r="G55" s="174">
        <v>0</v>
      </c>
      <c r="H55" s="174">
        <v>0</v>
      </c>
      <c r="I55" s="174">
        <v>0</v>
      </c>
      <c r="J55" s="174">
        <v>0</v>
      </c>
      <c r="K55" s="174">
        <v>0</v>
      </c>
      <c r="L55" s="174">
        <v>0</v>
      </c>
      <c r="M55" s="174">
        <v>0</v>
      </c>
      <c r="N55" s="174">
        <v>48704</v>
      </c>
    </row>
    <row r="56" spans="1:14" hidden="1" outlineLevel="1" x14ac:dyDescent="0.25">
      <c r="A56" s="175" t="s">
        <v>222</v>
      </c>
      <c r="B56" s="175" t="s">
        <v>223</v>
      </c>
      <c r="C56" s="175" t="s">
        <v>181</v>
      </c>
      <c r="D56" s="175" t="s">
        <v>182</v>
      </c>
      <c r="E56" s="175"/>
      <c r="F56" s="174">
        <v>0</v>
      </c>
      <c r="G56" s="174">
        <v>0</v>
      </c>
      <c r="H56" s="174">
        <v>0</v>
      </c>
      <c r="I56" s="174">
        <v>0</v>
      </c>
      <c r="J56" s="174">
        <v>0</v>
      </c>
      <c r="K56" s="174">
        <v>0</v>
      </c>
      <c r="L56" s="174">
        <v>0</v>
      </c>
      <c r="M56" s="174">
        <v>0</v>
      </c>
      <c r="N56" s="174">
        <v>0</v>
      </c>
    </row>
    <row r="57" spans="1:14" hidden="1" outlineLevel="1" x14ac:dyDescent="0.25">
      <c r="A57" s="175" t="s">
        <v>222</v>
      </c>
      <c r="B57" s="175" t="s">
        <v>223</v>
      </c>
      <c r="C57" s="175" t="s">
        <v>183</v>
      </c>
      <c r="D57" s="175" t="s">
        <v>184</v>
      </c>
      <c r="E57" s="175"/>
      <c r="F57" s="174">
        <v>0</v>
      </c>
      <c r="G57" s="174">
        <v>0</v>
      </c>
      <c r="H57" s="174">
        <v>0</v>
      </c>
      <c r="I57" s="174">
        <v>0</v>
      </c>
      <c r="J57" s="174">
        <v>0</v>
      </c>
      <c r="K57" s="174">
        <v>0</v>
      </c>
      <c r="L57" s="174">
        <v>0</v>
      </c>
      <c r="M57" s="174">
        <v>0</v>
      </c>
      <c r="N57" s="174">
        <v>0</v>
      </c>
    </row>
    <row r="58" spans="1:14" hidden="1" outlineLevel="1" x14ac:dyDescent="0.25">
      <c r="A58" s="175" t="s">
        <v>222</v>
      </c>
      <c r="B58" s="175" t="s">
        <v>223</v>
      </c>
      <c r="C58" s="175" t="s">
        <v>185</v>
      </c>
      <c r="D58" s="175" t="s">
        <v>186</v>
      </c>
      <c r="E58" s="175"/>
      <c r="F58" s="174">
        <v>0</v>
      </c>
      <c r="G58" s="174">
        <v>0</v>
      </c>
      <c r="H58" s="174">
        <v>0</v>
      </c>
      <c r="I58" s="174">
        <v>0</v>
      </c>
      <c r="J58" s="174">
        <v>0</v>
      </c>
      <c r="K58" s="174">
        <v>11728</v>
      </c>
      <c r="L58" s="174">
        <v>0</v>
      </c>
      <c r="M58" s="174">
        <v>0</v>
      </c>
      <c r="N58" s="174">
        <v>11728</v>
      </c>
    </row>
    <row r="59" spans="1:14" hidden="1" outlineLevel="1" x14ac:dyDescent="0.25">
      <c r="A59" s="175" t="s">
        <v>222</v>
      </c>
      <c r="B59" s="175" t="s">
        <v>223</v>
      </c>
      <c r="C59" s="175" t="s">
        <v>187</v>
      </c>
      <c r="D59" s="175" t="s">
        <v>188</v>
      </c>
      <c r="E59" s="175"/>
      <c r="F59" s="174">
        <v>0</v>
      </c>
      <c r="G59" s="174">
        <v>0</v>
      </c>
      <c r="H59" s="174">
        <v>0</v>
      </c>
      <c r="I59" s="174">
        <v>0</v>
      </c>
      <c r="J59" s="174">
        <v>0</v>
      </c>
      <c r="K59" s="174">
        <v>0</v>
      </c>
      <c r="L59" s="174">
        <v>0</v>
      </c>
      <c r="M59" s="174">
        <v>0</v>
      </c>
      <c r="N59" s="174">
        <v>0</v>
      </c>
    </row>
    <row r="60" spans="1:14" hidden="1" outlineLevel="1" x14ac:dyDescent="0.25">
      <c r="A60" s="175" t="s">
        <v>222</v>
      </c>
      <c r="B60" s="175" t="s">
        <v>223</v>
      </c>
      <c r="C60" s="175" t="s">
        <v>189</v>
      </c>
      <c r="D60" s="175" t="s">
        <v>190</v>
      </c>
      <c r="E60" s="175"/>
      <c r="F60" s="174">
        <v>0</v>
      </c>
      <c r="G60" s="174">
        <v>0</v>
      </c>
      <c r="H60" s="174">
        <v>0</v>
      </c>
      <c r="I60" s="174">
        <v>0</v>
      </c>
      <c r="J60" s="174">
        <v>0</v>
      </c>
      <c r="K60" s="174">
        <v>0</v>
      </c>
      <c r="L60" s="174">
        <v>0</v>
      </c>
      <c r="M60" s="174">
        <v>0</v>
      </c>
      <c r="N60" s="174">
        <v>0</v>
      </c>
    </row>
    <row r="61" spans="1:14" hidden="1" outlineLevel="1" x14ac:dyDescent="0.25">
      <c r="A61" s="175" t="s">
        <v>222</v>
      </c>
      <c r="B61" s="175" t="s">
        <v>223</v>
      </c>
      <c r="C61" s="175" t="s">
        <v>191</v>
      </c>
      <c r="D61" s="175" t="s">
        <v>192</v>
      </c>
      <c r="E61" s="175"/>
      <c r="F61" s="174">
        <v>0</v>
      </c>
      <c r="G61" s="174">
        <v>36064</v>
      </c>
      <c r="H61" s="174">
        <v>0</v>
      </c>
      <c r="I61" s="174">
        <v>0</v>
      </c>
      <c r="J61" s="174">
        <v>0</v>
      </c>
      <c r="K61" s="174">
        <v>0</v>
      </c>
      <c r="L61" s="174">
        <v>0</v>
      </c>
      <c r="M61" s="174">
        <v>0</v>
      </c>
      <c r="N61" s="174">
        <v>36064</v>
      </c>
    </row>
    <row r="62" spans="1:14" hidden="1" outlineLevel="1" x14ac:dyDescent="0.25">
      <c r="A62" s="175" t="s">
        <v>222</v>
      </c>
      <c r="B62" s="175" t="s">
        <v>223</v>
      </c>
      <c r="C62" s="175" t="s">
        <v>193</v>
      </c>
      <c r="D62" s="175" t="s">
        <v>194</v>
      </c>
      <c r="E62" s="175"/>
      <c r="F62" s="174">
        <v>0</v>
      </c>
      <c r="G62" s="174">
        <v>0</v>
      </c>
      <c r="H62" s="174">
        <v>0</v>
      </c>
      <c r="I62" s="174">
        <v>0</v>
      </c>
      <c r="J62" s="174">
        <v>7744</v>
      </c>
      <c r="K62" s="174">
        <v>0</v>
      </c>
      <c r="L62" s="174">
        <v>0</v>
      </c>
      <c r="M62" s="174">
        <v>0</v>
      </c>
      <c r="N62" s="174">
        <v>7744</v>
      </c>
    </row>
    <row r="63" spans="1:14" hidden="1" outlineLevel="1" x14ac:dyDescent="0.25">
      <c r="A63" s="175" t="s">
        <v>222</v>
      </c>
      <c r="B63" s="175" t="s">
        <v>223</v>
      </c>
      <c r="C63" s="175" t="s">
        <v>195</v>
      </c>
      <c r="D63" s="175" t="s">
        <v>196</v>
      </c>
      <c r="E63" s="175"/>
      <c r="F63" s="174">
        <v>0</v>
      </c>
      <c r="G63" s="174">
        <v>0</v>
      </c>
      <c r="H63" s="174">
        <v>0</v>
      </c>
      <c r="I63" s="174">
        <v>0</v>
      </c>
      <c r="J63" s="174">
        <v>0</v>
      </c>
      <c r="K63" s="174">
        <v>0</v>
      </c>
      <c r="L63" s="174">
        <v>0</v>
      </c>
      <c r="M63" s="174">
        <v>0</v>
      </c>
      <c r="N63" s="174">
        <v>0</v>
      </c>
    </row>
    <row r="64" spans="1:14" hidden="1" outlineLevel="1" x14ac:dyDescent="0.25">
      <c r="A64" s="175" t="s">
        <v>222</v>
      </c>
      <c r="B64" s="175" t="s">
        <v>223</v>
      </c>
      <c r="C64" s="175" t="s">
        <v>197</v>
      </c>
      <c r="D64" s="175" t="s">
        <v>198</v>
      </c>
      <c r="E64" s="175"/>
      <c r="F64" s="174">
        <v>0</v>
      </c>
      <c r="G64" s="174">
        <v>0</v>
      </c>
      <c r="H64" s="174">
        <v>0</v>
      </c>
      <c r="I64" s="174">
        <v>0</v>
      </c>
      <c r="J64" s="174">
        <v>0</v>
      </c>
      <c r="K64" s="174">
        <v>0</v>
      </c>
      <c r="L64" s="174">
        <v>0</v>
      </c>
      <c r="M64" s="174">
        <v>0</v>
      </c>
      <c r="N64" s="174">
        <v>0</v>
      </c>
    </row>
    <row r="65" spans="1:14" hidden="1" outlineLevel="1" x14ac:dyDescent="0.25">
      <c r="A65" s="175" t="s">
        <v>222</v>
      </c>
      <c r="B65" s="175" t="s">
        <v>223</v>
      </c>
      <c r="C65" s="175" t="s">
        <v>199</v>
      </c>
      <c r="D65" s="175" t="s">
        <v>200</v>
      </c>
      <c r="E65" s="175"/>
      <c r="F65" s="174">
        <v>864</v>
      </c>
      <c r="G65" s="174">
        <v>0</v>
      </c>
      <c r="H65" s="174">
        <v>0</v>
      </c>
      <c r="I65" s="174">
        <v>0</v>
      </c>
      <c r="J65" s="174">
        <v>0</v>
      </c>
      <c r="K65" s="174">
        <v>0</v>
      </c>
      <c r="L65" s="174">
        <v>0</v>
      </c>
      <c r="M65" s="174">
        <v>0</v>
      </c>
      <c r="N65" s="174">
        <v>864</v>
      </c>
    </row>
    <row r="66" spans="1:14" hidden="1" outlineLevel="1" x14ac:dyDescent="0.25">
      <c r="A66" s="175" t="s">
        <v>222</v>
      </c>
      <c r="B66" s="175" t="s">
        <v>223</v>
      </c>
      <c r="C66" s="175" t="s">
        <v>201</v>
      </c>
      <c r="D66" s="175" t="s">
        <v>202</v>
      </c>
      <c r="E66" s="175"/>
      <c r="F66" s="174">
        <v>48</v>
      </c>
      <c r="G66" s="174">
        <v>0</v>
      </c>
      <c r="H66" s="174">
        <v>0</v>
      </c>
      <c r="I66" s="174">
        <v>0</v>
      </c>
      <c r="J66" s="174">
        <v>0</v>
      </c>
      <c r="K66" s="174">
        <v>0</v>
      </c>
      <c r="L66" s="174">
        <v>0</v>
      </c>
      <c r="M66" s="174">
        <v>0</v>
      </c>
      <c r="N66" s="174">
        <v>48</v>
      </c>
    </row>
    <row r="67" spans="1:14" hidden="1" outlineLevel="1" x14ac:dyDescent="0.25">
      <c r="A67" s="175" t="s">
        <v>222</v>
      </c>
      <c r="B67" s="175" t="s">
        <v>223</v>
      </c>
      <c r="C67" s="175" t="s">
        <v>203</v>
      </c>
      <c r="D67" s="175" t="s">
        <v>204</v>
      </c>
      <c r="E67" s="175"/>
      <c r="F67" s="174">
        <v>159504</v>
      </c>
      <c r="G67" s="174">
        <v>0</v>
      </c>
      <c r="H67" s="174">
        <v>0</v>
      </c>
      <c r="I67" s="174">
        <v>0</v>
      </c>
      <c r="J67" s="174">
        <v>0</v>
      </c>
      <c r="K67" s="174">
        <v>0</v>
      </c>
      <c r="L67" s="174">
        <v>0</v>
      </c>
      <c r="M67" s="174">
        <v>0</v>
      </c>
      <c r="N67" s="174">
        <v>159504</v>
      </c>
    </row>
    <row r="68" spans="1:14" hidden="1" outlineLevel="1" x14ac:dyDescent="0.25">
      <c r="A68" s="175" t="s">
        <v>222</v>
      </c>
      <c r="B68" s="175" t="s">
        <v>223</v>
      </c>
      <c r="C68" s="175" t="s">
        <v>205</v>
      </c>
      <c r="D68" s="175" t="s">
        <v>206</v>
      </c>
      <c r="E68" s="175"/>
      <c r="F68" s="174">
        <v>39072</v>
      </c>
      <c r="G68" s="174">
        <v>0</v>
      </c>
      <c r="H68" s="174">
        <v>0</v>
      </c>
      <c r="I68" s="174">
        <v>0</v>
      </c>
      <c r="J68" s="174">
        <v>0</v>
      </c>
      <c r="K68" s="174">
        <v>0</v>
      </c>
      <c r="L68" s="174">
        <v>0</v>
      </c>
      <c r="M68" s="174">
        <v>0</v>
      </c>
      <c r="N68" s="174">
        <v>39072</v>
      </c>
    </row>
    <row r="69" spans="1:14" hidden="1" outlineLevel="1" x14ac:dyDescent="0.25">
      <c r="A69" s="175" t="s">
        <v>222</v>
      </c>
      <c r="B69" s="175" t="s">
        <v>223</v>
      </c>
      <c r="C69" s="175" t="s">
        <v>207</v>
      </c>
      <c r="D69" s="175" t="s">
        <v>208</v>
      </c>
      <c r="E69" s="175"/>
      <c r="F69" s="174">
        <v>0</v>
      </c>
      <c r="G69" s="174">
        <v>0</v>
      </c>
      <c r="H69" s="174">
        <v>0</v>
      </c>
      <c r="I69" s="174">
        <v>0</v>
      </c>
      <c r="J69" s="174">
        <v>0</v>
      </c>
      <c r="K69" s="174">
        <v>0</v>
      </c>
      <c r="L69" s="174">
        <v>0</v>
      </c>
      <c r="M69" s="174">
        <v>0</v>
      </c>
      <c r="N69" s="174">
        <v>0</v>
      </c>
    </row>
    <row r="70" spans="1:14" hidden="1" outlineLevel="1" x14ac:dyDescent="0.25">
      <c r="A70" s="175" t="s">
        <v>222</v>
      </c>
      <c r="B70" s="175" t="s">
        <v>223</v>
      </c>
      <c r="C70" s="175" t="s">
        <v>209</v>
      </c>
      <c r="D70" s="175" t="s">
        <v>210</v>
      </c>
      <c r="E70" s="175"/>
      <c r="F70" s="174">
        <v>340304</v>
      </c>
      <c r="G70" s="174">
        <v>87008</v>
      </c>
      <c r="H70" s="174">
        <v>0</v>
      </c>
      <c r="I70" s="174">
        <v>0</v>
      </c>
      <c r="J70" s="174">
        <v>31728</v>
      </c>
      <c r="K70" s="174">
        <v>11808</v>
      </c>
      <c r="L70" s="174">
        <v>0</v>
      </c>
      <c r="M70" s="174">
        <v>0</v>
      </c>
      <c r="N70" s="174">
        <v>470848</v>
      </c>
    </row>
    <row r="71" spans="1:14" hidden="1" outlineLevel="1" x14ac:dyDescent="0.25">
      <c r="D71" s="173" t="s">
        <v>211</v>
      </c>
      <c r="E71" s="173"/>
    </row>
    <row r="72" spans="1:14" hidden="1" outlineLevel="1" x14ac:dyDescent="0.25">
      <c r="A72" s="175" t="s">
        <v>222</v>
      </c>
      <c r="B72" s="175" t="s">
        <v>223</v>
      </c>
      <c r="C72" s="175" t="s">
        <v>212</v>
      </c>
      <c r="D72" s="175" t="s">
        <v>213</v>
      </c>
      <c r="E72" s="175"/>
      <c r="F72" s="174">
        <v>0</v>
      </c>
      <c r="G72" s="174">
        <v>0</v>
      </c>
      <c r="H72" s="174">
        <v>0</v>
      </c>
      <c r="I72" s="174">
        <v>0</v>
      </c>
      <c r="J72" s="174">
        <v>0</v>
      </c>
      <c r="K72" s="174">
        <v>0</v>
      </c>
      <c r="L72" s="174">
        <v>0</v>
      </c>
      <c r="M72" s="174">
        <v>0</v>
      </c>
      <c r="N72" s="174">
        <v>0</v>
      </c>
    </row>
    <row r="73" spans="1:14" hidden="1" outlineLevel="1" x14ac:dyDescent="0.25">
      <c r="A73" s="175" t="s">
        <v>222</v>
      </c>
      <c r="B73" s="175" t="s">
        <v>223</v>
      </c>
      <c r="C73" s="175" t="s">
        <v>214</v>
      </c>
      <c r="D73" s="175" t="s">
        <v>215</v>
      </c>
      <c r="E73" s="175"/>
      <c r="F73" s="174">
        <v>0</v>
      </c>
      <c r="G73" s="174">
        <v>0</v>
      </c>
      <c r="H73" s="174">
        <v>0</v>
      </c>
      <c r="I73" s="174">
        <v>0</v>
      </c>
      <c r="J73" s="174">
        <v>0</v>
      </c>
      <c r="K73" s="174">
        <v>0</v>
      </c>
      <c r="L73" s="174">
        <v>0</v>
      </c>
      <c r="M73" s="174">
        <v>0</v>
      </c>
      <c r="N73" s="174">
        <v>0</v>
      </c>
    </row>
    <row r="74" spans="1:14" hidden="1" outlineLevel="1" x14ac:dyDescent="0.25">
      <c r="A74" s="175" t="s">
        <v>222</v>
      </c>
      <c r="B74" s="175" t="s">
        <v>223</v>
      </c>
      <c r="C74" s="175" t="s">
        <v>216</v>
      </c>
      <c r="D74" s="175" t="s">
        <v>217</v>
      </c>
      <c r="E74" s="175"/>
      <c r="F74" s="174">
        <v>0</v>
      </c>
      <c r="G74" s="174">
        <v>0</v>
      </c>
      <c r="H74" s="174">
        <v>0</v>
      </c>
      <c r="I74" s="174">
        <v>0</v>
      </c>
      <c r="J74" s="174">
        <v>0</v>
      </c>
      <c r="K74" s="174">
        <v>0</v>
      </c>
      <c r="L74" s="174">
        <v>0</v>
      </c>
      <c r="M74" s="174">
        <v>0</v>
      </c>
      <c r="N74" s="174">
        <v>0</v>
      </c>
    </row>
    <row r="75" spans="1:14" hidden="1" outlineLevel="1" x14ac:dyDescent="0.25">
      <c r="A75" s="175" t="s">
        <v>222</v>
      </c>
      <c r="B75" s="175" t="s">
        <v>223</v>
      </c>
      <c r="C75" s="175" t="s">
        <v>218</v>
      </c>
      <c r="D75" s="175" t="s">
        <v>219</v>
      </c>
      <c r="E75" s="175"/>
      <c r="F75" s="174">
        <v>0</v>
      </c>
      <c r="G75" s="174">
        <v>0</v>
      </c>
      <c r="H75" s="174">
        <v>0</v>
      </c>
      <c r="I75" s="174">
        <v>0</v>
      </c>
      <c r="J75" s="174">
        <v>0</v>
      </c>
      <c r="K75" s="174">
        <v>0</v>
      </c>
      <c r="L75" s="174">
        <v>0</v>
      </c>
      <c r="M75" s="174">
        <v>0</v>
      </c>
      <c r="N75" s="174">
        <v>0</v>
      </c>
    </row>
    <row r="76" spans="1:14" hidden="1" outlineLevel="1" x14ac:dyDescent="0.25">
      <c r="A76" s="175" t="s">
        <v>222</v>
      </c>
      <c r="B76" s="175" t="s">
        <v>223</v>
      </c>
      <c r="C76" s="175" t="s">
        <v>482</v>
      </c>
      <c r="D76" s="175" t="s">
        <v>483</v>
      </c>
      <c r="E76" s="175"/>
      <c r="F76" s="174">
        <v>0</v>
      </c>
      <c r="G76" s="174">
        <v>0</v>
      </c>
      <c r="H76" s="174">
        <v>0</v>
      </c>
      <c r="I76" s="174">
        <v>0</v>
      </c>
      <c r="J76" s="174">
        <v>0</v>
      </c>
      <c r="K76" s="174">
        <v>0</v>
      </c>
      <c r="L76" s="174">
        <v>0</v>
      </c>
      <c r="M76" s="174">
        <v>0</v>
      </c>
      <c r="N76" s="174">
        <v>0</v>
      </c>
    </row>
    <row r="77" spans="1:14" hidden="1" outlineLevel="1" x14ac:dyDescent="0.25">
      <c r="A77" s="175" t="s">
        <v>222</v>
      </c>
      <c r="B77" s="175" t="s">
        <v>223</v>
      </c>
      <c r="C77" s="175" t="s">
        <v>484</v>
      </c>
      <c r="D77" s="175" t="s">
        <v>220</v>
      </c>
      <c r="E77" s="175"/>
      <c r="F77" s="174">
        <v>0</v>
      </c>
      <c r="G77" s="174">
        <v>0</v>
      </c>
      <c r="H77" s="174">
        <v>0</v>
      </c>
      <c r="I77" s="174">
        <v>0</v>
      </c>
      <c r="J77" s="174">
        <v>0</v>
      </c>
      <c r="K77" s="174">
        <v>0</v>
      </c>
      <c r="L77" s="174">
        <v>0</v>
      </c>
      <c r="M77" s="174">
        <v>0</v>
      </c>
      <c r="N77" s="174">
        <v>0</v>
      </c>
    </row>
    <row r="78" spans="1:14" hidden="1" outlineLevel="1" x14ac:dyDescent="0.25"/>
    <row r="79" spans="1:14" hidden="1" outlineLevel="1" x14ac:dyDescent="0.25"/>
    <row r="80" spans="1:14" hidden="1" outlineLevel="1" x14ac:dyDescent="0.25">
      <c r="A80" s="173" t="s">
        <v>224</v>
      </c>
    </row>
    <row r="81" spans="1:14" hidden="1" outlineLevel="1" x14ac:dyDescent="0.25">
      <c r="A81" s="175" t="s">
        <v>6</v>
      </c>
      <c r="B81" s="175" t="s">
        <v>143</v>
      </c>
      <c r="C81" s="175" t="s">
        <v>14</v>
      </c>
      <c r="D81" s="173" t="s">
        <v>144</v>
      </c>
      <c r="E81" s="173"/>
      <c r="F81" s="174" t="s">
        <v>145</v>
      </c>
      <c r="G81" s="174" t="s">
        <v>146</v>
      </c>
      <c r="H81" s="174" t="s">
        <v>147</v>
      </c>
      <c r="I81" s="174" t="s">
        <v>148</v>
      </c>
      <c r="J81" s="174" t="s">
        <v>149</v>
      </c>
      <c r="K81" s="174" t="s">
        <v>150</v>
      </c>
      <c r="L81" s="174" t="s">
        <v>151</v>
      </c>
      <c r="M81" s="174" t="s">
        <v>152</v>
      </c>
      <c r="N81" s="174" t="s">
        <v>5</v>
      </c>
    </row>
    <row r="82" spans="1:14" hidden="1" outlineLevel="1" x14ac:dyDescent="0.25">
      <c r="A82" s="175" t="s">
        <v>225</v>
      </c>
      <c r="B82" s="175" t="s">
        <v>226</v>
      </c>
      <c r="C82" s="175" t="s">
        <v>155</v>
      </c>
      <c r="D82" s="175" t="s">
        <v>156</v>
      </c>
      <c r="E82" s="175"/>
      <c r="F82" s="174">
        <v>0</v>
      </c>
      <c r="G82" s="174">
        <v>0</v>
      </c>
      <c r="H82" s="174">
        <v>0</v>
      </c>
      <c r="I82" s="174">
        <v>0</v>
      </c>
      <c r="J82" s="174">
        <v>0</v>
      </c>
      <c r="K82" s="174">
        <v>0</v>
      </c>
      <c r="L82" s="174">
        <v>0</v>
      </c>
      <c r="M82" s="174">
        <v>0</v>
      </c>
      <c r="N82" s="174">
        <v>0</v>
      </c>
    </row>
    <row r="83" spans="1:14" hidden="1" outlineLevel="1" x14ac:dyDescent="0.25">
      <c r="A83" s="175" t="s">
        <v>225</v>
      </c>
      <c r="B83" s="175" t="s">
        <v>226</v>
      </c>
      <c r="C83" s="175" t="s">
        <v>157</v>
      </c>
      <c r="D83" s="175" t="s">
        <v>158</v>
      </c>
      <c r="E83" s="175"/>
      <c r="F83" s="174">
        <v>0</v>
      </c>
      <c r="G83" s="174">
        <v>0</v>
      </c>
      <c r="H83" s="174">
        <v>0</v>
      </c>
      <c r="I83" s="174">
        <v>0</v>
      </c>
      <c r="J83" s="174">
        <v>2752</v>
      </c>
      <c r="K83" s="174">
        <v>0</v>
      </c>
      <c r="L83" s="174">
        <v>0</v>
      </c>
      <c r="M83" s="174">
        <v>0</v>
      </c>
      <c r="N83" s="174">
        <v>2752</v>
      </c>
    </row>
    <row r="84" spans="1:14" hidden="1" outlineLevel="1" x14ac:dyDescent="0.25">
      <c r="A84" s="175" t="s">
        <v>225</v>
      </c>
      <c r="B84" s="175" t="s">
        <v>226</v>
      </c>
      <c r="C84" s="175" t="s">
        <v>159</v>
      </c>
      <c r="D84" s="175" t="s">
        <v>160</v>
      </c>
      <c r="E84" s="175"/>
      <c r="F84" s="174">
        <v>0</v>
      </c>
      <c r="G84" s="174">
        <v>62528</v>
      </c>
      <c r="H84" s="174">
        <v>0</v>
      </c>
      <c r="I84" s="174">
        <v>0</v>
      </c>
      <c r="J84" s="174">
        <v>0</v>
      </c>
      <c r="K84" s="174">
        <v>0</v>
      </c>
      <c r="L84" s="174">
        <v>0</v>
      </c>
      <c r="M84" s="174">
        <v>0</v>
      </c>
      <c r="N84" s="174">
        <v>62528</v>
      </c>
    </row>
    <row r="85" spans="1:14" hidden="1" outlineLevel="1" x14ac:dyDescent="0.25">
      <c r="A85" s="175" t="s">
        <v>225</v>
      </c>
      <c r="B85" s="175" t="s">
        <v>226</v>
      </c>
      <c r="C85" s="175" t="s">
        <v>161</v>
      </c>
      <c r="D85" s="175" t="s">
        <v>162</v>
      </c>
      <c r="E85" s="175"/>
      <c r="F85" s="174">
        <v>96</v>
      </c>
      <c r="G85" s="174">
        <v>10560</v>
      </c>
      <c r="H85" s="174">
        <v>0</v>
      </c>
      <c r="I85" s="174">
        <v>0</v>
      </c>
      <c r="J85" s="174">
        <v>48</v>
      </c>
      <c r="K85" s="174">
        <v>528</v>
      </c>
      <c r="L85" s="174">
        <v>0</v>
      </c>
      <c r="M85" s="174">
        <v>0</v>
      </c>
      <c r="N85" s="174">
        <v>11232</v>
      </c>
    </row>
    <row r="86" spans="1:14" hidden="1" outlineLevel="1" x14ac:dyDescent="0.25">
      <c r="A86" s="175" t="s">
        <v>225</v>
      </c>
      <c r="B86" s="175" t="s">
        <v>226</v>
      </c>
      <c r="C86" s="175" t="s">
        <v>163</v>
      </c>
      <c r="D86" s="175" t="s">
        <v>164</v>
      </c>
      <c r="E86" s="175"/>
      <c r="F86" s="174">
        <v>0</v>
      </c>
      <c r="G86" s="174">
        <v>0</v>
      </c>
      <c r="H86" s="174">
        <v>0</v>
      </c>
      <c r="I86" s="174">
        <v>0</v>
      </c>
      <c r="J86" s="174">
        <v>0</v>
      </c>
      <c r="K86" s="174">
        <v>0</v>
      </c>
      <c r="L86" s="174">
        <v>0</v>
      </c>
      <c r="M86" s="174">
        <v>0</v>
      </c>
      <c r="N86" s="174">
        <v>0</v>
      </c>
    </row>
    <row r="87" spans="1:14" hidden="1" outlineLevel="1" x14ac:dyDescent="0.25">
      <c r="A87" s="175" t="s">
        <v>225</v>
      </c>
      <c r="B87" s="175" t="s">
        <v>226</v>
      </c>
      <c r="C87" s="175" t="s">
        <v>165</v>
      </c>
      <c r="D87" s="175" t="s">
        <v>166</v>
      </c>
      <c r="E87" s="175"/>
      <c r="F87" s="174">
        <v>48</v>
      </c>
      <c r="G87" s="174">
        <v>0</v>
      </c>
      <c r="H87" s="174">
        <v>0</v>
      </c>
      <c r="I87" s="174">
        <v>0</v>
      </c>
      <c r="J87" s="174">
        <v>128</v>
      </c>
      <c r="K87" s="174">
        <v>0</v>
      </c>
      <c r="L87" s="174">
        <v>0</v>
      </c>
      <c r="M87" s="174">
        <v>0</v>
      </c>
      <c r="N87" s="174">
        <v>176</v>
      </c>
    </row>
    <row r="88" spans="1:14" hidden="1" outlineLevel="1" x14ac:dyDescent="0.25">
      <c r="A88" s="175" t="s">
        <v>225</v>
      </c>
      <c r="B88" s="175" t="s">
        <v>226</v>
      </c>
      <c r="C88" s="175" t="s">
        <v>167</v>
      </c>
      <c r="D88" s="175" t="s">
        <v>168</v>
      </c>
      <c r="E88" s="175"/>
      <c r="F88" s="174">
        <v>0</v>
      </c>
      <c r="G88" s="174">
        <v>0</v>
      </c>
      <c r="H88" s="174">
        <v>0</v>
      </c>
      <c r="I88" s="174">
        <v>0</v>
      </c>
      <c r="J88" s="174">
        <v>0</v>
      </c>
      <c r="K88" s="174">
        <v>1632</v>
      </c>
      <c r="L88" s="174">
        <v>0</v>
      </c>
      <c r="M88" s="174">
        <v>0</v>
      </c>
      <c r="N88" s="174">
        <v>1632</v>
      </c>
    </row>
    <row r="89" spans="1:14" hidden="1" outlineLevel="1" x14ac:dyDescent="0.25">
      <c r="A89" s="175" t="s">
        <v>225</v>
      </c>
      <c r="B89" s="175" t="s">
        <v>226</v>
      </c>
      <c r="C89" s="175" t="s">
        <v>169</v>
      </c>
      <c r="D89" s="175" t="s">
        <v>170</v>
      </c>
      <c r="E89" s="175"/>
      <c r="F89" s="174">
        <v>0</v>
      </c>
      <c r="G89" s="174">
        <v>0</v>
      </c>
      <c r="H89" s="174">
        <v>0</v>
      </c>
      <c r="I89" s="174">
        <v>0</v>
      </c>
      <c r="J89" s="174">
        <v>576</v>
      </c>
      <c r="K89" s="174">
        <v>0</v>
      </c>
      <c r="L89" s="174">
        <v>0</v>
      </c>
      <c r="M89" s="174">
        <v>0</v>
      </c>
      <c r="N89" s="174">
        <v>576</v>
      </c>
    </row>
    <row r="90" spans="1:14" hidden="1" outlineLevel="1" x14ac:dyDescent="0.25">
      <c r="A90" s="175" t="s">
        <v>225</v>
      </c>
      <c r="B90" s="175" t="s">
        <v>226</v>
      </c>
      <c r="C90" s="175" t="s">
        <v>171</v>
      </c>
      <c r="D90" s="175" t="s">
        <v>172</v>
      </c>
      <c r="E90" s="175"/>
      <c r="F90" s="174">
        <v>144</v>
      </c>
      <c r="G90" s="174">
        <v>0</v>
      </c>
      <c r="H90" s="174">
        <v>0</v>
      </c>
      <c r="I90" s="174">
        <v>0</v>
      </c>
      <c r="J90" s="174">
        <v>0</v>
      </c>
      <c r="K90" s="174">
        <v>0</v>
      </c>
      <c r="L90" s="174">
        <v>0</v>
      </c>
      <c r="M90" s="174">
        <v>0</v>
      </c>
      <c r="N90" s="174">
        <v>144</v>
      </c>
    </row>
    <row r="91" spans="1:14" hidden="1" outlineLevel="1" x14ac:dyDescent="0.25">
      <c r="A91" s="175" t="s">
        <v>225</v>
      </c>
      <c r="B91" s="175" t="s">
        <v>226</v>
      </c>
      <c r="C91" s="175" t="s">
        <v>173</v>
      </c>
      <c r="D91" s="175" t="s">
        <v>174</v>
      </c>
      <c r="E91" s="175"/>
      <c r="F91" s="174">
        <v>0</v>
      </c>
      <c r="G91" s="174">
        <v>0</v>
      </c>
      <c r="H91" s="174">
        <v>0</v>
      </c>
      <c r="I91" s="174">
        <v>0</v>
      </c>
      <c r="J91" s="174">
        <v>0</v>
      </c>
      <c r="K91" s="174">
        <v>0</v>
      </c>
      <c r="L91" s="174">
        <v>0</v>
      </c>
      <c r="M91" s="174">
        <v>0</v>
      </c>
      <c r="N91" s="174">
        <v>0</v>
      </c>
    </row>
    <row r="92" spans="1:14" hidden="1" outlineLevel="1" x14ac:dyDescent="0.25">
      <c r="A92" s="175" t="s">
        <v>225</v>
      </c>
      <c r="B92" s="175" t="s">
        <v>226</v>
      </c>
      <c r="C92" s="175" t="s">
        <v>175</v>
      </c>
      <c r="D92" s="175" t="s">
        <v>176</v>
      </c>
      <c r="E92" s="175"/>
      <c r="F92" s="174">
        <v>0</v>
      </c>
      <c r="G92" s="174">
        <v>0</v>
      </c>
      <c r="H92" s="174">
        <v>0</v>
      </c>
      <c r="I92" s="174">
        <v>0</v>
      </c>
      <c r="J92" s="174">
        <v>0</v>
      </c>
      <c r="K92" s="174">
        <v>0</v>
      </c>
      <c r="L92" s="174">
        <v>0</v>
      </c>
      <c r="M92" s="174">
        <v>0</v>
      </c>
      <c r="N92" s="174">
        <v>0</v>
      </c>
    </row>
    <row r="93" spans="1:14" hidden="1" outlineLevel="1" x14ac:dyDescent="0.25">
      <c r="A93" s="175" t="s">
        <v>225</v>
      </c>
      <c r="B93" s="175" t="s">
        <v>226</v>
      </c>
      <c r="C93" s="175" t="s">
        <v>177</v>
      </c>
      <c r="D93" s="175" t="s">
        <v>178</v>
      </c>
      <c r="E93" s="175"/>
      <c r="F93" s="174">
        <v>115920</v>
      </c>
      <c r="G93" s="174">
        <v>0</v>
      </c>
      <c r="H93" s="174">
        <v>0</v>
      </c>
      <c r="I93" s="174">
        <v>0</v>
      </c>
      <c r="J93" s="174">
        <v>0</v>
      </c>
      <c r="K93" s="174">
        <v>0</v>
      </c>
      <c r="L93" s="174">
        <v>0</v>
      </c>
      <c r="M93" s="174">
        <v>0</v>
      </c>
      <c r="N93" s="174">
        <v>115920</v>
      </c>
    </row>
    <row r="94" spans="1:14" hidden="1" outlineLevel="1" x14ac:dyDescent="0.25">
      <c r="A94" s="175" t="s">
        <v>225</v>
      </c>
      <c r="B94" s="175" t="s">
        <v>226</v>
      </c>
      <c r="C94" s="175" t="s">
        <v>179</v>
      </c>
      <c r="D94" s="175" t="s">
        <v>180</v>
      </c>
      <c r="E94" s="175"/>
      <c r="F94" s="174">
        <v>28160</v>
      </c>
      <c r="G94" s="174">
        <v>0</v>
      </c>
      <c r="H94" s="174">
        <v>0</v>
      </c>
      <c r="I94" s="174">
        <v>0</v>
      </c>
      <c r="J94" s="174">
        <v>0</v>
      </c>
      <c r="K94" s="174">
        <v>0</v>
      </c>
      <c r="L94" s="174">
        <v>0</v>
      </c>
      <c r="M94" s="174">
        <v>0</v>
      </c>
      <c r="N94" s="174">
        <v>28160</v>
      </c>
    </row>
    <row r="95" spans="1:14" hidden="1" outlineLevel="1" x14ac:dyDescent="0.25">
      <c r="A95" s="175" t="s">
        <v>225</v>
      </c>
      <c r="B95" s="175" t="s">
        <v>226</v>
      </c>
      <c r="C95" s="175" t="s">
        <v>181</v>
      </c>
      <c r="D95" s="175" t="s">
        <v>182</v>
      </c>
      <c r="E95" s="175"/>
      <c r="F95" s="174">
        <v>0</v>
      </c>
      <c r="G95" s="174">
        <v>0</v>
      </c>
      <c r="H95" s="174">
        <v>0</v>
      </c>
      <c r="I95" s="174">
        <v>0</v>
      </c>
      <c r="J95" s="174">
        <v>0</v>
      </c>
      <c r="K95" s="174">
        <v>0</v>
      </c>
      <c r="L95" s="174">
        <v>0</v>
      </c>
      <c r="M95" s="174">
        <v>0</v>
      </c>
      <c r="N95" s="174">
        <v>0</v>
      </c>
    </row>
    <row r="96" spans="1:14" hidden="1" outlineLevel="1" x14ac:dyDescent="0.25">
      <c r="A96" s="175" t="s">
        <v>225</v>
      </c>
      <c r="B96" s="175" t="s">
        <v>226</v>
      </c>
      <c r="C96" s="175" t="s">
        <v>183</v>
      </c>
      <c r="D96" s="175" t="s">
        <v>184</v>
      </c>
      <c r="E96" s="175"/>
      <c r="F96" s="174">
        <v>0</v>
      </c>
      <c r="G96" s="174">
        <v>0</v>
      </c>
      <c r="H96" s="174">
        <v>0</v>
      </c>
      <c r="I96" s="174">
        <v>0</v>
      </c>
      <c r="J96" s="174">
        <v>0</v>
      </c>
      <c r="K96" s="174">
        <v>0</v>
      </c>
      <c r="L96" s="174">
        <v>0</v>
      </c>
      <c r="M96" s="174">
        <v>0</v>
      </c>
      <c r="N96" s="174">
        <v>0</v>
      </c>
    </row>
    <row r="97" spans="1:14" hidden="1" outlineLevel="1" x14ac:dyDescent="0.25">
      <c r="A97" s="175" t="s">
        <v>225</v>
      </c>
      <c r="B97" s="175" t="s">
        <v>226</v>
      </c>
      <c r="C97" s="175" t="s">
        <v>185</v>
      </c>
      <c r="D97" s="175" t="s">
        <v>186</v>
      </c>
      <c r="E97" s="175"/>
      <c r="F97" s="174">
        <v>0</v>
      </c>
      <c r="G97" s="174">
        <v>0</v>
      </c>
      <c r="H97" s="174">
        <v>0</v>
      </c>
      <c r="I97" s="174">
        <v>0</v>
      </c>
      <c r="J97" s="174">
        <v>0</v>
      </c>
      <c r="K97" s="174">
        <v>8096</v>
      </c>
      <c r="L97" s="174">
        <v>0</v>
      </c>
      <c r="M97" s="174">
        <v>0</v>
      </c>
      <c r="N97" s="174">
        <v>8096</v>
      </c>
    </row>
    <row r="98" spans="1:14" hidden="1" outlineLevel="1" x14ac:dyDescent="0.25">
      <c r="A98" s="175" t="s">
        <v>225</v>
      </c>
      <c r="B98" s="175" t="s">
        <v>226</v>
      </c>
      <c r="C98" s="175" t="s">
        <v>187</v>
      </c>
      <c r="D98" s="175" t="s">
        <v>188</v>
      </c>
      <c r="E98" s="175"/>
      <c r="F98" s="174">
        <v>0</v>
      </c>
      <c r="G98" s="174">
        <v>0</v>
      </c>
      <c r="H98" s="174">
        <v>0</v>
      </c>
      <c r="I98" s="174">
        <v>0</v>
      </c>
      <c r="J98" s="174">
        <v>0</v>
      </c>
      <c r="K98" s="174">
        <v>0</v>
      </c>
      <c r="L98" s="174">
        <v>0</v>
      </c>
      <c r="M98" s="174">
        <v>0</v>
      </c>
      <c r="N98" s="174">
        <v>0</v>
      </c>
    </row>
    <row r="99" spans="1:14" hidden="1" outlineLevel="1" x14ac:dyDescent="0.25">
      <c r="A99" s="175" t="s">
        <v>225</v>
      </c>
      <c r="B99" s="175" t="s">
        <v>226</v>
      </c>
      <c r="C99" s="175" t="s">
        <v>189</v>
      </c>
      <c r="D99" s="175" t="s">
        <v>190</v>
      </c>
      <c r="E99" s="175"/>
      <c r="F99" s="174">
        <v>0</v>
      </c>
      <c r="G99" s="174">
        <v>0</v>
      </c>
      <c r="H99" s="174">
        <v>0</v>
      </c>
      <c r="I99" s="174">
        <v>0</v>
      </c>
      <c r="J99" s="174">
        <v>0</v>
      </c>
      <c r="K99" s="174">
        <v>0</v>
      </c>
      <c r="L99" s="174">
        <v>0</v>
      </c>
      <c r="M99" s="174">
        <v>0</v>
      </c>
      <c r="N99" s="174">
        <v>0</v>
      </c>
    </row>
    <row r="100" spans="1:14" hidden="1" outlineLevel="1" x14ac:dyDescent="0.25">
      <c r="A100" s="175" t="s">
        <v>225</v>
      </c>
      <c r="B100" s="175" t="s">
        <v>226</v>
      </c>
      <c r="C100" s="175" t="s">
        <v>191</v>
      </c>
      <c r="D100" s="175" t="s">
        <v>192</v>
      </c>
      <c r="E100" s="175"/>
      <c r="F100" s="174">
        <v>0</v>
      </c>
      <c r="G100" s="174">
        <v>83504</v>
      </c>
      <c r="H100" s="174">
        <v>0</v>
      </c>
      <c r="I100" s="174">
        <v>0</v>
      </c>
      <c r="J100" s="174">
        <v>0</v>
      </c>
      <c r="K100" s="174">
        <v>0</v>
      </c>
      <c r="L100" s="174">
        <v>0</v>
      </c>
      <c r="M100" s="174">
        <v>0</v>
      </c>
      <c r="N100" s="174">
        <v>83504</v>
      </c>
    </row>
    <row r="101" spans="1:14" hidden="1" outlineLevel="1" x14ac:dyDescent="0.25">
      <c r="A101" s="175" t="s">
        <v>225</v>
      </c>
      <c r="B101" s="175" t="s">
        <v>226</v>
      </c>
      <c r="C101" s="175" t="s">
        <v>193</v>
      </c>
      <c r="D101" s="175" t="s">
        <v>194</v>
      </c>
      <c r="E101" s="175"/>
      <c r="F101" s="174">
        <v>0</v>
      </c>
      <c r="G101" s="174">
        <v>0</v>
      </c>
      <c r="H101" s="174">
        <v>0</v>
      </c>
      <c r="I101" s="174">
        <v>0</v>
      </c>
      <c r="J101" s="174">
        <v>2240</v>
      </c>
      <c r="K101" s="174">
        <v>0</v>
      </c>
      <c r="L101" s="174">
        <v>0</v>
      </c>
      <c r="M101" s="174">
        <v>0</v>
      </c>
      <c r="N101" s="174">
        <v>2240</v>
      </c>
    </row>
    <row r="102" spans="1:14" hidden="1" outlineLevel="1" x14ac:dyDescent="0.25">
      <c r="A102" s="175" t="s">
        <v>225</v>
      </c>
      <c r="B102" s="175" t="s">
        <v>226</v>
      </c>
      <c r="C102" s="175" t="s">
        <v>195</v>
      </c>
      <c r="D102" s="175" t="s">
        <v>196</v>
      </c>
      <c r="E102" s="175"/>
      <c r="F102" s="174">
        <v>0</v>
      </c>
      <c r="G102" s="174">
        <v>0</v>
      </c>
      <c r="H102" s="174">
        <v>0</v>
      </c>
      <c r="I102" s="174">
        <v>0</v>
      </c>
      <c r="J102" s="174">
        <v>0</v>
      </c>
      <c r="K102" s="174">
        <v>0</v>
      </c>
      <c r="L102" s="174">
        <v>0</v>
      </c>
      <c r="M102" s="174">
        <v>0</v>
      </c>
      <c r="N102" s="174">
        <v>0</v>
      </c>
    </row>
    <row r="103" spans="1:14" hidden="1" outlineLevel="1" x14ac:dyDescent="0.25">
      <c r="A103" s="175" t="s">
        <v>225</v>
      </c>
      <c r="B103" s="175" t="s">
        <v>226</v>
      </c>
      <c r="C103" s="175" t="s">
        <v>197</v>
      </c>
      <c r="D103" s="175" t="s">
        <v>198</v>
      </c>
      <c r="E103" s="175"/>
      <c r="F103" s="174">
        <v>0</v>
      </c>
      <c r="G103" s="174">
        <v>0</v>
      </c>
      <c r="H103" s="174">
        <v>0</v>
      </c>
      <c r="I103" s="174">
        <v>0</v>
      </c>
      <c r="J103" s="174">
        <v>560</v>
      </c>
      <c r="K103" s="174">
        <v>0</v>
      </c>
      <c r="L103" s="174">
        <v>0</v>
      </c>
      <c r="M103" s="174">
        <v>0</v>
      </c>
      <c r="N103" s="174">
        <v>560</v>
      </c>
    </row>
    <row r="104" spans="1:14" hidden="1" outlineLevel="1" x14ac:dyDescent="0.25">
      <c r="A104" s="175" t="s">
        <v>225</v>
      </c>
      <c r="B104" s="175" t="s">
        <v>226</v>
      </c>
      <c r="C104" s="175" t="s">
        <v>199</v>
      </c>
      <c r="D104" s="175" t="s">
        <v>200</v>
      </c>
      <c r="E104" s="175"/>
      <c r="F104" s="174">
        <v>0</v>
      </c>
      <c r="G104" s="174">
        <v>0</v>
      </c>
      <c r="H104" s="174">
        <v>0</v>
      </c>
      <c r="I104" s="174">
        <v>0</v>
      </c>
      <c r="J104" s="174">
        <v>0</v>
      </c>
      <c r="K104" s="174">
        <v>0</v>
      </c>
      <c r="L104" s="174">
        <v>0</v>
      </c>
      <c r="M104" s="174">
        <v>0</v>
      </c>
      <c r="N104" s="174">
        <v>0</v>
      </c>
    </row>
    <row r="105" spans="1:14" hidden="1" outlineLevel="1" x14ac:dyDescent="0.25">
      <c r="A105" s="175" t="s">
        <v>225</v>
      </c>
      <c r="B105" s="175" t="s">
        <v>226</v>
      </c>
      <c r="C105" s="175" t="s">
        <v>201</v>
      </c>
      <c r="D105" s="175" t="s">
        <v>202</v>
      </c>
      <c r="E105" s="175"/>
      <c r="F105" s="174">
        <v>720</v>
      </c>
      <c r="G105" s="174">
        <v>0</v>
      </c>
      <c r="H105" s="174">
        <v>0</v>
      </c>
      <c r="I105" s="174">
        <v>0</v>
      </c>
      <c r="J105" s="174">
        <v>0</v>
      </c>
      <c r="K105" s="174">
        <v>0</v>
      </c>
      <c r="L105" s="174">
        <v>0</v>
      </c>
      <c r="M105" s="174">
        <v>0</v>
      </c>
      <c r="N105" s="174">
        <v>720</v>
      </c>
    </row>
    <row r="106" spans="1:14" hidden="1" outlineLevel="1" x14ac:dyDescent="0.25">
      <c r="A106" s="175" t="s">
        <v>225</v>
      </c>
      <c r="B106" s="175" t="s">
        <v>226</v>
      </c>
      <c r="C106" s="175" t="s">
        <v>203</v>
      </c>
      <c r="D106" s="175" t="s">
        <v>204</v>
      </c>
      <c r="E106" s="175"/>
      <c r="F106" s="174">
        <v>149216</v>
      </c>
      <c r="G106" s="174">
        <v>0</v>
      </c>
      <c r="H106" s="174">
        <v>0</v>
      </c>
      <c r="I106" s="174">
        <v>0</v>
      </c>
      <c r="J106" s="174">
        <v>0</v>
      </c>
      <c r="K106" s="174">
        <v>0</v>
      </c>
      <c r="L106" s="174">
        <v>0</v>
      </c>
      <c r="M106" s="174">
        <v>0</v>
      </c>
      <c r="N106" s="174">
        <v>149216</v>
      </c>
    </row>
    <row r="107" spans="1:14" hidden="1" outlineLevel="1" x14ac:dyDescent="0.25">
      <c r="A107" s="175" t="s">
        <v>225</v>
      </c>
      <c r="B107" s="175" t="s">
        <v>226</v>
      </c>
      <c r="C107" s="175" t="s">
        <v>205</v>
      </c>
      <c r="D107" s="175" t="s">
        <v>206</v>
      </c>
      <c r="E107" s="175"/>
      <c r="F107" s="174">
        <v>8864</v>
      </c>
      <c r="G107" s="174">
        <v>0</v>
      </c>
      <c r="H107" s="174">
        <v>0</v>
      </c>
      <c r="I107" s="174">
        <v>0</v>
      </c>
      <c r="J107" s="174">
        <v>0</v>
      </c>
      <c r="K107" s="174">
        <v>0</v>
      </c>
      <c r="L107" s="174">
        <v>0</v>
      </c>
      <c r="M107" s="174">
        <v>0</v>
      </c>
      <c r="N107" s="174">
        <v>8864</v>
      </c>
    </row>
    <row r="108" spans="1:14" hidden="1" outlineLevel="1" x14ac:dyDescent="0.25">
      <c r="A108" s="175" t="s">
        <v>225</v>
      </c>
      <c r="B108" s="175" t="s">
        <v>226</v>
      </c>
      <c r="C108" s="175" t="s">
        <v>207</v>
      </c>
      <c r="D108" s="175" t="s">
        <v>208</v>
      </c>
      <c r="E108" s="175"/>
      <c r="F108" s="174">
        <v>0</v>
      </c>
      <c r="G108" s="174">
        <v>0</v>
      </c>
      <c r="H108" s="174">
        <v>0</v>
      </c>
      <c r="I108" s="174">
        <v>0</v>
      </c>
      <c r="J108" s="174">
        <v>0</v>
      </c>
      <c r="K108" s="174">
        <v>0</v>
      </c>
      <c r="L108" s="174">
        <v>0</v>
      </c>
      <c r="M108" s="174">
        <v>0</v>
      </c>
      <c r="N108" s="174">
        <v>0</v>
      </c>
    </row>
    <row r="109" spans="1:14" hidden="1" outlineLevel="1" x14ac:dyDescent="0.25">
      <c r="A109" s="175" t="s">
        <v>225</v>
      </c>
      <c r="B109" s="175" t="s">
        <v>226</v>
      </c>
      <c r="C109" s="175" t="s">
        <v>209</v>
      </c>
      <c r="D109" s="175" t="s">
        <v>210</v>
      </c>
      <c r="E109" s="175"/>
      <c r="F109" s="174">
        <v>303168</v>
      </c>
      <c r="G109" s="174">
        <v>156592</v>
      </c>
      <c r="H109" s="174">
        <v>0</v>
      </c>
      <c r="I109" s="174">
        <v>0</v>
      </c>
      <c r="J109" s="174">
        <v>6304</v>
      </c>
      <c r="K109" s="174">
        <v>10256</v>
      </c>
      <c r="L109" s="174">
        <v>0</v>
      </c>
      <c r="M109" s="174">
        <v>0</v>
      </c>
      <c r="N109" s="174">
        <v>476320</v>
      </c>
    </row>
    <row r="110" spans="1:14" hidden="1" outlineLevel="1" x14ac:dyDescent="0.25">
      <c r="D110" s="173" t="s">
        <v>211</v>
      </c>
      <c r="E110" s="173"/>
    </row>
    <row r="111" spans="1:14" hidden="1" outlineLevel="1" x14ac:dyDescent="0.25">
      <c r="A111" s="175" t="s">
        <v>225</v>
      </c>
      <c r="B111" s="175" t="s">
        <v>226</v>
      </c>
      <c r="C111" s="175" t="s">
        <v>212</v>
      </c>
      <c r="D111" s="175" t="s">
        <v>213</v>
      </c>
      <c r="E111" s="175"/>
      <c r="F111" s="174">
        <v>0</v>
      </c>
      <c r="G111" s="174">
        <v>0</v>
      </c>
      <c r="H111" s="174">
        <v>0</v>
      </c>
      <c r="I111" s="174">
        <v>0</v>
      </c>
      <c r="J111" s="174">
        <v>0</v>
      </c>
      <c r="K111" s="174">
        <v>0</v>
      </c>
      <c r="L111" s="174">
        <v>0</v>
      </c>
      <c r="M111" s="174">
        <v>0</v>
      </c>
      <c r="N111" s="174">
        <v>0</v>
      </c>
    </row>
    <row r="112" spans="1:14" hidden="1" outlineLevel="1" x14ac:dyDescent="0.25">
      <c r="A112" s="175" t="s">
        <v>225</v>
      </c>
      <c r="B112" s="175" t="s">
        <v>226</v>
      </c>
      <c r="C112" s="175" t="s">
        <v>214</v>
      </c>
      <c r="D112" s="175" t="s">
        <v>215</v>
      </c>
      <c r="E112" s="175"/>
      <c r="F112" s="174">
        <v>0</v>
      </c>
      <c r="G112" s="174">
        <v>0</v>
      </c>
      <c r="H112" s="174">
        <v>0</v>
      </c>
      <c r="I112" s="174">
        <v>0</v>
      </c>
      <c r="J112" s="174">
        <v>0</v>
      </c>
      <c r="K112" s="174">
        <v>0</v>
      </c>
      <c r="L112" s="174">
        <v>0</v>
      </c>
      <c r="M112" s="174">
        <v>0</v>
      </c>
      <c r="N112" s="174">
        <v>0</v>
      </c>
    </row>
    <row r="113" spans="1:14" hidden="1" outlineLevel="1" x14ac:dyDescent="0.25">
      <c r="A113" s="175" t="s">
        <v>225</v>
      </c>
      <c r="B113" s="175" t="s">
        <v>226</v>
      </c>
      <c r="C113" s="175" t="s">
        <v>216</v>
      </c>
      <c r="D113" s="175" t="s">
        <v>217</v>
      </c>
      <c r="E113" s="175"/>
      <c r="F113" s="174">
        <v>0</v>
      </c>
      <c r="G113" s="174">
        <v>0</v>
      </c>
      <c r="H113" s="174">
        <v>0</v>
      </c>
      <c r="I113" s="174">
        <v>0</v>
      </c>
      <c r="J113" s="174">
        <v>0</v>
      </c>
      <c r="K113" s="174">
        <v>0</v>
      </c>
      <c r="L113" s="174">
        <v>0</v>
      </c>
      <c r="M113" s="174">
        <v>0</v>
      </c>
      <c r="N113" s="174">
        <v>0</v>
      </c>
    </row>
    <row r="114" spans="1:14" hidden="1" outlineLevel="1" x14ac:dyDescent="0.25">
      <c r="A114" s="175" t="s">
        <v>225</v>
      </c>
      <c r="B114" s="175" t="s">
        <v>226</v>
      </c>
      <c r="C114" s="175" t="s">
        <v>218</v>
      </c>
      <c r="D114" s="175" t="s">
        <v>219</v>
      </c>
      <c r="E114" s="175"/>
      <c r="F114" s="174">
        <v>0</v>
      </c>
      <c r="G114" s="174">
        <v>0</v>
      </c>
      <c r="H114" s="174">
        <v>0</v>
      </c>
      <c r="I114" s="174">
        <v>0</v>
      </c>
      <c r="J114" s="174">
        <v>0</v>
      </c>
      <c r="K114" s="174">
        <v>0</v>
      </c>
      <c r="L114" s="174">
        <v>0</v>
      </c>
      <c r="M114" s="174">
        <v>0</v>
      </c>
      <c r="N114" s="174">
        <v>0</v>
      </c>
    </row>
    <row r="115" spans="1:14" hidden="1" outlineLevel="1" x14ac:dyDescent="0.25">
      <c r="A115" s="175" t="s">
        <v>225</v>
      </c>
      <c r="B115" s="175" t="s">
        <v>226</v>
      </c>
      <c r="C115" s="175" t="s">
        <v>482</v>
      </c>
      <c r="D115" s="175" t="s">
        <v>483</v>
      </c>
      <c r="E115" s="175"/>
      <c r="F115" s="174">
        <v>0</v>
      </c>
      <c r="G115" s="174">
        <v>0</v>
      </c>
      <c r="H115" s="174">
        <v>0</v>
      </c>
      <c r="I115" s="174">
        <v>0</v>
      </c>
      <c r="J115" s="174">
        <v>0</v>
      </c>
      <c r="K115" s="174">
        <v>0</v>
      </c>
      <c r="L115" s="174">
        <v>0</v>
      </c>
      <c r="M115" s="174">
        <v>0</v>
      </c>
      <c r="N115" s="174">
        <v>0</v>
      </c>
    </row>
    <row r="116" spans="1:14" hidden="1" outlineLevel="1" x14ac:dyDescent="0.25">
      <c r="A116" s="175" t="s">
        <v>225</v>
      </c>
      <c r="B116" s="175" t="s">
        <v>226</v>
      </c>
      <c r="C116" s="175" t="s">
        <v>484</v>
      </c>
      <c r="D116" s="175" t="s">
        <v>220</v>
      </c>
      <c r="E116" s="175"/>
      <c r="F116" s="174">
        <v>0</v>
      </c>
      <c r="G116" s="174">
        <v>0</v>
      </c>
      <c r="H116" s="174">
        <v>0</v>
      </c>
      <c r="I116" s="174">
        <v>0</v>
      </c>
      <c r="J116" s="174">
        <v>0</v>
      </c>
      <c r="K116" s="174">
        <v>0</v>
      </c>
      <c r="L116" s="174">
        <v>0</v>
      </c>
      <c r="M116" s="174">
        <v>0</v>
      </c>
      <c r="N116" s="174">
        <v>0</v>
      </c>
    </row>
    <row r="117" spans="1:14" hidden="1" outlineLevel="1" x14ac:dyDescent="0.25"/>
    <row r="118" spans="1:14" hidden="1" outlineLevel="1" x14ac:dyDescent="0.25"/>
    <row r="119" spans="1:14" hidden="1" outlineLevel="1" x14ac:dyDescent="0.25">
      <c r="A119" s="173" t="s">
        <v>227</v>
      </c>
    </row>
    <row r="120" spans="1:14" hidden="1" outlineLevel="1" x14ac:dyDescent="0.25">
      <c r="A120" s="175" t="s">
        <v>6</v>
      </c>
      <c r="B120" s="175" t="s">
        <v>143</v>
      </c>
      <c r="C120" s="175" t="s">
        <v>14</v>
      </c>
      <c r="D120" s="173" t="s">
        <v>144</v>
      </c>
      <c r="E120" s="173"/>
      <c r="F120" s="174" t="s">
        <v>145</v>
      </c>
      <c r="G120" s="174" t="s">
        <v>146</v>
      </c>
      <c r="H120" s="174" t="s">
        <v>147</v>
      </c>
      <c r="I120" s="174" t="s">
        <v>148</v>
      </c>
      <c r="J120" s="174" t="s">
        <v>149</v>
      </c>
      <c r="K120" s="174" t="s">
        <v>150</v>
      </c>
      <c r="L120" s="174" t="s">
        <v>151</v>
      </c>
      <c r="M120" s="174" t="s">
        <v>152</v>
      </c>
      <c r="N120" s="174" t="s">
        <v>5</v>
      </c>
    </row>
    <row r="121" spans="1:14" hidden="1" outlineLevel="1" x14ac:dyDescent="0.25">
      <c r="A121" s="175" t="s">
        <v>228</v>
      </c>
      <c r="B121" s="175" t="s">
        <v>229</v>
      </c>
      <c r="C121" s="175" t="s">
        <v>155</v>
      </c>
      <c r="D121" s="175" t="s">
        <v>156</v>
      </c>
      <c r="E121" s="175"/>
      <c r="F121" s="174">
        <v>0</v>
      </c>
      <c r="G121" s="174">
        <v>0</v>
      </c>
      <c r="H121" s="174">
        <v>0</v>
      </c>
      <c r="I121" s="174">
        <v>0</v>
      </c>
      <c r="J121" s="174">
        <v>0</v>
      </c>
      <c r="K121" s="174">
        <v>0</v>
      </c>
      <c r="L121" s="174">
        <v>0</v>
      </c>
      <c r="M121" s="174">
        <v>0</v>
      </c>
      <c r="N121" s="174">
        <v>0</v>
      </c>
    </row>
    <row r="122" spans="1:14" hidden="1" outlineLevel="1" x14ac:dyDescent="0.25">
      <c r="A122" s="175" t="s">
        <v>228</v>
      </c>
      <c r="B122" s="175" t="s">
        <v>229</v>
      </c>
      <c r="C122" s="175" t="s">
        <v>157</v>
      </c>
      <c r="D122" s="175" t="s">
        <v>158</v>
      </c>
      <c r="E122" s="175"/>
      <c r="F122" s="174">
        <v>0</v>
      </c>
      <c r="G122" s="174">
        <v>0</v>
      </c>
      <c r="H122" s="174">
        <v>0</v>
      </c>
      <c r="I122" s="174">
        <v>0</v>
      </c>
      <c r="J122" s="174">
        <v>11744</v>
      </c>
      <c r="K122" s="174">
        <v>0</v>
      </c>
      <c r="L122" s="174">
        <v>0</v>
      </c>
      <c r="M122" s="174">
        <v>0</v>
      </c>
      <c r="N122" s="174">
        <v>11744</v>
      </c>
    </row>
    <row r="123" spans="1:14" hidden="1" outlineLevel="1" x14ac:dyDescent="0.25">
      <c r="A123" s="175" t="s">
        <v>228</v>
      </c>
      <c r="B123" s="175" t="s">
        <v>229</v>
      </c>
      <c r="C123" s="175" t="s">
        <v>159</v>
      </c>
      <c r="D123" s="175" t="s">
        <v>160</v>
      </c>
      <c r="E123" s="175"/>
      <c r="F123" s="174">
        <v>0</v>
      </c>
      <c r="G123" s="174">
        <v>14304</v>
      </c>
      <c r="H123" s="174">
        <v>0</v>
      </c>
      <c r="I123" s="174">
        <v>0</v>
      </c>
      <c r="J123" s="174">
        <v>0</v>
      </c>
      <c r="K123" s="174">
        <v>0</v>
      </c>
      <c r="L123" s="174">
        <v>0</v>
      </c>
      <c r="M123" s="174">
        <v>0</v>
      </c>
      <c r="N123" s="174">
        <v>14304</v>
      </c>
    </row>
    <row r="124" spans="1:14" hidden="1" outlineLevel="1" x14ac:dyDescent="0.25">
      <c r="A124" s="175" t="s">
        <v>228</v>
      </c>
      <c r="B124" s="175" t="s">
        <v>229</v>
      </c>
      <c r="C124" s="175" t="s">
        <v>161</v>
      </c>
      <c r="D124" s="175" t="s">
        <v>162</v>
      </c>
      <c r="E124" s="175"/>
      <c r="F124" s="174">
        <v>224</v>
      </c>
      <c r="G124" s="174">
        <v>0</v>
      </c>
      <c r="H124" s="174">
        <v>0</v>
      </c>
      <c r="I124" s="174">
        <v>0</v>
      </c>
      <c r="J124" s="174">
        <v>2944</v>
      </c>
      <c r="K124" s="174">
        <v>816</v>
      </c>
      <c r="L124" s="174">
        <v>0</v>
      </c>
      <c r="M124" s="174">
        <v>0</v>
      </c>
      <c r="N124" s="174">
        <v>3984</v>
      </c>
    </row>
    <row r="125" spans="1:14" hidden="1" outlineLevel="1" x14ac:dyDescent="0.25">
      <c r="A125" s="175" t="s">
        <v>228</v>
      </c>
      <c r="B125" s="175" t="s">
        <v>229</v>
      </c>
      <c r="C125" s="175" t="s">
        <v>163</v>
      </c>
      <c r="D125" s="175" t="s">
        <v>164</v>
      </c>
      <c r="E125" s="175"/>
      <c r="F125" s="174">
        <v>0</v>
      </c>
      <c r="G125" s="174">
        <v>0</v>
      </c>
      <c r="H125" s="174">
        <v>0</v>
      </c>
      <c r="I125" s="174">
        <v>0</v>
      </c>
      <c r="J125" s="174">
        <v>0</v>
      </c>
      <c r="K125" s="174">
        <v>0</v>
      </c>
      <c r="L125" s="174">
        <v>0</v>
      </c>
      <c r="M125" s="174">
        <v>0</v>
      </c>
      <c r="N125" s="174">
        <v>0</v>
      </c>
    </row>
    <row r="126" spans="1:14" hidden="1" outlineLevel="1" x14ac:dyDescent="0.25">
      <c r="A126" s="175" t="s">
        <v>228</v>
      </c>
      <c r="B126" s="175" t="s">
        <v>229</v>
      </c>
      <c r="C126" s="175" t="s">
        <v>165</v>
      </c>
      <c r="D126" s="175" t="s">
        <v>166</v>
      </c>
      <c r="E126" s="175"/>
      <c r="F126" s="174">
        <v>0</v>
      </c>
      <c r="G126" s="174">
        <v>0</v>
      </c>
      <c r="H126" s="174">
        <v>0</v>
      </c>
      <c r="I126" s="174">
        <v>0</v>
      </c>
      <c r="J126" s="174">
        <v>48</v>
      </c>
      <c r="K126" s="174">
        <v>0</v>
      </c>
      <c r="L126" s="174">
        <v>0</v>
      </c>
      <c r="M126" s="174">
        <v>0</v>
      </c>
      <c r="N126" s="174">
        <v>48</v>
      </c>
    </row>
    <row r="127" spans="1:14" hidden="1" outlineLevel="1" x14ac:dyDescent="0.25">
      <c r="A127" s="175" t="s">
        <v>228</v>
      </c>
      <c r="B127" s="175" t="s">
        <v>229</v>
      </c>
      <c r="C127" s="175" t="s">
        <v>167</v>
      </c>
      <c r="D127" s="175" t="s">
        <v>168</v>
      </c>
      <c r="E127" s="175"/>
      <c r="F127" s="174">
        <v>0</v>
      </c>
      <c r="G127" s="174">
        <v>0</v>
      </c>
      <c r="H127" s="174">
        <v>0</v>
      </c>
      <c r="I127" s="174">
        <v>0</v>
      </c>
      <c r="J127" s="174">
        <v>0</v>
      </c>
      <c r="K127" s="174">
        <v>1600</v>
      </c>
      <c r="L127" s="174">
        <v>0</v>
      </c>
      <c r="M127" s="174">
        <v>0</v>
      </c>
      <c r="N127" s="174">
        <v>1600</v>
      </c>
    </row>
    <row r="128" spans="1:14" hidden="1" outlineLevel="1" x14ac:dyDescent="0.25">
      <c r="A128" s="175" t="s">
        <v>228</v>
      </c>
      <c r="B128" s="175" t="s">
        <v>229</v>
      </c>
      <c r="C128" s="175" t="s">
        <v>169</v>
      </c>
      <c r="D128" s="175" t="s">
        <v>170</v>
      </c>
      <c r="E128" s="175"/>
      <c r="F128" s="174">
        <v>0</v>
      </c>
      <c r="G128" s="174">
        <v>0</v>
      </c>
      <c r="H128" s="174">
        <v>0</v>
      </c>
      <c r="I128" s="174">
        <v>0</v>
      </c>
      <c r="J128" s="174">
        <v>64</v>
      </c>
      <c r="K128" s="174">
        <v>0</v>
      </c>
      <c r="L128" s="174">
        <v>0</v>
      </c>
      <c r="M128" s="174">
        <v>0</v>
      </c>
      <c r="N128" s="174">
        <v>64</v>
      </c>
    </row>
    <row r="129" spans="1:14" hidden="1" outlineLevel="1" x14ac:dyDescent="0.25">
      <c r="A129" s="175" t="s">
        <v>228</v>
      </c>
      <c r="B129" s="175" t="s">
        <v>229</v>
      </c>
      <c r="C129" s="175" t="s">
        <v>171</v>
      </c>
      <c r="D129" s="175" t="s">
        <v>172</v>
      </c>
      <c r="E129" s="175"/>
      <c r="F129" s="174">
        <v>0</v>
      </c>
      <c r="G129" s="174">
        <v>1040</v>
      </c>
      <c r="H129" s="174">
        <v>0</v>
      </c>
      <c r="I129" s="174">
        <v>0</v>
      </c>
      <c r="J129" s="174">
        <v>816</v>
      </c>
      <c r="K129" s="174">
        <v>0</v>
      </c>
      <c r="L129" s="174">
        <v>0</v>
      </c>
      <c r="M129" s="174">
        <v>0</v>
      </c>
      <c r="N129" s="174">
        <v>1856</v>
      </c>
    </row>
    <row r="130" spans="1:14" hidden="1" outlineLevel="1" x14ac:dyDescent="0.25">
      <c r="A130" s="175" t="s">
        <v>228</v>
      </c>
      <c r="B130" s="175" t="s">
        <v>229</v>
      </c>
      <c r="C130" s="175" t="s">
        <v>173</v>
      </c>
      <c r="D130" s="175" t="s">
        <v>174</v>
      </c>
      <c r="E130" s="175"/>
      <c r="F130" s="174">
        <v>0</v>
      </c>
      <c r="G130" s="174">
        <v>0</v>
      </c>
      <c r="H130" s="174">
        <v>0</v>
      </c>
      <c r="I130" s="174">
        <v>0</v>
      </c>
      <c r="J130" s="174">
        <v>0</v>
      </c>
      <c r="K130" s="174">
        <v>0</v>
      </c>
      <c r="L130" s="174">
        <v>0</v>
      </c>
      <c r="M130" s="174">
        <v>0</v>
      </c>
      <c r="N130" s="174">
        <v>0</v>
      </c>
    </row>
    <row r="131" spans="1:14" hidden="1" outlineLevel="1" x14ac:dyDescent="0.25">
      <c r="A131" s="175" t="s">
        <v>228</v>
      </c>
      <c r="B131" s="175" t="s">
        <v>229</v>
      </c>
      <c r="C131" s="175" t="s">
        <v>175</v>
      </c>
      <c r="D131" s="175" t="s">
        <v>176</v>
      </c>
      <c r="E131" s="175"/>
      <c r="F131" s="174">
        <v>0</v>
      </c>
      <c r="G131" s="174">
        <v>0</v>
      </c>
      <c r="H131" s="174">
        <v>0</v>
      </c>
      <c r="I131" s="174">
        <v>0</v>
      </c>
      <c r="J131" s="174">
        <v>0</v>
      </c>
      <c r="K131" s="174">
        <v>5088</v>
      </c>
      <c r="L131" s="174">
        <v>0</v>
      </c>
      <c r="M131" s="174">
        <v>0</v>
      </c>
      <c r="N131" s="174">
        <v>5088</v>
      </c>
    </row>
    <row r="132" spans="1:14" hidden="1" outlineLevel="1" x14ac:dyDescent="0.25">
      <c r="A132" s="175" t="s">
        <v>228</v>
      </c>
      <c r="B132" s="175" t="s">
        <v>229</v>
      </c>
      <c r="C132" s="175" t="s">
        <v>177</v>
      </c>
      <c r="D132" s="175" t="s">
        <v>178</v>
      </c>
      <c r="E132" s="175"/>
      <c r="F132" s="174">
        <v>88368</v>
      </c>
      <c r="G132" s="174">
        <v>0</v>
      </c>
      <c r="H132" s="174">
        <v>0</v>
      </c>
      <c r="I132" s="174">
        <v>0</v>
      </c>
      <c r="J132" s="174">
        <v>0</v>
      </c>
      <c r="K132" s="174">
        <v>0</v>
      </c>
      <c r="L132" s="174">
        <v>0</v>
      </c>
      <c r="M132" s="174">
        <v>0</v>
      </c>
      <c r="N132" s="174">
        <v>88368</v>
      </c>
    </row>
    <row r="133" spans="1:14" hidden="1" outlineLevel="1" x14ac:dyDescent="0.25">
      <c r="A133" s="175" t="s">
        <v>228</v>
      </c>
      <c r="B133" s="175" t="s">
        <v>229</v>
      </c>
      <c r="C133" s="175" t="s">
        <v>179</v>
      </c>
      <c r="D133" s="175" t="s">
        <v>180</v>
      </c>
      <c r="E133" s="175"/>
      <c r="F133" s="174">
        <v>11136</v>
      </c>
      <c r="G133" s="174">
        <v>0</v>
      </c>
      <c r="H133" s="174">
        <v>0</v>
      </c>
      <c r="I133" s="174">
        <v>0</v>
      </c>
      <c r="J133" s="174">
        <v>0</v>
      </c>
      <c r="K133" s="174">
        <v>0</v>
      </c>
      <c r="L133" s="174">
        <v>0</v>
      </c>
      <c r="M133" s="174">
        <v>0</v>
      </c>
      <c r="N133" s="174">
        <v>11136</v>
      </c>
    </row>
    <row r="134" spans="1:14" hidden="1" outlineLevel="1" x14ac:dyDescent="0.25">
      <c r="A134" s="175" t="s">
        <v>228</v>
      </c>
      <c r="B134" s="175" t="s">
        <v>229</v>
      </c>
      <c r="C134" s="175" t="s">
        <v>181</v>
      </c>
      <c r="D134" s="175" t="s">
        <v>182</v>
      </c>
      <c r="E134" s="175"/>
      <c r="F134" s="174">
        <v>0</v>
      </c>
      <c r="G134" s="174">
        <v>0</v>
      </c>
      <c r="H134" s="174">
        <v>0</v>
      </c>
      <c r="I134" s="174">
        <v>0</v>
      </c>
      <c r="J134" s="174">
        <v>0</v>
      </c>
      <c r="K134" s="174">
        <v>1520</v>
      </c>
      <c r="L134" s="174">
        <v>0</v>
      </c>
      <c r="M134" s="174">
        <v>0</v>
      </c>
      <c r="N134" s="174">
        <v>1520</v>
      </c>
    </row>
    <row r="135" spans="1:14" hidden="1" outlineLevel="1" x14ac:dyDescent="0.25">
      <c r="A135" s="175" t="s">
        <v>228</v>
      </c>
      <c r="B135" s="175" t="s">
        <v>229</v>
      </c>
      <c r="C135" s="175" t="s">
        <v>183</v>
      </c>
      <c r="D135" s="175" t="s">
        <v>184</v>
      </c>
      <c r="E135" s="175"/>
      <c r="F135" s="174">
        <v>0</v>
      </c>
      <c r="G135" s="174">
        <v>0</v>
      </c>
      <c r="H135" s="174">
        <v>0</v>
      </c>
      <c r="I135" s="174">
        <v>0</v>
      </c>
      <c r="J135" s="174">
        <v>0</v>
      </c>
      <c r="K135" s="174">
        <v>0</v>
      </c>
      <c r="L135" s="174">
        <v>0</v>
      </c>
      <c r="M135" s="174">
        <v>0</v>
      </c>
      <c r="N135" s="174">
        <v>0</v>
      </c>
    </row>
    <row r="136" spans="1:14" hidden="1" outlineLevel="1" x14ac:dyDescent="0.25">
      <c r="A136" s="175" t="s">
        <v>228</v>
      </c>
      <c r="B136" s="175" t="s">
        <v>229</v>
      </c>
      <c r="C136" s="175" t="s">
        <v>185</v>
      </c>
      <c r="D136" s="175" t="s">
        <v>186</v>
      </c>
      <c r="E136" s="175"/>
      <c r="F136" s="174">
        <v>48</v>
      </c>
      <c r="G136" s="174">
        <v>0</v>
      </c>
      <c r="H136" s="174">
        <v>0</v>
      </c>
      <c r="I136" s="174">
        <v>0</v>
      </c>
      <c r="J136" s="174">
        <v>0</v>
      </c>
      <c r="K136" s="174">
        <v>468</v>
      </c>
      <c r="L136" s="174">
        <v>0</v>
      </c>
      <c r="M136" s="174">
        <v>0</v>
      </c>
      <c r="N136" s="174">
        <v>516</v>
      </c>
    </row>
    <row r="137" spans="1:14" hidden="1" outlineLevel="1" x14ac:dyDescent="0.25">
      <c r="A137" s="175" t="s">
        <v>228</v>
      </c>
      <c r="B137" s="175" t="s">
        <v>229</v>
      </c>
      <c r="C137" s="175" t="s">
        <v>187</v>
      </c>
      <c r="D137" s="175" t="s">
        <v>188</v>
      </c>
      <c r="E137" s="175"/>
      <c r="F137" s="174">
        <v>0</v>
      </c>
      <c r="G137" s="174">
        <v>0</v>
      </c>
      <c r="H137" s="174">
        <v>0</v>
      </c>
      <c r="I137" s="174">
        <v>0</v>
      </c>
      <c r="J137" s="174">
        <v>0</v>
      </c>
      <c r="K137" s="174">
        <v>0</v>
      </c>
      <c r="L137" s="174">
        <v>0</v>
      </c>
      <c r="M137" s="174">
        <v>0</v>
      </c>
      <c r="N137" s="174">
        <v>0</v>
      </c>
    </row>
    <row r="138" spans="1:14" hidden="1" outlineLevel="1" x14ac:dyDescent="0.25">
      <c r="A138" s="175" t="s">
        <v>228</v>
      </c>
      <c r="B138" s="175" t="s">
        <v>229</v>
      </c>
      <c r="C138" s="175" t="s">
        <v>189</v>
      </c>
      <c r="D138" s="175" t="s">
        <v>190</v>
      </c>
      <c r="E138" s="175"/>
      <c r="F138" s="174">
        <v>0</v>
      </c>
      <c r="G138" s="174">
        <v>0</v>
      </c>
      <c r="H138" s="174">
        <v>0</v>
      </c>
      <c r="I138" s="174">
        <v>0</v>
      </c>
      <c r="J138" s="174">
        <v>0</v>
      </c>
      <c r="K138" s="174">
        <v>3992</v>
      </c>
      <c r="L138" s="174">
        <v>0</v>
      </c>
      <c r="M138" s="174">
        <v>0</v>
      </c>
      <c r="N138" s="174">
        <v>3992</v>
      </c>
    </row>
    <row r="139" spans="1:14" hidden="1" outlineLevel="1" x14ac:dyDescent="0.25">
      <c r="A139" s="175" t="s">
        <v>228</v>
      </c>
      <c r="B139" s="175" t="s">
        <v>229</v>
      </c>
      <c r="C139" s="175" t="s">
        <v>191</v>
      </c>
      <c r="D139" s="175" t="s">
        <v>192</v>
      </c>
      <c r="E139" s="175"/>
      <c r="F139" s="174">
        <v>0</v>
      </c>
      <c r="G139" s="174">
        <v>16224</v>
      </c>
      <c r="H139" s="174">
        <v>0</v>
      </c>
      <c r="I139" s="174">
        <v>0</v>
      </c>
      <c r="J139" s="174">
        <v>0</v>
      </c>
      <c r="K139" s="174">
        <v>288</v>
      </c>
      <c r="L139" s="174">
        <v>0</v>
      </c>
      <c r="M139" s="174">
        <v>0</v>
      </c>
      <c r="N139" s="174">
        <v>16512</v>
      </c>
    </row>
    <row r="140" spans="1:14" hidden="1" outlineLevel="1" x14ac:dyDescent="0.25">
      <c r="A140" s="175" t="s">
        <v>228</v>
      </c>
      <c r="B140" s="175" t="s">
        <v>229</v>
      </c>
      <c r="C140" s="175" t="s">
        <v>193</v>
      </c>
      <c r="D140" s="175" t="s">
        <v>194</v>
      </c>
      <c r="E140" s="175"/>
      <c r="F140" s="174">
        <v>0</v>
      </c>
      <c r="G140" s="174">
        <v>0</v>
      </c>
      <c r="H140" s="174">
        <v>0</v>
      </c>
      <c r="I140" s="174">
        <v>0</v>
      </c>
      <c r="J140" s="174">
        <v>0</v>
      </c>
      <c r="K140" s="174">
        <v>0</v>
      </c>
      <c r="L140" s="174">
        <v>0</v>
      </c>
      <c r="M140" s="174">
        <v>0</v>
      </c>
      <c r="N140" s="174">
        <v>0</v>
      </c>
    </row>
    <row r="141" spans="1:14" hidden="1" outlineLevel="1" x14ac:dyDescent="0.25">
      <c r="A141" s="175" t="s">
        <v>228</v>
      </c>
      <c r="B141" s="175" t="s">
        <v>229</v>
      </c>
      <c r="C141" s="175" t="s">
        <v>195</v>
      </c>
      <c r="D141" s="175" t="s">
        <v>196</v>
      </c>
      <c r="E141" s="175"/>
      <c r="F141" s="174">
        <v>0</v>
      </c>
      <c r="G141" s="174">
        <v>0</v>
      </c>
      <c r="H141" s="174">
        <v>0</v>
      </c>
      <c r="I141" s="174">
        <v>0</v>
      </c>
      <c r="J141" s="174">
        <v>2800</v>
      </c>
      <c r="K141" s="174">
        <v>0</v>
      </c>
      <c r="L141" s="174">
        <v>0</v>
      </c>
      <c r="M141" s="174">
        <v>0</v>
      </c>
      <c r="N141" s="174">
        <v>2800</v>
      </c>
    </row>
    <row r="142" spans="1:14" hidden="1" outlineLevel="1" x14ac:dyDescent="0.25">
      <c r="A142" s="175" t="s">
        <v>228</v>
      </c>
      <c r="B142" s="175" t="s">
        <v>229</v>
      </c>
      <c r="C142" s="175" t="s">
        <v>197</v>
      </c>
      <c r="D142" s="175" t="s">
        <v>198</v>
      </c>
      <c r="E142" s="175"/>
      <c r="F142" s="174">
        <v>0</v>
      </c>
      <c r="G142" s="174">
        <v>0</v>
      </c>
      <c r="H142" s="174">
        <v>0</v>
      </c>
      <c r="I142" s="174">
        <v>0</v>
      </c>
      <c r="J142" s="174">
        <v>1600</v>
      </c>
      <c r="K142" s="174">
        <v>0</v>
      </c>
      <c r="L142" s="174">
        <v>0</v>
      </c>
      <c r="M142" s="174">
        <v>0</v>
      </c>
      <c r="N142" s="174">
        <v>1600</v>
      </c>
    </row>
    <row r="143" spans="1:14" hidden="1" outlineLevel="1" x14ac:dyDescent="0.25">
      <c r="A143" s="175" t="s">
        <v>228</v>
      </c>
      <c r="B143" s="175" t="s">
        <v>229</v>
      </c>
      <c r="C143" s="175" t="s">
        <v>199</v>
      </c>
      <c r="D143" s="175" t="s">
        <v>200</v>
      </c>
      <c r="E143" s="175"/>
      <c r="F143" s="174">
        <v>336</v>
      </c>
      <c r="G143" s="174">
        <v>0</v>
      </c>
      <c r="H143" s="174">
        <v>0</v>
      </c>
      <c r="I143" s="174">
        <v>0</v>
      </c>
      <c r="J143" s="174">
        <v>0</v>
      </c>
      <c r="K143" s="174">
        <v>0</v>
      </c>
      <c r="L143" s="174">
        <v>0</v>
      </c>
      <c r="M143" s="174">
        <v>0</v>
      </c>
      <c r="N143" s="174">
        <v>336</v>
      </c>
    </row>
    <row r="144" spans="1:14" hidden="1" outlineLevel="1" x14ac:dyDescent="0.25">
      <c r="A144" s="175" t="s">
        <v>228</v>
      </c>
      <c r="B144" s="175" t="s">
        <v>229</v>
      </c>
      <c r="C144" s="175" t="s">
        <v>201</v>
      </c>
      <c r="D144" s="175" t="s">
        <v>202</v>
      </c>
      <c r="E144" s="175"/>
      <c r="F144" s="174">
        <v>720</v>
      </c>
      <c r="G144" s="174">
        <v>0</v>
      </c>
      <c r="H144" s="174">
        <v>0</v>
      </c>
      <c r="I144" s="174">
        <v>0</v>
      </c>
      <c r="J144" s="174">
        <v>0</v>
      </c>
      <c r="K144" s="174">
        <v>0</v>
      </c>
      <c r="L144" s="174">
        <v>0</v>
      </c>
      <c r="M144" s="174">
        <v>0</v>
      </c>
      <c r="N144" s="174">
        <v>720</v>
      </c>
    </row>
    <row r="145" spans="1:14" hidden="1" outlineLevel="1" x14ac:dyDescent="0.25">
      <c r="A145" s="175" t="s">
        <v>228</v>
      </c>
      <c r="B145" s="175" t="s">
        <v>229</v>
      </c>
      <c r="C145" s="175" t="s">
        <v>203</v>
      </c>
      <c r="D145" s="175" t="s">
        <v>204</v>
      </c>
      <c r="E145" s="175"/>
      <c r="F145" s="174">
        <v>113664</v>
      </c>
      <c r="G145" s="174">
        <v>0</v>
      </c>
      <c r="H145" s="174">
        <v>0</v>
      </c>
      <c r="I145" s="174">
        <v>0</v>
      </c>
      <c r="J145" s="174">
        <v>0</v>
      </c>
      <c r="K145" s="174">
        <v>0</v>
      </c>
      <c r="L145" s="174">
        <v>0</v>
      </c>
      <c r="M145" s="174">
        <v>0</v>
      </c>
      <c r="N145" s="174">
        <v>113664</v>
      </c>
    </row>
    <row r="146" spans="1:14" hidden="1" outlineLevel="1" x14ac:dyDescent="0.25">
      <c r="A146" s="175" t="s">
        <v>228</v>
      </c>
      <c r="B146" s="175" t="s">
        <v>229</v>
      </c>
      <c r="C146" s="175" t="s">
        <v>205</v>
      </c>
      <c r="D146" s="175" t="s">
        <v>206</v>
      </c>
      <c r="E146" s="175"/>
      <c r="F146" s="174">
        <v>18544</v>
      </c>
      <c r="G146" s="174">
        <v>0</v>
      </c>
      <c r="H146" s="174">
        <v>0</v>
      </c>
      <c r="I146" s="174">
        <v>0</v>
      </c>
      <c r="J146" s="174">
        <v>2016</v>
      </c>
      <c r="K146" s="174">
        <v>0</v>
      </c>
      <c r="L146" s="174">
        <v>0</v>
      </c>
      <c r="M146" s="174">
        <v>0</v>
      </c>
      <c r="N146" s="174">
        <v>20560</v>
      </c>
    </row>
    <row r="147" spans="1:14" hidden="1" outlineLevel="1" x14ac:dyDescent="0.25">
      <c r="A147" s="175" t="s">
        <v>228</v>
      </c>
      <c r="B147" s="175" t="s">
        <v>229</v>
      </c>
      <c r="C147" s="175" t="s">
        <v>207</v>
      </c>
      <c r="D147" s="175" t="s">
        <v>208</v>
      </c>
      <c r="E147" s="175"/>
      <c r="F147" s="174">
        <v>0</v>
      </c>
      <c r="G147" s="174">
        <v>0</v>
      </c>
      <c r="H147" s="174">
        <v>0</v>
      </c>
      <c r="I147" s="174">
        <v>0</v>
      </c>
      <c r="J147" s="174">
        <v>0</v>
      </c>
      <c r="K147" s="174">
        <v>0</v>
      </c>
      <c r="L147" s="174">
        <v>0</v>
      </c>
      <c r="M147" s="174">
        <v>0</v>
      </c>
      <c r="N147" s="174">
        <v>0</v>
      </c>
    </row>
    <row r="148" spans="1:14" hidden="1" outlineLevel="1" x14ac:dyDescent="0.25">
      <c r="A148" s="175" t="s">
        <v>228</v>
      </c>
      <c r="B148" s="175" t="s">
        <v>229</v>
      </c>
      <c r="C148" s="175" t="s">
        <v>209</v>
      </c>
      <c r="D148" s="175" t="s">
        <v>210</v>
      </c>
      <c r="E148" s="175"/>
      <c r="F148" s="174">
        <v>233040</v>
      </c>
      <c r="G148" s="174">
        <v>31568</v>
      </c>
      <c r="H148" s="174">
        <v>0</v>
      </c>
      <c r="I148" s="174">
        <v>0</v>
      </c>
      <c r="J148" s="174">
        <v>22032</v>
      </c>
      <c r="K148" s="174">
        <v>13772</v>
      </c>
      <c r="L148" s="174">
        <v>0</v>
      </c>
      <c r="M148" s="174">
        <v>0</v>
      </c>
      <c r="N148" s="174">
        <v>300412</v>
      </c>
    </row>
    <row r="149" spans="1:14" hidden="1" outlineLevel="1" x14ac:dyDescent="0.25">
      <c r="D149" s="173" t="s">
        <v>211</v>
      </c>
      <c r="E149" s="173"/>
    </row>
    <row r="150" spans="1:14" hidden="1" outlineLevel="1" x14ac:dyDescent="0.25">
      <c r="A150" s="175" t="s">
        <v>228</v>
      </c>
      <c r="B150" s="175" t="s">
        <v>229</v>
      </c>
      <c r="C150" s="175" t="s">
        <v>212</v>
      </c>
      <c r="D150" s="175" t="s">
        <v>213</v>
      </c>
      <c r="E150" s="175"/>
      <c r="F150" s="174">
        <v>0</v>
      </c>
      <c r="G150" s="174">
        <v>0</v>
      </c>
      <c r="H150" s="174">
        <v>0</v>
      </c>
      <c r="I150" s="174">
        <v>0</v>
      </c>
      <c r="J150" s="174">
        <v>0</v>
      </c>
      <c r="K150" s="174">
        <v>0</v>
      </c>
      <c r="L150" s="174">
        <v>0</v>
      </c>
      <c r="M150" s="174">
        <v>0</v>
      </c>
      <c r="N150" s="174">
        <v>0</v>
      </c>
    </row>
    <row r="151" spans="1:14" hidden="1" outlineLevel="1" x14ac:dyDescent="0.25">
      <c r="A151" s="175" t="s">
        <v>228</v>
      </c>
      <c r="B151" s="175" t="s">
        <v>229</v>
      </c>
      <c r="C151" s="175" t="s">
        <v>214</v>
      </c>
      <c r="D151" s="175" t="s">
        <v>215</v>
      </c>
      <c r="E151" s="175"/>
      <c r="F151" s="174">
        <v>0</v>
      </c>
      <c r="G151" s="174">
        <v>0</v>
      </c>
      <c r="H151" s="174">
        <v>0</v>
      </c>
      <c r="I151" s="174">
        <v>0</v>
      </c>
      <c r="J151" s="174">
        <v>0</v>
      </c>
      <c r="K151" s="174">
        <v>0</v>
      </c>
      <c r="L151" s="174">
        <v>0</v>
      </c>
      <c r="M151" s="174">
        <v>0</v>
      </c>
      <c r="N151" s="174">
        <v>0</v>
      </c>
    </row>
    <row r="152" spans="1:14" hidden="1" outlineLevel="1" x14ac:dyDescent="0.25">
      <c r="A152" s="175" t="s">
        <v>228</v>
      </c>
      <c r="B152" s="175" t="s">
        <v>229</v>
      </c>
      <c r="C152" s="175" t="s">
        <v>216</v>
      </c>
      <c r="D152" s="175" t="s">
        <v>217</v>
      </c>
      <c r="E152" s="175"/>
      <c r="F152" s="174">
        <v>0</v>
      </c>
      <c r="G152" s="174">
        <v>0</v>
      </c>
      <c r="H152" s="174">
        <v>0</v>
      </c>
      <c r="I152" s="174">
        <v>0</v>
      </c>
      <c r="J152" s="174">
        <v>0</v>
      </c>
      <c r="K152" s="174">
        <v>0</v>
      </c>
      <c r="L152" s="174">
        <v>0</v>
      </c>
      <c r="M152" s="174">
        <v>0</v>
      </c>
      <c r="N152" s="174">
        <v>0</v>
      </c>
    </row>
    <row r="153" spans="1:14" hidden="1" outlineLevel="1" x14ac:dyDescent="0.25">
      <c r="A153" s="175" t="s">
        <v>228</v>
      </c>
      <c r="B153" s="175" t="s">
        <v>229</v>
      </c>
      <c r="C153" s="175" t="s">
        <v>218</v>
      </c>
      <c r="D153" s="175" t="s">
        <v>219</v>
      </c>
      <c r="E153" s="175"/>
      <c r="F153" s="174">
        <v>0</v>
      </c>
      <c r="G153" s="174">
        <v>0</v>
      </c>
      <c r="H153" s="174">
        <v>0</v>
      </c>
      <c r="I153" s="174">
        <v>0</v>
      </c>
      <c r="J153" s="174">
        <v>0</v>
      </c>
      <c r="K153" s="174">
        <v>0</v>
      </c>
      <c r="L153" s="174">
        <v>0</v>
      </c>
      <c r="M153" s="174">
        <v>0</v>
      </c>
      <c r="N153" s="174">
        <v>0</v>
      </c>
    </row>
    <row r="154" spans="1:14" hidden="1" outlineLevel="1" x14ac:dyDescent="0.25">
      <c r="A154" s="175" t="s">
        <v>228</v>
      </c>
      <c r="B154" s="175" t="s">
        <v>229</v>
      </c>
      <c r="C154" s="175" t="s">
        <v>482</v>
      </c>
      <c r="D154" s="175" t="s">
        <v>483</v>
      </c>
      <c r="E154" s="175"/>
      <c r="F154" s="174">
        <v>0</v>
      </c>
      <c r="G154" s="174">
        <v>0</v>
      </c>
      <c r="H154" s="174">
        <v>0</v>
      </c>
      <c r="I154" s="174">
        <v>0</v>
      </c>
      <c r="J154" s="174">
        <v>0</v>
      </c>
      <c r="K154" s="174">
        <v>0</v>
      </c>
      <c r="L154" s="174">
        <v>0</v>
      </c>
      <c r="M154" s="174">
        <v>0</v>
      </c>
      <c r="N154" s="174">
        <v>0</v>
      </c>
    </row>
    <row r="155" spans="1:14" hidden="1" outlineLevel="1" x14ac:dyDescent="0.25">
      <c r="A155" s="175" t="s">
        <v>228</v>
      </c>
      <c r="B155" s="175" t="s">
        <v>229</v>
      </c>
      <c r="C155" s="175" t="s">
        <v>484</v>
      </c>
      <c r="D155" s="175" t="s">
        <v>220</v>
      </c>
      <c r="E155" s="175"/>
      <c r="F155" s="174">
        <v>0</v>
      </c>
      <c r="G155" s="174">
        <v>0</v>
      </c>
      <c r="H155" s="174">
        <v>0</v>
      </c>
      <c r="I155" s="174">
        <v>0</v>
      </c>
      <c r="J155" s="174">
        <v>0</v>
      </c>
      <c r="K155" s="174">
        <v>0</v>
      </c>
      <c r="L155" s="174">
        <v>0</v>
      </c>
      <c r="M155" s="174">
        <v>0</v>
      </c>
      <c r="N155" s="174">
        <v>0</v>
      </c>
    </row>
    <row r="156" spans="1:14" hidden="1" outlineLevel="1" x14ac:dyDescent="0.25"/>
    <row r="157" spans="1:14" hidden="1" outlineLevel="1" x14ac:dyDescent="0.25"/>
    <row r="158" spans="1:14" hidden="1" outlineLevel="1" x14ac:dyDescent="0.25">
      <c r="A158" s="173" t="s">
        <v>230</v>
      </c>
    </row>
    <row r="159" spans="1:14" hidden="1" outlineLevel="1" x14ac:dyDescent="0.25">
      <c r="A159" s="175" t="s">
        <v>6</v>
      </c>
      <c r="B159" s="175" t="s">
        <v>143</v>
      </c>
      <c r="C159" s="175" t="s">
        <v>14</v>
      </c>
      <c r="D159" s="173" t="s">
        <v>144</v>
      </c>
      <c r="E159" s="173"/>
      <c r="F159" s="174" t="s">
        <v>145</v>
      </c>
      <c r="G159" s="174" t="s">
        <v>146</v>
      </c>
      <c r="H159" s="174" t="s">
        <v>147</v>
      </c>
      <c r="I159" s="174" t="s">
        <v>148</v>
      </c>
      <c r="J159" s="174" t="s">
        <v>149</v>
      </c>
      <c r="K159" s="174" t="s">
        <v>150</v>
      </c>
      <c r="L159" s="174" t="s">
        <v>151</v>
      </c>
      <c r="M159" s="174" t="s">
        <v>152</v>
      </c>
      <c r="N159" s="174" t="s">
        <v>5</v>
      </c>
    </row>
    <row r="160" spans="1:14" hidden="1" outlineLevel="1" x14ac:dyDescent="0.25">
      <c r="A160" s="175" t="s">
        <v>231</v>
      </c>
      <c r="B160" s="175" t="s">
        <v>232</v>
      </c>
      <c r="C160" s="175" t="s">
        <v>155</v>
      </c>
      <c r="D160" s="175" t="s">
        <v>156</v>
      </c>
      <c r="E160" s="175"/>
      <c r="F160" s="174">
        <v>4560</v>
      </c>
      <c r="G160" s="174">
        <v>0</v>
      </c>
      <c r="H160" s="174">
        <v>0</v>
      </c>
      <c r="I160" s="174">
        <v>0</v>
      </c>
      <c r="J160" s="174">
        <v>0</v>
      </c>
      <c r="K160" s="174">
        <v>0</v>
      </c>
      <c r="L160" s="174">
        <v>0</v>
      </c>
      <c r="M160" s="174">
        <v>0</v>
      </c>
      <c r="N160" s="174">
        <v>4560</v>
      </c>
    </row>
    <row r="161" spans="1:14" hidden="1" outlineLevel="1" x14ac:dyDescent="0.25">
      <c r="A161" s="175" t="s">
        <v>231</v>
      </c>
      <c r="B161" s="175" t="s">
        <v>232</v>
      </c>
      <c r="C161" s="175" t="s">
        <v>157</v>
      </c>
      <c r="D161" s="175" t="s">
        <v>158</v>
      </c>
      <c r="E161" s="175"/>
      <c r="F161" s="174">
        <v>144</v>
      </c>
      <c r="G161" s="174">
        <v>0</v>
      </c>
      <c r="H161" s="174">
        <v>0</v>
      </c>
      <c r="I161" s="174">
        <v>0</v>
      </c>
      <c r="J161" s="174">
        <v>2480</v>
      </c>
      <c r="K161" s="174">
        <v>0</v>
      </c>
      <c r="L161" s="174">
        <v>0</v>
      </c>
      <c r="M161" s="174">
        <v>0</v>
      </c>
      <c r="N161" s="174">
        <v>2624</v>
      </c>
    </row>
    <row r="162" spans="1:14" hidden="1" outlineLevel="1" x14ac:dyDescent="0.25">
      <c r="A162" s="175" t="s">
        <v>231</v>
      </c>
      <c r="B162" s="175" t="s">
        <v>232</v>
      </c>
      <c r="C162" s="175" t="s">
        <v>159</v>
      </c>
      <c r="D162" s="175" t="s">
        <v>160</v>
      </c>
      <c r="E162" s="175"/>
      <c r="F162" s="174">
        <v>0</v>
      </c>
      <c r="G162" s="174">
        <v>43120</v>
      </c>
      <c r="H162" s="174">
        <v>0</v>
      </c>
      <c r="I162" s="174">
        <v>0</v>
      </c>
      <c r="J162" s="174">
        <v>4512</v>
      </c>
      <c r="K162" s="174">
        <v>0</v>
      </c>
      <c r="L162" s="174">
        <v>0</v>
      </c>
      <c r="M162" s="174">
        <v>0</v>
      </c>
      <c r="N162" s="174">
        <v>47632</v>
      </c>
    </row>
    <row r="163" spans="1:14" hidden="1" outlineLevel="1" x14ac:dyDescent="0.25">
      <c r="A163" s="175" t="s">
        <v>231</v>
      </c>
      <c r="B163" s="175" t="s">
        <v>232</v>
      </c>
      <c r="C163" s="175" t="s">
        <v>161</v>
      </c>
      <c r="D163" s="175" t="s">
        <v>162</v>
      </c>
      <c r="E163" s="175"/>
      <c r="F163" s="174">
        <v>1056</v>
      </c>
      <c r="G163" s="174">
        <v>448</v>
      </c>
      <c r="H163" s="174">
        <v>0</v>
      </c>
      <c r="I163" s="174">
        <v>0</v>
      </c>
      <c r="J163" s="174">
        <v>304</v>
      </c>
      <c r="K163" s="174">
        <v>0</v>
      </c>
      <c r="L163" s="174">
        <v>0</v>
      </c>
      <c r="M163" s="174">
        <v>0</v>
      </c>
      <c r="N163" s="174">
        <v>1808</v>
      </c>
    </row>
    <row r="164" spans="1:14" hidden="1" outlineLevel="1" x14ac:dyDescent="0.25">
      <c r="A164" s="175" t="s">
        <v>231</v>
      </c>
      <c r="B164" s="175" t="s">
        <v>232</v>
      </c>
      <c r="C164" s="175" t="s">
        <v>163</v>
      </c>
      <c r="D164" s="175" t="s">
        <v>164</v>
      </c>
      <c r="E164" s="175"/>
      <c r="F164" s="174">
        <v>0</v>
      </c>
      <c r="G164" s="174">
        <v>0</v>
      </c>
      <c r="H164" s="174">
        <v>0</v>
      </c>
      <c r="I164" s="174">
        <v>0</v>
      </c>
      <c r="J164" s="174">
        <v>0</v>
      </c>
      <c r="K164" s="174">
        <v>0</v>
      </c>
      <c r="L164" s="174">
        <v>0</v>
      </c>
      <c r="M164" s="174">
        <v>0</v>
      </c>
      <c r="N164" s="174">
        <v>0</v>
      </c>
    </row>
    <row r="165" spans="1:14" hidden="1" outlineLevel="1" x14ac:dyDescent="0.25">
      <c r="A165" s="175" t="s">
        <v>231</v>
      </c>
      <c r="B165" s="175" t="s">
        <v>232</v>
      </c>
      <c r="C165" s="175" t="s">
        <v>165</v>
      </c>
      <c r="D165" s="175" t="s">
        <v>166</v>
      </c>
      <c r="E165" s="175"/>
      <c r="F165" s="174">
        <v>352</v>
      </c>
      <c r="G165" s="174">
        <v>0</v>
      </c>
      <c r="H165" s="174">
        <v>0</v>
      </c>
      <c r="I165" s="174">
        <v>0</v>
      </c>
      <c r="J165" s="174">
        <v>1408</v>
      </c>
      <c r="K165" s="174">
        <v>0</v>
      </c>
      <c r="L165" s="174">
        <v>0</v>
      </c>
      <c r="M165" s="174">
        <v>0</v>
      </c>
      <c r="N165" s="174">
        <v>1760</v>
      </c>
    </row>
    <row r="166" spans="1:14" hidden="1" outlineLevel="1" x14ac:dyDescent="0.25">
      <c r="A166" s="175" t="s">
        <v>231</v>
      </c>
      <c r="B166" s="175" t="s">
        <v>232</v>
      </c>
      <c r="C166" s="175" t="s">
        <v>167</v>
      </c>
      <c r="D166" s="175" t="s">
        <v>168</v>
      </c>
      <c r="E166" s="175"/>
      <c r="F166" s="174">
        <v>0</v>
      </c>
      <c r="G166" s="174">
        <v>7072</v>
      </c>
      <c r="H166" s="174">
        <v>0</v>
      </c>
      <c r="I166" s="174">
        <v>0</v>
      </c>
      <c r="J166" s="174">
        <v>0</v>
      </c>
      <c r="K166" s="174">
        <v>768</v>
      </c>
      <c r="L166" s="174">
        <v>0</v>
      </c>
      <c r="M166" s="174">
        <v>0</v>
      </c>
      <c r="N166" s="174">
        <v>7840</v>
      </c>
    </row>
    <row r="167" spans="1:14" hidden="1" outlineLevel="1" x14ac:dyDescent="0.25">
      <c r="A167" s="175" t="s">
        <v>231</v>
      </c>
      <c r="B167" s="175" t="s">
        <v>232</v>
      </c>
      <c r="C167" s="175" t="s">
        <v>169</v>
      </c>
      <c r="D167" s="175" t="s">
        <v>170</v>
      </c>
      <c r="E167" s="175"/>
      <c r="F167" s="174">
        <v>0</v>
      </c>
      <c r="G167" s="174">
        <v>0</v>
      </c>
      <c r="H167" s="174">
        <v>0</v>
      </c>
      <c r="I167" s="174">
        <v>0</v>
      </c>
      <c r="J167" s="174">
        <v>0</v>
      </c>
      <c r="K167" s="174">
        <v>0</v>
      </c>
      <c r="L167" s="174">
        <v>0</v>
      </c>
      <c r="M167" s="174">
        <v>0</v>
      </c>
      <c r="N167" s="174">
        <v>0</v>
      </c>
    </row>
    <row r="168" spans="1:14" hidden="1" outlineLevel="1" x14ac:dyDescent="0.25">
      <c r="A168" s="175" t="s">
        <v>231</v>
      </c>
      <c r="B168" s="175" t="s">
        <v>232</v>
      </c>
      <c r="C168" s="175" t="s">
        <v>171</v>
      </c>
      <c r="D168" s="175" t="s">
        <v>172</v>
      </c>
      <c r="E168" s="175"/>
      <c r="F168" s="174">
        <v>96</v>
      </c>
      <c r="G168" s="174">
        <v>48</v>
      </c>
      <c r="H168" s="174">
        <v>0</v>
      </c>
      <c r="I168" s="174">
        <v>0</v>
      </c>
      <c r="J168" s="174">
        <v>128</v>
      </c>
      <c r="K168" s="174">
        <v>0</v>
      </c>
      <c r="L168" s="174">
        <v>0</v>
      </c>
      <c r="M168" s="174">
        <v>0</v>
      </c>
      <c r="N168" s="174">
        <v>272</v>
      </c>
    </row>
    <row r="169" spans="1:14" hidden="1" outlineLevel="1" x14ac:dyDescent="0.25">
      <c r="A169" s="175" t="s">
        <v>231</v>
      </c>
      <c r="B169" s="175" t="s">
        <v>232</v>
      </c>
      <c r="C169" s="175" t="s">
        <v>173</v>
      </c>
      <c r="D169" s="175" t="s">
        <v>174</v>
      </c>
      <c r="E169" s="175"/>
      <c r="F169" s="174">
        <v>0</v>
      </c>
      <c r="G169" s="174">
        <v>160</v>
      </c>
      <c r="H169" s="174">
        <v>0</v>
      </c>
      <c r="I169" s="174">
        <v>0</v>
      </c>
      <c r="J169" s="174">
        <v>0</v>
      </c>
      <c r="K169" s="174">
        <v>0</v>
      </c>
      <c r="L169" s="174">
        <v>0</v>
      </c>
      <c r="M169" s="174">
        <v>0</v>
      </c>
      <c r="N169" s="174">
        <v>160</v>
      </c>
    </row>
    <row r="170" spans="1:14" hidden="1" outlineLevel="1" x14ac:dyDescent="0.25">
      <c r="A170" s="175" t="s">
        <v>231</v>
      </c>
      <c r="B170" s="175" t="s">
        <v>232</v>
      </c>
      <c r="C170" s="175" t="s">
        <v>175</v>
      </c>
      <c r="D170" s="175" t="s">
        <v>176</v>
      </c>
      <c r="E170" s="175"/>
      <c r="F170" s="174">
        <v>0</v>
      </c>
      <c r="G170" s="174">
        <v>0</v>
      </c>
      <c r="H170" s="174">
        <v>0</v>
      </c>
      <c r="I170" s="174">
        <v>0</v>
      </c>
      <c r="J170" s="174">
        <v>0</v>
      </c>
      <c r="K170" s="174">
        <v>4128</v>
      </c>
      <c r="L170" s="174">
        <v>0</v>
      </c>
      <c r="M170" s="174">
        <v>0</v>
      </c>
      <c r="N170" s="174">
        <v>4128</v>
      </c>
    </row>
    <row r="171" spans="1:14" hidden="1" outlineLevel="1" x14ac:dyDescent="0.25">
      <c r="A171" s="175" t="s">
        <v>231</v>
      </c>
      <c r="B171" s="175" t="s">
        <v>232</v>
      </c>
      <c r="C171" s="175" t="s">
        <v>177</v>
      </c>
      <c r="D171" s="175" t="s">
        <v>178</v>
      </c>
      <c r="E171" s="175"/>
      <c r="F171" s="174">
        <v>226272</v>
      </c>
      <c r="G171" s="174">
        <v>0</v>
      </c>
      <c r="H171" s="174">
        <v>0</v>
      </c>
      <c r="I171" s="174">
        <v>0</v>
      </c>
      <c r="J171" s="174">
        <v>0</v>
      </c>
      <c r="K171" s="174">
        <v>0</v>
      </c>
      <c r="L171" s="174">
        <v>0</v>
      </c>
      <c r="M171" s="174">
        <v>0</v>
      </c>
      <c r="N171" s="174">
        <v>226272</v>
      </c>
    </row>
    <row r="172" spans="1:14" hidden="1" outlineLevel="1" x14ac:dyDescent="0.25">
      <c r="A172" s="175" t="s">
        <v>231</v>
      </c>
      <c r="B172" s="175" t="s">
        <v>232</v>
      </c>
      <c r="C172" s="175" t="s">
        <v>179</v>
      </c>
      <c r="D172" s="175" t="s">
        <v>180</v>
      </c>
      <c r="E172" s="175"/>
      <c r="F172" s="174">
        <v>35376</v>
      </c>
      <c r="G172" s="174">
        <v>0</v>
      </c>
      <c r="H172" s="174">
        <v>0</v>
      </c>
      <c r="I172" s="174">
        <v>0</v>
      </c>
      <c r="J172" s="174">
        <v>128</v>
      </c>
      <c r="K172" s="174">
        <v>0</v>
      </c>
      <c r="L172" s="174">
        <v>0</v>
      </c>
      <c r="M172" s="174">
        <v>0</v>
      </c>
      <c r="N172" s="174">
        <v>35504</v>
      </c>
    </row>
    <row r="173" spans="1:14" hidden="1" outlineLevel="1" x14ac:dyDescent="0.25">
      <c r="A173" s="175" t="s">
        <v>231</v>
      </c>
      <c r="B173" s="175" t="s">
        <v>232</v>
      </c>
      <c r="C173" s="175" t="s">
        <v>181</v>
      </c>
      <c r="D173" s="175" t="s">
        <v>182</v>
      </c>
      <c r="E173" s="175"/>
      <c r="F173" s="174">
        <v>0</v>
      </c>
      <c r="G173" s="174">
        <v>0</v>
      </c>
      <c r="H173" s="174">
        <v>0</v>
      </c>
      <c r="I173" s="174">
        <v>0</v>
      </c>
      <c r="J173" s="174">
        <v>0</v>
      </c>
      <c r="K173" s="174">
        <v>2048</v>
      </c>
      <c r="L173" s="174">
        <v>0</v>
      </c>
      <c r="M173" s="174">
        <v>0</v>
      </c>
      <c r="N173" s="174">
        <v>2048</v>
      </c>
    </row>
    <row r="174" spans="1:14" hidden="1" outlineLevel="1" x14ac:dyDescent="0.25">
      <c r="A174" s="175" t="s">
        <v>231</v>
      </c>
      <c r="B174" s="175" t="s">
        <v>232</v>
      </c>
      <c r="C174" s="175" t="s">
        <v>183</v>
      </c>
      <c r="D174" s="175" t="s">
        <v>184</v>
      </c>
      <c r="E174" s="175"/>
      <c r="F174" s="174">
        <v>0</v>
      </c>
      <c r="G174" s="174">
        <v>0</v>
      </c>
      <c r="H174" s="174">
        <v>0</v>
      </c>
      <c r="I174" s="174">
        <v>0</v>
      </c>
      <c r="J174" s="174">
        <v>0</v>
      </c>
      <c r="K174" s="174">
        <v>0</v>
      </c>
      <c r="L174" s="174">
        <v>0</v>
      </c>
      <c r="M174" s="174">
        <v>0</v>
      </c>
      <c r="N174" s="174">
        <v>0</v>
      </c>
    </row>
    <row r="175" spans="1:14" hidden="1" outlineLevel="1" x14ac:dyDescent="0.25">
      <c r="A175" s="175" t="s">
        <v>231</v>
      </c>
      <c r="B175" s="175" t="s">
        <v>232</v>
      </c>
      <c r="C175" s="175" t="s">
        <v>185</v>
      </c>
      <c r="D175" s="175" t="s">
        <v>186</v>
      </c>
      <c r="E175" s="175"/>
      <c r="F175" s="174">
        <v>480</v>
      </c>
      <c r="G175" s="174">
        <v>0</v>
      </c>
      <c r="H175" s="174">
        <v>0</v>
      </c>
      <c r="I175" s="174">
        <v>0</v>
      </c>
      <c r="J175" s="174">
        <v>0</v>
      </c>
      <c r="K175" s="174">
        <v>4336</v>
      </c>
      <c r="L175" s="174">
        <v>0</v>
      </c>
      <c r="M175" s="174">
        <v>0</v>
      </c>
      <c r="N175" s="174">
        <v>4816</v>
      </c>
    </row>
    <row r="176" spans="1:14" hidden="1" outlineLevel="1" x14ac:dyDescent="0.25">
      <c r="A176" s="175" t="s">
        <v>231</v>
      </c>
      <c r="B176" s="175" t="s">
        <v>232</v>
      </c>
      <c r="C176" s="175" t="s">
        <v>187</v>
      </c>
      <c r="D176" s="175" t="s">
        <v>188</v>
      </c>
      <c r="E176" s="175"/>
      <c r="F176" s="174">
        <v>0</v>
      </c>
      <c r="G176" s="174">
        <v>0</v>
      </c>
      <c r="H176" s="174">
        <v>0</v>
      </c>
      <c r="I176" s="174">
        <v>0</v>
      </c>
      <c r="J176" s="174">
        <v>0</v>
      </c>
      <c r="K176" s="174">
        <v>0</v>
      </c>
      <c r="L176" s="174">
        <v>0</v>
      </c>
      <c r="M176" s="174">
        <v>0</v>
      </c>
      <c r="N176" s="174">
        <v>0</v>
      </c>
    </row>
    <row r="177" spans="1:14" hidden="1" outlineLevel="1" x14ac:dyDescent="0.25">
      <c r="A177" s="175" t="s">
        <v>231</v>
      </c>
      <c r="B177" s="175" t="s">
        <v>232</v>
      </c>
      <c r="C177" s="175" t="s">
        <v>189</v>
      </c>
      <c r="D177" s="175" t="s">
        <v>190</v>
      </c>
      <c r="E177" s="175"/>
      <c r="F177" s="174">
        <v>0</v>
      </c>
      <c r="G177" s="174">
        <v>0</v>
      </c>
      <c r="H177" s="174">
        <v>0</v>
      </c>
      <c r="I177" s="174">
        <v>0</v>
      </c>
      <c r="J177" s="174">
        <v>0</v>
      </c>
      <c r="K177" s="174">
        <v>0</v>
      </c>
      <c r="L177" s="174">
        <v>0</v>
      </c>
      <c r="M177" s="174">
        <v>0</v>
      </c>
      <c r="N177" s="174">
        <v>0</v>
      </c>
    </row>
    <row r="178" spans="1:14" hidden="1" outlineLevel="1" x14ac:dyDescent="0.25">
      <c r="A178" s="175" t="s">
        <v>231</v>
      </c>
      <c r="B178" s="175" t="s">
        <v>232</v>
      </c>
      <c r="C178" s="175" t="s">
        <v>191</v>
      </c>
      <c r="D178" s="175" t="s">
        <v>192</v>
      </c>
      <c r="E178" s="175"/>
      <c r="F178" s="174">
        <v>0</v>
      </c>
      <c r="G178" s="174">
        <v>29808</v>
      </c>
      <c r="H178" s="174">
        <v>0</v>
      </c>
      <c r="I178" s="174">
        <v>0</v>
      </c>
      <c r="J178" s="174">
        <v>0</v>
      </c>
      <c r="K178" s="174">
        <v>0</v>
      </c>
      <c r="L178" s="174">
        <v>0</v>
      </c>
      <c r="M178" s="174">
        <v>0</v>
      </c>
      <c r="N178" s="174">
        <v>29808</v>
      </c>
    </row>
    <row r="179" spans="1:14" hidden="1" outlineLevel="1" x14ac:dyDescent="0.25">
      <c r="A179" s="175" t="s">
        <v>231</v>
      </c>
      <c r="B179" s="175" t="s">
        <v>232</v>
      </c>
      <c r="C179" s="175" t="s">
        <v>193</v>
      </c>
      <c r="D179" s="175" t="s">
        <v>194</v>
      </c>
      <c r="E179" s="175"/>
      <c r="F179" s="174">
        <v>0</v>
      </c>
      <c r="G179" s="174">
        <v>0</v>
      </c>
      <c r="H179" s="174">
        <v>0</v>
      </c>
      <c r="I179" s="174">
        <v>0</v>
      </c>
      <c r="J179" s="174">
        <v>1536</v>
      </c>
      <c r="K179" s="174">
        <v>0</v>
      </c>
      <c r="L179" s="174">
        <v>0</v>
      </c>
      <c r="M179" s="174">
        <v>0</v>
      </c>
      <c r="N179" s="174">
        <v>1536</v>
      </c>
    </row>
    <row r="180" spans="1:14" hidden="1" outlineLevel="1" x14ac:dyDescent="0.25">
      <c r="A180" s="175" t="s">
        <v>231</v>
      </c>
      <c r="B180" s="175" t="s">
        <v>232</v>
      </c>
      <c r="C180" s="175" t="s">
        <v>195</v>
      </c>
      <c r="D180" s="175" t="s">
        <v>196</v>
      </c>
      <c r="E180" s="175"/>
      <c r="F180" s="174">
        <v>0</v>
      </c>
      <c r="G180" s="174">
        <v>0</v>
      </c>
      <c r="H180" s="174">
        <v>0</v>
      </c>
      <c r="I180" s="174">
        <v>0</v>
      </c>
      <c r="J180" s="174">
        <v>0</v>
      </c>
      <c r="K180" s="174">
        <v>0</v>
      </c>
      <c r="L180" s="174">
        <v>0</v>
      </c>
      <c r="M180" s="174">
        <v>0</v>
      </c>
      <c r="N180" s="174">
        <v>0</v>
      </c>
    </row>
    <row r="181" spans="1:14" hidden="1" outlineLevel="1" x14ac:dyDescent="0.25">
      <c r="A181" s="175" t="s">
        <v>231</v>
      </c>
      <c r="B181" s="175" t="s">
        <v>232</v>
      </c>
      <c r="C181" s="175" t="s">
        <v>197</v>
      </c>
      <c r="D181" s="175" t="s">
        <v>198</v>
      </c>
      <c r="E181" s="175"/>
      <c r="F181" s="174">
        <v>0</v>
      </c>
      <c r="G181" s="174">
        <v>0</v>
      </c>
      <c r="H181" s="174">
        <v>0</v>
      </c>
      <c r="I181" s="174">
        <v>0</v>
      </c>
      <c r="J181" s="174">
        <v>0</v>
      </c>
      <c r="K181" s="174">
        <v>0</v>
      </c>
      <c r="L181" s="174">
        <v>0</v>
      </c>
      <c r="M181" s="174">
        <v>0</v>
      </c>
      <c r="N181" s="174">
        <v>0</v>
      </c>
    </row>
    <row r="182" spans="1:14" hidden="1" outlineLevel="1" x14ac:dyDescent="0.25">
      <c r="A182" s="175" t="s">
        <v>231</v>
      </c>
      <c r="B182" s="175" t="s">
        <v>232</v>
      </c>
      <c r="C182" s="175" t="s">
        <v>199</v>
      </c>
      <c r="D182" s="175" t="s">
        <v>200</v>
      </c>
      <c r="E182" s="175"/>
      <c r="F182" s="174">
        <v>1104</v>
      </c>
      <c r="G182" s="174">
        <v>0</v>
      </c>
      <c r="H182" s="174">
        <v>0</v>
      </c>
      <c r="I182" s="174">
        <v>0</v>
      </c>
      <c r="J182" s="174">
        <v>0</v>
      </c>
      <c r="K182" s="174">
        <v>0</v>
      </c>
      <c r="L182" s="174">
        <v>0</v>
      </c>
      <c r="M182" s="174">
        <v>0</v>
      </c>
      <c r="N182" s="174">
        <v>1104</v>
      </c>
    </row>
    <row r="183" spans="1:14" hidden="1" outlineLevel="1" x14ac:dyDescent="0.25">
      <c r="A183" s="175" t="s">
        <v>231</v>
      </c>
      <c r="B183" s="175" t="s">
        <v>232</v>
      </c>
      <c r="C183" s="175" t="s">
        <v>201</v>
      </c>
      <c r="D183" s="175" t="s">
        <v>202</v>
      </c>
      <c r="E183" s="175"/>
      <c r="F183" s="174">
        <v>528</v>
      </c>
      <c r="G183" s="174">
        <v>0</v>
      </c>
      <c r="H183" s="174">
        <v>0</v>
      </c>
      <c r="I183" s="174">
        <v>0</v>
      </c>
      <c r="J183" s="174">
        <v>0</v>
      </c>
      <c r="K183" s="174">
        <v>0</v>
      </c>
      <c r="L183" s="174">
        <v>0</v>
      </c>
      <c r="M183" s="174">
        <v>0</v>
      </c>
      <c r="N183" s="174">
        <v>528</v>
      </c>
    </row>
    <row r="184" spans="1:14" hidden="1" outlineLevel="1" x14ac:dyDescent="0.25">
      <c r="A184" s="175" t="s">
        <v>231</v>
      </c>
      <c r="B184" s="175" t="s">
        <v>232</v>
      </c>
      <c r="C184" s="175" t="s">
        <v>203</v>
      </c>
      <c r="D184" s="175" t="s">
        <v>204</v>
      </c>
      <c r="E184" s="175"/>
      <c r="F184" s="174">
        <v>438016</v>
      </c>
      <c r="G184" s="174">
        <v>0</v>
      </c>
      <c r="H184" s="174">
        <v>0</v>
      </c>
      <c r="I184" s="174">
        <v>0</v>
      </c>
      <c r="J184" s="174">
        <v>0</v>
      </c>
      <c r="K184" s="174">
        <v>0</v>
      </c>
      <c r="L184" s="174">
        <v>0</v>
      </c>
      <c r="M184" s="174">
        <v>0</v>
      </c>
      <c r="N184" s="174">
        <v>438016</v>
      </c>
    </row>
    <row r="185" spans="1:14" hidden="1" outlineLevel="1" x14ac:dyDescent="0.25">
      <c r="A185" s="175" t="s">
        <v>231</v>
      </c>
      <c r="B185" s="175" t="s">
        <v>232</v>
      </c>
      <c r="C185" s="175" t="s">
        <v>205</v>
      </c>
      <c r="D185" s="175" t="s">
        <v>206</v>
      </c>
      <c r="E185" s="175"/>
      <c r="F185" s="174">
        <v>31312</v>
      </c>
      <c r="G185" s="174">
        <v>0</v>
      </c>
      <c r="H185" s="174">
        <v>0</v>
      </c>
      <c r="I185" s="174">
        <v>0</v>
      </c>
      <c r="J185" s="174">
        <v>688</v>
      </c>
      <c r="K185" s="174">
        <v>0</v>
      </c>
      <c r="L185" s="174">
        <v>0</v>
      </c>
      <c r="M185" s="174">
        <v>0</v>
      </c>
      <c r="N185" s="174">
        <v>32000</v>
      </c>
    </row>
    <row r="186" spans="1:14" hidden="1" outlineLevel="1" x14ac:dyDescent="0.25">
      <c r="A186" s="175" t="s">
        <v>231</v>
      </c>
      <c r="B186" s="175" t="s">
        <v>232</v>
      </c>
      <c r="C186" s="175" t="s">
        <v>207</v>
      </c>
      <c r="D186" s="175" t="s">
        <v>208</v>
      </c>
      <c r="E186" s="175"/>
      <c r="F186" s="174">
        <v>0</v>
      </c>
      <c r="G186" s="174">
        <v>0</v>
      </c>
      <c r="H186" s="174">
        <v>0</v>
      </c>
      <c r="I186" s="174">
        <v>0</v>
      </c>
      <c r="J186" s="174">
        <v>0</v>
      </c>
      <c r="K186" s="174">
        <v>0</v>
      </c>
      <c r="L186" s="174">
        <v>0</v>
      </c>
      <c r="M186" s="174">
        <v>0</v>
      </c>
      <c r="N186" s="174">
        <v>0</v>
      </c>
    </row>
    <row r="187" spans="1:14" hidden="1" outlineLevel="1" x14ac:dyDescent="0.25">
      <c r="A187" s="175" t="s">
        <v>231</v>
      </c>
      <c r="B187" s="175" t="s">
        <v>232</v>
      </c>
      <c r="C187" s="175" t="s">
        <v>209</v>
      </c>
      <c r="D187" s="175" t="s">
        <v>210</v>
      </c>
      <c r="E187" s="175"/>
      <c r="F187" s="174">
        <v>739296</v>
      </c>
      <c r="G187" s="174">
        <v>80656</v>
      </c>
      <c r="H187" s="174">
        <v>0</v>
      </c>
      <c r="I187" s="174">
        <v>0</v>
      </c>
      <c r="J187" s="174">
        <v>11184</v>
      </c>
      <c r="K187" s="174">
        <v>11280</v>
      </c>
      <c r="L187" s="174">
        <v>0</v>
      </c>
      <c r="M187" s="174">
        <v>0</v>
      </c>
      <c r="N187" s="174">
        <v>842416</v>
      </c>
    </row>
    <row r="188" spans="1:14" hidden="1" outlineLevel="1" x14ac:dyDescent="0.25">
      <c r="D188" s="173" t="s">
        <v>211</v>
      </c>
      <c r="E188" s="173"/>
    </row>
    <row r="189" spans="1:14" hidden="1" outlineLevel="1" x14ac:dyDescent="0.25">
      <c r="A189" s="175" t="s">
        <v>231</v>
      </c>
      <c r="B189" s="175" t="s">
        <v>232</v>
      </c>
      <c r="C189" s="175" t="s">
        <v>212</v>
      </c>
      <c r="D189" s="175" t="s">
        <v>213</v>
      </c>
      <c r="E189" s="175"/>
      <c r="F189" s="174">
        <v>0</v>
      </c>
      <c r="G189" s="174">
        <v>0</v>
      </c>
      <c r="H189" s="174">
        <v>0</v>
      </c>
      <c r="I189" s="174">
        <v>0</v>
      </c>
      <c r="J189" s="174">
        <v>0</v>
      </c>
      <c r="K189" s="174">
        <v>0</v>
      </c>
      <c r="L189" s="174">
        <v>0</v>
      </c>
      <c r="M189" s="174">
        <v>0</v>
      </c>
      <c r="N189" s="174">
        <v>0</v>
      </c>
    </row>
    <row r="190" spans="1:14" hidden="1" outlineLevel="1" x14ac:dyDescent="0.25">
      <c r="A190" s="175" t="s">
        <v>231</v>
      </c>
      <c r="B190" s="175" t="s">
        <v>232</v>
      </c>
      <c r="C190" s="175" t="s">
        <v>214</v>
      </c>
      <c r="D190" s="175" t="s">
        <v>215</v>
      </c>
      <c r="E190" s="175"/>
      <c r="F190" s="174">
        <v>0</v>
      </c>
      <c r="G190" s="174">
        <v>0</v>
      </c>
      <c r="H190" s="174">
        <v>0</v>
      </c>
      <c r="I190" s="174">
        <v>0</v>
      </c>
      <c r="J190" s="174">
        <v>0</v>
      </c>
      <c r="K190" s="174">
        <v>0</v>
      </c>
      <c r="L190" s="174">
        <v>0</v>
      </c>
      <c r="M190" s="174">
        <v>0</v>
      </c>
      <c r="N190" s="174">
        <v>0</v>
      </c>
    </row>
    <row r="191" spans="1:14" hidden="1" outlineLevel="1" x14ac:dyDescent="0.25">
      <c r="A191" s="175" t="s">
        <v>231</v>
      </c>
      <c r="B191" s="175" t="s">
        <v>232</v>
      </c>
      <c r="C191" s="175" t="s">
        <v>216</v>
      </c>
      <c r="D191" s="175" t="s">
        <v>217</v>
      </c>
      <c r="E191" s="175"/>
      <c r="F191" s="174">
        <v>0</v>
      </c>
      <c r="G191" s="174">
        <v>0</v>
      </c>
      <c r="H191" s="174">
        <v>0</v>
      </c>
      <c r="I191" s="174">
        <v>0</v>
      </c>
      <c r="J191" s="174">
        <v>0</v>
      </c>
      <c r="K191" s="174">
        <v>0</v>
      </c>
      <c r="L191" s="174">
        <v>0</v>
      </c>
      <c r="M191" s="174">
        <v>0</v>
      </c>
      <c r="N191" s="174">
        <v>0</v>
      </c>
    </row>
    <row r="192" spans="1:14" hidden="1" outlineLevel="1" x14ac:dyDescent="0.25">
      <c r="A192" s="175" t="s">
        <v>231</v>
      </c>
      <c r="B192" s="175" t="s">
        <v>232</v>
      </c>
      <c r="C192" s="175" t="s">
        <v>218</v>
      </c>
      <c r="D192" s="175" t="s">
        <v>219</v>
      </c>
      <c r="E192" s="175"/>
      <c r="F192" s="174">
        <v>0</v>
      </c>
      <c r="G192" s="174">
        <v>0</v>
      </c>
      <c r="H192" s="174">
        <v>0</v>
      </c>
      <c r="I192" s="174">
        <v>0</v>
      </c>
      <c r="J192" s="174">
        <v>0</v>
      </c>
      <c r="K192" s="174">
        <v>0</v>
      </c>
      <c r="L192" s="174">
        <v>0</v>
      </c>
      <c r="M192" s="174">
        <v>0</v>
      </c>
      <c r="N192" s="174">
        <v>0</v>
      </c>
    </row>
    <row r="193" spans="1:14" hidden="1" outlineLevel="1" x14ac:dyDescent="0.25">
      <c r="A193" s="175" t="s">
        <v>231</v>
      </c>
      <c r="B193" s="175" t="s">
        <v>232</v>
      </c>
      <c r="C193" s="175" t="s">
        <v>482</v>
      </c>
      <c r="D193" s="175" t="s">
        <v>483</v>
      </c>
      <c r="E193" s="175"/>
      <c r="F193" s="174">
        <v>0</v>
      </c>
      <c r="G193" s="174">
        <v>0</v>
      </c>
      <c r="H193" s="174">
        <v>0</v>
      </c>
      <c r="I193" s="174">
        <v>0</v>
      </c>
      <c r="J193" s="174">
        <v>0</v>
      </c>
      <c r="K193" s="174">
        <v>0</v>
      </c>
      <c r="L193" s="174">
        <v>0</v>
      </c>
      <c r="M193" s="174">
        <v>0</v>
      </c>
      <c r="N193" s="174">
        <v>0</v>
      </c>
    </row>
    <row r="194" spans="1:14" hidden="1" outlineLevel="1" x14ac:dyDescent="0.25">
      <c r="A194" s="175" t="s">
        <v>231</v>
      </c>
      <c r="B194" s="175" t="s">
        <v>232</v>
      </c>
      <c r="C194" s="175" t="s">
        <v>484</v>
      </c>
      <c r="D194" s="175" t="s">
        <v>220</v>
      </c>
      <c r="E194" s="175"/>
      <c r="F194" s="174">
        <v>0</v>
      </c>
      <c r="G194" s="174">
        <v>0</v>
      </c>
      <c r="H194" s="174">
        <v>0</v>
      </c>
      <c r="I194" s="174">
        <v>0</v>
      </c>
      <c r="J194" s="174">
        <v>0</v>
      </c>
      <c r="K194" s="174">
        <v>0</v>
      </c>
      <c r="L194" s="174">
        <v>0</v>
      </c>
      <c r="M194" s="174">
        <v>0</v>
      </c>
      <c r="N194" s="174">
        <v>0</v>
      </c>
    </row>
    <row r="195" spans="1:14" hidden="1" outlineLevel="1" x14ac:dyDescent="0.25"/>
    <row r="196" spans="1:14" hidden="1" outlineLevel="1" x14ac:dyDescent="0.25"/>
    <row r="197" spans="1:14" hidden="1" outlineLevel="1" x14ac:dyDescent="0.25">
      <c r="A197" s="173" t="s">
        <v>233</v>
      </c>
    </row>
    <row r="198" spans="1:14" hidden="1" outlineLevel="1" x14ac:dyDescent="0.25">
      <c r="A198" s="175" t="s">
        <v>6</v>
      </c>
      <c r="B198" s="175" t="s">
        <v>143</v>
      </c>
      <c r="C198" s="175" t="s">
        <v>14</v>
      </c>
      <c r="D198" s="173" t="s">
        <v>144</v>
      </c>
      <c r="E198" s="173"/>
      <c r="F198" s="174" t="s">
        <v>145</v>
      </c>
      <c r="G198" s="174" t="s">
        <v>146</v>
      </c>
      <c r="H198" s="174" t="s">
        <v>147</v>
      </c>
      <c r="I198" s="174" t="s">
        <v>148</v>
      </c>
      <c r="J198" s="174" t="s">
        <v>149</v>
      </c>
      <c r="K198" s="174" t="s">
        <v>150</v>
      </c>
      <c r="L198" s="174" t="s">
        <v>151</v>
      </c>
      <c r="M198" s="174" t="s">
        <v>152</v>
      </c>
      <c r="N198" s="174" t="s">
        <v>5</v>
      </c>
    </row>
    <row r="199" spans="1:14" hidden="1" outlineLevel="1" x14ac:dyDescent="0.25">
      <c r="A199" s="175" t="s">
        <v>234</v>
      </c>
      <c r="B199" s="175" t="s">
        <v>235</v>
      </c>
      <c r="C199" s="175" t="s">
        <v>155</v>
      </c>
      <c r="D199" s="175" t="s">
        <v>156</v>
      </c>
      <c r="E199" s="175"/>
      <c r="F199" s="174">
        <v>0</v>
      </c>
      <c r="G199" s="174">
        <v>0</v>
      </c>
      <c r="H199" s="174">
        <v>0</v>
      </c>
      <c r="I199" s="174">
        <v>0</v>
      </c>
      <c r="J199" s="174">
        <v>0</v>
      </c>
      <c r="K199" s="174">
        <v>0</v>
      </c>
      <c r="L199" s="174">
        <v>0</v>
      </c>
      <c r="M199" s="174">
        <v>0</v>
      </c>
      <c r="N199" s="174">
        <v>0</v>
      </c>
    </row>
    <row r="200" spans="1:14" hidden="1" outlineLevel="1" x14ac:dyDescent="0.25">
      <c r="A200" s="175" t="s">
        <v>234</v>
      </c>
      <c r="B200" s="175" t="s">
        <v>235</v>
      </c>
      <c r="C200" s="175" t="s">
        <v>157</v>
      </c>
      <c r="D200" s="175" t="s">
        <v>158</v>
      </c>
      <c r="E200" s="175"/>
      <c r="F200" s="174">
        <v>0</v>
      </c>
      <c r="G200" s="174">
        <v>0</v>
      </c>
      <c r="H200" s="174">
        <v>0</v>
      </c>
      <c r="I200" s="174">
        <v>0</v>
      </c>
      <c r="J200" s="174">
        <v>29568</v>
      </c>
      <c r="K200" s="174">
        <v>0</v>
      </c>
      <c r="L200" s="174">
        <v>0</v>
      </c>
      <c r="M200" s="174">
        <v>0</v>
      </c>
      <c r="N200" s="174">
        <v>29568</v>
      </c>
    </row>
    <row r="201" spans="1:14" hidden="1" outlineLevel="1" x14ac:dyDescent="0.25">
      <c r="A201" s="175" t="s">
        <v>234</v>
      </c>
      <c r="B201" s="175" t="s">
        <v>235</v>
      </c>
      <c r="C201" s="175" t="s">
        <v>159</v>
      </c>
      <c r="D201" s="175" t="s">
        <v>160</v>
      </c>
      <c r="E201" s="175"/>
      <c r="F201" s="174">
        <v>0</v>
      </c>
      <c r="G201" s="174">
        <v>19968</v>
      </c>
      <c r="H201" s="174">
        <v>0</v>
      </c>
      <c r="I201" s="174">
        <v>0</v>
      </c>
      <c r="J201" s="174">
        <v>288</v>
      </c>
      <c r="K201" s="174">
        <v>0</v>
      </c>
      <c r="L201" s="174">
        <v>0</v>
      </c>
      <c r="M201" s="174">
        <v>0</v>
      </c>
      <c r="N201" s="174">
        <v>20256</v>
      </c>
    </row>
    <row r="202" spans="1:14" hidden="1" outlineLevel="1" x14ac:dyDescent="0.25">
      <c r="A202" s="175" t="s">
        <v>234</v>
      </c>
      <c r="B202" s="175" t="s">
        <v>235</v>
      </c>
      <c r="C202" s="175" t="s">
        <v>161</v>
      </c>
      <c r="D202" s="175" t="s">
        <v>162</v>
      </c>
      <c r="E202" s="175"/>
      <c r="F202" s="174">
        <v>672</v>
      </c>
      <c r="G202" s="174">
        <v>5952</v>
      </c>
      <c r="H202" s="174">
        <v>0</v>
      </c>
      <c r="I202" s="174">
        <v>0</v>
      </c>
      <c r="J202" s="174">
        <v>1872</v>
      </c>
      <c r="K202" s="174">
        <v>4224</v>
      </c>
      <c r="L202" s="174">
        <v>0</v>
      </c>
      <c r="M202" s="174">
        <v>0</v>
      </c>
      <c r="N202" s="174">
        <v>12720</v>
      </c>
    </row>
    <row r="203" spans="1:14" hidden="1" outlineLevel="1" x14ac:dyDescent="0.25">
      <c r="A203" s="175" t="s">
        <v>234</v>
      </c>
      <c r="B203" s="175" t="s">
        <v>235</v>
      </c>
      <c r="C203" s="175" t="s">
        <v>163</v>
      </c>
      <c r="D203" s="175" t="s">
        <v>164</v>
      </c>
      <c r="E203" s="175"/>
      <c r="F203" s="174">
        <v>0</v>
      </c>
      <c r="G203" s="174">
        <v>0</v>
      </c>
      <c r="H203" s="174">
        <v>0</v>
      </c>
      <c r="I203" s="174">
        <v>0</v>
      </c>
      <c r="J203" s="174">
        <v>0</v>
      </c>
      <c r="K203" s="174">
        <v>0</v>
      </c>
      <c r="L203" s="174">
        <v>0</v>
      </c>
      <c r="M203" s="174">
        <v>0</v>
      </c>
      <c r="N203" s="174">
        <v>0</v>
      </c>
    </row>
    <row r="204" spans="1:14" hidden="1" outlineLevel="1" x14ac:dyDescent="0.25">
      <c r="A204" s="175" t="s">
        <v>234</v>
      </c>
      <c r="B204" s="175" t="s">
        <v>235</v>
      </c>
      <c r="C204" s="175" t="s">
        <v>165</v>
      </c>
      <c r="D204" s="175" t="s">
        <v>166</v>
      </c>
      <c r="E204" s="175"/>
      <c r="F204" s="174">
        <v>96</v>
      </c>
      <c r="G204" s="174">
        <v>0</v>
      </c>
      <c r="H204" s="174">
        <v>0</v>
      </c>
      <c r="I204" s="174">
        <v>0</v>
      </c>
      <c r="J204" s="174">
        <v>624</v>
      </c>
      <c r="K204" s="174">
        <v>0</v>
      </c>
      <c r="L204" s="174">
        <v>0</v>
      </c>
      <c r="M204" s="174">
        <v>0</v>
      </c>
      <c r="N204" s="174">
        <v>720</v>
      </c>
    </row>
    <row r="205" spans="1:14" hidden="1" outlineLevel="1" x14ac:dyDescent="0.25">
      <c r="A205" s="175" t="s">
        <v>234</v>
      </c>
      <c r="B205" s="175" t="s">
        <v>235</v>
      </c>
      <c r="C205" s="175" t="s">
        <v>167</v>
      </c>
      <c r="D205" s="175" t="s">
        <v>168</v>
      </c>
      <c r="E205" s="175"/>
      <c r="F205" s="174">
        <v>0</v>
      </c>
      <c r="G205" s="174">
        <v>256</v>
      </c>
      <c r="H205" s="174">
        <v>0</v>
      </c>
      <c r="I205" s="174">
        <v>0</v>
      </c>
      <c r="J205" s="174">
        <v>0</v>
      </c>
      <c r="K205" s="174">
        <v>5312</v>
      </c>
      <c r="L205" s="174">
        <v>0</v>
      </c>
      <c r="M205" s="174">
        <v>0</v>
      </c>
      <c r="N205" s="174">
        <v>5568</v>
      </c>
    </row>
    <row r="206" spans="1:14" hidden="1" outlineLevel="1" x14ac:dyDescent="0.25">
      <c r="A206" s="175" t="s">
        <v>234</v>
      </c>
      <c r="B206" s="175" t="s">
        <v>235</v>
      </c>
      <c r="C206" s="175" t="s">
        <v>169</v>
      </c>
      <c r="D206" s="175" t="s">
        <v>170</v>
      </c>
      <c r="E206" s="175"/>
      <c r="F206" s="174">
        <v>0</v>
      </c>
      <c r="G206" s="174">
        <v>0</v>
      </c>
      <c r="H206" s="174">
        <v>0</v>
      </c>
      <c r="I206" s="174">
        <v>0</v>
      </c>
      <c r="J206" s="174">
        <v>0</v>
      </c>
      <c r="K206" s="174">
        <v>0</v>
      </c>
      <c r="L206" s="174">
        <v>0</v>
      </c>
      <c r="M206" s="174">
        <v>0</v>
      </c>
      <c r="N206" s="174">
        <v>0</v>
      </c>
    </row>
    <row r="207" spans="1:14" hidden="1" outlineLevel="1" x14ac:dyDescent="0.25">
      <c r="A207" s="175" t="s">
        <v>234</v>
      </c>
      <c r="B207" s="175" t="s">
        <v>235</v>
      </c>
      <c r="C207" s="175" t="s">
        <v>171</v>
      </c>
      <c r="D207" s="175" t="s">
        <v>172</v>
      </c>
      <c r="E207" s="175"/>
      <c r="F207" s="174">
        <v>0</v>
      </c>
      <c r="G207" s="174">
        <v>64</v>
      </c>
      <c r="H207" s="174">
        <v>0</v>
      </c>
      <c r="I207" s="174">
        <v>0</v>
      </c>
      <c r="J207" s="174">
        <v>0</v>
      </c>
      <c r="K207" s="174">
        <v>0</v>
      </c>
      <c r="L207" s="174">
        <v>0</v>
      </c>
      <c r="M207" s="174">
        <v>0</v>
      </c>
      <c r="N207" s="174">
        <v>64</v>
      </c>
    </row>
    <row r="208" spans="1:14" hidden="1" outlineLevel="1" x14ac:dyDescent="0.25">
      <c r="A208" s="175" t="s">
        <v>234</v>
      </c>
      <c r="B208" s="175" t="s">
        <v>235</v>
      </c>
      <c r="C208" s="175" t="s">
        <v>173</v>
      </c>
      <c r="D208" s="175" t="s">
        <v>174</v>
      </c>
      <c r="E208" s="175"/>
      <c r="F208" s="174">
        <v>0</v>
      </c>
      <c r="G208" s="174">
        <v>624</v>
      </c>
      <c r="H208" s="174">
        <v>0</v>
      </c>
      <c r="I208" s="174">
        <v>0</v>
      </c>
      <c r="J208" s="174">
        <v>0</v>
      </c>
      <c r="K208" s="174">
        <v>0</v>
      </c>
      <c r="L208" s="174">
        <v>0</v>
      </c>
      <c r="M208" s="174">
        <v>0</v>
      </c>
      <c r="N208" s="174">
        <v>624</v>
      </c>
    </row>
    <row r="209" spans="1:14" hidden="1" outlineLevel="1" x14ac:dyDescent="0.25">
      <c r="A209" s="175" t="s">
        <v>234</v>
      </c>
      <c r="B209" s="175" t="s">
        <v>235</v>
      </c>
      <c r="C209" s="175" t="s">
        <v>175</v>
      </c>
      <c r="D209" s="175" t="s">
        <v>176</v>
      </c>
      <c r="E209" s="175"/>
      <c r="F209" s="174">
        <v>0</v>
      </c>
      <c r="G209" s="174">
        <v>0</v>
      </c>
      <c r="H209" s="174">
        <v>0</v>
      </c>
      <c r="I209" s="174">
        <v>0</v>
      </c>
      <c r="J209" s="174">
        <v>0</v>
      </c>
      <c r="K209" s="174">
        <v>0</v>
      </c>
      <c r="L209" s="174">
        <v>0</v>
      </c>
      <c r="M209" s="174">
        <v>0</v>
      </c>
      <c r="N209" s="174">
        <v>0</v>
      </c>
    </row>
    <row r="210" spans="1:14" hidden="1" outlineLevel="1" x14ac:dyDescent="0.25">
      <c r="A210" s="175" t="s">
        <v>234</v>
      </c>
      <c r="B210" s="175" t="s">
        <v>235</v>
      </c>
      <c r="C210" s="175" t="s">
        <v>177</v>
      </c>
      <c r="D210" s="175" t="s">
        <v>178</v>
      </c>
      <c r="E210" s="175"/>
      <c r="F210" s="174">
        <v>82464</v>
      </c>
      <c r="G210" s="174">
        <v>0</v>
      </c>
      <c r="H210" s="174">
        <v>0</v>
      </c>
      <c r="I210" s="174">
        <v>0</v>
      </c>
      <c r="J210" s="174">
        <v>0</v>
      </c>
      <c r="K210" s="174">
        <v>0</v>
      </c>
      <c r="L210" s="174">
        <v>0</v>
      </c>
      <c r="M210" s="174">
        <v>0</v>
      </c>
      <c r="N210" s="174">
        <v>82464</v>
      </c>
    </row>
    <row r="211" spans="1:14" hidden="1" outlineLevel="1" x14ac:dyDescent="0.25">
      <c r="A211" s="175" t="s">
        <v>234</v>
      </c>
      <c r="B211" s="175" t="s">
        <v>235</v>
      </c>
      <c r="C211" s="175" t="s">
        <v>179</v>
      </c>
      <c r="D211" s="175" t="s">
        <v>180</v>
      </c>
      <c r="E211" s="175"/>
      <c r="F211" s="174">
        <v>1184</v>
      </c>
      <c r="G211" s="174">
        <v>0</v>
      </c>
      <c r="H211" s="174">
        <v>0</v>
      </c>
      <c r="I211" s="174">
        <v>0</v>
      </c>
      <c r="J211" s="174">
        <v>0</v>
      </c>
      <c r="K211" s="174">
        <v>0</v>
      </c>
      <c r="L211" s="174">
        <v>0</v>
      </c>
      <c r="M211" s="174">
        <v>0</v>
      </c>
      <c r="N211" s="174">
        <v>1184</v>
      </c>
    </row>
    <row r="212" spans="1:14" hidden="1" outlineLevel="1" x14ac:dyDescent="0.25">
      <c r="A212" s="175" t="s">
        <v>234</v>
      </c>
      <c r="B212" s="175" t="s">
        <v>235</v>
      </c>
      <c r="C212" s="175" t="s">
        <v>181</v>
      </c>
      <c r="D212" s="175" t="s">
        <v>182</v>
      </c>
      <c r="E212" s="175"/>
      <c r="F212" s="174">
        <v>0</v>
      </c>
      <c r="G212" s="174">
        <v>0</v>
      </c>
      <c r="H212" s="174">
        <v>0</v>
      </c>
      <c r="I212" s="174">
        <v>0</v>
      </c>
      <c r="J212" s="174">
        <v>0</v>
      </c>
      <c r="K212" s="174">
        <v>0</v>
      </c>
      <c r="L212" s="174">
        <v>0</v>
      </c>
      <c r="M212" s="174">
        <v>0</v>
      </c>
      <c r="N212" s="174">
        <v>0</v>
      </c>
    </row>
    <row r="213" spans="1:14" hidden="1" outlineLevel="1" x14ac:dyDescent="0.25">
      <c r="A213" s="175" t="s">
        <v>234</v>
      </c>
      <c r="B213" s="175" t="s">
        <v>235</v>
      </c>
      <c r="C213" s="175" t="s">
        <v>183</v>
      </c>
      <c r="D213" s="175" t="s">
        <v>184</v>
      </c>
      <c r="E213" s="175"/>
      <c r="F213" s="174">
        <v>0</v>
      </c>
      <c r="G213" s="174">
        <v>0</v>
      </c>
      <c r="H213" s="174">
        <v>0</v>
      </c>
      <c r="I213" s="174">
        <v>0</v>
      </c>
      <c r="J213" s="174">
        <v>0</v>
      </c>
      <c r="K213" s="174">
        <v>0</v>
      </c>
      <c r="L213" s="174">
        <v>0</v>
      </c>
      <c r="M213" s="174">
        <v>0</v>
      </c>
      <c r="N213" s="174">
        <v>0</v>
      </c>
    </row>
    <row r="214" spans="1:14" hidden="1" outlineLevel="1" x14ac:dyDescent="0.25">
      <c r="A214" s="175" t="s">
        <v>234</v>
      </c>
      <c r="B214" s="175" t="s">
        <v>235</v>
      </c>
      <c r="C214" s="175" t="s">
        <v>185</v>
      </c>
      <c r="D214" s="175" t="s">
        <v>186</v>
      </c>
      <c r="E214" s="175"/>
      <c r="F214" s="174">
        <v>0</v>
      </c>
      <c r="G214" s="174">
        <v>0</v>
      </c>
      <c r="H214" s="174">
        <v>0</v>
      </c>
      <c r="I214" s="174">
        <v>0</v>
      </c>
      <c r="J214" s="174">
        <v>0</v>
      </c>
      <c r="K214" s="174">
        <v>2800</v>
      </c>
      <c r="L214" s="174">
        <v>0</v>
      </c>
      <c r="M214" s="174">
        <v>0</v>
      </c>
      <c r="N214" s="174">
        <v>2800</v>
      </c>
    </row>
    <row r="215" spans="1:14" hidden="1" outlineLevel="1" x14ac:dyDescent="0.25">
      <c r="A215" s="175" t="s">
        <v>234</v>
      </c>
      <c r="B215" s="175" t="s">
        <v>235</v>
      </c>
      <c r="C215" s="175" t="s">
        <v>187</v>
      </c>
      <c r="D215" s="175" t="s">
        <v>188</v>
      </c>
      <c r="E215" s="175"/>
      <c r="F215" s="174">
        <v>0</v>
      </c>
      <c r="G215" s="174">
        <v>0</v>
      </c>
      <c r="H215" s="174">
        <v>0</v>
      </c>
      <c r="I215" s="174">
        <v>0</v>
      </c>
      <c r="J215" s="174">
        <v>0</v>
      </c>
      <c r="K215" s="174">
        <v>0</v>
      </c>
      <c r="L215" s="174">
        <v>0</v>
      </c>
      <c r="M215" s="174">
        <v>0</v>
      </c>
      <c r="N215" s="174">
        <v>0</v>
      </c>
    </row>
    <row r="216" spans="1:14" hidden="1" outlineLevel="1" x14ac:dyDescent="0.25">
      <c r="A216" s="175" t="s">
        <v>234</v>
      </c>
      <c r="B216" s="175" t="s">
        <v>235</v>
      </c>
      <c r="C216" s="175" t="s">
        <v>189</v>
      </c>
      <c r="D216" s="175" t="s">
        <v>190</v>
      </c>
      <c r="E216" s="175"/>
      <c r="F216" s="174">
        <v>0</v>
      </c>
      <c r="G216" s="174">
        <v>0</v>
      </c>
      <c r="H216" s="174">
        <v>0</v>
      </c>
      <c r="I216" s="174">
        <v>0</v>
      </c>
      <c r="J216" s="174">
        <v>0</v>
      </c>
      <c r="K216" s="174">
        <v>0</v>
      </c>
      <c r="L216" s="174">
        <v>0</v>
      </c>
      <c r="M216" s="174">
        <v>0</v>
      </c>
      <c r="N216" s="174">
        <v>0</v>
      </c>
    </row>
    <row r="217" spans="1:14" hidden="1" outlineLevel="1" x14ac:dyDescent="0.25">
      <c r="A217" s="175" t="s">
        <v>234</v>
      </c>
      <c r="B217" s="175" t="s">
        <v>235</v>
      </c>
      <c r="C217" s="175" t="s">
        <v>191</v>
      </c>
      <c r="D217" s="175" t="s">
        <v>192</v>
      </c>
      <c r="E217" s="175"/>
      <c r="F217" s="174">
        <v>0</v>
      </c>
      <c r="G217" s="174">
        <v>17248</v>
      </c>
      <c r="H217" s="174">
        <v>0</v>
      </c>
      <c r="I217" s="174">
        <v>0</v>
      </c>
      <c r="J217" s="174">
        <v>0</v>
      </c>
      <c r="K217" s="174">
        <v>0</v>
      </c>
      <c r="L217" s="174">
        <v>0</v>
      </c>
      <c r="M217" s="174">
        <v>0</v>
      </c>
      <c r="N217" s="174">
        <v>17248</v>
      </c>
    </row>
    <row r="218" spans="1:14" hidden="1" outlineLevel="1" x14ac:dyDescent="0.25">
      <c r="A218" s="175" t="s">
        <v>234</v>
      </c>
      <c r="B218" s="175" t="s">
        <v>235</v>
      </c>
      <c r="C218" s="175" t="s">
        <v>193</v>
      </c>
      <c r="D218" s="175" t="s">
        <v>194</v>
      </c>
      <c r="E218" s="175"/>
      <c r="F218" s="174">
        <v>0</v>
      </c>
      <c r="G218" s="174">
        <v>0</v>
      </c>
      <c r="H218" s="174">
        <v>0</v>
      </c>
      <c r="I218" s="174">
        <v>0</v>
      </c>
      <c r="J218" s="174">
        <v>0</v>
      </c>
      <c r="K218" s="174">
        <v>0</v>
      </c>
      <c r="L218" s="174">
        <v>0</v>
      </c>
      <c r="M218" s="174">
        <v>0</v>
      </c>
      <c r="N218" s="174">
        <v>0</v>
      </c>
    </row>
    <row r="219" spans="1:14" hidden="1" outlineLevel="1" x14ac:dyDescent="0.25">
      <c r="A219" s="175" t="s">
        <v>234</v>
      </c>
      <c r="B219" s="175" t="s">
        <v>235</v>
      </c>
      <c r="C219" s="175" t="s">
        <v>195</v>
      </c>
      <c r="D219" s="175" t="s">
        <v>196</v>
      </c>
      <c r="E219" s="175"/>
      <c r="F219" s="174">
        <v>0</v>
      </c>
      <c r="G219" s="174">
        <v>0</v>
      </c>
      <c r="H219" s="174">
        <v>0</v>
      </c>
      <c r="I219" s="174">
        <v>0</v>
      </c>
      <c r="J219" s="174">
        <v>0</v>
      </c>
      <c r="K219" s="174">
        <v>0</v>
      </c>
      <c r="L219" s="174">
        <v>0</v>
      </c>
      <c r="M219" s="174">
        <v>0</v>
      </c>
      <c r="N219" s="174">
        <v>0</v>
      </c>
    </row>
    <row r="220" spans="1:14" hidden="1" outlineLevel="1" x14ac:dyDescent="0.25">
      <c r="A220" s="175" t="s">
        <v>234</v>
      </c>
      <c r="B220" s="175" t="s">
        <v>235</v>
      </c>
      <c r="C220" s="175" t="s">
        <v>197</v>
      </c>
      <c r="D220" s="175" t="s">
        <v>198</v>
      </c>
      <c r="E220" s="175"/>
      <c r="F220" s="174">
        <v>0</v>
      </c>
      <c r="G220" s="174">
        <v>0</v>
      </c>
      <c r="H220" s="174">
        <v>0</v>
      </c>
      <c r="I220" s="174">
        <v>0</v>
      </c>
      <c r="J220" s="174">
        <v>1152</v>
      </c>
      <c r="K220" s="174">
        <v>0</v>
      </c>
      <c r="L220" s="174">
        <v>0</v>
      </c>
      <c r="M220" s="174">
        <v>0</v>
      </c>
      <c r="N220" s="174">
        <v>1152</v>
      </c>
    </row>
    <row r="221" spans="1:14" hidden="1" outlineLevel="1" x14ac:dyDescent="0.25">
      <c r="A221" s="175" t="s">
        <v>234</v>
      </c>
      <c r="B221" s="175" t="s">
        <v>235</v>
      </c>
      <c r="C221" s="175" t="s">
        <v>199</v>
      </c>
      <c r="D221" s="175" t="s">
        <v>200</v>
      </c>
      <c r="E221" s="175"/>
      <c r="F221" s="174">
        <v>288</v>
      </c>
      <c r="G221" s="174">
        <v>0</v>
      </c>
      <c r="H221" s="174">
        <v>0</v>
      </c>
      <c r="I221" s="174">
        <v>0</v>
      </c>
      <c r="J221" s="174">
        <v>0</v>
      </c>
      <c r="K221" s="174">
        <v>0</v>
      </c>
      <c r="L221" s="174">
        <v>0</v>
      </c>
      <c r="M221" s="174">
        <v>0</v>
      </c>
      <c r="N221" s="174">
        <v>288</v>
      </c>
    </row>
    <row r="222" spans="1:14" hidden="1" outlineLevel="1" x14ac:dyDescent="0.25">
      <c r="A222" s="175" t="s">
        <v>234</v>
      </c>
      <c r="B222" s="175" t="s">
        <v>235</v>
      </c>
      <c r="C222" s="175" t="s">
        <v>201</v>
      </c>
      <c r="D222" s="175" t="s">
        <v>202</v>
      </c>
      <c r="E222" s="175"/>
      <c r="F222" s="174">
        <v>336</v>
      </c>
      <c r="G222" s="174">
        <v>0</v>
      </c>
      <c r="H222" s="174">
        <v>0</v>
      </c>
      <c r="I222" s="174">
        <v>0</v>
      </c>
      <c r="J222" s="174">
        <v>3024</v>
      </c>
      <c r="K222" s="174">
        <v>0</v>
      </c>
      <c r="L222" s="174">
        <v>0</v>
      </c>
      <c r="M222" s="174">
        <v>0</v>
      </c>
      <c r="N222" s="174">
        <v>3360</v>
      </c>
    </row>
    <row r="223" spans="1:14" hidden="1" outlineLevel="1" x14ac:dyDescent="0.25">
      <c r="A223" s="175" t="s">
        <v>234</v>
      </c>
      <c r="B223" s="175" t="s">
        <v>235</v>
      </c>
      <c r="C223" s="175" t="s">
        <v>203</v>
      </c>
      <c r="D223" s="175" t="s">
        <v>204</v>
      </c>
      <c r="E223" s="175"/>
      <c r="F223" s="174">
        <v>126336</v>
      </c>
      <c r="G223" s="174">
        <v>0</v>
      </c>
      <c r="H223" s="174">
        <v>0</v>
      </c>
      <c r="I223" s="174">
        <v>0</v>
      </c>
      <c r="J223" s="174">
        <v>0</v>
      </c>
      <c r="K223" s="174">
        <v>0</v>
      </c>
      <c r="L223" s="174">
        <v>0</v>
      </c>
      <c r="M223" s="174">
        <v>0</v>
      </c>
      <c r="N223" s="174">
        <v>126336</v>
      </c>
    </row>
    <row r="224" spans="1:14" hidden="1" outlineLevel="1" x14ac:dyDescent="0.25">
      <c r="A224" s="175" t="s">
        <v>234</v>
      </c>
      <c r="B224" s="175" t="s">
        <v>235</v>
      </c>
      <c r="C224" s="175" t="s">
        <v>205</v>
      </c>
      <c r="D224" s="175" t="s">
        <v>206</v>
      </c>
      <c r="E224" s="175"/>
      <c r="F224" s="174">
        <v>7392</v>
      </c>
      <c r="G224" s="174">
        <v>0</v>
      </c>
      <c r="H224" s="174">
        <v>0</v>
      </c>
      <c r="I224" s="174">
        <v>0</v>
      </c>
      <c r="J224" s="174">
        <v>9760</v>
      </c>
      <c r="K224" s="174">
        <v>0</v>
      </c>
      <c r="L224" s="174">
        <v>0</v>
      </c>
      <c r="M224" s="174">
        <v>0</v>
      </c>
      <c r="N224" s="174">
        <v>17152</v>
      </c>
    </row>
    <row r="225" spans="1:14" hidden="1" outlineLevel="1" x14ac:dyDescent="0.25">
      <c r="A225" s="175" t="s">
        <v>234</v>
      </c>
      <c r="B225" s="175" t="s">
        <v>235</v>
      </c>
      <c r="C225" s="175" t="s">
        <v>207</v>
      </c>
      <c r="D225" s="175" t="s">
        <v>208</v>
      </c>
      <c r="E225" s="175"/>
      <c r="F225" s="174">
        <v>0</v>
      </c>
      <c r="G225" s="174">
        <v>0</v>
      </c>
      <c r="H225" s="174">
        <v>0</v>
      </c>
      <c r="I225" s="174">
        <v>0</v>
      </c>
      <c r="J225" s="174">
        <v>0</v>
      </c>
      <c r="K225" s="174">
        <v>0</v>
      </c>
      <c r="L225" s="174">
        <v>0</v>
      </c>
      <c r="M225" s="174">
        <v>0</v>
      </c>
      <c r="N225" s="174">
        <v>0</v>
      </c>
    </row>
    <row r="226" spans="1:14" hidden="1" outlineLevel="1" x14ac:dyDescent="0.25">
      <c r="A226" s="175" t="s">
        <v>234</v>
      </c>
      <c r="B226" s="175" t="s">
        <v>235</v>
      </c>
      <c r="C226" s="175" t="s">
        <v>209</v>
      </c>
      <c r="D226" s="175" t="s">
        <v>210</v>
      </c>
      <c r="E226" s="175"/>
      <c r="F226" s="174">
        <v>218768</v>
      </c>
      <c r="G226" s="174">
        <v>44112</v>
      </c>
      <c r="H226" s="174">
        <v>0</v>
      </c>
      <c r="I226" s="174">
        <v>0</v>
      </c>
      <c r="J226" s="174">
        <v>46288</v>
      </c>
      <c r="K226" s="174">
        <v>12336</v>
      </c>
      <c r="L226" s="174">
        <v>0</v>
      </c>
      <c r="M226" s="174">
        <v>0</v>
      </c>
      <c r="N226" s="174">
        <v>321504</v>
      </c>
    </row>
    <row r="227" spans="1:14" hidden="1" outlineLevel="1" x14ac:dyDescent="0.25">
      <c r="D227" s="173" t="s">
        <v>211</v>
      </c>
      <c r="E227" s="173"/>
    </row>
    <row r="228" spans="1:14" hidden="1" outlineLevel="1" x14ac:dyDescent="0.25">
      <c r="A228" s="175" t="s">
        <v>234</v>
      </c>
      <c r="B228" s="175" t="s">
        <v>235</v>
      </c>
      <c r="C228" s="175" t="s">
        <v>212</v>
      </c>
      <c r="D228" s="175" t="s">
        <v>213</v>
      </c>
      <c r="E228" s="175"/>
      <c r="F228" s="174">
        <v>0</v>
      </c>
      <c r="G228" s="174">
        <v>0</v>
      </c>
      <c r="H228" s="174">
        <v>0</v>
      </c>
      <c r="I228" s="174">
        <v>0</v>
      </c>
      <c r="J228" s="174">
        <v>0</v>
      </c>
      <c r="K228" s="174">
        <v>0</v>
      </c>
      <c r="L228" s="174">
        <v>0</v>
      </c>
      <c r="M228" s="174">
        <v>0</v>
      </c>
      <c r="N228" s="174">
        <v>0</v>
      </c>
    </row>
    <row r="229" spans="1:14" hidden="1" outlineLevel="1" x14ac:dyDescent="0.25">
      <c r="A229" s="175" t="s">
        <v>234</v>
      </c>
      <c r="B229" s="175" t="s">
        <v>235</v>
      </c>
      <c r="C229" s="175" t="s">
        <v>214</v>
      </c>
      <c r="D229" s="175" t="s">
        <v>215</v>
      </c>
      <c r="E229" s="175"/>
      <c r="F229" s="174">
        <v>0</v>
      </c>
      <c r="G229" s="174">
        <v>0</v>
      </c>
      <c r="H229" s="174">
        <v>0</v>
      </c>
      <c r="I229" s="174">
        <v>0</v>
      </c>
      <c r="J229" s="174">
        <v>0</v>
      </c>
      <c r="K229" s="174">
        <v>0</v>
      </c>
      <c r="L229" s="174">
        <v>0</v>
      </c>
      <c r="M229" s="174">
        <v>0</v>
      </c>
      <c r="N229" s="174">
        <v>0</v>
      </c>
    </row>
    <row r="230" spans="1:14" hidden="1" outlineLevel="1" x14ac:dyDescent="0.25">
      <c r="A230" s="175" t="s">
        <v>234</v>
      </c>
      <c r="B230" s="175" t="s">
        <v>235</v>
      </c>
      <c r="C230" s="175" t="s">
        <v>216</v>
      </c>
      <c r="D230" s="175" t="s">
        <v>217</v>
      </c>
      <c r="E230" s="175"/>
      <c r="F230" s="174">
        <v>0</v>
      </c>
      <c r="G230" s="174">
        <v>0</v>
      </c>
      <c r="H230" s="174">
        <v>0</v>
      </c>
      <c r="I230" s="174">
        <v>0</v>
      </c>
      <c r="J230" s="174">
        <v>0</v>
      </c>
      <c r="K230" s="174">
        <v>0</v>
      </c>
      <c r="L230" s="174">
        <v>0</v>
      </c>
      <c r="M230" s="174">
        <v>0</v>
      </c>
      <c r="N230" s="174">
        <v>0</v>
      </c>
    </row>
    <row r="231" spans="1:14" hidden="1" outlineLevel="1" x14ac:dyDescent="0.25">
      <c r="A231" s="175" t="s">
        <v>234</v>
      </c>
      <c r="B231" s="175" t="s">
        <v>235</v>
      </c>
      <c r="C231" s="175" t="s">
        <v>218</v>
      </c>
      <c r="D231" s="175" t="s">
        <v>219</v>
      </c>
      <c r="E231" s="175"/>
      <c r="F231" s="174">
        <v>0</v>
      </c>
      <c r="G231" s="174">
        <v>0</v>
      </c>
      <c r="H231" s="174">
        <v>0</v>
      </c>
      <c r="I231" s="174">
        <v>0</v>
      </c>
      <c r="J231" s="174">
        <v>0</v>
      </c>
      <c r="K231" s="174">
        <v>0</v>
      </c>
      <c r="L231" s="174">
        <v>0</v>
      </c>
      <c r="M231" s="174">
        <v>0</v>
      </c>
      <c r="N231" s="174">
        <v>0</v>
      </c>
    </row>
    <row r="232" spans="1:14" hidden="1" outlineLevel="1" x14ac:dyDescent="0.25">
      <c r="A232" s="175" t="s">
        <v>234</v>
      </c>
      <c r="B232" s="175" t="s">
        <v>235</v>
      </c>
      <c r="C232" s="175" t="s">
        <v>482</v>
      </c>
      <c r="D232" s="175" t="s">
        <v>483</v>
      </c>
      <c r="E232" s="175"/>
      <c r="F232" s="174">
        <v>0</v>
      </c>
      <c r="G232" s="174">
        <v>0</v>
      </c>
      <c r="H232" s="174">
        <v>0</v>
      </c>
      <c r="I232" s="174">
        <v>0</v>
      </c>
      <c r="J232" s="174">
        <v>0</v>
      </c>
      <c r="K232" s="174">
        <v>0</v>
      </c>
      <c r="L232" s="174">
        <v>0</v>
      </c>
      <c r="M232" s="174">
        <v>0</v>
      </c>
      <c r="N232" s="174">
        <v>0</v>
      </c>
    </row>
    <row r="233" spans="1:14" hidden="1" outlineLevel="1" x14ac:dyDescent="0.25">
      <c r="A233" s="175" t="s">
        <v>234</v>
      </c>
      <c r="B233" s="175" t="s">
        <v>235</v>
      </c>
      <c r="C233" s="175" t="s">
        <v>484</v>
      </c>
      <c r="D233" s="175" t="s">
        <v>220</v>
      </c>
      <c r="E233" s="175"/>
      <c r="F233" s="174">
        <v>0</v>
      </c>
      <c r="G233" s="174">
        <v>0</v>
      </c>
      <c r="H233" s="174">
        <v>0</v>
      </c>
      <c r="I233" s="174">
        <v>0</v>
      </c>
      <c r="J233" s="174">
        <v>0</v>
      </c>
      <c r="K233" s="174">
        <v>0</v>
      </c>
      <c r="L233" s="174">
        <v>0</v>
      </c>
      <c r="M233" s="174">
        <v>0</v>
      </c>
      <c r="N233" s="174">
        <v>0</v>
      </c>
    </row>
    <row r="234" spans="1:14" hidden="1" outlineLevel="1" x14ac:dyDescent="0.25"/>
    <row r="235" spans="1:14" hidden="1" outlineLevel="1" x14ac:dyDescent="0.25"/>
    <row r="236" spans="1:14" hidden="1" outlineLevel="1" x14ac:dyDescent="0.25">
      <c r="A236" s="173" t="s">
        <v>236</v>
      </c>
    </row>
    <row r="237" spans="1:14" hidden="1" outlineLevel="1" x14ac:dyDescent="0.25">
      <c r="A237" s="175" t="s">
        <v>6</v>
      </c>
      <c r="B237" s="175" t="s">
        <v>143</v>
      </c>
      <c r="C237" s="175" t="s">
        <v>14</v>
      </c>
      <c r="D237" s="173" t="s">
        <v>144</v>
      </c>
      <c r="E237" s="173"/>
      <c r="F237" s="174" t="s">
        <v>145</v>
      </c>
      <c r="G237" s="174" t="s">
        <v>146</v>
      </c>
      <c r="H237" s="174" t="s">
        <v>147</v>
      </c>
      <c r="I237" s="174" t="s">
        <v>148</v>
      </c>
      <c r="J237" s="174" t="s">
        <v>149</v>
      </c>
      <c r="K237" s="174" t="s">
        <v>150</v>
      </c>
      <c r="L237" s="174" t="s">
        <v>151</v>
      </c>
      <c r="M237" s="174" t="s">
        <v>152</v>
      </c>
      <c r="N237" s="174" t="s">
        <v>5</v>
      </c>
    </row>
    <row r="238" spans="1:14" hidden="1" outlineLevel="1" x14ac:dyDescent="0.25">
      <c r="A238" s="175" t="s">
        <v>237</v>
      </c>
      <c r="B238" s="175" t="s">
        <v>238</v>
      </c>
      <c r="C238" s="175" t="s">
        <v>155</v>
      </c>
      <c r="D238" s="175" t="s">
        <v>156</v>
      </c>
      <c r="E238" s="175"/>
      <c r="F238" s="174">
        <v>672</v>
      </c>
      <c r="G238" s="174">
        <v>0</v>
      </c>
      <c r="H238" s="174">
        <v>0</v>
      </c>
      <c r="I238" s="174">
        <v>0</v>
      </c>
      <c r="J238" s="174">
        <v>0</v>
      </c>
      <c r="K238" s="174">
        <v>0</v>
      </c>
      <c r="L238" s="174">
        <v>0</v>
      </c>
      <c r="M238" s="174">
        <v>0</v>
      </c>
      <c r="N238" s="174">
        <v>672</v>
      </c>
    </row>
    <row r="239" spans="1:14" hidden="1" outlineLevel="1" x14ac:dyDescent="0.25">
      <c r="A239" s="175" t="s">
        <v>237</v>
      </c>
      <c r="B239" s="175" t="s">
        <v>238</v>
      </c>
      <c r="C239" s="175" t="s">
        <v>157</v>
      </c>
      <c r="D239" s="175" t="s">
        <v>158</v>
      </c>
      <c r="E239" s="175"/>
      <c r="F239" s="174">
        <v>0</v>
      </c>
      <c r="G239" s="174">
        <v>0</v>
      </c>
      <c r="H239" s="174">
        <v>0</v>
      </c>
      <c r="I239" s="174">
        <v>0</v>
      </c>
      <c r="J239" s="174">
        <v>18976</v>
      </c>
      <c r="K239" s="174">
        <v>0</v>
      </c>
      <c r="L239" s="174">
        <v>0</v>
      </c>
      <c r="M239" s="174">
        <v>0</v>
      </c>
      <c r="N239" s="174">
        <v>18976</v>
      </c>
    </row>
    <row r="240" spans="1:14" hidden="1" outlineLevel="1" x14ac:dyDescent="0.25">
      <c r="A240" s="175" t="s">
        <v>237</v>
      </c>
      <c r="B240" s="175" t="s">
        <v>238</v>
      </c>
      <c r="C240" s="175" t="s">
        <v>159</v>
      </c>
      <c r="D240" s="175" t="s">
        <v>160</v>
      </c>
      <c r="E240" s="175"/>
      <c r="F240" s="174">
        <v>0</v>
      </c>
      <c r="G240" s="174">
        <v>18000</v>
      </c>
      <c r="H240" s="174">
        <v>0</v>
      </c>
      <c r="I240" s="174">
        <v>0</v>
      </c>
      <c r="J240" s="174">
        <v>6128</v>
      </c>
      <c r="K240" s="174">
        <v>0</v>
      </c>
      <c r="L240" s="174">
        <v>0</v>
      </c>
      <c r="M240" s="174">
        <v>0</v>
      </c>
      <c r="N240" s="174">
        <v>24128</v>
      </c>
    </row>
    <row r="241" spans="1:14" hidden="1" outlineLevel="1" x14ac:dyDescent="0.25">
      <c r="A241" s="175" t="s">
        <v>237</v>
      </c>
      <c r="B241" s="175" t="s">
        <v>238</v>
      </c>
      <c r="C241" s="175" t="s">
        <v>161</v>
      </c>
      <c r="D241" s="175" t="s">
        <v>162</v>
      </c>
      <c r="E241" s="175"/>
      <c r="F241" s="174">
        <v>64</v>
      </c>
      <c r="G241" s="174">
        <v>1120</v>
      </c>
      <c r="H241" s="174">
        <v>0</v>
      </c>
      <c r="I241" s="174">
        <v>0</v>
      </c>
      <c r="J241" s="174">
        <v>48</v>
      </c>
      <c r="K241" s="174">
        <v>528</v>
      </c>
      <c r="L241" s="174">
        <v>0</v>
      </c>
      <c r="M241" s="174">
        <v>0</v>
      </c>
      <c r="N241" s="174">
        <v>1760</v>
      </c>
    </row>
    <row r="242" spans="1:14" hidden="1" outlineLevel="1" x14ac:dyDescent="0.25">
      <c r="A242" s="175" t="s">
        <v>237</v>
      </c>
      <c r="B242" s="175" t="s">
        <v>238</v>
      </c>
      <c r="C242" s="175" t="s">
        <v>163</v>
      </c>
      <c r="D242" s="175" t="s">
        <v>164</v>
      </c>
      <c r="E242" s="175"/>
      <c r="F242" s="174">
        <v>0</v>
      </c>
      <c r="G242" s="174">
        <v>0</v>
      </c>
      <c r="H242" s="174">
        <v>0</v>
      </c>
      <c r="I242" s="174">
        <v>0</v>
      </c>
      <c r="J242" s="174">
        <v>0</v>
      </c>
      <c r="K242" s="174">
        <v>0</v>
      </c>
      <c r="L242" s="174">
        <v>0</v>
      </c>
      <c r="M242" s="174">
        <v>0</v>
      </c>
      <c r="N242" s="174">
        <v>0</v>
      </c>
    </row>
    <row r="243" spans="1:14" hidden="1" outlineLevel="1" x14ac:dyDescent="0.25">
      <c r="A243" s="175" t="s">
        <v>237</v>
      </c>
      <c r="B243" s="175" t="s">
        <v>238</v>
      </c>
      <c r="C243" s="175" t="s">
        <v>165</v>
      </c>
      <c r="D243" s="175" t="s">
        <v>166</v>
      </c>
      <c r="E243" s="175"/>
      <c r="F243" s="174">
        <v>0</v>
      </c>
      <c r="G243" s="174">
        <v>0</v>
      </c>
      <c r="H243" s="174">
        <v>0</v>
      </c>
      <c r="I243" s="174">
        <v>0</v>
      </c>
      <c r="J243" s="174">
        <v>48</v>
      </c>
      <c r="K243" s="174">
        <v>0</v>
      </c>
      <c r="L243" s="174">
        <v>0</v>
      </c>
      <c r="M243" s="174">
        <v>0</v>
      </c>
      <c r="N243" s="174">
        <v>48</v>
      </c>
    </row>
    <row r="244" spans="1:14" hidden="1" outlineLevel="1" x14ac:dyDescent="0.25">
      <c r="A244" s="175" t="s">
        <v>237</v>
      </c>
      <c r="B244" s="175" t="s">
        <v>238</v>
      </c>
      <c r="C244" s="175" t="s">
        <v>167</v>
      </c>
      <c r="D244" s="175" t="s">
        <v>168</v>
      </c>
      <c r="E244" s="175"/>
      <c r="F244" s="174">
        <v>0</v>
      </c>
      <c r="G244" s="174">
        <v>0</v>
      </c>
      <c r="H244" s="174">
        <v>0</v>
      </c>
      <c r="I244" s="174">
        <v>0</v>
      </c>
      <c r="J244" s="174">
        <v>0</v>
      </c>
      <c r="K244" s="174">
        <v>128</v>
      </c>
      <c r="L244" s="174">
        <v>0</v>
      </c>
      <c r="M244" s="174">
        <v>0</v>
      </c>
      <c r="N244" s="174">
        <v>128</v>
      </c>
    </row>
    <row r="245" spans="1:14" hidden="1" outlineLevel="1" x14ac:dyDescent="0.25">
      <c r="A245" s="175" t="s">
        <v>237</v>
      </c>
      <c r="B245" s="175" t="s">
        <v>238</v>
      </c>
      <c r="C245" s="175" t="s">
        <v>169</v>
      </c>
      <c r="D245" s="175" t="s">
        <v>170</v>
      </c>
      <c r="E245" s="175"/>
      <c r="F245" s="174">
        <v>0</v>
      </c>
      <c r="G245" s="174">
        <v>0</v>
      </c>
      <c r="H245" s="174">
        <v>0</v>
      </c>
      <c r="I245" s="174">
        <v>0</v>
      </c>
      <c r="J245" s="174">
        <v>848</v>
      </c>
      <c r="K245" s="174">
        <v>0</v>
      </c>
      <c r="L245" s="174">
        <v>0</v>
      </c>
      <c r="M245" s="174">
        <v>0</v>
      </c>
      <c r="N245" s="174">
        <v>848</v>
      </c>
    </row>
    <row r="246" spans="1:14" hidden="1" outlineLevel="1" x14ac:dyDescent="0.25">
      <c r="A246" s="175" t="s">
        <v>237</v>
      </c>
      <c r="B246" s="175" t="s">
        <v>238</v>
      </c>
      <c r="C246" s="175" t="s">
        <v>171</v>
      </c>
      <c r="D246" s="175" t="s">
        <v>172</v>
      </c>
      <c r="E246" s="175"/>
      <c r="F246" s="174">
        <v>0</v>
      </c>
      <c r="G246" s="174">
        <v>64</v>
      </c>
      <c r="H246" s="174">
        <v>0</v>
      </c>
      <c r="I246" s="174">
        <v>0</v>
      </c>
      <c r="J246" s="174">
        <v>0</v>
      </c>
      <c r="K246" s="174">
        <v>0</v>
      </c>
      <c r="L246" s="174">
        <v>0</v>
      </c>
      <c r="M246" s="174">
        <v>0</v>
      </c>
      <c r="N246" s="174">
        <v>64</v>
      </c>
    </row>
    <row r="247" spans="1:14" hidden="1" outlineLevel="1" x14ac:dyDescent="0.25">
      <c r="A247" s="175" t="s">
        <v>237</v>
      </c>
      <c r="B247" s="175" t="s">
        <v>238</v>
      </c>
      <c r="C247" s="175" t="s">
        <v>173</v>
      </c>
      <c r="D247" s="175" t="s">
        <v>174</v>
      </c>
      <c r="E247" s="175"/>
      <c r="F247" s="174">
        <v>0</v>
      </c>
      <c r="G247" s="174">
        <v>0</v>
      </c>
      <c r="H247" s="174">
        <v>0</v>
      </c>
      <c r="I247" s="174">
        <v>0</v>
      </c>
      <c r="J247" s="174">
        <v>0</v>
      </c>
      <c r="K247" s="174">
        <v>0</v>
      </c>
      <c r="L247" s="174">
        <v>0</v>
      </c>
      <c r="M247" s="174">
        <v>0</v>
      </c>
      <c r="N247" s="174">
        <v>0</v>
      </c>
    </row>
    <row r="248" spans="1:14" hidden="1" outlineLevel="1" x14ac:dyDescent="0.25">
      <c r="A248" s="175" t="s">
        <v>237</v>
      </c>
      <c r="B248" s="175" t="s">
        <v>238</v>
      </c>
      <c r="C248" s="175" t="s">
        <v>175</v>
      </c>
      <c r="D248" s="175" t="s">
        <v>176</v>
      </c>
      <c r="E248" s="175"/>
      <c r="F248" s="174">
        <v>0</v>
      </c>
      <c r="G248" s="174">
        <v>0</v>
      </c>
      <c r="H248" s="174">
        <v>0</v>
      </c>
      <c r="I248" s="174">
        <v>0</v>
      </c>
      <c r="J248" s="174">
        <v>0</v>
      </c>
      <c r="K248" s="174">
        <v>2432</v>
      </c>
      <c r="L248" s="174">
        <v>0</v>
      </c>
      <c r="M248" s="174">
        <v>0</v>
      </c>
      <c r="N248" s="174">
        <v>2432</v>
      </c>
    </row>
    <row r="249" spans="1:14" hidden="1" outlineLevel="1" x14ac:dyDescent="0.25">
      <c r="A249" s="175" t="s">
        <v>237</v>
      </c>
      <c r="B249" s="175" t="s">
        <v>238</v>
      </c>
      <c r="C249" s="175" t="s">
        <v>177</v>
      </c>
      <c r="D249" s="175" t="s">
        <v>178</v>
      </c>
      <c r="E249" s="175"/>
      <c r="F249" s="174">
        <v>50080</v>
      </c>
      <c r="G249" s="174">
        <v>0</v>
      </c>
      <c r="H249" s="174">
        <v>0</v>
      </c>
      <c r="I249" s="174">
        <v>0</v>
      </c>
      <c r="J249" s="174">
        <v>0</v>
      </c>
      <c r="K249" s="174">
        <v>0</v>
      </c>
      <c r="L249" s="174">
        <v>0</v>
      </c>
      <c r="M249" s="174">
        <v>0</v>
      </c>
      <c r="N249" s="174">
        <v>50080</v>
      </c>
    </row>
    <row r="250" spans="1:14" hidden="1" outlineLevel="1" x14ac:dyDescent="0.25">
      <c r="A250" s="175" t="s">
        <v>237</v>
      </c>
      <c r="B250" s="175" t="s">
        <v>238</v>
      </c>
      <c r="C250" s="175" t="s">
        <v>179</v>
      </c>
      <c r="D250" s="175" t="s">
        <v>180</v>
      </c>
      <c r="E250" s="175"/>
      <c r="F250" s="174">
        <v>592</v>
      </c>
      <c r="G250" s="174">
        <v>0</v>
      </c>
      <c r="H250" s="174">
        <v>0</v>
      </c>
      <c r="I250" s="174">
        <v>0</v>
      </c>
      <c r="J250" s="174">
        <v>0</v>
      </c>
      <c r="K250" s="174">
        <v>0</v>
      </c>
      <c r="L250" s="174">
        <v>0</v>
      </c>
      <c r="M250" s="174">
        <v>0</v>
      </c>
      <c r="N250" s="174">
        <v>592</v>
      </c>
    </row>
    <row r="251" spans="1:14" hidden="1" outlineLevel="1" x14ac:dyDescent="0.25">
      <c r="A251" s="175" t="s">
        <v>237</v>
      </c>
      <c r="B251" s="175" t="s">
        <v>238</v>
      </c>
      <c r="C251" s="175" t="s">
        <v>181</v>
      </c>
      <c r="D251" s="175" t="s">
        <v>182</v>
      </c>
      <c r="E251" s="175"/>
      <c r="F251" s="174">
        <v>0</v>
      </c>
      <c r="G251" s="174">
        <v>0</v>
      </c>
      <c r="H251" s="174">
        <v>0</v>
      </c>
      <c r="I251" s="174">
        <v>0</v>
      </c>
      <c r="J251" s="174">
        <v>0</v>
      </c>
      <c r="K251" s="174">
        <v>0</v>
      </c>
      <c r="L251" s="174">
        <v>0</v>
      </c>
      <c r="M251" s="174">
        <v>0</v>
      </c>
      <c r="N251" s="174">
        <v>0</v>
      </c>
    </row>
    <row r="252" spans="1:14" hidden="1" outlineLevel="1" x14ac:dyDescent="0.25">
      <c r="A252" s="175" t="s">
        <v>237</v>
      </c>
      <c r="B252" s="175" t="s">
        <v>238</v>
      </c>
      <c r="C252" s="175" t="s">
        <v>183</v>
      </c>
      <c r="D252" s="175" t="s">
        <v>184</v>
      </c>
      <c r="E252" s="175"/>
      <c r="F252" s="174">
        <v>0</v>
      </c>
      <c r="G252" s="174">
        <v>0</v>
      </c>
      <c r="H252" s="174">
        <v>0</v>
      </c>
      <c r="I252" s="174">
        <v>0</v>
      </c>
      <c r="J252" s="174">
        <v>0</v>
      </c>
      <c r="K252" s="174">
        <v>0</v>
      </c>
      <c r="L252" s="174">
        <v>0</v>
      </c>
      <c r="M252" s="174">
        <v>0</v>
      </c>
      <c r="N252" s="174">
        <v>0</v>
      </c>
    </row>
    <row r="253" spans="1:14" hidden="1" outlineLevel="1" x14ac:dyDescent="0.25">
      <c r="A253" s="175" t="s">
        <v>237</v>
      </c>
      <c r="B253" s="175" t="s">
        <v>238</v>
      </c>
      <c r="C253" s="175" t="s">
        <v>185</v>
      </c>
      <c r="D253" s="175" t="s">
        <v>186</v>
      </c>
      <c r="E253" s="175"/>
      <c r="F253" s="174">
        <v>0</v>
      </c>
      <c r="G253" s="174">
        <v>0</v>
      </c>
      <c r="H253" s="174">
        <v>0</v>
      </c>
      <c r="I253" s="174">
        <v>0</v>
      </c>
      <c r="J253" s="174">
        <v>0</v>
      </c>
      <c r="K253" s="174">
        <v>0</v>
      </c>
      <c r="L253" s="174">
        <v>0</v>
      </c>
      <c r="M253" s="174">
        <v>0</v>
      </c>
      <c r="N253" s="174">
        <v>0</v>
      </c>
    </row>
    <row r="254" spans="1:14" hidden="1" outlineLevel="1" x14ac:dyDescent="0.25">
      <c r="A254" s="175" t="s">
        <v>237</v>
      </c>
      <c r="B254" s="175" t="s">
        <v>238</v>
      </c>
      <c r="C254" s="175" t="s">
        <v>187</v>
      </c>
      <c r="D254" s="175" t="s">
        <v>188</v>
      </c>
      <c r="E254" s="175"/>
      <c r="F254" s="174">
        <v>0</v>
      </c>
      <c r="G254" s="174">
        <v>0</v>
      </c>
      <c r="H254" s="174">
        <v>0</v>
      </c>
      <c r="I254" s="174">
        <v>0</v>
      </c>
      <c r="J254" s="174">
        <v>0</v>
      </c>
      <c r="K254" s="174">
        <v>0</v>
      </c>
      <c r="L254" s="174">
        <v>0</v>
      </c>
      <c r="M254" s="174">
        <v>0</v>
      </c>
      <c r="N254" s="174">
        <v>0</v>
      </c>
    </row>
    <row r="255" spans="1:14" hidden="1" outlineLevel="1" x14ac:dyDescent="0.25">
      <c r="A255" s="175" t="s">
        <v>237</v>
      </c>
      <c r="B255" s="175" t="s">
        <v>238</v>
      </c>
      <c r="C255" s="175" t="s">
        <v>189</v>
      </c>
      <c r="D255" s="175" t="s">
        <v>190</v>
      </c>
      <c r="E255" s="175"/>
      <c r="F255" s="174">
        <v>0</v>
      </c>
      <c r="G255" s="174">
        <v>0</v>
      </c>
      <c r="H255" s="174">
        <v>0</v>
      </c>
      <c r="I255" s="174">
        <v>0</v>
      </c>
      <c r="J255" s="174">
        <v>0</v>
      </c>
      <c r="K255" s="174">
        <v>0</v>
      </c>
      <c r="L255" s="174">
        <v>0</v>
      </c>
      <c r="M255" s="174">
        <v>0</v>
      </c>
      <c r="N255" s="174">
        <v>0</v>
      </c>
    </row>
    <row r="256" spans="1:14" hidden="1" outlineLevel="1" x14ac:dyDescent="0.25">
      <c r="A256" s="175" t="s">
        <v>237</v>
      </c>
      <c r="B256" s="175" t="s">
        <v>238</v>
      </c>
      <c r="C256" s="175" t="s">
        <v>191</v>
      </c>
      <c r="D256" s="175" t="s">
        <v>192</v>
      </c>
      <c r="E256" s="175"/>
      <c r="F256" s="174">
        <v>0</v>
      </c>
      <c r="G256" s="174">
        <v>7648</v>
      </c>
      <c r="H256" s="174">
        <v>0</v>
      </c>
      <c r="I256" s="174">
        <v>0</v>
      </c>
      <c r="J256" s="174">
        <v>0</v>
      </c>
      <c r="K256" s="174">
        <v>0</v>
      </c>
      <c r="L256" s="174">
        <v>0</v>
      </c>
      <c r="M256" s="174">
        <v>0</v>
      </c>
      <c r="N256" s="174">
        <v>7648</v>
      </c>
    </row>
    <row r="257" spans="1:14" hidden="1" outlineLevel="1" x14ac:dyDescent="0.25">
      <c r="A257" s="175" t="s">
        <v>237</v>
      </c>
      <c r="B257" s="175" t="s">
        <v>238</v>
      </c>
      <c r="C257" s="175" t="s">
        <v>193</v>
      </c>
      <c r="D257" s="175" t="s">
        <v>194</v>
      </c>
      <c r="E257" s="175"/>
      <c r="F257" s="174">
        <v>0</v>
      </c>
      <c r="G257" s="174">
        <v>0</v>
      </c>
      <c r="H257" s="174">
        <v>0</v>
      </c>
      <c r="I257" s="174">
        <v>0</v>
      </c>
      <c r="J257" s="174">
        <v>2016</v>
      </c>
      <c r="K257" s="174">
        <v>0</v>
      </c>
      <c r="L257" s="174">
        <v>0</v>
      </c>
      <c r="M257" s="174">
        <v>0</v>
      </c>
      <c r="N257" s="174">
        <v>2016</v>
      </c>
    </row>
    <row r="258" spans="1:14" hidden="1" outlineLevel="1" x14ac:dyDescent="0.25">
      <c r="A258" s="175" t="s">
        <v>237</v>
      </c>
      <c r="B258" s="175" t="s">
        <v>238</v>
      </c>
      <c r="C258" s="175" t="s">
        <v>195</v>
      </c>
      <c r="D258" s="175" t="s">
        <v>196</v>
      </c>
      <c r="E258" s="175"/>
      <c r="F258" s="174">
        <v>0</v>
      </c>
      <c r="G258" s="174">
        <v>0</v>
      </c>
      <c r="H258" s="174">
        <v>0</v>
      </c>
      <c r="I258" s="174">
        <v>0</v>
      </c>
      <c r="J258" s="174">
        <v>0</v>
      </c>
      <c r="K258" s="174">
        <v>0</v>
      </c>
      <c r="L258" s="174">
        <v>0</v>
      </c>
      <c r="M258" s="174">
        <v>0</v>
      </c>
      <c r="N258" s="174">
        <v>0</v>
      </c>
    </row>
    <row r="259" spans="1:14" hidden="1" outlineLevel="1" x14ac:dyDescent="0.25">
      <c r="A259" s="175" t="s">
        <v>237</v>
      </c>
      <c r="B259" s="175" t="s">
        <v>238</v>
      </c>
      <c r="C259" s="175" t="s">
        <v>197</v>
      </c>
      <c r="D259" s="175" t="s">
        <v>198</v>
      </c>
      <c r="E259" s="175"/>
      <c r="F259" s="174">
        <v>0</v>
      </c>
      <c r="G259" s="174">
        <v>0</v>
      </c>
      <c r="H259" s="174">
        <v>0</v>
      </c>
      <c r="I259" s="174">
        <v>0</v>
      </c>
      <c r="J259" s="174">
        <v>0</v>
      </c>
      <c r="K259" s="174">
        <v>0</v>
      </c>
      <c r="L259" s="174">
        <v>0</v>
      </c>
      <c r="M259" s="174">
        <v>0</v>
      </c>
      <c r="N259" s="174">
        <v>0</v>
      </c>
    </row>
    <row r="260" spans="1:14" hidden="1" outlineLevel="1" x14ac:dyDescent="0.25">
      <c r="A260" s="175" t="s">
        <v>237</v>
      </c>
      <c r="B260" s="175" t="s">
        <v>238</v>
      </c>
      <c r="C260" s="175" t="s">
        <v>199</v>
      </c>
      <c r="D260" s="175" t="s">
        <v>200</v>
      </c>
      <c r="E260" s="175"/>
      <c r="F260" s="174">
        <v>0</v>
      </c>
      <c r="G260" s="174">
        <v>0</v>
      </c>
      <c r="H260" s="174">
        <v>0</v>
      </c>
      <c r="I260" s="174">
        <v>0</v>
      </c>
      <c r="J260" s="174">
        <v>0</v>
      </c>
      <c r="K260" s="174">
        <v>0</v>
      </c>
      <c r="L260" s="174">
        <v>0</v>
      </c>
      <c r="M260" s="174">
        <v>0</v>
      </c>
      <c r="N260" s="174">
        <v>0</v>
      </c>
    </row>
    <row r="261" spans="1:14" hidden="1" outlineLevel="1" x14ac:dyDescent="0.25">
      <c r="A261" s="175" t="s">
        <v>237</v>
      </c>
      <c r="B261" s="175" t="s">
        <v>238</v>
      </c>
      <c r="C261" s="175" t="s">
        <v>201</v>
      </c>
      <c r="D261" s="175" t="s">
        <v>202</v>
      </c>
      <c r="E261" s="175"/>
      <c r="F261" s="174">
        <v>192</v>
      </c>
      <c r="G261" s="174">
        <v>0</v>
      </c>
      <c r="H261" s="174">
        <v>0</v>
      </c>
      <c r="I261" s="174">
        <v>0</v>
      </c>
      <c r="J261" s="174">
        <v>0</v>
      </c>
      <c r="K261" s="174">
        <v>0</v>
      </c>
      <c r="L261" s="174">
        <v>0</v>
      </c>
      <c r="M261" s="174">
        <v>0</v>
      </c>
      <c r="N261" s="174">
        <v>192</v>
      </c>
    </row>
    <row r="262" spans="1:14" hidden="1" outlineLevel="1" x14ac:dyDescent="0.25">
      <c r="A262" s="175" t="s">
        <v>237</v>
      </c>
      <c r="B262" s="175" t="s">
        <v>238</v>
      </c>
      <c r="C262" s="175" t="s">
        <v>203</v>
      </c>
      <c r="D262" s="175" t="s">
        <v>204</v>
      </c>
      <c r="E262" s="175"/>
      <c r="F262" s="174">
        <v>83328</v>
      </c>
      <c r="G262" s="174">
        <v>0</v>
      </c>
      <c r="H262" s="174">
        <v>0</v>
      </c>
      <c r="I262" s="174">
        <v>0</v>
      </c>
      <c r="J262" s="174">
        <v>0</v>
      </c>
      <c r="K262" s="174">
        <v>0</v>
      </c>
      <c r="L262" s="174">
        <v>0</v>
      </c>
      <c r="M262" s="174">
        <v>0</v>
      </c>
      <c r="N262" s="174">
        <v>83328</v>
      </c>
    </row>
    <row r="263" spans="1:14" hidden="1" outlineLevel="1" x14ac:dyDescent="0.25">
      <c r="A263" s="175" t="s">
        <v>237</v>
      </c>
      <c r="B263" s="175" t="s">
        <v>238</v>
      </c>
      <c r="C263" s="175" t="s">
        <v>205</v>
      </c>
      <c r="D263" s="175" t="s">
        <v>206</v>
      </c>
      <c r="E263" s="175"/>
      <c r="F263" s="174">
        <v>5024</v>
      </c>
      <c r="G263" s="174">
        <v>0</v>
      </c>
      <c r="H263" s="174">
        <v>0</v>
      </c>
      <c r="I263" s="174">
        <v>0</v>
      </c>
      <c r="J263" s="174">
        <v>0</v>
      </c>
      <c r="K263" s="174">
        <v>0</v>
      </c>
      <c r="L263" s="174">
        <v>0</v>
      </c>
      <c r="M263" s="174">
        <v>0</v>
      </c>
      <c r="N263" s="174">
        <v>5024</v>
      </c>
    </row>
    <row r="264" spans="1:14" hidden="1" outlineLevel="1" x14ac:dyDescent="0.25">
      <c r="A264" s="175" t="s">
        <v>237</v>
      </c>
      <c r="B264" s="175" t="s">
        <v>238</v>
      </c>
      <c r="C264" s="175" t="s">
        <v>207</v>
      </c>
      <c r="D264" s="175" t="s">
        <v>208</v>
      </c>
      <c r="E264" s="175"/>
      <c r="F264" s="174">
        <v>0</v>
      </c>
      <c r="G264" s="174">
        <v>0</v>
      </c>
      <c r="H264" s="174">
        <v>0</v>
      </c>
      <c r="I264" s="174">
        <v>0</v>
      </c>
      <c r="J264" s="174">
        <v>0</v>
      </c>
      <c r="K264" s="174">
        <v>0</v>
      </c>
      <c r="L264" s="174">
        <v>0</v>
      </c>
      <c r="M264" s="174">
        <v>0</v>
      </c>
      <c r="N264" s="174">
        <v>0</v>
      </c>
    </row>
    <row r="265" spans="1:14" hidden="1" outlineLevel="1" x14ac:dyDescent="0.25">
      <c r="A265" s="175" t="s">
        <v>237</v>
      </c>
      <c r="B265" s="175" t="s">
        <v>238</v>
      </c>
      <c r="C265" s="175" t="s">
        <v>209</v>
      </c>
      <c r="D265" s="175" t="s">
        <v>210</v>
      </c>
      <c r="E265" s="175"/>
      <c r="F265" s="174">
        <v>139952</v>
      </c>
      <c r="G265" s="174">
        <v>26832</v>
      </c>
      <c r="H265" s="174">
        <v>0</v>
      </c>
      <c r="I265" s="174">
        <v>0</v>
      </c>
      <c r="J265" s="174">
        <v>28064</v>
      </c>
      <c r="K265" s="174">
        <v>3088</v>
      </c>
      <c r="L265" s="174">
        <v>0</v>
      </c>
      <c r="M265" s="174">
        <v>0</v>
      </c>
      <c r="N265" s="174">
        <v>197936</v>
      </c>
    </row>
    <row r="266" spans="1:14" hidden="1" outlineLevel="1" x14ac:dyDescent="0.25">
      <c r="D266" s="173" t="s">
        <v>211</v>
      </c>
      <c r="E266" s="173"/>
    </row>
    <row r="267" spans="1:14" hidden="1" outlineLevel="1" x14ac:dyDescent="0.25">
      <c r="A267" s="175" t="s">
        <v>237</v>
      </c>
      <c r="B267" s="175" t="s">
        <v>238</v>
      </c>
      <c r="C267" s="175" t="s">
        <v>212</v>
      </c>
      <c r="D267" s="175" t="s">
        <v>213</v>
      </c>
      <c r="E267" s="175"/>
      <c r="F267" s="174">
        <v>0</v>
      </c>
      <c r="G267" s="174">
        <v>0</v>
      </c>
      <c r="H267" s="174">
        <v>0</v>
      </c>
      <c r="I267" s="174">
        <v>0</v>
      </c>
      <c r="J267" s="174">
        <v>0</v>
      </c>
      <c r="K267" s="174">
        <v>0</v>
      </c>
      <c r="L267" s="174">
        <v>0</v>
      </c>
      <c r="M267" s="174">
        <v>0</v>
      </c>
      <c r="N267" s="174">
        <v>0</v>
      </c>
    </row>
    <row r="268" spans="1:14" hidden="1" outlineLevel="1" x14ac:dyDescent="0.25">
      <c r="A268" s="175" t="s">
        <v>237</v>
      </c>
      <c r="B268" s="175" t="s">
        <v>238</v>
      </c>
      <c r="C268" s="175" t="s">
        <v>214</v>
      </c>
      <c r="D268" s="175" t="s">
        <v>215</v>
      </c>
      <c r="E268" s="175"/>
      <c r="F268" s="174">
        <v>0</v>
      </c>
      <c r="G268" s="174">
        <v>0</v>
      </c>
      <c r="H268" s="174">
        <v>0</v>
      </c>
      <c r="I268" s="174">
        <v>0</v>
      </c>
      <c r="J268" s="174">
        <v>0</v>
      </c>
      <c r="K268" s="174">
        <v>0</v>
      </c>
      <c r="L268" s="174">
        <v>0</v>
      </c>
      <c r="M268" s="174">
        <v>0</v>
      </c>
      <c r="N268" s="174">
        <v>0</v>
      </c>
    </row>
    <row r="269" spans="1:14" hidden="1" outlineLevel="1" x14ac:dyDescent="0.25">
      <c r="A269" s="175" t="s">
        <v>237</v>
      </c>
      <c r="B269" s="175" t="s">
        <v>238</v>
      </c>
      <c r="C269" s="175" t="s">
        <v>216</v>
      </c>
      <c r="D269" s="175" t="s">
        <v>217</v>
      </c>
      <c r="E269" s="175"/>
      <c r="F269" s="174">
        <v>0</v>
      </c>
      <c r="G269" s="174">
        <v>0</v>
      </c>
      <c r="H269" s="174">
        <v>0</v>
      </c>
      <c r="I269" s="174">
        <v>0</v>
      </c>
      <c r="J269" s="174">
        <v>0</v>
      </c>
      <c r="K269" s="174">
        <v>0</v>
      </c>
      <c r="L269" s="174">
        <v>0</v>
      </c>
      <c r="M269" s="174">
        <v>0</v>
      </c>
      <c r="N269" s="174">
        <v>0</v>
      </c>
    </row>
    <row r="270" spans="1:14" hidden="1" outlineLevel="1" x14ac:dyDescent="0.25">
      <c r="A270" s="175" t="s">
        <v>237</v>
      </c>
      <c r="B270" s="175" t="s">
        <v>238</v>
      </c>
      <c r="C270" s="175" t="s">
        <v>218</v>
      </c>
      <c r="D270" s="175" t="s">
        <v>219</v>
      </c>
      <c r="E270" s="175"/>
      <c r="F270" s="174">
        <v>0</v>
      </c>
      <c r="G270" s="174">
        <v>0</v>
      </c>
      <c r="H270" s="174">
        <v>0</v>
      </c>
      <c r="I270" s="174">
        <v>0</v>
      </c>
      <c r="J270" s="174">
        <v>0</v>
      </c>
      <c r="K270" s="174">
        <v>0</v>
      </c>
      <c r="L270" s="174">
        <v>0</v>
      </c>
      <c r="M270" s="174">
        <v>0</v>
      </c>
      <c r="N270" s="174">
        <v>0</v>
      </c>
    </row>
    <row r="271" spans="1:14" hidden="1" outlineLevel="1" x14ac:dyDescent="0.25">
      <c r="A271" s="175" t="s">
        <v>237</v>
      </c>
      <c r="B271" s="175" t="s">
        <v>238</v>
      </c>
      <c r="C271" s="175" t="s">
        <v>482</v>
      </c>
      <c r="D271" s="175" t="s">
        <v>483</v>
      </c>
      <c r="E271" s="175"/>
      <c r="F271" s="174">
        <v>0</v>
      </c>
      <c r="G271" s="174">
        <v>0</v>
      </c>
      <c r="H271" s="174">
        <v>0</v>
      </c>
      <c r="I271" s="174">
        <v>0</v>
      </c>
      <c r="J271" s="174">
        <v>0</v>
      </c>
      <c r="K271" s="174">
        <v>0</v>
      </c>
      <c r="L271" s="174">
        <v>0</v>
      </c>
      <c r="M271" s="174">
        <v>0</v>
      </c>
      <c r="N271" s="174">
        <v>0</v>
      </c>
    </row>
    <row r="272" spans="1:14" hidden="1" outlineLevel="1" x14ac:dyDescent="0.25">
      <c r="A272" s="175" t="s">
        <v>237</v>
      </c>
      <c r="B272" s="175" t="s">
        <v>238</v>
      </c>
      <c r="C272" s="175" t="s">
        <v>484</v>
      </c>
      <c r="D272" s="175" t="s">
        <v>220</v>
      </c>
      <c r="E272" s="175"/>
      <c r="F272" s="174">
        <v>0</v>
      </c>
      <c r="G272" s="174">
        <v>0</v>
      </c>
      <c r="H272" s="174">
        <v>0</v>
      </c>
      <c r="I272" s="174">
        <v>0</v>
      </c>
      <c r="J272" s="174">
        <v>0</v>
      </c>
      <c r="K272" s="174">
        <v>0</v>
      </c>
      <c r="L272" s="174">
        <v>0</v>
      </c>
      <c r="M272" s="174">
        <v>0</v>
      </c>
      <c r="N272" s="174">
        <v>0</v>
      </c>
    </row>
    <row r="273" spans="1:14" hidden="1" outlineLevel="1" x14ac:dyDescent="0.25"/>
    <row r="274" spans="1:14" hidden="1" outlineLevel="1" x14ac:dyDescent="0.25"/>
    <row r="275" spans="1:14" hidden="1" outlineLevel="1" x14ac:dyDescent="0.25">
      <c r="A275" s="173" t="s">
        <v>239</v>
      </c>
    </row>
    <row r="276" spans="1:14" hidden="1" outlineLevel="1" x14ac:dyDescent="0.25">
      <c r="A276" s="175" t="s">
        <v>6</v>
      </c>
      <c r="B276" s="175" t="s">
        <v>143</v>
      </c>
      <c r="C276" s="175" t="s">
        <v>14</v>
      </c>
      <c r="D276" s="173" t="s">
        <v>144</v>
      </c>
      <c r="E276" s="173"/>
      <c r="F276" s="174" t="s">
        <v>145</v>
      </c>
      <c r="G276" s="174" t="s">
        <v>146</v>
      </c>
      <c r="H276" s="174" t="s">
        <v>147</v>
      </c>
      <c r="I276" s="174" t="s">
        <v>148</v>
      </c>
      <c r="J276" s="174" t="s">
        <v>149</v>
      </c>
      <c r="K276" s="174" t="s">
        <v>150</v>
      </c>
      <c r="L276" s="174" t="s">
        <v>151</v>
      </c>
      <c r="M276" s="174" t="s">
        <v>152</v>
      </c>
      <c r="N276" s="174" t="s">
        <v>5</v>
      </c>
    </row>
    <row r="277" spans="1:14" hidden="1" outlineLevel="1" x14ac:dyDescent="0.25">
      <c r="A277" s="175" t="s">
        <v>240</v>
      </c>
      <c r="B277" s="175" t="s">
        <v>241</v>
      </c>
      <c r="C277" s="175" t="s">
        <v>155</v>
      </c>
      <c r="D277" s="175" t="s">
        <v>156</v>
      </c>
      <c r="E277" s="175"/>
      <c r="F277" s="174">
        <v>432</v>
      </c>
      <c r="G277" s="174">
        <v>0</v>
      </c>
      <c r="H277" s="174">
        <v>0</v>
      </c>
      <c r="I277" s="174">
        <v>0</v>
      </c>
      <c r="J277" s="174">
        <v>0</v>
      </c>
      <c r="K277" s="174">
        <v>0</v>
      </c>
      <c r="L277" s="174">
        <v>0</v>
      </c>
      <c r="M277" s="174">
        <v>0</v>
      </c>
      <c r="N277" s="174">
        <v>432</v>
      </c>
    </row>
    <row r="278" spans="1:14" hidden="1" outlineLevel="1" x14ac:dyDescent="0.25">
      <c r="A278" s="175" t="s">
        <v>240</v>
      </c>
      <c r="B278" s="175" t="s">
        <v>241</v>
      </c>
      <c r="C278" s="175" t="s">
        <v>157</v>
      </c>
      <c r="D278" s="175" t="s">
        <v>158</v>
      </c>
      <c r="E278" s="175"/>
      <c r="F278" s="174">
        <v>0</v>
      </c>
      <c r="G278" s="174">
        <v>0</v>
      </c>
      <c r="H278" s="174">
        <v>0</v>
      </c>
      <c r="I278" s="174">
        <v>0</v>
      </c>
      <c r="J278" s="174">
        <v>192</v>
      </c>
      <c r="K278" s="174">
        <v>0</v>
      </c>
      <c r="L278" s="174">
        <v>0</v>
      </c>
      <c r="M278" s="174">
        <v>0</v>
      </c>
      <c r="N278" s="174">
        <v>192</v>
      </c>
    </row>
    <row r="279" spans="1:14" hidden="1" outlineLevel="1" x14ac:dyDescent="0.25">
      <c r="A279" s="175" t="s">
        <v>240</v>
      </c>
      <c r="B279" s="175" t="s">
        <v>241</v>
      </c>
      <c r="C279" s="175" t="s">
        <v>159</v>
      </c>
      <c r="D279" s="175" t="s">
        <v>160</v>
      </c>
      <c r="E279" s="175"/>
      <c r="F279" s="174">
        <v>0</v>
      </c>
      <c r="G279" s="174">
        <v>25584</v>
      </c>
      <c r="H279" s="174">
        <v>0</v>
      </c>
      <c r="I279" s="174">
        <v>0</v>
      </c>
      <c r="J279" s="174">
        <v>0</v>
      </c>
      <c r="K279" s="174">
        <v>0</v>
      </c>
      <c r="L279" s="174">
        <v>0</v>
      </c>
      <c r="M279" s="174">
        <v>0</v>
      </c>
      <c r="N279" s="174">
        <v>25584</v>
      </c>
    </row>
    <row r="280" spans="1:14" hidden="1" outlineLevel="1" x14ac:dyDescent="0.25">
      <c r="A280" s="175" t="s">
        <v>240</v>
      </c>
      <c r="B280" s="175" t="s">
        <v>241</v>
      </c>
      <c r="C280" s="175" t="s">
        <v>161</v>
      </c>
      <c r="D280" s="175" t="s">
        <v>162</v>
      </c>
      <c r="E280" s="175"/>
      <c r="F280" s="174">
        <v>48</v>
      </c>
      <c r="G280" s="174">
        <v>1344</v>
      </c>
      <c r="H280" s="174">
        <v>0</v>
      </c>
      <c r="I280" s="174">
        <v>0</v>
      </c>
      <c r="J280" s="174">
        <v>1008</v>
      </c>
      <c r="K280" s="174">
        <v>96</v>
      </c>
      <c r="L280" s="174">
        <v>0</v>
      </c>
      <c r="M280" s="174">
        <v>0</v>
      </c>
      <c r="N280" s="174">
        <v>2496</v>
      </c>
    </row>
    <row r="281" spans="1:14" hidden="1" outlineLevel="1" x14ac:dyDescent="0.25">
      <c r="A281" s="175" t="s">
        <v>240</v>
      </c>
      <c r="B281" s="175" t="s">
        <v>241</v>
      </c>
      <c r="C281" s="175" t="s">
        <v>163</v>
      </c>
      <c r="D281" s="175" t="s">
        <v>164</v>
      </c>
      <c r="E281" s="175"/>
      <c r="F281" s="174">
        <v>0</v>
      </c>
      <c r="G281" s="174">
        <v>0</v>
      </c>
      <c r="H281" s="174">
        <v>0</v>
      </c>
      <c r="I281" s="174">
        <v>0</v>
      </c>
      <c r="J281" s="174">
        <v>96</v>
      </c>
      <c r="K281" s="174">
        <v>0</v>
      </c>
      <c r="L281" s="174">
        <v>0</v>
      </c>
      <c r="M281" s="174">
        <v>0</v>
      </c>
      <c r="N281" s="174">
        <v>96</v>
      </c>
    </row>
    <row r="282" spans="1:14" hidden="1" outlineLevel="1" x14ac:dyDescent="0.25">
      <c r="A282" s="175" t="s">
        <v>240</v>
      </c>
      <c r="B282" s="175" t="s">
        <v>241</v>
      </c>
      <c r="C282" s="175" t="s">
        <v>165</v>
      </c>
      <c r="D282" s="175" t="s">
        <v>166</v>
      </c>
      <c r="E282" s="175"/>
      <c r="F282" s="174">
        <v>0</v>
      </c>
      <c r="G282" s="174">
        <v>0</v>
      </c>
      <c r="H282" s="174">
        <v>0</v>
      </c>
      <c r="I282" s="174">
        <v>0</v>
      </c>
      <c r="J282" s="174">
        <v>0</v>
      </c>
      <c r="K282" s="174">
        <v>0</v>
      </c>
      <c r="L282" s="174">
        <v>0</v>
      </c>
      <c r="M282" s="174">
        <v>0</v>
      </c>
      <c r="N282" s="174">
        <v>0</v>
      </c>
    </row>
    <row r="283" spans="1:14" hidden="1" outlineLevel="1" x14ac:dyDescent="0.25">
      <c r="A283" s="175" t="s">
        <v>240</v>
      </c>
      <c r="B283" s="175" t="s">
        <v>241</v>
      </c>
      <c r="C283" s="175" t="s">
        <v>167</v>
      </c>
      <c r="D283" s="175" t="s">
        <v>168</v>
      </c>
      <c r="E283" s="175"/>
      <c r="F283" s="174">
        <v>0</v>
      </c>
      <c r="G283" s="174">
        <v>4768</v>
      </c>
      <c r="H283" s="174">
        <v>0</v>
      </c>
      <c r="I283" s="174">
        <v>0</v>
      </c>
      <c r="J283" s="174">
        <v>0</v>
      </c>
      <c r="K283" s="174">
        <v>768</v>
      </c>
      <c r="L283" s="174">
        <v>0</v>
      </c>
      <c r="M283" s="174">
        <v>0</v>
      </c>
      <c r="N283" s="174">
        <v>5536</v>
      </c>
    </row>
    <row r="284" spans="1:14" hidden="1" outlineLevel="1" x14ac:dyDescent="0.25">
      <c r="A284" s="175" t="s">
        <v>240</v>
      </c>
      <c r="B284" s="175" t="s">
        <v>241</v>
      </c>
      <c r="C284" s="175" t="s">
        <v>169</v>
      </c>
      <c r="D284" s="175" t="s">
        <v>170</v>
      </c>
      <c r="E284" s="175"/>
      <c r="F284" s="174">
        <v>0</v>
      </c>
      <c r="G284" s="174">
        <v>0</v>
      </c>
      <c r="H284" s="174">
        <v>0</v>
      </c>
      <c r="I284" s="174">
        <v>0</v>
      </c>
      <c r="J284" s="174">
        <v>0</v>
      </c>
      <c r="K284" s="174">
        <v>0</v>
      </c>
      <c r="L284" s="174">
        <v>0</v>
      </c>
      <c r="M284" s="174">
        <v>0</v>
      </c>
      <c r="N284" s="174">
        <v>0</v>
      </c>
    </row>
    <row r="285" spans="1:14" hidden="1" outlineLevel="1" x14ac:dyDescent="0.25">
      <c r="A285" s="175" t="s">
        <v>240</v>
      </c>
      <c r="B285" s="175" t="s">
        <v>241</v>
      </c>
      <c r="C285" s="175" t="s">
        <v>171</v>
      </c>
      <c r="D285" s="175" t="s">
        <v>172</v>
      </c>
      <c r="E285" s="175"/>
      <c r="F285" s="174">
        <v>144</v>
      </c>
      <c r="G285" s="174">
        <v>0</v>
      </c>
      <c r="H285" s="174">
        <v>0</v>
      </c>
      <c r="I285" s="174">
        <v>0</v>
      </c>
      <c r="J285" s="174">
        <v>6720</v>
      </c>
      <c r="K285" s="174">
        <v>0</v>
      </c>
      <c r="L285" s="174">
        <v>0</v>
      </c>
      <c r="M285" s="174">
        <v>0</v>
      </c>
      <c r="N285" s="174">
        <v>6864</v>
      </c>
    </row>
    <row r="286" spans="1:14" hidden="1" outlineLevel="1" x14ac:dyDescent="0.25">
      <c r="A286" s="175" t="s">
        <v>240</v>
      </c>
      <c r="B286" s="175" t="s">
        <v>241</v>
      </c>
      <c r="C286" s="175" t="s">
        <v>173</v>
      </c>
      <c r="D286" s="175" t="s">
        <v>174</v>
      </c>
      <c r="E286" s="175"/>
      <c r="F286" s="174">
        <v>0</v>
      </c>
      <c r="G286" s="174">
        <v>160</v>
      </c>
      <c r="H286" s="174">
        <v>0</v>
      </c>
      <c r="I286" s="174">
        <v>0</v>
      </c>
      <c r="J286" s="174">
        <v>0</v>
      </c>
      <c r="K286" s="174">
        <v>0</v>
      </c>
      <c r="L286" s="174">
        <v>0</v>
      </c>
      <c r="M286" s="174">
        <v>0</v>
      </c>
      <c r="N286" s="174">
        <v>160</v>
      </c>
    </row>
    <row r="287" spans="1:14" hidden="1" outlineLevel="1" x14ac:dyDescent="0.25">
      <c r="A287" s="175" t="s">
        <v>240</v>
      </c>
      <c r="B287" s="175" t="s">
        <v>241</v>
      </c>
      <c r="C287" s="175" t="s">
        <v>175</v>
      </c>
      <c r="D287" s="175" t="s">
        <v>176</v>
      </c>
      <c r="E287" s="175"/>
      <c r="F287" s="174">
        <v>0</v>
      </c>
      <c r="G287" s="174">
        <v>0</v>
      </c>
      <c r="H287" s="174">
        <v>0</v>
      </c>
      <c r="I287" s="174">
        <v>0</v>
      </c>
      <c r="J287" s="174">
        <v>0</v>
      </c>
      <c r="K287" s="174">
        <v>0</v>
      </c>
      <c r="L287" s="174">
        <v>0</v>
      </c>
      <c r="M287" s="174">
        <v>0</v>
      </c>
      <c r="N287" s="174">
        <v>0</v>
      </c>
    </row>
    <row r="288" spans="1:14" hidden="1" outlineLevel="1" x14ac:dyDescent="0.25">
      <c r="A288" s="175" t="s">
        <v>240</v>
      </c>
      <c r="B288" s="175" t="s">
        <v>241</v>
      </c>
      <c r="C288" s="175" t="s">
        <v>177</v>
      </c>
      <c r="D288" s="175" t="s">
        <v>178</v>
      </c>
      <c r="E288" s="175"/>
      <c r="F288" s="174">
        <v>124224</v>
      </c>
      <c r="G288" s="174">
        <v>0</v>
      </c>
      <c r="H288" s="174">
        <v>0</v>
      </c>
      <c r="I288" s="174">
        <v>0</v>
      </c>
      <c r="J288" s="174">
        <v>0</v>
      </c>
      <c r="K288" s="174">
        <v>0</v>
      </c>
      <c r="L288" s="174">
        <v>0</v>
      </c>
      <c r="M288" s="174">
        <v>0</v>
      </c>
      <c r="N288" s="174">
        <v>124224</v>
      </c>
    </row>
    <row r="289" spans="1:14" hidden="1" outlineLevel="1" x14ac:dyDescent="0.25">
      <c r="A289" s="175" t="s">
        <v>240</v>
      </c>
      <c r="B289" s="175" t="s">
        <v>241</v>
      </c>
      <c r="C289" s="175" t="s">
        <v>179</v>
      </c>
      <c r="D289" s="175" t="s">
        <v>180</v>
      </c>
      <c r="E289" s="175"/>
      <c r="F289" s="174">
        <v>4656</v>
      </c>
      <c r="G289" s="174">
        <v>0</v>
      </c>
      <c r="H289" s="174">
        <v>0</v>
      </c>
      <c r="I289" s="174">
        <v>0</v>
      </c>
      <c r="J289" s="174">
        <v>0</v>
      </c>
      <c r="K289" s="174">
        <v>0</v>
      </c>
      <c r="L289" s="174">
        <v>0</v>
      </c>
      <c r="M289" s="174">
        <v>0</v>
      </c>
      <c r="N289" s="174">
        <v>4656</v>
      </c>
    </row>
    <row r="290" spans="1:14" hidden="1" outlineLevel="1" x14ac:dyDescent="0.25">
      <c r="A290" s="175" t="s">
        <v>240</v>
      </c>
      <c r="B290" s="175" t="s">
        <v>241</v>
      </c>
      <c r="C290" s="175" t="s">
        <v>181</v>
      </c>
      <c r="D290" s="175" t="s">
        <v>182</v>
      </c>
      <c r="E290" s="175"/>
      <c r="F290" s="174">
        <v>0</v>
      </c>
      <c r="G290" s="174">
        <v>0</v>
      </c>
      <c r="H290" s="174">
        <v>0</v>
      </c>
      <c r="I290" s="174">
        <v>0</v>
      </c>
      <c r="J290" s="174">
        <v>0</v>
      </c>
      <c r="K290" s="174">
        <v>0</v>
      </c>
      <c r="L290" s="174">
        <v>0</v>
      </c>
      <c r="M290" s="174">
        <v>0</v>
      </c>
      <c r="N290" s="174">
        <v>0</v>
      </c>
    </row>
    <row r="291" spans="1:14" hidden="1" outlineLevel="1" x14ac:dyDescent="0.25">
      <c r="A291" s="175" t="s">
        <v>240</v>
      </c>
      <c r="B291" s="175" t="s">
        <v>241</v>
      </c>
      <c r="C291" s="175" t="s">
        <v>183</v>
      </c>
      <c r="D291" s="175" t="s">
        <v>184</v>
      </c>
      <c r="E291" s="175"/>
      <c r="F291" s="174">
        <v>0</v>
      </c>
      <c r="G291" s="174">
        <v>0</v>
      </c>
      <c r="H291" s="174">
        <v>0</v>
      </c>
      <c r="I291" s="174">
        <v>0</v>
      </c>
      <c r="J291" s="174">
        <v>0</v>
      </c>
      <c r="K291" s="174">
        <v>0</v>
      </c>
      <c r="L291" s="174">
        <v>0</v>
      </c>
      <c r="M291" s="174">
        <v>0</v>
      </c>
      <c r="N291" s="174">
        <v>0</v>
      </c>
    </row>
    <row r="292" spans="1:14" hidden="1" outlineLevel="1" x14ac:dyDescent="0.25">
      <c r="A292" s="175" t="s">
        <v>240</v>
      </c>
      <c r="B292" s="175" t="s">
        <v>241</v>
      </c>
      <c r="C292" s="175" t="s">
        <v>185</v>
      </c>
      <c r="D292" s="175" t="s">
        <v>186</v>
      </c>
      <c r="E292" s="175"/>
      <c r="F292" s="174">
        <v>0</v>
      </c>
      <c r="G292" s="174">
        <v>0</v>
      </c>
      <c r="H292" s="174">
        <v>0</v>
      </c>
      <c r="I292" s="174">
        <v>0</v>
      </c>
      <c r="J292" s="174">
        <v>0</v>
      </c>
      <c r="K292" s="174">
        <v>1792</v>
      </c>
      <c r="L292" s="174">
        <v>0</v>
      </c>
      <c r="M292" s="174">
        <v>0</v>
      </c>
      <c r="N292" s="174">
        <v>1792</v>
      </c>
    </row>
    <row r="293" spans="1:14" hidden="1" outlineLevel="1" x14ac:dyDescent="0.25">
      <c r="A293" s="175" t="s">
        <v>240</v>
      </c>
      <c r="B293" s="175" t="s">
        <v>241</v>
      </c>
      <c r="C293" s="175" t="s">
        <v>187</v>
      </c>
      <c r="D293" s="175" t="s">
        <v>188</v>
      </c>
      <c r="E293" s="175"/>
      <c r="F293" s="174">
        <v>0</v>
      </c>
      <c r="G293" s="174">
        <v>0</v>
      </c>
      <c r="H293" s="174">
        <v>0</v>
      </c>
      <c r="I293" s="174">
        <v>0</v>
      </c>
      <c r="J293" s="174">
        <v>0</v>
      </c>
      <c r="K293" s="174">
        <v>0</v>
      </c>
      <c r="L293" s="174">
        <v>0</v>
      </c>
      <c r="M293" s="174">
        <v>0</v>
      </c>
      <c r="N293" s="174">
        <v>0</v>
      </c>
    </row>
    <row r="294" spans="1:14" hidden="1" outlineLevel="1" x14ac:dyDescent="0.25">
      <c r="A294" s="175" t="s">
        <v>240</v>
      </c>
      <c r="B294" s="175" t="s">
        <v>241</v>
      </c>
      <c r="C294" s="175" t="s">
        <v>189</v>
      </c>
      <c r="D294" s="175" t="s">
        <v>190</v>
      </c>
      <c r="E294" s="175"/>
      <c r="F294" s="174">
        <v>0</v>
      </c>
      <c r="G294" s="174">
        <v>0</v>
      </c>
      <c r="H294" s="174">
        <v>0</v>
      </c>
      <c r="I294" s="174">
        <v>0</v>
      </c>
      <c r="J294" s="174">
        <v>0</v>
      </c>
      <c r="K294" s="174">
        <v>0</v>
      </c>
      <c r="L294" s="174">
        <v>0</v>
      </c>
      <c r="M294" s="174">
        <v>0</v>
      </c>
      <c r="N294" s="174">
        <v>0</v>
      </c>
    </row>
    <row r="295" spans="1:14" hidden="1" outlineLevel="1" x14ac:dyDescent="0.25">
      <c r="A295" s="175" t="s">
        <v>240</v>
      </c>
      <c r="B295" s="175" t="s">
        <v>241</v>
      </c>
      <c r="C295" s="175" t="s">
        <v>191</v>
      </c>
      <c r="D295" s="175" t="s">
        <v>192</v>
      </c>
      <c r="E295" s="175"/>
      <c r="F295" s="174">
        <v>0</v>
      </c>
      <c r="G295" s="174">
        <v>40384</v>
      </c>
      <c r="H295" s="174">
        <v>0</v>
      </c>
      <c r="I295" s="174">
        <v>0</v>
      </c>
      <c r="J295" s="174">
        <v>0</v>
      </c>
      <c r="K295" s="174">
        <v>0</v>
      </c>
      <c r="L295" s="174">
        <v>0</v>
      </c>
      <c r="M295" s="174">
        <v>0</v>
      </c>
      <c r="N295" s="174">
        <v>40384</v>
      </c>
    </row>
    <row r="296" spans="1:14" hidden="1" outlineLevel="1" x14ac:dyDescent="0.25">
      <c r="A296" s="175" t="s">
        <v>240</v>
      </c>
      <c r="B296" s="175" t="s">
        <v>241</v>
      </c>
      <c r="C296" s="175" t="s">
        <v>193</v>
      </c>
      <c r="D296" s="175" t="s">
        <v>194</v>
      </c>
      <c r="E296" s="175"/>
      <c r="F296" s="174">
        <v>0</v>
      </c>
      <c r="G296" s="174">
        <v>0</v>
      </c>
      <c r="H296" s="174">
        <v>0</v>
      </c>
      <c r="I296" s="174">
        <v>0</v>
      </c>
      <c r="J296" s="174">
        <v>1616</v>
      </c>
      <c r="K296" s="174">
        <v>0</v>
      </c>
      <c r="L296" s="174">
        <v>0</v>
      </c>
      <c r="M296" s="174">
        <v>0</v>
      </c>
      <c r="N296" s="174">
        <v>1616</v>
      </c>
    </row>
    <row r="297" spans="1:14" hidden="1" outlineLevel="1" x14ac:dyDescent="0.25">
      <c r="A297" s="175" t="s">
        <v>240</v>
      </c>
      <c r="B297" s="175" t="s">
        <v>241</v>
      </c>
      <c r="C297" s="175" t="s">
        <v>195</v>
      </c>
      <c r="D297" s="175" t="s">
        <v>196</v>
      </c>
      <c r="E297" s="175"/>
      <c r="F297" s="174">
        <v>0</v>
      </c>
      <c r="G297" s="174">
        <v>0</v>
      </c>
      <c r="H297" s="174">
        <v>0</v>
      </c>
      <c r="I297" s="174">
        <v>0</v>
      </c>
      <c r="J297" s="174">
        <v>48</v>
      </c>
      <c r="K297" s="174">
        <v>0</v>
      </c>
      <c r="L297" s="174">
        <v>0</v>
      </c>
      <c r="M297" s="174">
        <v>0</v>
      </c>
      <c r="N297" s="174">
        <v>48</v>
      </c>
    </row>
    <row r="298" spans="1:14" hidden="1" outlineLevel="1" x14ac:dyDescent="0.25">
      <c r="A298" s="175" t="s">
        <v>240</v>
      </c>
      <c r="B298" s="175" t="s">
        <v>241</v>
      </c>
      <c r="C298" s="175" t="s">
        <v>197</v>
      </c>
      <c r="D298" s="175" t="s">
        <v>198</v>
      </c>
      <c r="E298" s="175"/>
      <c r="F298" s="174">
        <v>0</v>
      </c>
      <c r="G298" s="174">
        <v>0</v>
      </c>
      <c r="H298" s="174">
        <v>0</v>
      </c>
      <c r="I298" s="174">
        <v>0</v>
      </c>
      <c r="J298" s="174">
        <v>96</v>
      </c>
      <c r="K298" s="174">
        <v>0</v>
      </c>
      <c r="L298" s="174">
        <v>0</v>
      </c>
      <c r="M298" s="174">
        <v>0</v>
      </c>
      <c r="N298" s="174">
        <v>96</v>
      </c>
    </row>
    <row r="299" spans="1:14" hidden="1" outlineLevel="1" x14ac:dyDescent="0.25">
      <c r="A299" s="175" t="s">
        <v>240</v>
      </c>
      <c r="B299" s="175" t="s">
        <v>241</v>
      </c>
      <c r="C299" s="175" t="s">
        <v>199</v>
      </c>
      <c r="D299" s="175" t="s">
        <v>200</v>
      </c>
      <c r="E299" s="175"/>
      <c r="F299" s="174">
        <v>48</v>
      </c>
      <c r="G299" s="174">
        <v>0</v>
      </c>
      <c r="H299" s="174">
        <v>0</v>
      </c>
      <c r="I299" s="174">
        <v>0</v>
      </c>
      <c r="J299" s="174">
        <v>0</v>
      </c>
      <c r="K299" s="174">
        <v>0</v>
      </c>
      <c r="L299" s="174">
        <v>0</v>
      </c>
      <c r="M299" s="174">
        <v>0</v>
      </c>
      <c r="N299" s="174">
        <v>48</v>
      </c>
    </row>
    <row r="300" spans="1:14" hidden="1" outlineLevel="1" x14ac:dyDescent="0.25">
      <c r="A300" s="175" t="s">
        <v>240</v>
      </c>
      <c r="B300" s="175" t="s">
        <v>241</v>
      </c>
      <c r="C300" s="175" t="s">
        <v>201</v>
      </c>
      <c r="D300" s="175" t="s">
        <v>202</v>
      </c>
      <c r="E300" s="175"/>
      <c r="F300" s="174">
        <v>48</v>
      </c>
      <c r="G300" s="174">
        <v>0</v>
      </c>
      <c r="H300" s="174">
        <v>0</v>
      </c>
      <c r="I300" s="174">
        <v>0</v>
      </c>
      <c r="J300" s="174">
        <v>0</v>
      </c>
      <c r="K300" s="174">
        <v>0</v>
      </c>
      <c r="L300" s="174">
        <v>0</v>
      </c>
      <c r="M300" s="174">
        <v>0</v>
      </c>
      <c r="N300" s="174">
        <v>48</v>
      </c>
    </row>
    <row r="301" spans="1:14" hidden="1" outlineLevel="1" x14ac:dyDescent="0.25">
      <c r="A301" s="175" t="s">
        <v>240</v>
      </c>
      <c r="B301" s="175" t="s">
        <v>241</v>
      </c>
      <c r="C301" s="175" t="s">
        <v>203</v>
      </c>
      <c r="D301" s="175" t="s">
        <v>204</v>
      </c>
      <c r="E301" s="175"/>
      <c r="F301" s="174">
        <v>170496</v>
      </c>
      <c r="G301" s="174">
        <v>0</v>
      </c>
      <c r="H301" s="174">
        <v>0</v>
      </c>
      <c r="I301" s="174">
        <v>0</v>
      </c>
      <c r="J301" s="174">
        <v>0</v>
      </c>
      <c r="K301" s="174">
        <v>0</v>
      </c>
      <c r="L301" s="174">
        <v>0</v>
      </c>
      <c r="M301" s="174">
        <v>0</v>
      </c>
      <c r="N301" s="174">
        <v>170496</v>
      </c>
    </row>
    <row r="302" spans="1:14" hidden="1" outlineLevel="1" x14ac:dyDescent="0.25">
      <c r="A302" s="175" t="s">
        <v>240</v>
      </c>
      <c r="B302" s="175" t="s">
        <v>241</v>
      </c>
      <c r="C302" s="175" t="s">
        <v>205</v>
      </c>
      <c r="D302" s="175" t="s">
        <v>206</v>
      </c>
      <c r="E302" s="175"/>
      <c r="F302" s="174">
        <v>36416</v>
      </c>
      <c r="G302" s="174">
        <v>0</v>
      </c>
      <c r="H302" s="174">
        <v>0</v>
      </c>
      <c r="I302" s="174">
        <v>0</v>
      </c>
      <c r="J302" s="174">
        <v>0</v>
      </c>
      <c r="K302" s="174">
        <v>0</v>
      </c>
      <c r="L302" s="174">
        <v>0</v>
      </c>
      <c r="M302" s="174">
        <v>0</v>
      </c>
      <c r="N302" s="174">
        <v>36416</v>
      </c>
    </row>
    <row r="303" spans="1:14" hidden="1" outlineLevel="1" x14ac:dyDescent="0.25">
      <c r="A303" s="175" t="s">
        <v>240</v>
      </c>
      <c r="B303" s="175" t="s">
        <v>241</v>
      </c>
      <c r="C303" s="175" t="s">
        <v>207</v>
      </c>
      <c r="D303" s="175" t="s">
        <v>208</v>
      </c>
      <c r="E303" s="175"/>
      <c r="F303" s="174">
        <v>0</v>
      </c>
      <c r="G303" s="174">
        <v>0</v>
      </c>
      <c r="H303" s="174">
        <v>0</v>
      </c>
      <c r="I303" s="174">
        <v>0</v>
      </c>
      <c r="J303" s="174">
        <v>0</v>
      </c>
      <c r="K303" s="174">
        <v>0</v>
      </c>
      <c r="L303" s="174">
        <v>0</v>
      </c>
      <c r="M303" s="174">
        <v>0</v>
      </c>
      <c r="N303" s="174">
        <v>0</v>
      </c>
    </row>
    <row r="304" spans="1:14" hidden="1" outlineLevel="1" x14ac:dyDescent="0.25">
      <c r="A304" s="175" t="s">
        <v>240</v>
      </c>
      <c r="B304" s="175" t="s">
        <v>241</v>
      </c>
      <c r="C304" s="175" t="s">
        <v>209</v>
      </c>
      <c r="D304" s="175" t="s">
        <v>210</v>
      </c>
      <c r="E304" s="175"/>
      <c r="F304" s="174">
        <v>336512</v>
      </c>
      <c r="G304" s="174">
        <v>72240</v>
      </c>
      <c r="H304" s="174">
        <v>0</v>
      </c>
      <c r="I304" s="174">
        <v>0</v>
      </c>
      <c r="J304" s="174">
        <v>9776</v>
      </c>
      <c r="K304" s="174">
        <v>2656</v>
      </c>
      <c r="L304" s="174">
        <v>0</v>
      </c>
      <c r="M304" s="174">
        <v>0</v>
      </c>
      <c r="N304" s="174">
        <v>421184</v>
      </c>
    </row>
    <row r="305" spans="1:14" hidden="1" outlineLevel="1" x14ac:dyDescent="0.25">
      <c r="D305" s="173" t="s">
        <v>211</v>
      </c>
      <c r="E305" s="173"/>
    </row>
    <row r="306" spans="1:14" hidden="1" outlineLevel="1" x14ac:dyDescent="0.25">
      <c r="A306" s="175" t="s">
        <v>240</v>
      </c>
      <c r="B306" s="175" t="s">
        <v>241</v>
      </c>
      <c r="C306" s="175" t="s">
        <v>212</v>
      </c>
      <c r="D306" s="175" t="s">
        <v>213</v>
      </c>
      <c r="E306" s="175"/>
      <c r="F306" s="174">
        <v>0</v>
      </c>
      <c r="G306" s="174">
        <v>0</v>
      </c>
      <c r="H306" s="174">
        <v>0</v>
      </c>
      <c r="I306" s="174">
        <v>0</v>
      </c>
      <c r="J306" s="174">
        <v>0</v>
      </c>
      <c r="K306" s="174">
        <v>0</v>
      </c>
      <c r="L306" s="174">
        <v>0</v>
      </c>
      <c r="M306" s="174">
        <v>0</v>
      </c>
      <c r="N306" s="174">
        <v>0</v>
      </c>
    </row>
    <row r="307" spans="1:14" hidden="1" outlineLevel="1" x14ac:dyDescent="0.25">
      <c r="A307" s="175" t="s">
        <v>240</v>
      </c>
      <c r="B307" s="175" t="s">
        <v>241</v>
      </c>
      <c r="C307" s="175" t="s">
        <v>214</v>
      </c>
      <c r="D307" s="175" t="s">
        <v>215</v>
      </c>
      <c r="E307" s="175"/>
      <c r="F307" s="174">
        <v>0</v>
      </c>
      <c r="G307" s="174">
        <v>0</v>
      </c>
      <c r="H307" s="174">
        <v>0</v>
      </c>
      <c r="I307" s="174">
        <v>0</v>
      </c>
      <c r="J307" s="174">
        <v>0</v>
      </c>
      <c r="K307" s="174">
        <v>0</v>
      </c>
      <c r="L307" s="174">
        <v>0</v>
      </c>
      <c r="M307" s="174">
        <v>0</v>
      </c>
      <c r="N307" s="174">
        <v>0</v>
      </c>
    </row>
    <row r="308" spans="1:14" hidden="1" outlineLevel="1" x14ac:dyDescent="0.25">
      <c r="A308" s="175" t="s">
        <v>240</v>
      </c>
      <c r="B308" s="175" t="s">
        <v>241</v>
      </c>
      <c r="C308" s="175" t="s">
        <v>216</v>
      </c>
      <c r="D308" s="175" t="s">
        <v>217</v>
      </c>
      <c r="E308" s="175"/>
      <c r="F308" s="174">
        <v>0</v>
      </c>
      <c r="G308" s="174">
        <v>0</v>
      </c>
      <c r="H308" s="174">
        <v>0</v>
      </c>
      <c r="I308" s="174">
        <v>0</v>
      </c>
      <c r="J308" s="174">
        <v>0</v>
      </c>
      <c r="K308" s="174">
        <v>0</v>
      </c>
      <c r="L308" s="174">
        <v>0</v>
      </c>
      <c r="M308" s="174">
        <v>0</v>
      </c>
      <c r="N308" s="174">
        <v>0</v>
      </c>
    </row>
    <row r="309" spans="1:14" hidden="1" outlineLevel="1" x14ac:dyDescent="0.25">
      <c r="A309" s="175" t="s">
        <v>240</v>
      </c>
      <c r="B309" s="175" t="s">
        <v>241</v>
      </c>
      <c r="C309" s="175" t="s">
        <v>218</v>
      </c>
      <c r="D309" s="175" t="s">
        <v>219</v>
      </c>
      <c r="E309" s="175"/>
      <c r="F309" s="174">
        <v>0</v>
      </c>
      <c r="G309" s="174">
        <v>0</v>
      </c>
      <c r="H309" s="174">
        <v>0</v>
      </c>
      <c r="I309" s="174">
        <v>0</v>
      </c>
      <c r="J309" s="174">
        <v>0</v>
      </c>
      <c r="K309" s="174">
        <v>0</v>
      </c>
      <c r="L309" s="174">
        <v>0</v>
      </c>
      <c r="M309" s="174">
        <v>0</v>
      </c>
      <c r="N309" s="174">
        <v>0</v>
      </c>
    </row>
    <row r="310" spans="1:14" hidden="1" outlineLevel="1" x14ac:dyDescent="0.25">
      <c r="A310" s="175" t="s">
        <v>240</v>
      </c>
      <c r="B310" s="175" t="s">
        <v>241</v>
      </c>
      <c r="C310" s="175" t="s">
        <v>482</v>
      </c>
      <c r="D310" s="175" t="s">
        <v>483</v>
      </c>
      <c r="E310" s="175"/>
      <c r="F310" s="174">
        <v>0</v>
      </c>
      <c r="G310" s="174">
        <v>0</v>
      </c>
      <c r="H310" s="174">
        <v>0</v>
      </c>
      <c r="I310" s="174">
        <v>0</v>
      </c>
      <c r="J310" s="174">
        <v>0</v>
      </c>
      <c r="K310" s="174">
        <v>0</v>
      </c>
      <c r="L310" s="174">
        <v>0</v>
      </c>
      <c r="M310" s="174">
        <v>0</v>
      </c>
      <c r="N310" s="174">
        <v>0</v>
      </c>
    </row>
    <row r="311" spans="1:14" hidden="1" outlineLevel="1" x14ac:dyDescent="0.25">
      <c r="A311" s="175" t="s">
        <v>240</v>
      </c>
      <c r="B311" s="175" t="s">
        <v>241</v>
      </c>
      <c r="C311" s="175" t="s">
        <v>484</v>
      </c>
      <c r="D311" s="175" t="s">
        <v>220</v>
      </c>
      <c r="E311" s="175"/>
      <c r="F311" s="174">
        <v>0</v>
      </c>
      <c r="G311" s="174">
        <v>0</v>
      </c>
      <c r="H311" s="174">
        <v>0</v>
      </c>
      <c r="I311" s="174">
        <v>0</v>
      </c>
      <c r="J311" s="174">
        <v>0</v>
      </c>
      <c r="K311" s="174">
        <v>0</v>
      </c>
      <c r="L311" s="174">
        <v>0</v>
      </c>
      <c r="M311" s="174">
        <v>0</v>
      </c>
      <c r="N311" s="174">
        <v>0</v>
      </c>
    </row>
    <row r="312" spans="1:14" hidden="1" outlineLevel="1" x14ac:dyDescent="0.25"/>
    <row r="313" spans="1:14" hidden="1" outlineLevel="1" x14ac:dyDescent="0.25"/>
    <row r="314" spans="1:14" hidden="1" outlineLevel="1" x14ac:dyDescent="0.25">
      <c r="A314" s="173" t="s">
        <v>242</v>
      </c>
    </row>
    <row r="315" spans="1:14" hidden="1" outlineLevel="1" x14ac:dyDescent="0.25">
      <c r="A315" s="175" t="s">
        <v>6</v>
      </c>
      <c r="B315" s="175" t="s">
        <v>143</v>
      </c>
      <c r="C315" s="175" t="s">
        <v>14</v>
      </c>
      <c r="D315" s="173" t="s">
        <v>144</v>
      </c>
      <c r="E315" s="173"/>
      <c r="F315" s="174" t="s">
        <v>145</v>
      </c>
      <c r="G315" s="174" t="s">
        <v>146</v>
      </c>
      <c r="H315" s="174" t="s">
        <v>147</v>
      </c>
      <c r="I315" s="174" t="s">
        <v>148</v>
      </c>
      <c r="J315" s="174" t="s">
        <v>149</v>
      </c>
      <c r="K315" s="174" t="s">
        <v>150</v>
      </c>
      <c r="L315" s="174" t="s">
        <v>151</v>
      </c>
      <c r="M315" s="174" t="s">
        <v>152</v>
      </c>
      <c r="N315" s="174" t="s">
        <v>5</v>
      </c>
    </row>
    <row r="316" spans="1:14" hidden="1" outlineLevel="1" x14ac:dyDescent="0.25">
      <c r="A316" s="175" t="s">
        <v>243</v>
      </c>
      <c r="B316" s="175" t="s">
        <v>244</v>
      </c>
      <c r="C316" s="175" t="s">
        <v>155</v>
      </c>
      <c r="D316" s="175" t="s">
        <v>156</v>
      </c>
      <c r="E316" s="175"/>
      <c r="F316" s="174">
        <v>0</v>
      </c>
      <c r="G316" s="174">
        <v>0</v>
      </c>
      <c r="H316" s="174">
        <v>0</v>
      </c>
      <c r="I316" s="174">
        <v>0</v>
      </c>
      <c r="J316" s="174">
        <v>0</v>
      </c>
      <c r="K316" s="174">
        <v>0</v>
      </c>
      <c r="L316" s="174">
        <v>0</v>
      </c>
      <c r="M316" s="174">
        <v>0</v>
      </c>
      <c r="N316" s="174">
        <v>0</v>
      </c>
    </row>
    <row r="317" spans="1:14" hidden="1" outlineLevel="1" x14ac:dyDescent="0.25">
      <c r="A317" s="175" t="s">
        <v>243</v>
      </c>
      <c r="B317" s="175" t="s">
        <v>244</v>
      </c>
      <c r="C317" s="175" t="s">
        <v>157</v>
      </c>
      <c r="D317" s="175" t="s">
        <v>158</v>
      </c>
      <c r="E317" s="175"/>
      <c r="F317" s="174">
        <v>0</v>
      </c>
      <c r="G317" s="174">
        <v>0</v>
      </c>
      <c r="H317" s="174">
        <v>0</v>
      </c>
      <c r="I317" s="174">
        <v>0</v>
      </c>
      <c r="J317" s="174">
        <v>9712</v>
      </c>
      <c r="K317" s="174">
        <v>0</v>
      </c>
      <c r="L317" s="174">
        <v>0</v>
      </c>
      <c r="M317" s="174">
        <v>0</v>
      </c>
      <c r="N317" s="174">
        <v>9712</v>
      </c>
    </row>
    <row r="318" spans="1:14" hidden="1" outlineLevel="1" x14ac:dyDescent="0.25">
      <c r="A318" s="175" t="s">
        <v>243</v>
      </c>
      <c r="B318" s="175" t="s">
        <v>244</v>
      </c>
      <c r="C318" s="175" t="s">
        <v>159</v>
      </c>
      <c r="D318" s="175" t="s">
        <v>160</v>
      </c>
      <c r="E318" s="175"/>
      <c r="F318" s="174">
        <v>0</v>
      </c>
      <c r="G318" s="174">
        <v>17088</v>
      </c>
      <c r="H318" s="174">
        <v>0</v>
      </c>
      <c r="I318" s="174">
        <v>0</v>
      </c>
      <c r="J318" s="174">
        <v>0</v>
      </c>
      <c r="K318" s="174">
        <v>0</v>
      </c>
      <c r="L318" s="174">
        <v>0</v>
      </c>
      <c r="M318" s="174">
        <v>0</v>
      </c>
      <c r="N318" s="174">
        <v>17088</v>
      </c>
    </row>
    <row r="319" spans="1:14" hidden="1" outlineLevel="1" x14ac:dyDescent="0.25">
      <c r="A319" s="175" t="s">
        <v>243</v>
      </c>
      <c r="B319" s="175" t="s">
        <v>244</v>
      </c>
      <c r="C319" s="175" t="s">
        <v>161</v>
      </c>
      <c r="D319" s="175" t="s">
        <v>162</v>
      </c>
      <c r="E319" s="175"/>
      <c r="F319" s="174">
        <v>432</v>
      </c>
      <c r="G319" s="174">
        <v>592</v>
      </c>
      <c r="H319" s="174">
        <v>0</v>
      </c>
      <c r="I319" s="174">
        <v>0</v>
      </c>
      <c r="J319" s="174">
        <v>48</v>
      </c>
      <c r="K319" s="174">
        <v>0</v>
      </c>
      <c r="L319" s="174">
        <v>0</v>
      </c>
      <c r="M319" s="174">
        <v>0</v>
      </c>
      <c r="N319" s="174">
        <v>1072</v>
      </c>
    </row>
    <row r="320" spans="1:14" hidden="1" outlineLevel="1" x14ac:dyDescent="0.25">
      <c r="A320" s="175" t="s">
        <v>243</v>
      </c>
      <c r="B320" s="175" t="s">
        <v>244</v>
      </c>
      <c r="C320" s="175" t="s">
        <v>163</v>
      </c>
      <c r="D320" s="175" t="s">
        <v>164</v>
      </c>
      <c r="E320" s="175"/>
      <c r="F320" s="174">
        <v>0</v>
      </c>
      <c r="G320" s="174">
        <v>0</v>
      </c>
      <c r="H320" s="174">
        <v>0</v>
      </c>
      <c r="I320" s="174">
        <v>0</v>
      </c>
      <c r="J320" s="174">
        <v>0</v>
      </c>
      <c r="K320" s="174">
        <v>0</v>
      </c>
      <c r="L320" s="174">
        <v>0</v>
      </c>
      <c r="M320" s="174">
        <v>0</v>
      </c>
      <c r="N320" s="174">
        <v>0</v>
      </c>
    </row>
    <row r="321" spans="1:14" hidden="1" outlineLevel="1" x14ac:dyDescent="0.25">
      <c r="A321" s="175" t="s">
        <v>243</v>
      </c>
      <c r="B321" s="175" t="s">
        <v>244</v>
      </c>
      <c r="C321" s="175" t="s">
        <v>165</v>
      </c>
      <c r="D321" s="175" t="s">
        <v>166</v>
      </c>
      <c r="E321" s="175"/>
      <c r="F321" s="174">
        <v>0</v>
      </c>
      <c r="G321" s="174">
        <v>0</v>
      </c>
      <c r="H321" s="174">
        <v>0</v>
      </c>
      <c r="I321" s="174">
        <v>0</v>
      </c>
      <c r="J321" s="174">
        <v>0</v>
      </c>
      <c r="K321" s="174">
        <v>0</v>
      </c>
      <c r="L321" s="174">
        <v>0</v>
      </c>
      <c r="M321" s="174">
        <v>0</v>
      </c>
      <c r="N321" s="174">
        <v>0</v>
      </c>
    </row>
    <row r="322" spans="1:14" hidden="1" outlineLevel="1" x14ac:dyDescent="0.25">
      <c r="A322" s="175" t="s">
        <v>243</v>
      </c>
      <c r="B322" s="175" t="s">
        <v>244</v>
      </c>
      <c r="C322" s="175" t="s">
        <v>167</v>
      </c>
      <c r="D322" s="175" t="s">
        <v>168</v>
      </c>
      <c r="E322" s="175"/>
      <c r="F322" s="174">
        <v>0</v>
      </c>
      <c r="G322" s="174">
        <v>0</v>
      </c>
      <c r="H322" s="174">
        <v>0</v>
      </c>
      <c r="I322" s="174">
        <v>0</v>
      </c>
      <c r="J322" s="174">
        <v>0</v>
      </c>
      <c r="K322" s="174">
        <v>0</v>
      </c>
      <c r="L322" s="174">
        <v>0</v>
      </c>
      <c r="M322" s="174">
        <v>0</v>
      </c>
      <c r="N322" s="174">
        <v>0</v>
      </c>
    </row>
    <row r="323" spans="1:14" hidden="1" outlineLevel="1" x14ac:dyDescent="0.25">
      <c r="A323" s="175" t="s">
        <v>243</v>
      </c>
      <c r="B323" s="175" t="s">
        <v>244</v>
      </c>
      <c r="C323" s="175" t="s">
        <v>169</v>
      </c>
      <c r="D323" s="175" t="s">
        <v>170</v>
      </c>
      <c r="E323" s="175"/>
      <c r="F323" s="174">
        <v>0</v>
      </c>
      <c r="G323" s="174">
        <v>0</v>
      </c>
      <c r="H323" s="174">
        <v>0</v>
      </c>
      <c r="I323" s="174">
        <v>0</v>
      </c>
      <c r="J323" s="174">
        <v>128</v>
      </c>
      <c r="K323" s="174">
        <v>0</v>
      </c>
      <c r="L323" s="174">
        <v>0</v>
      </c>
      <c r="M323" s="174">
        <v>0</v>
      </c>
      <c r="N323" s="174">
        <v>128</v>
      </c>
    </row>
    <row r="324" spans="1:14" hidden="1" outlineLevel="1" x14ac:dyDescent="0.25">
      <c r="A324" s="175" t="s">
        <v>243</v>
      </c>
      <c r="B324" s="175" t="s">
        <v>244</v>
      </c>
      <c r="C324" s="175" t="s">
        <v>171</v>
      </c>
      <c r="D324" s="175" t="s">
        <v>172</v>
      </c>
      <c r="E324" s="175"/>
      <c r="F324" s="174">
        <v>480</v>
      </c>
      <c r="G324" s="174">
        <v>64</v>
      </c>
      <c r="H324" s="174">
        <v>0</v>
      </c>
      <c r="I324" s="174">
        <v>0</v>
      </c>
      <c r="J324" s="174">
        <v>400</v>
      </c>
      <c r="K324" s="174">
        <v>0</v>
      </c>
      <c r="L324" s="174">
        <v>0</v>
      </c>
      <c r="M324" s="174">
        <v>0</v>
      </c>
      <c r="N324" s="174">
        <v>944</v>
      </c>
    </row>
    <row r="325" spans="1:14" hidden="1" outlineLevel="1" x14ac:dyDescent="0.25">
      <c r="A325" s="175" t="s">
        <v>243</v>
      </c>
      <c r="B325" s="175" t="s">
        <v>244</v>
      </c>
      <c r="C325" s="175" t="s">
        <v>173</v>
      </c>
      <c r="D325" s="175" t="s">
        <v>174</v>
      </c>
      <c r="E325" s="175"/>
      <c r="F325" s="174">
        <v>0</v>
      </c>
      <c r="G325" s="174">
        <v>0</v>
      </c>
      <c r="H325" s="174">
        <v>0</v>
      </c>
      <c r="I325" s="174">
        <v>0</v>
      </c>
      <c r="J325" s="174">
        <v>0</v>
      </c>
      <c r="K325" s="174">
        <v>0</v>
      </c>
      <c r="L325" s="174">
        <v>0</v>
      </c>
      <c r="M325" s="174">
        <v>0</v>
      </c>
      <c r="N325" s="174">
        <v>0</v>
      </c>
    </row>
    <row r="326" spans="1:14" hidden="1" outlineLevel="1" x14ac:dyDescent="0.25">
      <c r="A326" s="175" t="s">
        <v>243</v>
      </c>
      <c r="B326" s="175" t="s">
        <v>244</v>
      </c>
      <c r="C326" s="175" t="s">
        <v>175</v>
      </c>
      <c r="D326" s="175" t="s">
        <v>176</v>
      </c>
      <c r="E326" s="175"/>
      <c r="F326" s="174">
        <v>0</v>
      </c>
      <c r="G326" s="174">
        <v>0</v>
      </c>
      <c r="H326" s="174">
        <v>0</v>
      </c>
      <c r="I326" s="174">
        <v>0</v>
      </c>
      <c r="J326" s="174">
        <v>0</v>
      </c>
      <c r="K326" s="174">
        <v>6720</v>
      </c>
      <c r="L326" s="174">
        <v>0</v>
      </c>
      <c r="M326" s="174">
        <v>0</v>
      </c>
      <c r="N326" s="174">
        <v>6720</v>
      </c>
    </row>
    <row r="327" spans="1:14" hidden="1" outlineLevel="1" x14ac:dyDescent="0.25">
      <c r="A327" s="175" t="s">
        <v>243</v>
      </c>
      <c r="B327" s="175" t="s">
        <v>244</v>
      </c>
      <c r="C327" s="175" t="s">
        <v>177</v>
      </c>
      <c r="D327" s="175" t="s">
        <v>178</v>
      </c>
      <c r="E327" s="175"/>
      <c r="F327" s="174">
        <v>46992</v>
      </c>
      <c r="G327" s="174">
        <v>0</v>
      </c>
      <c r="H327" s="174">
        <v>0</v>
      </c>
      <c r="I327" s="174">
        <v>0</v>
      </c>
      <c r="J327" s="174">
        <v>0</v>
      </c>
      <c r="K327" s="174">
        <v>0</v>
      </c>
      <c r="L327" s="174">
        <v>0</v>
      </c>
      <c r="M327" s="174">
        <v>0</v>
      </c>
      <c r="N327" s="174">
        <v>46992</v>
      </c>
    </row>
    <row r="328" spans="1:14" hidden="1" outlineLevel="1" x14ac:dyDescent="0.25">
      <c r="A328" s="175" t="s">
        <v>243</v>
      </c>
      <c r="B328" s="175" t="s">
        <v>244</v>
      </c>
      <c r="C328" s="175" t="s">
        <v>179</v>
      </c>
      <c r="D328" s="175" t="s">
        <v>180</v>
      </c>
      <c r="E328" s="175"/>
      <c r="F328" s="174">
        <v>1376</v>
      </c>
      <c r="G328" s="174">
        <v>0</v>
      </c>
      <c r="H328" s="174">
        <v>0</v>
      </c>
      <c r="I328" s="174">
        <v>0</v>
      </c>
      <c r="J328" s="174">
        <v>0</v>
      </c>
      <c r="K328" s="174">
        <v>0</v>
      </c>
      <c r="L328" s="174">
        <v>0</v>
      </c>
      <c r="M328" s="174">
        <v>0</v>
      </c>
      <c r="N328" s="174">
        <v>1376</v>
      </c>
    </row>
    <row r="329" spans="1:14" hidden="1" outlineLevel="1" x14ac:dyDescent="0.25">
      <c r="A329" s="175" t="s">
        <v>243</v>
      </c>
      <c r="B329" s="175" t="s">
        <v>244</v>
      </c>
      <c r="C329" s="175" t="s">
        <v>181</v>
      </c>
      <c r="D329" s="175" t="s">
        <v>182</v>
      </c>
      <c r="E329" s="175"/>
      <c r="F329" s="174">
        <v>0</v>
      </c>
      <c r="G329" s="174">
        <v>0</v>
      </c>
      <c r="H329" s="174">
        <v>0</v>
      </c>
      <c r="I329" s="174">
        <v>0</v>
      </c>
      <c r="J329" s="174">
        <v>0</v>
      </c>
      <c r="K329" s="174">
        <v>1008</v>
      </c>
      <c r="L329" s="174">
        <v>0</v>
      </c>
      <c r="M329" s="174">
        <v>0</v>
      </c>
      <c r="N329" s="174">
        <v>1008</v>
      </c>
    </row>
    <row r="330" spans="1:14" hidden="1" outlineLevel="1" x14ac:dyDescent="0.25">
      <c r="A330" s="175" t="s">
        <v>243</v>
      </c>
      <c r="B330" s="175" t="s">
        <v>244</v>
      </c>
      <c r="C330" s="175" t="s">
        <v>183</v>
      </c>
      <c r="D330" s="175" t="s">
        <v>184</v>
      </c>
      <c r="E330" s="175"/>
      <c r="F330" s="174">
        <v>0</v>
      </c>
      <c r="G330" s="174">
        <v>0</v>
      </c>
      <c r="H330" s="174">
        <v>0</v>
      </c>
      <c r="I330" s="174">
        <v>0</v>
      </c>
      <c r="J330" s="174">
        <v>0</v>
      </c>
      <c r="K330" s="174">
        <v>0</v>
      </c>
      <c r="L330" s="174">
        <v>0</v>
      </c>
      <c r="M330" s="174">
        <v>0</v>
      </c>
      <c r="N330" s="174">
        <v>0</v>
      </c>
    </row>
    <row r="331" spans="1:14" hidden="1" outlineLevel="1" x14ac:dyDescent="0.25">
      <c r="A331" s="175" t="s">
        <v>243</v>
      </c>
      <c r="B331" s="175" t="s">
        <v>244</v>
      </c>
      <c r="C331" s="175" t="s">
        <v>185</v>
      </c>
      <c r="D331" s="175" t="s">
        <v>186</v>
      </c>
      <c r="E331" s="175"/>
      <c r="F331" s="174">
        <v>96</v>
      </c>
      <c r="G331" s="174">
        <v>48</v>
      </c>
      <c r="H331" s="174">
        <v>0</v>
      </c>
      <c r="I331" s="174">
        <v>0</v>
      </c>
      <c r="J331" s="174">
        <v>0</v>
      </c>
      <c r="K331" s="174">
        <v>2064</v>
      </c>
      <c r="L331" s="174">
        <v>0</v>
      </c>
      <c r="M331" s="174">
        <v>0</v>
      </c>
      <c r="N331" s="174">
        <v>2208</v>
      </c>
    </row>
    <row r="332" spans="1:14" hidden="1" outlineLevel="1" x14ac:dyDescent="0.25">
      <c r="A332" s="175" t="s">
        <v>243</v>
      </c>
      <c r="B332" s="175" t="s">
        <v>244</v>
      </c>
      <c r="C332" s="175" t="s">
        <v>187</v>
      </c>
      <c r="D332" s="175" t="s">
        <v>188</v>
      </c>
      <c r="E332" s="175"/>
      <c r="F332" s="174">
        <v>0</v>
      </c>
      <c r="G332" s="174">
        <v>0</v>
      </c>
      <c r="H332" s="174">
        <v>0</v>
      </c>
      <c r="I332" s="174">
        <v>0</v>
      </c>
      <c r="J332" s="174">
        <v>0</v>
      </c>
      <c r="K332" s="174">
        <v>0</v>
      </c>
      <c r="L332" s="174">
        <v>0</v>
      </c>
      <c r="M332" s="174">
        <v>0</v>
      </c>
      <c r="N332" s="174">
        <v>0</v>
      </c>
    </row>
    <row r="333" spans="1:14" hidden="1" outlineLevel="1" x14ac:dyDescent="0.25">
      <c r="A333" s="175" t="s">
        <v>243</v>
      </c>
      <c r="B333" s="175" t="s">
        <v>244</v>
      </c>
      <c r="C333" s="175" t="s">
        <v>189</v>
      </c>
      <c r="D333" s="175" t="s">
        <v>190</v>
      </c>
      <c r="E333" s="175"/>
      <c r="F333" s="174">
        <v>0</v>
      </c>
      <c r="G333" s="174">
        <v>0</v>
      </c>
      <c r="H333" s="174">
        <v>0</v>
      </c>
      <c r="I333" s="174">
        <v>0</v>
      </c>
      <c r="J333" s="174">
        <v>0</v>
      </c>
      <c r="K333" s="174">
        <v>0</v>
      </c>
      <c r="L333" s="174">
        <v>0</v>
      </c>
      <c r="M333" s="174">
        <v>0</v>
      </c>
      <c r="N333" s="174">
        <v>0</v>
      </c>
    </row>
    <row r="334" spans="1:14" hidden="1" outlineLevel="1" x14ac:dyDescent="0.25">
      <c r="A334" s="175" t="s">
        <v>243</v>
      </c>
      <c r="B334" s="175" t="s">
        <v>244</v>
      </c>
      <c r="C334" s="175" t="s">
        <v>191</v>
      </c>
      <c r="D334" s="175" t="s">
        <v>192</v>
      </c>
      <c r="E334" s="175"/>
      <c r="F334" s="174">
        <v>0</v>
      </c>
      <c r="G334" s="174">
        <v>21152</v>
      </c>
      <c r="H334" s="174">
        <v>0</v>
      </c>
      <c r="I334" s="174">
        <v>0</v>
      </c>
      <c r="J334" s="174">
        <v>0</v>
      </c>
      <c r="K334" s="174">
        <v>0</v>
      </c>
      <c r="L334" s="174">
        <v>0</v>
      </c>
      <c r="M334" s="174">
        <v>0</v>
      </c>
      <c r="N334" s="174">
        <v>21152</v>
      </c>
    </row>
    <row r="335" spans="1:14" hidden="1" outlineLevel="1" x14ac:dyDescent="0.25">
      <c r="A335" s="175" t="s">
        <v>243</v>
      </c>
      <c r="B335" s="175" t="s">
        <v>244</v>
      </c>
      <c r="C335" s="175" t="s">
        <v>193</v>
      </c>
      <c r="D335" s="175" t="s">
        <v>194</v>
      </c>
      <c r="E335" s="175"/>
      <c r="F335" s="174">
        <v>0</v>
      </c>
      <c r="G335" s="174">
        <v>0</v>
      </c>
      <c r="H335" s="174">
        <v>0</v>
      </c>
      <c r="I335" s="174">
        <v>0</v>
      </c>
      <c r="J335" s="174">
        <v>3744</v>
      </c>
      <c r="K335" s="174">
        <v>0</v>
      </c>
      <c r="L335" s="174">
        <v>0</v>
      </c>
      <c r="M335" s="174">
        <v>0</v>
      </c>
      <c r="N335" s="174">
        <v>3744</v>
      </c>
    </row>
    <row r="336" spans="1:14" hidden="1" outlineLevel="1" x14ac:dyDescent="0.25">
      <c r="A336" s="175" t="s">
        <v>243</v>
      </c>
      <c r="B336" s="175" t="s">
        <v>244</v>
      </c>
      <c r="C336" s="175" t="s">
        <v>195</v>
      </c>
      <c r="D336" s="175" t="s">
        <v>196</v>
      </c>
      <c r="E336" s="175"/>
      <c r="F336" s="174">
        <v>0</v>
      </c>
      <c r="G336" s="174">
        <v>0</v>
      </c>
      <c r="H336" s="174">
        <v>0</v>
      </c>
      <c r="I336" s="174">
        <v>0</v>
      </c>
      <c r="J336" s="174">
        <v>0</v>
      </c>
      <c r="K336" s="174">
        <v>0</v>
      </c>
      <c r="L336" s="174">
        <v>0</v>
      </c>
      <c r="M336" s="174">
        <v>0</v>
      </c>
      <c r="N336" s="174">
        <v>0</v>
      </c>
    </row>
    <row r="337" spans="1:14" hidden="1" outlineLevel="1" x14ac:dyDescent="0.25">
      <c r="A337" s="175" t="s">
        <v>243</v>
      </c>
      <c r="B337" s="175" t="s">
        <v>244</v>
      </c>
      <c r="C337" s="175" t="s">
        <v>197</v>
      </c>
      <c r="D337" s="175" t="s">
        <v>198</v>
      </c>
      <c r="E337" s="175"/>
      <c r="F337" s="174">
        <v>0</v>
      </c>
      <c r="G337" s="174">
        <v>0</v>
      </c>
      <c r="H337" s="174">
        <v>0</v>
      </c>
      <c r="I337" s="174">
        <v>0</v>
      </c>
      <c r="J337" s="174">
        <v>0</v>
      </c>
      <c r="K337" s="174">
        <v>0</v>
      </c>
      <c r="L337" s="174">
        <v>0</v>
      </c>
      <c r="M337" s="174">
        <v>0</v>
      </c>
      <c r="N337" s="174">
        <v>0</v>
      </c>
    </row>
    <row r="338" spans="1:14" hidden="1" outlineLevel="1" x14ac:dyDescent="0.25">
      <c r="A338" s="175" t="s">
        <v>243</v>
      </c>
      <c r="B338" s="175" t="s">
        <v>244</v>
      </c>
      <c r="C338" s="175" t="s">
        <v>199</v>
      </c>
      <c r="D338" s="175" t="s">
        <v>200</v>
      </c>
      <c r="E338" s="175"/>
      <c r="F338" s="174">
        <v>240</v>
      </c>
      <c r="G338" s="174">
        <v>0</v>
      </c>
      <c r="H338" s="174">
        <v>0</v>
      </c>
      <c r="I338" s="174">
        <v>0</v>
      </c>
      <c r="J338" s="174">
        <v>0</v>
      </c>
      <c r="K338" s="174">
        <v>0</v>
      </c>
      <c r="L338" s="174">
        <v>0</v>
      </c>
      <c r="M338" s="174">
        <v>0</v>
      </c>
      <c r="N338" s="174">
        <v>240</v>
      </c>
    </row>
    <row r="339" spans="1:14" hidden="1" outlineLevel="1" x14ac:dyDescent="0.25">
      <c r="A339" s="175" t="s">
        <v>243</v>
      </c>
      <c r="B339" s="175" t="s">
        <v>244</v>
      </c>
      <c r="C339" s="175" t="s">
        <v>201</v>
      </c>
      <c r="D339" s="175" t="s">
        <v>202</v>
      </c>
      <c r="E339" s="175"/>
      <c r="F339" s="174">
        <v>144</v>
      </c>
      <c r="G339" s="174">
        <v>0</v>
      </c>
      <c r="H339" s="174">
        <v>0</v>
      </c>
      <c r="I339" s="174">
        <v>0</v>
      </c>
      <c r="J339" s="174">
        <v>3600</v>
      </c>
      <c r="K339" s="174">
        <v>0</v>
      </c>
      <c r="L339" s="174">
        <v>0</v>
      </c>
      <c r="M339" s="174">
        <v>0</v>
      </c>
      <c r="N339" s="174">
        <v>3744</v>
      </c>
    </row>
    <row r="340" spans="1:14" hidden="1" outlineLevel="1" x14ac:dyDescent="0.25">
      <c r="A340" s="175" t="s">
        <v>243</v>
      </c>
      <c r="B340" s="175" t="s">
        <v>244</v>
      </c>
      <c r="C340" s="175" t="s">
        <v>203</v>
      </c>
      <c r="D340" s="175" t="s">
        <v>204</v>
      </c>
      <c r="E340" s="175"/>
      <c r="F340" s="174">
        <v>68512</v>
      </c>
      <c r="G340" s="174">
        <v>0</v>
      </c>
      <c r="H340" s="174">
        <v>0</v>
      </c>
      <c r="I340" s="174">
        <v>0</v>
      </c>
      <c r="J340" s="174">
        <v>0</v>
      </c>
      <c r="K340" s="174">
        <v>0</v>
      </c>
      <c r="L340" s="174">
        <v>0</v>
      </c>
      <c r="M340" s="174">
        <v>0</v>
      </c>
      <c r="N340" s="174">
        <v>68512</v>
      </c>
    </row>
    <row r="341" spans="1:14" hidden="1" outlineLevel="1" x14ac:dyDescent="0.25">
      <c r="A341" s="175" t="s">
        <v>243</v>
      </c>
      <c r="B341" s="175" t="s">
        <v>244</v>
      </c>
      <c r="C341" s="175" t="s">
        <v>205</v>
      </c>
      <c r="D341" s="175" t="s">
        <v>206</v>
      </c>
      <c r="E341" s="175"/>
      <c r="F341" s="174">
        <v>4416</v>
      </c>
      <c r="G341" s="174">
        <v>0</v>
      </c>
      <c r="H341" s="174">
        <v>0</v>
      </c>
      <c r="I341" s="174">
        <v>0</v>
      </c>
      <c r="J341" s="174">
        <v>0</v>
      </c>
      <c r="K341" s="174">
        <v>0</v>
      </c>
      <c r="L341" s="174">
        <v>0</v>
      </c>
      <c r="M341" s="174">
        <v>0</v>
      </c>
      <c r="N341" s="174">
        <v>4416</v>
      </c>
    </row>
    <row r="342" spans="1:14" hidden="1" outlineLevel="1" x14ac:dyDescent="0.25">
      <c r="A342" s="175" t="s">
        <v>243</v>
      </c>
      <c r="B342" s="175" t="s">
        <v>244</v>
      </c>
      <c r="C342" s="175" t="s">
        <v>207</v>
      </c>
      <c r="D342" s="175" t="s">
        <v>208</v>
      </c>
      <c r="E342" s="175"/>
      <c r="F342" s="174">
        <v>0</v>
      </c>
      <c r="G342" s="174">
        <v>0</v>
      </c>
      <c r="H342" s="174">
        <v>0</v>
      </c>
      <c r="I342" s="174">
        <v>0</v>
      </c>
      <c r="J342" s="174">
        <v>0</v>
      </c>
      <c r="K342" s="174">
        <v>0</v>
      </c>
      <c r="L342" s="174">
        <v>0</v>
      </c>
      <c r="M342" s="174">
        <v>0</v>
      </c>
      <c r="N342" s="174">
        <v>0</v>
      </c>
    </row>
    <row r="343" spans="1:14" hidden="1" outlineLevel="1" x14ac:dyDescent="0.25">
      <c r="A343" s="175" t="s">
        <v>243</v>
      </c>
      <c r="B343" s="175" t="s">
        <v>244</v>
      </c>
      <c r="C343" s="175" t="s">
        <v>209</v>
      </c>
      <c r="D343" s="175" t="s">
        <v>210</v>
      </c>
      <c r="E343" s="175"/>
      <c r="F343" s="174">
        <v>122688</v>
      </c>
      <c r="G343" s="174">
        <v>38944</v>
      </c>
      <c r="H343" s="174">
        <v>0</v>
      </c>
      <c r="I343" s="174">
        <v>0</v>
      </c>
      <c r="J343" s="174">
        <v>17632</v>
      </c>
      <c r="K343" s="174">
        <v>9792</v>
      </c>
      <c r="L343" s="174">
        <v>0</v>
      </c>
      <c r="M343" s="174">
        <v>0</v>
      </c>
      <c r="N343" s="174">
        <v>189056</v>
      </c>
    </row>
    <row r="344" spans="1:14" hidden="1" outlineLevel="1" x14ac:dyDescent="0.25">
      <c r="D344" s="173" t="s">
        <v>211</v>
      </c>
      <c r="E344" s="173"/>
    </row>
    <row r="345" spans="1:14" hidden="1" outlineLevel="1" x14ac:dyDescent="0.25">
      <c r="A345" s="175" t="s">
        <v>243</v>
      </c>
      <c r="B345" s="175" t="s">
        <v>244</v>
      </c>
      <c r="C345" s="175" t="s">
        <v>212</v>
      </c>
      <c r="D345" s="175" t="s">
        <v>213</v>
      </c>
      <c r="E345" s="175"/>
      <c r="F345" s="174">
        <v>0</v>
      </c>
      <c r="G345" s="174">
        <v>0</v>
      </c>
      <c r="H345" s="174">
        <v>0</v>
      </c>
      <c r="I345" s="174">
        <v>0</v>
      </c>
      <c r="J345" s="174">
        <v>0</v>
      </c>
      <c r="K345" s="174">
        <v>0</v>
      </c>
      <c r="L345" s="174">
        <v>0</v>
      </c>
      <c r="M345" s="174">
        <v>0</v>
      </c>
      <c r="N345" s="174">
        <v>0</v>
      </c>
    </row>
    <row r="346" spans="1:14" hidden="1" outlineLevel="1" x14ac:dyDescent="0.25">
      <c r="A346" s="175" t="s">
        <v>243</v>
      </c>
      <c r="B346" s="175" t="s">
        <v>244</v>
      </c>
      <c r="C346" s="175" t="s">
        <v>214</v>
      </c>
      <c r="D346" s="175" t="s">
        <v>215</v>
      </c>
      <c r="E346" s="175"/>
      <c r="F346" s="174">
        <v>0</v>
      </c>
      <c r="G346" s="174">
        <v>0</v>
      </c>
      <c r="H346" s="174">
        <v>0</v>
      </c>
      <c r="I346" s="174">
        <v>0</v>
      </c>
      <c r="J346" s="174">
        <v>0</v>
      </c>
      <c r="K346" s="174">
        <v>0</v>
      </c>
      <c r="L346" s="174">
        <v>0</v>
      </c>
      <c r="M346" s="174">
        <v>0</v>
      </c>
      <c r="N346" s="174">
        <v>0</v>
      </c>
    </row>
    <row r="347" spans="1:14" hidden="1" outlineLevel="1" x14ac:dyDescent="0.25">
      <c r="A347" s="175" t="s">
        <v>243</v>
      </c>
      <c r="B347" s="175" t="s">
        <v>244</v>
      </c>
      <c r="C347" s="175" t="s">
        <v>216</v>
      </c>
      <c r="D347" s="175" t="s">
        <v>217</v>
      </c>
      <c r="E347" s="175"/>
      <c r="F347" s="174">
        <v>0</v>
      </c>
      <c r="G347" s="174">
        <v>0</v>
      </c>
      <c r="H347" s="174">
        <v>0</v>
      </c>
      <c r="I347" s="174">
        <v>0</v>
      </c>
      <c r="J347" s="174">
        <v>0</v>
      </c>
      <c r="K347" s="174">
        <v>0</v>
      </c>
      <c r="L347" s="174">
        <v>0</v>
      </c>
      <c r="M347" s="174">
        <v>0</v>
      </c>
      <c r="N347" s="174">
        <v>0</v>
      </c>
    </row>
    <row r="348" spans="1:14" hidden="1" outlineLevel="1" x14ac:dyDescent="0.25">
      <c r="A348" s="175" t="s">
        <v>243</v>
      </c>
      <c r="B348" s="175" t="s">
        <v>244</v>
      </c>
      <c r="C348" s="175" t="s">
        <v>218</v>
      </c>
      <c r="D348" s="175" t="s">
        <v>219</v>
      </c>
      <c r="E348" s="175"/>
      <c r="F348" s="174">
        <v>0</v>
      </c>
      <c r="G348" s="174">
        <v>0</v>
      </c>
      <c r="H348" s="174">
        <v>0</v>
      </c>
      <c r="I348" s="174">
        <v>0</v>
      </c>
      <c r="J348" s="174">
        <v>0</v>
      </c>
      <c r="K348" s="174">
        <v>0</v>
      </c>
      <c r="L348" s="174">
        <v>0</v>
      </c>
      <c r="M348" s="174">
        <v>0</v>
      </c>
      <c r="N348" s="174">
        <v>0</v>
      </c>
    </row>
    <row r="349" spans="1:14" hidden="1" outlineLevel="1" x14ac:dyDescent="0.25">
      <c r="A349" s="175" t="s">
        <v>243</v>
      </c>
      <c r="B349" s="175" t="s">
        <v>244</v>
      </c>
      <c r="C349" s="175" t="s">
        <v>482</v>
      </c>
      <c r="D349" s="175" t="s">
        <v>483</v>
      </c>
      <c r="E349" s="175"/>
      <c r="F349" s="174">
        <v>0</v>
      </c>
      <c r="G349" s="174">
        <v>0</v>
      </c>
      <c r="H349" s="174">
        <v>0</v>
      </c>
      <c r="I349" s="174">
        <v>0</v>
      </c>
      <c r="J349" s="174">
        <v>0</v>
      </c>
      <c r="K349" s="174">
        <v>0</v>
      </c>
      <c r="L349" s="174">
        <v>0</v>
      </c>
      <c r="M349" s="174">
        <v>0</v>
      </c>
      <c r="N349" s="174">
        <v>0</v>
      </c>
    </row>
    <row r="350" spans="1:14" hidden="1" outlineLevel="1" x14ac:dyDescent="0.25">
      <c r="A350" s="175" t="s">
        <v>243</v>
      </c>
      <c r="B350" s="175" t="s">
        <v>244</v>
      </c>
      <c r="C350" s="175" t="s">
        <v>484</v>
      </c>
      <c r="D350" s="175" t="s">
        <v>220</v>
      </c>
      <c r="E350" s="175"/>
      <c r="F350" s="174">
        <v>0</v>
      </c>
      <c r="G350" s="174">
        <v>0</v>
      </c>
      <c r="H350" s="174">
        <v>0</v>
      </c>
      <c r="I350" s="174">
        <v>0</v>
      </c>
      <c r="J350" s="174">
        <v>0</v>
      </c>
      <c r="K350" s="174">
        <v>0</v>
      </c>
      <c r="L350" s="174">
        <v>0</v>
      </c>
      <c r="M350" s="174">
        <v>0</v>
      </c>
      <c r="N350" s="174">
        <v>0</v>
      </c>
    </row>
    <row r="351" spans="1:14" hidden="1" outlineLevel="1" x14ac:dyDescent="0.25"/>
    <row r="352" spans="1:14" hidden="1" outlineLevel="1" x14ac:dyDescent="0.25"/>
    <row r="353" spans="1:14" hidden="1" outlineLevel="1" x14ac:dyDescent="0.25">
      <c r="A353" s="173" t="s">
        <v>245</v>
      </c>
    </row>
    <row r="354" spans="1:14" hidden="1" outlineLevel="1" x14ac:dyDescent="0.25">
      <c r="A354" s="175" t="s">
        <v>6</v>
      </c>
      <c r="B354" s="175" t="s">
        <v>143</v>
      </c>
      <c r="C354" s="175" t="s">
        <v>14</v>
      </c>
      <c r="D354" s="173" t="s">
        <v>144</v>
      </c>
      <c r="E354" s="173"/>
      <c r="F354" s="174" t="s">
        <v>145</v>
      </c>
      <c r="G354" s="174" t="s">
        <v>146</v>
      </c>
      <c r="H354" s="174" t="s">
        <v>147</v>
      </c>
      <c r="I354" s="174" t="s">
        <v>148</v>
      </c>
      <c r="J354" s="174" t="s">
        <v>149</v>
      </c>
      <c r="K354" s="174" t="s">
        <v>150</v>
      </c>
      <c r="L354" s="174" t="s">
        <v>151</v>
      </c>
      <c r="M354" s="174" t="s">
        <v>152</v>
      </c>
      <c r="N354" s="174" t="s">
        <v>5</v>
      </c>
    </row>
    <row r="355" spans="1:14" hidden="1" outlineLevel="1" x14ac:dyDescent="0.25">
      <c r="A355" s="175" t="s">
        <v>246</v>
      </c>
      <c r="B355" s="175" t="s">
        <v>247</v>
      </c>
      <c r="C355" s="175" t="s">
        <v>155</v>
      </c>
      <c r="D355" s="175" t="s">
        <v>156</v>
      </c>
      <c r="E355" s="175"/>
      <c r="F355" s="174">
        <v>0</v>
      </c>
      <c r="G355" s="174">
        <v>0</v>
      </c>
      <c r="H355" s="174">
        <v>0</v>
      </c>
      <c r="I355" s="174">
        <v>0</v>
      </c>
      <c r="J355" s="174">
        <v>0</v>
      </c>
      <c r="K355" s="174">
        <v>0</v>
      </c>
      <c r="L355" s="174">
        <v>0</v>
      </c>
      <c r="M355" s="174">
        <v>0</v>
      </c>
      <c r="N355" s="174">
        <v>0</v>
      </c>
    </row>
    <row r="356" spans="1:14" hidden="1" outlineLevel="1" x14ac:dyDescent="0.25">
      <c r="A356" s="175" t="s">
        <v>246</v>
      </c>
      <c r="B356" s="175" t="s">
        <v>247</v>
      </c>
      <c r="C356" s="175" t="s">
        <v>157</v>
      </c>
      <c r="D356" s="175" t="s">
        <v>158</v>
      </c>
      <c r="E356" s="175"/>
      <c r="F356" s="174">
        <v>0</v>
      </c>
      <c r="G356" s="174">
        <v>0</v>
      </c>
      <c r="H356" s="174">
        <v>0</v>
      </c>
      <c r="I356" s="174">
        <v>0</v>
      </c>
      <c r="J356" s="174">
        <v>9504</v>
      </c>
      <c r="K356" s="174">
        <v>0</v>
      </c>
      <c r="L356" s="174">
        <v>0</v>
      </c>
      <c r="M356" s="174">
        <v>0</v>
      </c>
      <c r="N356" s="174">
        <v>9504</v>
      </c>
    </row>
    <row r="357" spans="1:14" hidden="1" outlineLevel="1" x14ac:dyDescent="0.25">
      <c r="A357" s="175" t="s">
        <v>246</v>
      </c>
      <c r="B357" s="175" t="s">
        <v>247</v>
      </c>
      <c r="C357" s="175" t="s">
        <v>159</v>
      </c>
      <c r="D357" s="175" t="s">
        <v>160</v>
      </c>
      <c r="E357" s="175"/>
      <c r="F357" s="174">
        <v>0</v>
      </c>
      <c r="G357" s="174">
        <v>18912</v>
      </c>
      <c r="H357" s="174">
        <v>0</v>
      </c>
      <c r="I357" s="174">
        <v>0</v>
      </c>
      <c r="J357" s="174">
        <v>0</v>
      </c>
      <c r="K357" s="174">
        <v>0</v>
      </c>
      <c r="L357" s="174">
        <v>0</v>
      </c>
      <c r="M357" s="174">
        <v>0</v>
      </c>
      <c r="N357" s="174">
        <v>18912</v>
      </c>
    </row>
    <row r="358" spans="1:14" hidden="1" outlineLevel="1" x14ac:dyDescent="0.25">
      <c r="A358" s="175" t="s">
        <v>246</v>
      </c>
      <c r="B358" s="175" t="s">
        <v>247</v>
      </c>
      <c r="C358" s="175" t="s">
        <v>161</v>
      </c>
      <c r="D358" s="175" t="s">
        <v>162</v>
      </c>
      <c r="E358" s="175"/>
      <c r="F358" s="174">
        <v>1440</v>
      </c>
      <c r="G358" s="174">
        <v>768</v>
      </c>
      <c r="H358" s="174">
        <v>0</v>
      </c>
      <c r="I358" s="174">
        <v>0</v>
      </c>
      <c r="J358" s="174">
        <v>0</v>
      </c>
      <c r="K358" s="174">
        <v>592</v>
      </c>
      <c r="L358" s="174">
        <v>0</v>
      </c>
      <c r="M358" s="174">
        <v>0</v>
      </c>
      <c r="N358" s="174">
        <v>2800</v>
      </c>
    </row>
    <row r="359" spans="1:14" hidden="1" outlineLevel="1" x14ac:dyDescent="0.25">
      <c r="A359" s="175" t="s">
        <v>246</v>
      </c>
      <c r="B359" s="175" t="s">
        <v>247</v>
      </c>
      <c r="C359" s="175" t="s">
        <v>163</v>
      </c>
      <c r="D359" s="175" t="s">
        <v>164</v>
      </c>
      <c r="E359" s="175"/>
      <c r="F359" s="174">
        <v>0</v>
      </c>
      <c r="G359" s="174">
        <v>0</v>
      </c>
      <c r="H359" s="174">
        <v>0</v>
      </c>
      <c r="I359" s="174">
        <v>0</v>
      </c>
      <c r="J359" s="174">
        <v>0</v>
      </c>
      <c r="K359" s="174">
        <v>0</v>
      </c>
      <c r="L359" s="174">
        <v>0</v>
      </c>
      <c r="M359" s="174">
        <v>0</v>
      </c>
      <c r="N359" s="174">
        <v>0</v>
      </c>
    </row>
    <row r="360" spans="1:14" hidden="1" outlineLevel="1" x14ac:dyDescent="0.25">
      <c r="A360" s="175" t="s">
        <v>246</v>
      </c>
      <c r="B360" s="175" t="s">
        <v>247</v>
      </c>
      <c r="C360" s="175" t="s">
        <v>165</v>
      </c>
      <c r="D360" s="175" t="s">
        <v>166</v>
      </c>
      <c r="E360" s="175"/>
      <c r="F360" s="174">
        <v>0</v>
      </c>
      <c r="G360" s="174">
        <v>0</v>
      </c>
      <c r="H360" s="174">
        <v>0</v>
      </c>
      <c r="I360" s="174">
        <v>0</v>
      </c>
      <c r="J360" s="174">
        <v>0</v>
      </c>
      <c r="K360" s="174">
        <v>0</v>
      </c>
      <c r="L360" s="174">
        <v>0</v>
      </c>
      <c r="M360" s="174">
        <v>0</v>
      </c>
      <c r="N360" s="174">
        <v>0</v>
      </c>
    </row>
    <row r="361" spans="1:14" hidden="1" outlineLevel="1" x14ac:dyDescent="0.25">
      <c r="A361" s="175" t="s">
        <v>246</v>
      </c>
      <c r="B361" s="175" t="s">
        <v>247</v>
      </c>
      <c r="C361" s="175" t="s">
        <v>167</v>
      </c>
      <c r="D361" s="175" t="s">
        <v>168</v>
      </c>
      <c r="E361" s="175"/>
      <c r="F361" s="174">
        <v>0</v>
      </c>
      <c r="G361" s="174">
        <v>0</v>
      </c>
      <c r="H361" s="174">
        <v>0</v>
      </c>
      <c r="I361" s="174">
        <v>0</v>
      </c>
      <c r="J361" s="174">
        <v>0</v>
      </c>
      <c r="K361" s="174">
        <v>0</v>
      </c>
      <c r="L361" s="174">
        <v>0</v>
      </c>
      <c r="M361" s="174">
        <v>0</v>
      </c>
      <c r="N361" s="174">
        <v>0</v>
      </c>
    </row>
    <row r="362" spans="1:14" hidden="1" outlineLevel="1" x14ac:dyDescent="0.25">
      <c r="A362" s="175" t="s">
        <v>246</v>
      </c>
      <c r="B362" s="175" t="s">
        <v>247</v>
      </c>
      <c r="C362" s="175" t="s">
        <v>169</v>
      </c>
      <c r="D362" s="175" t="s">
        <v>170</v>
      </c>
      <c r="E362" s="175"/>
      <c r="F362" s="174">
        <v>0</v>
      </c>
      <c r="G362" s="174">
        <v>0</v>
      </c>
      <c r="H362" s="174">
        <v>0</v>
      </c>
      <c r="I362" s="174">
        <v>0</v>
      </c>
      <c r="J362" s="174">
        <v>0</v>
      </c>
      <c r="K362" s="174">
        <v>0</v>
      </c>
      <c r="L362" s="174">
        <v>0</v>
      </c>
      <c r="M362" s="174">
        <v>0</v>
      </c>
      <c r="N362" s="174">
        <v>0</v>
      </c>
    </row>
    <row r="363" spans="1:14" hidden="1" outlineLevel="1" x14ac:dyDescent="0.25">
      <c r="A363" s="175" t="s">
        <v>246</v>
      </c>
      <c r="B363" s="175" t="s">
        <v>247</v>
      </c>
      <c r="C363" s="175" t="s">
        <v>171</v>
      </c>
      <c r="D363" s="175" t="s">
        <v>172</v>
      </c>
      <c r="E363" s="175"/>
      <c r="F363" s="174">
        <v>0</v>
      </c>
      <c r="G363" s="174">
        <v>0</v>
      </c>
      <c r="H363" s="174">
        <v>0</v>
      </c>
      <c r="I363" s="174">
        <v>0</v>
      </c>
      <c r="J363" s="174">
        <v>26256</v>
      </c>
      <c r="K363" s="174">
        <v>0</v>
      </c>
      <c r="L363" s="174">
        <v>0</v>
      </c>
      <c r="M363" s="174">
        <v>0</v>
      </c>
      <c r="N363" s="174">
        <v>26256</v>
      </c>
    </row>
    <row r="364" spans="1:14" hidden="1" outlineLevel="1" x14ac:dyDescent="0.25">
      <c r="A364" s="175" t="s">
        <v>246</v>
      </c>
      <c r="B364" s="175" t="s">
        <v>247</v>
      </c>
      <c r="C364" s="175" t="s">
        <v>173</v>
      </c>
      <c r="D364" s="175" t="s">
        <v>174</v>
      </c>
      <c r="E364" s="175"/>
      <c r="F364" s="174">
        <v>0</v>
      </c>
      <c r="G364" s="174">
        <v>0</v>
      </c>
      <c r="H364" s="174">
        <v>0</v>
      </c>
      <c r="I364" s="174">
        <v>0</v>
      </c>
      <c r="J364" s="174">
        <v>0</v>
      </c>
      <c r="K364" s="174">
        <v>0</v>
      </c>
      <c r="L364" s="174">
        <v>0</v>
      </c>
      <c r="M364" s="174">
        <v>0</v>
      </c>
      <c r="N364" s="174">
        <v>0</v>
      </c>
    </row>
    <row r="365" spans="1:14" hidden="1" outlineLevel="1" x14ac:dyDescent="0.25">
      <c r="A365" s="175" t="s">
        <v>246</v>
      </c>
      <c r="B365" s="175" t="s">
        <v>247</v>
      </c>
      <c r="C365" s="175" t="s">
        <v>175</v>
      </c>
      <c r="D365" s="175" t="s">
        <v>176</v>
      </c>
      <c r="E365" s="175"/>
      <c r="F365" s="174">
        <v>0</v>
      </c>
      <c r="G365" s="174">
        <v>0</v>
      </c>
      <c r="H365" s="174">
        <v>0</v>
      </c>
      <c r="I365" s="174">
        <v>0</v>
      </c>
      <c r="J365" s="174">
        <v>0</v>
      </c>
      <c r="K365" s="174">
        <v>64</v>
      </c>
      <c r="L365" s="174">
        <v>0</v>
      </c>
      <c r="M365" s="174">
        <v>0</v>
      </c>
      <c r="N365" s="174">
        <v>64</v>
      </c>
    </row>
    <row r="366" spans="1:14" hidden="1" outlineLevel="1" x14ac:dyDescent="0.25">
      <c r="A366" s="175" t="s">
        <v>246</v>
      </c>
      <c r="B366" s="175" t="s">
        <v>247</v>
      </c>
      <c r="C366" s="175" t="s">
        <v>177</v>
      </c>
      <c r="D366" s="175" t="s">
        <v>178</v>
      </c>
      <c r="E366" s="175"/>
      <c r="F366" s="174">
        <v>21120</v>
      </c>
      <c r="G366" s="174">
        <v>0</v>
      </c>
      <c r="H366" s="174">
        <v>0</v>
      </c>
      <c r="I366" s="174">
        <v>0</v>
      </c>
      <c r="J366" s="174">
        <v>0</v>
      </c>
      <c r="K366" s="174">
        <v>0</v>
      </c>
      <c r="L366" s="174">
        <v>0</v>
      </c>
      <c r="M366" s="174">
        <v>0</v>
      </c>
      <c r="N366" s="174">
        <v>21120</v>
      </c>
    </row>
    <row r="367" spans="1:14" hidden="1" outlineLevel="1" x14ac:dyDescent="0.25">
      <c r="A367" s="175" t="s">
        <v>246</v>
      </c>
      <c r="B367" s="175" t="s">
        <v>247</v>
      </c>
      <c r="C367" s="175" t="s">
        <v>179</v>
      </c>
      <c r="D367" s="175" t="s">
        <v>180</v>
      </c>
      <c r="E367" s="175"/>
      <c r="F367" s="174">
        <v>5184</v>
      </c>
      <c r="G367" s="174">
        <v>0</v>
      </c>
      <c r="H367" s="174">
        <v>0</v>
      </c>
      <c r="I367" s="174">
        <v>0</v>
      </c>
      <c r="J367" s="174">
        <v>0</v>
      </c>
      <c r="K367" s="174">
        <v>0</v>
      </c>
      <c r="L367" s="174">
        <v>0</v>
      </c>
      <c r="M367" s="174">
        <v>0</v>
      </c>
      <c r="N367" s="174">
        <v>5184</v>
      </c>
    </row>
    <row r="368" spans="1:14" hidden="1" outlineLevel="1" x14ac:dyDescent="0.25">
      <c r="A368" s="175" t="s">
        <v>246</v>
      </c>
      <c r="B368" s="175" t="s">
        <v>247</v>
      </c>
      <c r="C368" s="175" t="s">
        <v>181</v>
      </c>
      <c r="D368" s="175" t="s">
        <v>182</v>
      </c>
      <c r="E368" s="175"/>
      <c r="F368" s="174">
        <v>0</v>
      </c>
      <c r="G368" s="174">
        <v>0</v>
      </c>
      <c r="H368" s="174">
        <v>0</v>
      </c>
      <c r="I368" s="174">
        <v>0</v>
      </c>
      <c r="J368" s="174">
        <v>0</v>
      </c>
      <c r="K368" s="174">
        <v>0</v>
      </c>
      <c r="L368" s="174">
        <v>0</v>
      </c>
      <c r="M368" s="174">
        <v>0</v>
      </c>
      <c r="N368" s="174">
        <v>0</v>
      </c>
    </row>
    <row r="369" spans="1:14" hidden="1" outlineLevel="1" x14ac:dyDescent="0.25">
      <c r="A369" s="175" t="s">
        <v>246</v>
      </c>
      <c r="B369" s="175" t="s">
        <v>247</v>
      </c>
      <c r="C369" s="175" t="s">
        <v>183</v>
      </c>
      <c r="D369" s="175" t="s">
        <v>184</v>
      </c>
      <c r="E369" s="175"/>
      <c r="F369" s="174">
        <v>0</v>
      </c>
      <c r="G369" s="174">
        <v>0</v>
      </c>
      <c r="H369" s="174">
        <v>0</v>
      </c>
      <c r="I369" s="174">
        <v>0</v>
      </c>
      <c r="J369" s="174">
        <v>0</v>
      </c>
      <c r="K369" s="174">
        <v>0</v>
      </c>
      <c r="L369" s="174">
        <v>0</v>
      </c>
      <c r="M369" s="174">
        <v>0</v>
      </c>
      <c r="N369" s="174">
        <v>0</v>
      </c>
    </row>
    <row r="370" spans="1:14" hidden="1" outlineLevel="1" x14ac:dyDescent="0.25">
      <c r="A370" s="175" t="s">
        <v>246</v>
      </c>
      <c r="B370" s="175" t="s">
        <v>247</v>
      </c>
      <c r="C370" s="175" t="s">
        <v>185</v>
      </c>
      <c r="D370" s="175" t="s">
        <v>186</v>
      </c>
      <c r="E370" s="175"/>
      <c r="F370" s="174">
        <v>0</v>
      </c>
      <c r="G370" s="174">
        <v>0</v>
      </c>
      <c r="H370" s="174">
        <v>0</v>
      </c>
      <c r="I370" s="174">
        <v>0</v>
      </c>
      <c r="J370" s="174">
        <v>0</v>
      </c>
      <c r="K370" s="174">
        <v>0</v>
      </c>
      <c r="L370" s="174">
        <v>0</v>
      </c>
      <c r="M370" s="174">
        <v>0</v>
      </c>
      <c r="N370" s="174">
        <v>0</v>
      </c>
    </row>
    <row r="371" spans="1:14" hidden="1" outlineLevel="1" x14ac:dyDescent="0.25">
      <c r="A371" s="175" t="s">
        <v>246</v>
      </c>
      <c r="B371" s="175" t="s">
        <v>247</v>
      </c>
      <c r="C371" s="175" t="s">
        <v>187</v>
      </c>
      <c r="D371" s="175" t="s">
        <v>188</v>
      </c>
      <c r="E371" s="175"/>
      <c r="F371" s="174">
        <v>0</v>
      </c>
      <c r="G371" s="174">
        <v>0</v>
      </c>
      <c r="H371" s="174">
        <v>0</v>
      </c>
      <c r="I371" s="174">
        <v>0</v>
      </c>
      <c r="J371" s="174">
        <v>0</v>
      </c>
      <c r="K371" s="174">
        <v>0</v>
      </c>
      <c r="L371" s="174">
        <v>0</v>
      </c>
      <c r="M371" s="174">
        <v>0</v>
      </c>
      <c r="N371" s="174">
        <v>0</v>
      </c>
    </row>
    <row r="372" spans="1:14" hidden="1" outlineLevel="1" x14ac:dyDescent="0.25">
      <c r="A372" s="175" t="s">
        <v>246</v>
      </c>
      <c r="B372" s="175" t="s">
        <v>247</v>
      </c>
      <c r="C372" s="175" t="s">
        <v>189</v>
      </c>
      <c r="D372" s="175" t="s">
        <v>190</v>
      </c>
      <c r="E372" s="175"/>
      <c r="F372" s="174">
        <v>0</v>
      </c>
      <c r="G372" s="174">
        <v>0</v>
      </c>
      <c r="H372" s="174">
        <v>0</v>
      </c>
      <c r="I372" s="174">
        <v>0</v>
      </c>
      <c r="J372" s="174">
        <v>0</v>
      </c>
      <c r="K372" s="174">
        <v>0</v>
      </c>
      <c r="L372" s="174">
        <v>0</v>
      </c>
      <c r="M372" s="174">
        <v>0</v>
      </c>
      <c r="N372" s="174">
        <v>0</v>
      </c>
    </row>
    <row r="373" spans="1:14" hidden="1" outlineLevel="1" x14ac:dyDescent="0.25">
      <c r="A373" s="175" t="s">
        <v>246</v>
      </c>
      <c r="B373" s="175" t="s">
        <v>247</v>
      </c>
      <c r="C373" s="175" t="s">
        <v>191</v>
      </c>
      <c r="D373" s="175" t="s">
        <v>192</v>
      </c>
      <c r="E373" s="175"/>
      <c r="F373" s="174">
        <v>0</v>
      </c>
      <c r="G373" s="174">
        <v>11408</v>
      </c>
      <c r="H373" s="174">
        <v>0</v>
      </c>
      <c r="I373" s="174">
        <v>0</v>
      </c>
      <c r="J373" s="174">
        <v>0</v>
      </c>
      <c r="K373" s="174">
        <v>0</v>
      </c>
      <c r="L373" s="174">
        <v>0</v>
      </c>
      <c r="M373" s="174">
        <v>0</v>
      </c>
      <c r="N373" s="174">
        <v>11408</v>
      </c>
    </row>
    <row r="374" spans="1:14" hidden="1" outlineLevel="1" x14ac:dyDescent="0.25">
      <c r="A374" s="175" t="s">
        <v>246</v>
      </c>
      <c r="B374" s="175" t="s">
        <v>247</v>
      </c>
      <c r="C374" s="175" t="s">
        <v>193</v>
      </c>
      <c r="D374" s="175" t="s">
        <v>194</v>
      </c>
      <c r="E374" s="175"/>
      <c r="F374" s="174">
        <v>0</v>
      </c>
      <c r="G374" s="174">
        <v>0</v>
      </c>
      <c r="H374" s="174">
        <v>0</v>
      </c>
      <c r="I374" s="174">
        <v>0</v>
      </c>
      <c r="J374" s="174">
        <v>0</v>
      </c>
      <c r="K374" s="174">
        <v>0</v>
      </c>
      <c r="L374" s="174">
        <v>0</v>
      </c>
      <c r="M374" s="174">
        <v>0</v>
      </c>
      <c r="N374" s="174">
        <v>0</v>
      </c>
    </row>
    <row r="375" spans="1:14" hidden="1" outlineLevel="1" x14ac:dyDescent="0.25">
      <c r="A375" s="175" t="s">
        <v>246</v>
      </c>
      <c r="B375" s="175" t="s">
        <v>247</v>
      </c>
      <c r="C375" s="175" t="s">
        <v>195</v>
      </c>
      <c r="D375" s="175" t="s">
        <v>196</v>
      </c>
      <c r="E375" s="175"/>
      <c r="F375" s="174">
        <v>0</v>
      </c>
      <c r="G375" s="174">
        <v>0</v>
      </c>
      <c r="H375" s="174">
        <v>0</v>
      </c>
      <c r="I375" s="174">
        <v>0</v>
      </c>
      <c r="J375" s="174">
        <v>0</v>
      </c>
      <c r="K375" s="174">
        <v>0</v>
      </c>
      <c r="L375" s="174">
        <v>0</v>
      </c>
      <c r="M375" s="174">
        <v>0</v>
      </c>
      <c r="N375" s="174">
        <v>0</v>
      </c>
    </row>
    <row r="376" spans="1:14" hidden="1" outlineLevel="1" x14ac:dyDescent="0.25">
      <c r="A376" s="175" t="s">
        <v>246</v>
      </c>
      <c r="B376" s="175" t="s">
        <v>247</v>
      </c>
      <c r="C376" s="175" t="s">
        <v>197</v>
      </c>
      <c r="D376" s="175" t="s">
        <v>198</v>
      </c>
      <c r="E376" s="175"/>
      <c r="F376" s="174">
        <v>0</v>
      </c>
      <c r="G376" s="174">
        <v>0</v>
      </c>
      <c r="H376" s="174">
        <v>0</v>
      </c>
      <c r="I376" s="174">
        <v>0</v>
      </c>
      <c r="J376" s="174">
        <v>0</v>
      </c>
      <c r="K376" s="174">
        <v>0</v>
      </c>
      <c r="L376" s="174">
        <v>0</v>
      </c>
      <c r="M376" s="174">
        <v>0</v>
      </c>
      <c r="N376" s="174">
        <v>0</v>
      </c>
    </row>
    <row r="377" spans="1:14" hidden="1" outlineLevel="1" x14ac:dyDescent="0.25">
      <c r="A377" s="175" t="s">
        <v>246</v>
      </c>
      <c r="B377" s="175" t="s">
        <v>247</v>
      </c>
      <c r="C377" s="175" t="s">
        <v>199</v>
      </c>
      <c r="D377" s="175" t="s">
        <v>200</v>
      </c>
      <c r="E377" s="175"/>
      <c r="F377" s="174">
        <v>0</v>
      </c>
      <c r="G377" s="174">
        <v>0</v>
      </c>
      <c r="H377" s="174">
        <v>0</v>
      </c>
      <c r="I377" s="174">
        <v>0</v>
      </c>
      <c r="J377" s="174">
        <v>0</v>
      </c>
      <c r="K377" s="174">
        <v>0</v>
      </c>
      <c r="L377" s="174">
        <v>0</v>
      </c>
      <c r="M377" s="174">
        <v>0</v>
      </c>
      <c r="N377" s="174">
        <v>0</v>
      </c>
    </row>
    <row r="378" spans="1:14" hidden="1" outlineLevel="1" x14ac:dyDescent="0.25">
      <c r="A378" s="175" t="s">
        <v>246</v>
      </c>
      <c r="B378" s="175" t="s">
        <v>247</v>
      </c>
      <c r="C378" s="175" t="s">
        <v>201</v>
      </c>
      <c r="D378" s="175" t="s">
        <v>202</v>
      </c>
      <c r="E378" s="175"/>
      <c r="F378" s="174">
        <v>0</v>
      </c>
      <c r="G378" s="174">
        <v>0</v>
      </c>
      <c r="H378" s="174">
        <v>0</v>
      </c>
      <c r="I378" s="174">
        <v>0</v>
      </c>
      <c r="J378" s="174">
        <v>0</v>
      </c>
      <c r="K378" s="174">
        <v>0</v>
      </c>
      <c r="L378" s="174">
        <v>0</v>
      </c>
      <c r="M378" s="174">
        <v>0</v>
      </c>
      <c r="N378" s="174">
        <v>0</v>
      </c>
    </row>
    <row r="379" spans="1:14" hidden="1" outlineLevel="1" x14ac:dyDescent="0.25">
      <c r="A379" s="175" t="s">
        <v>246</v>
      </c>
      <c r="B379" s="175" t="s">
        <v>247</v>
      </c>
      <c r="C379" s="175" t="s">
        <v>203</v>
      </c>
      <c r="D379" s="175" t="s">
        <v>204</v>
      </c>
      <c r="E379" s="175"/>
      <c r="F379" s="174">
        <v>43344</v>
      </c>
      <c r="G379" s="174">
        <v>0</v>
      </c>
      <c r="H379" s="174">
        <v>0</v>
      </c>
      <c r="I379" s="174">
        <v>0</v>
      </c>
      <c r="J379" s="174">
        <v>0</v>
      </c>
      <c r="K379" s="174">
        <v>0</v>
      </c>
      <c r="L379" s="174">
        <v>0</v>
      </c>
      <c r="M379" s="174">
        <v>0</v>
      </c>
      <c r="N379" s="174">
        <v>43344</v>
      </c>
    </row>
    <row r="380" spans="1:14" hidden="1" outlineLevel="1" x14ac:dyDescent="0.25">
      <c r="A380" s="175" t="s">
        <v>246</v>
      </c>
      <c r="B380" s="175" t="s">
        <v>247</v>
      </c>
      <c r="C380" s="175" t="s">
        <v>205</v>
      </c>
      <c r="D380" s="175" t="s">
        <v>206</v>
      </c>
      <c r="E380" s="175"/>
      <c r="F380" s="174">
        <v>3888</v>
      </c>
      <c r="G380" s="174">
        <v>0</v>
      </c>
      <c r="H380" s="174">
        <v>0</v>
      </c>
      <c r="I380" s="174">
        <v>0</v>
      </c>
      <c r="J380" s="174">
        <v>0</v>
      </c>
      <c r="K380" s="174">
        <v>0</v>
      </c>
      <c r="L380" s="174">
        <v>0</v>
      </c>
      <c r="M380" s="174">
        <v>0</v>
      </c>
      <c r="N380" s="174">
        <v>3888</v>
      </c>
    </row>
    <row r="381" spans="1:14" hidden="1" outlineLevel="1" x14ac:dyDescent="0.25">
      <c r="A381" s="175" t="s">
        <v>246</v>
      </c>
      <c r="B381" s="175" t="s">
        <v>247</v>
      </c>
      <c r="C381" s="175" t="s">
        <v>207</v>
      </c>
      <c r="D381" s="175" t="s">
        <v>208</v>
      </c>
      <c r="E381" s="175"/>
      <c r="F381" s="174">
        <v>0</v>
      </c>
      <c r="G381" s="174">
        <v>0</v>
      </c>
      <c r="H381" s="174">
        <v>0</v>
      </c>
      <c r="I381" s="174">
        <v>0</v>
      </c>
      <c r="J381" s="174">
        <v>0</v>
      </c>
      <c r="K381" s="174">
        <v>0</v>
      </c>
      <c r="L381" s="174">
        <v>0</v>
      </c>
      <c r="M381" s="174">
        <v>0</v>
      </c>
      <c r="N381" s="174">
        <v>0</v>
      </c>
    </row>
    <row r="382" spans="1:14" hidden="1" outlineLevel="1" x14ac:dyDescent="0.25">
      <c r="A382" s="175" t="s">
        <v>246</v>
      </c>
      <c r="B382" s="175" t="s">
        <v>247</v>
      </c>
      <c r="C382" s="175" t="s">
        <v>209</v>
      </c>
      <c r="D382" s="175" t="s">
        <v>210</v>
      </c>
      <c r="E382" s="175"/>
      <c r="F382" s="174">
        <v>74976</v>
      </c>
      <c r="G382" s="174">
        <v>31088</v>
      </c>
      <c r="H382" s="174">
        <v>0</v>
      </c>
      <c r="I382" s="174">
        <v>0</v>
      </c>
      <c r="J382" s="174">
        <v>35760</v>
      </c>
      <c r="K382" s="174">
        <v>656</v>
      </c>
      <c r="L382" s="174">
        <v>0</v>
      </c>
      <c r="M382" s="174">
        <v>0</v>
      </c>
      <c r="N382" s="174">
        <v>142480</v>
      </c>
    </row>
    <row r="383" spans="1:14" hidden="1" outlineLevel="1" x14ac:dyDescent="0.25">
      <c r="D383" s="173" t="s">
        <v>211</v>
      </c>
      <c r="E383" s="173"/>
    </row>
    <row r="384" spans="1:14" hidden="1" outlineLevel="1" x14ac:dyDescent="0.25">
      <c r="A384" s="175" t="s">
        <v>246</v>
      </c>
      <c r="B384" s="175" t="s">
        <v>247</v>
      </c>
      <c r="C384" s="175" t="s">
        <v>212</v>
      </c>
      <c r="D384" s="175" t="s">
        <v>213</v>
      </c>
      <c r="E384" s="175"/>
      <c r="F384" s="174">
        <v>0</v>
      </c>
      <c r="G384" s="174">
        <v>0</v>
      </c>
      <c r="H384" s="174">
        <v>0</v>
      </c>
      <c r="I384" s="174">
        <v>0</v>
      </c>
      <c r="J384" s="174">
        <v>0</v>
      </c>
      <c r="K384" s="174">
        <v>0</v>
      </c>
      <c r="L384" s="174">
        <v>0</v>
      </c>
      <c r="M384" s="174">
        <v>0</v>
      </c>
      <c r="N384" s="174">
        <v>0</v>
      </c>
    </row>
    <row r="385" spans="1:14" hidden="1" outlineLevel="1" x14ac:dyDescent="0.25">
      <c r="A385" s="175" t="s">
        <v>246</v>
      </c>
      <c r="B385" s="175" t="s">
        <v>247</v>
      </c>
      <c r="C385" s="175" t="s">
        <v>214</v>
      </c>
      <c r="D385" s="175" t="s">
        <v>215</v>
      </c>
      <c r="E385" s="175"/>
      <c r="F385" s="174">
        <v>0</v>
      </c>
      <c r="G385" s="174">
        <v>0</v>
      </c>
      <c r="H385" s="174">
        <v>0</v>
      </c>
      <c r="I385" s="174">
        <v>0</v>
      </c>
      <c r="J385" s="174">
        <v>0</v>
      </c>
      <c r="K385" s="174">
        <v>0</v>
      </c>
      <c r="L385" s="174">
        <v>0</v>
      </c>
      <c r="M385" s="174">
        <v>0</v>
      </c>
      <c r="N385" s="174">
        <v>0</v>
      </c>
    </row>
    <row r="386" spans="1:14" hidden="1" outlineLevel="1" x14ac:dyDescent="0.25">
      <c r="A386" s="175" t="s">
        <v>246</v>
      </c>
      <c r="B386" s="175" t="s">
        <v>247</v>
      </c>
      <c r="C386" s="175" t="s">
        <v>216</v>
      </c>
      <c r="D386" s="175" t="s">
        <v>217</v>
      </c>
      <c r="E386" s="175"/>
      <c r="F386" s="174">
        <v>0</v>
      </c>
      <c r="G386" s="174">
        <v>0</v>
      </c>
      <c r="H386" s="174">
        <v>0</v>
      </c>
      <c r="I386" s="174">
        <v>0</v>
      </c>
      <c r="J386" s="174">
        <v>0</v>
      </c>
      <c r="K386" s="174">
        <v>0</v>
      </c>
      <c r="L386" s="174">
        <v>0</v>
      </c>
      <c r="M386" s="174">
        <v>0</v>
      </c>
      <c r="N386" s="174">
        <v>0</v>
      </c>
    </row>
    <row r="387" spans="1:14" hidden="1" outlineLevel="1" x14ac:dyDescent="0.25">
      <c r="A387" s="175" t="s">
        <v>246</v>
      </c>
      <c r="B387" s="175" t="s">
        <v>247</v>
      </c>
      <c r="C387" s="175" t="s">
        <v>218</v>
      </c>
      <c r="D387" s="175" t="s">
        <v>219</v>
      </c>
      <c r="E387" s="175"/>
      <c r="F387" s="174">
        <v>0</v>
      </c>
      <c r="G387" s="174">
        <v>0</v>
      </c>
      <c r="H387" s="174">
        <v>0</v>
      </c>
      <c r="I387" s="174">
        <v>0</v>
      </c>
      <c r="J387" s="174">
        <v>0</v>
      </c>
      <c r="K387" s="174">
        <v>0</v>
      </c>
      <c r="L387" s="174">
        <v>0</v>
      </c>
      <c r="M387" s="174">
        <v>0</v>
      </c>
      <c r="N387" s="174">
        <v>0</v>
      </c>
    </row>
    <row r="388" spans="1:14" hidden="1" outlineLevel="1" x14ac:dyDescent="0.25">
      <c r="A388" s="175" t="s">
        <v>246</v>
      </c>
      <c r="B388" s="175" t="s">
        <v>247</v>
      </c>
      <c r="C388" s="175" t="s">
        <v>482</v>
      </c>
      <c r="D388" s="175" t="s">
        <v>483</v>
      </c>
      <c r="E388" s="175"/>
      <c r="F388" s="174">
        <v>0</v>
      </c>
      <c r="G388" s="174">
        <v>0</v>
      </c>
      <c r="H388" s="174">
        <v>0</v>
      </c>
      <c r="I388" s="174">
        <v>0</v>
      </c>
      <c r="J388" s="174">
        <v>0</v>
      </c>
      <c r="K388" s="174">
        <v>0</v>
      </c>
      <c r="L388" s="174">
        <v>0</v>
      </c>
      <c r="M388" s="174">
        <v>0</v>
      </c>
      <c r="N388" s="174">
        <v>0</v>
      </c>
    </row>
    <row r="389" spans="1:14" hidden="1" outlineLevel="1" x14ac:dyDescent="0.25">
      <c r="A389" s="175" t="s">
        <v>246</v>
      </c>
      <c r="B389" s="175" t="s">
        <v>247</v>
      </c>
      <c r="C389" s="175" t="s">
        <v>484</v>
      </c>
      <c r="D389" s="175" t="s">
        <v>220</v>
      </c>
      <c r="E389" s="175"/>
      <c r="F389" s="174">
        <v>0</v>
      </c>
      <c r="G389" s="174">
        <v>0</v>
      </c>
      <c r="H389" s="174">
        <v>0</v>
      </c>
      <c r="I389" s="174">
        <v>0</v>
      </c>
      <c r="J389" s="174">
        <v>0</v>
      </c>
      <c r="K389" s="174">
        <v>0</v>
      </c>
      <c r="L389" s="174">
        <v>0</v>
      </c>
      <c r="M389" s="174">
        <v>0</v>
      </c>
      <c r="N389" s="174">
        <v>0</v>
      </c>
    </row>
    <row r="390" spans="1:14" hidden="1" outlineLevel="1" x14ac:dyDescent="0.25"/>
    <row r="391" spans="1:14" hidden="1" outlineLevel="1" x14ac:dyDescent="0.25"/>
    <row r="392" spans="1:14" hidden="1" outlineLevel="1" x14ac:dyDescent="0.25">
      <c r="A392" s="173" t="s">
        <v>248</v>
      </c>
    </row>
    <row r="393" spans="1:14" hidden="1" outlineLevel="1" x14ac:dyDescent="0.25">
      <c r="A393" s="175" t="s">
        <v>6</v>
      </c>
      <c r="B393" s="175" t="s">
        <v>143</v>
      </c>
      <c r="C393" s="175" t="s">
        <v>14</v>
      </c>
      <c r="D393" s="173" t="s">
        <v>144</v>
      </c>
      <c r="E393" s="173"/>
      <c r="F393" s="174" t="s">
        <v>145</v>
      </c>
      <c r="G393" s="174" t="s">
        <v>146</v>
      </c>
      <c r="H393" s="174" t="s">
        <v>147</v>
      </c>
      <c r="I393" s="174" t="s">
        <v>148</v>
      </c>
      <c r="J393" s="174" t="s">
        <v>149</v>
      </c>
      <c r="K393" s="174" t="s">
        <v>150</v>
      </c>
      <c r="L393" s="174" t="s">
        <v>151</v>
      </c>
      <c r="M393" s="174" t="s">
        <v>152</v>
      </c>
      <c r="N393" s="174" t="s">
        <v>5</v>
      </c>
    </row>
    <row r="394" spans="1:14" hidden="1" outlineLevel="1" x14ac:dyDescent="0.25">
      <c r="A394" s="175" t="s">
        <v>249</v>
      </c>
      <c r="B394" s="175" t="s">
        <v>250</v>
      </c>
      <c r="C394" s="175" t="s">
        <v>155</v>
      </c>
      <c r="D394" s="175" t="s">
        <v>156</v>
      </c>
      <c r="E394" s="175"/>
      <c r="F394" s="174">
        <v>5040</v>
      </c>
      <c r="G394" s="174">
        <v>0</v>
      </c>
      <c r="H394" s="174">
        <v>0</v>
      </c>
      <c r="I394" s="174">
        <v>0</v>
      </c>
      <c r="J394" s="174">
        <v>0</v>
      </c>
      <c r="K394" s="174">
        <v>0</v>
      </c>
      <c r="L394" s="174">
        <v>0</v>
      </c>
      <c r="M394" s="174">
        <v>0</v>
      </c>
      <c r="N394" s="174">
        <v>5040</v>
      </c>
    </row>
    <row r="395" spans="1:14" hidden="1" outlineLevel="1" x14ac:dyDescent="0.25">
      <c r="A395" s="175" t="s">
        <v>249</v>
      </c>
      <c r="B395" s="175" t="s">
        <v>250</v>
      </c>
      <c r="C395" s="175" t="s">
        <v>157</v>
      </c>
      <c r="D395" s="175" t="s">
        <v>158</v>
      </c>
      <c r="E395" s="175"/>
      <c r="F395" s="174">
        <v>0</v>
      </c>
      <c r="G395" s="174">
        <v>0</v>
      </c>
      <c r="H395" s="174">
        <v>0</v>
      </c>
      <c r="I395" s="174">
        <v>0</v>
      </c>
      <c r="J395" s="174">
        <v>48192</v>
      </c>
      <c r="K395" s="174">
        <v>0</v>
      </c>
      <c r="L395" s="174">
        <v>0</v>
      </c>
      <c r="M395" s="174">
        <v>0</v>
      </c>
      <c r="N395" s="174">
        <v>48192</v>
      </c>
    </row>
    <row r="396" spans="1:14" hidden="1" outlineLevel="1" x14ac:dyDescent="0.25">
      <c r="A396" s="175" t="s">
        <v>249</v>
      </c>
      <c r="B396" s="175" t="s">
        <v>250</v>
      </c>
      <c r="C396" s="175" t="s">
        <v>159</v>
      </c>
      <c r="D396" s="175" t="s">
        <v>160</v>
      </c>
      <c r="E396" s="175"/>
      <c r="F396" s="174">
        <v>0</v>
      </c>
      <c r="G396" s="174">
        <v>5248</v>
      </c>
      <c r="H396" s="174">
        <v>0</v>
      </c>
      <c r="I396" s="174">
        <v>0</v>
      </c>
      <c r="J396" s="174">
        <v>0</v>
      </c>
      <c r="K396" s="174">
        <v>0</v>
      </c>
      <c r="L396" s="174">
        <v>0</v>
      </c>
      <c r="M396" s="174">
        <v>0</v>
      </c>
      <c r="N396" s="174">
        <v>5248</v>
      </c>
    </row>
    <row r="397" spans="1:14" hidden="1" outlineLevel="1" x14ac:dyDescent="0.25">
      <c r="A397" s="175" t="s">
        <v>249</v>
      </c>
      <c r="B397" s="175" t="s">
        <v>250</v>
      </c>
      <c r="C397" s="175" t="s">
        <v>161</v>
      </c>
      <c r="D397" s="175" t="s">
        <v>162</v>
      </c>
      <c r="E397" s="175"/>
      <c r="F397" s="174">
        <v>352</v>
      </c>
      <c r="G397" s="174">
        <v>29376</v>
      </c>
      <c r="H397" s="174">
        <v>0</v>
      </c>
      <c r="I397" s="174">
        <v>0</v>
      </c>
      <c r="J397" s="174">
        <v>6240</v>
      </c>
      <c r="K397" s="174">
        <v>7360</v>
      </c>
      <c r="L397" s="174">
        <v>0</v>
      </c>
      <c r="M397" s="174">
        <v>0</v>
      </c>
      <c r="N397" s="174">
        <v>43328</v>
      </c>
    </row>
    <row r="398" spans="1:14" hidden="1" outlineLevel="1" x14ac:dyDescent="0.25">
      <c r="A398" s="175" t="s">
        <v>249</v>
      </c>
      <c r="B398" s="175" t="s">
        <v>250</v>
      </c>
      <c r="C398" s="175" t="s">
        <v>163</v>
      </c>
      <c r="D398" s="175" t="s">
        <v>164</v>
      </c>
      <c r="E398" s="175"/>
      <c r="F398" s="174">
        <v>0</v>
      </c>
      <c r="G398" s="174">
        <v>0</v>
      </c>
      <c r="H398" s="174">
        <v>0</v>
      </c>
      <c r="I398" s="174">
        <v>0</v>
      </c>
      <c r="J398" s="174">
        <v>0</v>
      </c>
      <c r="K398" s="174">
        <v>0</v>
      </c>
      <c r="L398" s="174">
        <v>0</v>
      </c>
      <c r="M398" s="174">
        <v>0</v>
      </c>
      <c r="N398" s="174">
        <v>0</v>
      </c>
    </row>
    <row r="399" spans="1:14" hidden="1" outlineLevel="1" x14ac:dyDescent="0.25">
      <c r="A399" s="175" t="s">
        <v>249</v>
      </c>
      <c r="B399" s="175" t="s">
        <v>250</v>
      </c>
      <c r="C399" s="175" t="s">
        <v>165</v>
      </c>
      <c r="D399" s="175" t="s">
        <v>166</v>
      </c>
      <c r="E399" s="175"/>
      <c r="F399" s="174">
        <v>0</v>
      </c>
      <c r="G399" s="174">
        <v>0</v>
      </c>
      <c r="H399" s="174">
        <v>0</v>
      </c>
      <c r="I399" s="174">
        <v>0</v>
      </c>
      <c r="J399" s="174">
        <v>0</v>
      </c>
      <c r="K399" s="174">
        <v>0</v>
      </c>
      <c r="L399" s="174">
        <v>0</v>
      </c>
      <c r="M399" s="174">
        <v>0</v>
      </c>
      <c r="N399" s="174">
        <v>0</v>
      </c>
    </row>
    <row r="400" spans="1:14" hidden="1" outlineLevel="1" x14ac:dyDescent="0.25">
      <c r="A400" s="175" t="s">
        <v>249</v>
      </c>
      <c r="B400" s="175" t="s">
        <v>250</v>
      </c>
      <c r="C400" s="175" t="s">
        <v>167</v>
      </c>
      <c r="D400" s="175" t="s">
        <v>168</v>
      </c>
      <c r="E400" s="175"/>
      <c r="F400" s="174">
        <v>0</v>
      </c>
      <c r="G400" s="174">
        <v>0</v>
      </c>
      <c r="H400" s="174">
        <v>0</v>
      </c>
      <c r="I400" s="174">
        <v>0</v>
      </c>
      <c r="J400" s="174">
        <v>0</v>
      </c>
      <c r="K400" s="174">
        <v>96</v>
      </c>
      <c r="L400" s="174">
        <v>0</v>
      </c>
      <c r="M400" s="174">
        <v>0</v>
      </c>
      <c r="N400" s="174">
        <v>96</v>
      </c>
    </row>
    <row r="401" spans="1:14" hidden="1" outlineLevel="1" x14ac:dyDescent="0.25">
      <c r="A401" s="175" t="s">
        <v>249</v>
      </c>
      <c r="B401" s="175" t="s">
        <v>250</v>
      </c>
      <c r="C401" s="175" t="s">
        <v>169</v>
      </c>
      <c r="D401" s="175" t="s">
        <v>170</v>
      </c>
      <c r="E401" s="175"/>
      <c r="F401" s="174">
        <v>0</v>
      </c>
      <c r="G401" s="174">
        <v>0</v>
      </c>
      <c r="H401" s="174">
        <v>0</v>
      </c>
      <c r="I401" s="174">
        <v>0</v>
      </c>
      <c r="J401" s="174">
        <v>1184</v>
      </c>
      <c r="K401" s="174">
        <v>0</v>
      </c>
      <c r="L401" s="174">
        <v>0</v>
      </c>
      <c r="M401" s="174">
        <v>0</v>
      </c>
      <c r="N401" s="174">
        <v>1184</v>
      </c>
    </row>
    <row r="402" spans="1:14" hidden="1" outlineLevel="1" x14ac:dyDescent="0.25">
      <c r="A402" s="175" t="s">
        <v>249</v>
      </c>
      <c r="B402" s="175" t="s">
        <v>250</v>
      </c>
      <c r="C402" s="175" t="s">
        <v>171</v>
      </c>
      <c r="D402" s="175" t="s">
        <v>172</v>
      </c>
      <c r="E402" s="175"/>
      <c r="F402" s="174">
        <v>2640</v>
      </c>
      <c r="G402" s="174">
        <v>19984</v>
      </c>
      <c r="H402" s="174">
        <v>0</v>
      </c>
      <c r="I402" s="174">
        <v>0</v>
      </c>
      <c r="J402" s="174">
        <v>3232</v>
      </c>
      <c r="K402" s="174">
        <v>0</v>
      </c>
      <c r="L402" s="174">
        <v>0</v>
      </c>
      <c r="M402" s="174">
        <v>0</v>
      </c>
      <c r="N402" s="174">
        <v>25856</v>
      </c>
    </row>
    <row r="403" spans="1:14" hidden="1" outlineLevel="1" x14ac:dyDescent="0.25">
      <c r="A403" s="175" t="s">
        <v>249</v>
      </c>
      <c r="B403" s="175" t="s">
        <v>250</v>
      </c>
      <c r="C403" s="175" t="s">
        <v>173</v>
      </c>
      <c r="D403" s="175" t="s">
        <v>174</v>
      </c>
      <c r="E403" s="175"/>
      <c r="F403" s="174">
        <v>0</v>
      </c>
      <c r="G403" s="174">
        <v>0</v>
      </c>
      <c r="H403" s="174">
        <v>0</v>
      </c>
      <c r="I403" s="174">
        <v>0</v>
      </c>
      <c r="J403" s="174">
        <v>0</v>
      </c>
      <c r="K403" s="174">
        <v>0</v>
      </c>
      <c r="L403" s="174">
        <v>0</v>
      </c>
      <c r="M403" s="174">
        <v>0</v>
      </c>
      <c r="N403" s="174">
        <v>0</v>
      </c>
    </row>
    <row r="404" spans="1:14" hidden="1" outlineLevel="1" x14ac:dyDescent="0.25">
      <c r="A404" s="175" t="s">
        <v>249</v>
      </c>
      <c r="B404" s="175" t="s">
        <v>250</v>
      </c>
      <c r="C404" s="175" t="s">
        <v>175</v>
      </c>
      <c r="D404" s="175" t="s">
        <v>176</v>
      </c>
      <c r="E404" s="175"/>
      <c r="F404" s="174">
        <v>0</v>
      </c>
      <c r="G404" s="174">
        <v>0</v>
      </c>
      <c r="H404" s="174">
        <v>0</v>
      </c>
      <c r="I404" s="174">
        <v>0</v>
      </c>
      <c r="J404" s="174">
        <v>0</v>
      </c>
      <c r="K404" s="174">
        <v>14624</v>
      </c>
      <c r="L404" s="174">
        <v>0</v>
      </c>
      <c r="M404" s="174">
        <v>0</v>
      </c>
      <c r="N404" s="174">
        <v>14624</v>
      </c>
    </row>
    <row r="405" spans="1:14" hidden="1" outlineLevel="1" x14ac:dyDescent="0.25">
      <c r="A405" s="175" t="s">
        <v>249</v>
      </c>
      <c r="B405" s="175" t="s">
        <v>250</v>
      </c>
      <c r="C405" s="175" t="s">
        <v>177</v>
      </c>
      <c r="D405" s="175" t="s">
        <v>178</v>
      </c>
      <c r="E405" s="175"/>
      <c r="F405" s="174">
        <v>102736</v>
      </c>
      <c r="G405" s="174">
        <v>0</v>
      </c>
      <c r="H405" s="174">
        <v>0</v>
      </c>
      <c r="I405" s="174">
        <v>0</v>
      </c>
      <c r="J405" s="174">
        <v>0</v>
      </c>
      <c r="K405" s="174">
        <v>0</v>
      </c>
      <c r="L405" s="174">
        <v>0</v>
      </c>
      <c r="M405" s="174">
        <v>0</v>
      </c>
      <c r="N405" s="174">
        <v>102736</v>
      </c>
    </row>
    <row r="406" spans="1:14" hidden="1" outlineLevel="1" x14ac:dyDescent="0.25">
      <c r="A406" s="175" t="s">
        <v>249</v>
      </c>
      <c r="B406" s="175" t="s">
        <v>250</v>
      </c>
      <c r="C406" s="175" t="s">
        <v>179</v>
      </c>
      <c r="D406" s="175" t="s">
        <v>180</v>
      </c>
      <c r="E406" s="175"/>
      <c r="F406" s="174">
        <v>6320</v>
      </c>
      <c r="G406" s="174">
        <v>0</v>
      </c>
      <c r="H406" s="174">
        <v>0</v>
      </c>
      <c r="I406" s="174">
        <v>0</v>
      </c>
      <c r="J406" s="174">
        <v>0</v>
      </c>
      <c r="K406" s="174">
        <v>0</v>
      </c>
      <c r="L406" s="174">
        <v>0</v>
      </c>
      <c r="M406" s="174">
        <v>0</v>
      </c>
      <c r="N406" s="174">
        <v>6320</v>
      </c>
    </row>
    <row r="407" spans="1:14" hidden="1" outlineLevel="1" x14ac:dyDescent="0.25">
      <c r="A407" s="175" t="s">
        <v>249</v>
      </c>
      <c r="B407" s="175" t="s">
        <v>250</v>
      </c>
      <c r="C407" s="175" t="s">
        <v>181</v>
      </c>
      <c r="D407" s="175" t="s">
        <v>182</v>
      </c>
      <c r="E407" s="175"/>
      <c r="F407" s="174">
        <v>0</v>
      </c>
      <c r="G407" s="174">
        <v>0</v>
      </c>
      <c r="H407" s="174">
        <v>0</v>
      </c>
      <c r="I407" s="174">
        <v>0</v>
      </c>
      <c r="J407" s="174">
        <v>0</v>
      </c>
      <c r="K407" s="174">
        <v>48</v>
      </c>
      <c r="L407" s="174">
        <v>0</v>
      </c>
      <c r="M407" s="174">
        <v>0</v>
      </c>
      <c r="N407" s="174">
        <v>48</v>
      </c>
    </row>
    <row r="408" spans="1:14" hidden="1" outlineLevel="1" x14ac:dyDescent="0.25">
      <c r="A408" s="175" t="s">
        <v>249</v>
      </c>
      <c r="B408" s="175" t="s">
        <v>250</v>
      </c>
      <c r="C408" s="175" t="s">
        <v>183</v>
      </c>
      <c r="D408" s="175" t="s">
        <v>184</v>
      </c>
      <c r="E408" s="175"/>
      <c r="F408" s="174">
        <v>0</v>
      </c>
      <c r="G408" s="174">
        <v>0</v>
      </c>
      <c r="H408" s="174">
        <v>0</v>
      </c>
      <c r="I408" s="174">
        <v>0</v>
      </c>
      <c r="J408" s="174">
        <v>0</v>
      </c>
      <c r="K408" s="174">
        <v>0</v>
      </c>
      <c r="L408" s="174">
        <v>0</v>
      </c>
      <c r="M408" s="174">
        <v>0</v>
      </c>
      <c r="N408" s="174">
        <v>0</v>
      </c>
    </row>
    <row r="409" spans="1:14" hidden="1" outlineLevel="1" x14ac:dyDescent="0.25">
      <c r="A409" s="175" t="s">
        <v>249</v>
      </c>
      <c r="B409" s="175" t="s">
        <v>250</v>
      </c>
      <c r="C409" s="175" t="s">
        <v>185</v>
      </c>
      <c r="D409" s="175" t="s">
        <v>186</v>
      </c>
      <c r="E409" s="175"/>
      <c r="F409" s="174">
        <v>5520</v>
      </c>
      <c r="G409" s="174">
        <v>0</v>
      </c>
      <c r="H409" s="174">
        <v>0</v>
      </c>
      <c r="I409" s="174">
        <v>0</v>
      </c>
      <c r="J409" s="174">
        <v>0</v>
      </c>
      <c r="K409" s="174">
        <v>42592</v>
      </c>
      <c r="L409" s="174">
        <v>0</v>
      </c>
      <c r="M409" s="174">
        <v>0</v>
      </c>
      <c r="N409" s="174">
        <v>48112</v>
      </c>
    </row>
    <row r="410" spans="1:14" hidden="1" outlineLevel="1" x14ac:dyDescent="0.25">
      <c r="A410" s="175" t="s">
        <v>249</v>
      </c>
      <c r="B410" s="175" t="s">
        <v>250</v>
      </c>
      <c r="C410" s="175" t="s">
        <v>187</v>
      </c>
      <c r="D410" s="175" t="s">
        <v>188</v>
      </c>
      <c r="E410" s="175"/>
      <c r="F410" s="174">
        <v>0</v>
      </c>
      <c r="G410" s="174">
        <v>0</v>
      </c>
      <c r="H410" s="174">
        <v>0</v>
      </c>
      <c r="I410" s="174">
        <v>0</v>
      </c>
      <c r="J410" s="174">
        <v>0</v>
      </c>
      <c r="K410" s="174">
        <v>0</v>
      </c>
      <c r="L410" s="174">
        <v>0</v>
      </c>
      <c r="M410" s="174">
        <v>0</v>
      </c>
      <c r="N410" s="174">
        <v>0</v>
      </c>
    </row>
    <row r="411" spans="1:14" hidden="1" outlineLevel="1" x14ac:dyDescent="0.25">
      <c r="A411" s="175" t="s">
        <v>249</v>
      </c>
      <c r="B411" s="175" t="s">
        <v>250</v>
      </c>
      <c r="C411" s="175" t="s">
        <v>189</v>
      </c>
      <c r="D411" s="175" t="s">
        <v>190</v>
      </c>
      <c r="E411" s="175"/>
      <c r="F411" s="174">
        <v>0</v>
      </c>
      <c r="G411" s="174">
        <v>0</v>
      </c>
      <c r="H411" s="174">
        <v>0</v>
      </c>
      <c r="I411" s="174">
        <v>0</v>
      </c>
      <c r="J411" s="174">
        <v>0</v>
      </c>
      <c r="K411" s="174">
        <v>4864</v>
      </c>
      <c r="L411" s="174">
        <v>0</v>
      </c>
      <c r="M411" s="174">
        <v>0</v>
      </c>
      <c r="N411" s="174">
        <v>4864</v>
      </c>
    </row>
    <row r="412" spans="1:14" hidden="1" outlineLevel="1" x14ac:dyDescent="0.25">
      <c r="A412" s="175" t="s">
        <v>249</v>
      </c>
      <c r="B412" s="175" t="s">
        <v>250</v>
      </c>
      <c r="C412" s="175" t="s">
        <v>191</v>
      </c>
      <c r="D412" s="175" t="s">
        <v>192</v>
      </c>
      <c r="E412" s="175"/>
      <c r="F412" s="174">
        <v>0</v>
      </c>
      <c r="G412" s="174">
        <v>17296</v>
      </c>
      <c r="H412" s="174">
        <v>0</v>
      </c>
      <c r="I412" s="174">
        <v>0</v>
      </c>
      <c r="J412" s="174">
        <v>0</v>
      </c>
      <c r="K412" s="174">
        <v>640</v>
      </c>
      <c r="L412" s="174">
        <v>0</v>
      </c>
      <c r="M412" s="174">
        <v>0</v>
      </c>
      <c r="N412" s="174">
        <v>17936</v>
      </c>
    </row>
    <row r="413" spans="1:14" hidden="1" outlineLevel="1" x14ac:dyDescent="0.25">
      <c r="A413" s="175" t="s">
        <v>249</v>
      </c>
      <c r="B413" s="175" t="s">
        <v>250</v>
      </c>
      <c r="C413" s="175" t="s">
        <v>193</v>
      </c>
      <c r="D413" s="175" t="s">
        <v>194</v>
      </c>
      <c r="E413" s="175"/>
      <c r="F413" s="174">
        <v>0</v>
      </c>
      <c r="G413" s="174">
        <v>0</v>
      </c>
      <c r="H413" s="174">
        <v>0</v>
      </c>
      <c r="I413" s="174">
        <v>0</v>
      </c>
      <c r="J413" s="174">
        <v>320</v>
      </c>
      <c r="K413" s="174">
        <v>0</v>
      </c>
      <c r="L413" s="174">
        <v>0</v>
      </c>
      <c r="M413" s="174">
        <v>0</v>
      </c>
      <c r="N413" s="174">
        <v>320</v>
      </c>
    </row>
    <row r="414" spans="1:14" hidden="1" outlineLevel="1" x14ac:dyDescent="0.25">
      <c r="A414" s="175" t="s">
        <v>249</v>
      </c>
      <c r="B414" s="175" t="s">
        <v>250</v>
      </c>
      <c r="C414" s="175" t="s">
        <v>195</v>
      </c>
      <c r="D414" s="175" t="s">
        <v>196</v>
      </c>
      <c r="E414" s="175"/>
      <c r="F414" s="174">
        <v>0</v>
      </c>
      <c r="G414" s="174">
        <v>0</v>
      </c>
      <c r="H414" s="174">
        <v>0</v>
      </c>
      <c r="I414" s="174">
        <v>0</v>
      </c>
      <c r="J414" s="174">
        <v>1056</v>
      </c>
      <c r="K414" s="174">
        <v>0</v>
      </c>
      <c r="L414" s="174">
        <v>0</v>
      </c>
      <c r="M414" s="174">
        <v>0</v>
      </c>
      <c r="N414" s="174">
        <v>1056</v>
      </c>
    </row>
    <row r="415" spans="1:14" hidden="1" outlineLevel="1" x14ac:dyDescent="0.25">
      <c r="A415" s="175" t="s">
        <v>249</v>
      </c>
      <c r="B415" s="175" t="s">
        <v>250</v>
      </c>
      <c r="C415" s="175" t="s">
        <v>197</v>
      </c>
      <c r="D415" s="175" t="s">
        <v>198</v>
      </c>
      <c r="E415" s="175"/>
      <c r="F415" s="174">
        <v>0</v>
      </c>
      <c r="G415" s="174">
        <v>0</v>
      </c>
      <c r="H415" s="174">
        <v>0</v>
      </c>
      <c r="I415" s="174">
        <v>0</v>
      </c>
      <c r="J415" s="174">
        <v>0</v>
      </c>
      <c r="K415" s="174">
        <v>0</v>
      </c>
      <c r="L415" s="174">
        <v>0</v>
      </c>
      <c r="M415" s="174">
        <v>0</v>
      </c>
      <c r="N415" s="174">
        <v>0</v>
      </c>
    </row>
    <row r="416" spans="1:14" hidden="1" outlineLevel="1" x14ac:dyDescent="0.25">
      <c r="A416" s="175" t="s">
        <v>249</v>
      </c>
      <c r="B416" s="175" t="s">
        <v>250</v>
      </c>
      <c r="C416" s="175" t="s">
        <v>199</v>
      </c>
      <c r="D416" s="175" t="s">
        <v>200</v>
      </c>
      <c r="E416" s="175"/>
      <c r="F416" s="174">
        <v>288</v>
      </c>
      <c r="G416" s="174">
        <v>0</v>
      </c>
      <c r="H416" s="174">
        <v>0</v>
      </c>
      <c r="I416" s="174">
        <v>0</v>
      </c>
      <c r="J416" s="174">
        <v>0</v>
      </c>
      <c r="K416" s="174">
        <v>0</v>
      </c>
      <c r="L416" s="174">
        <v>0</v>
      </c>
      <c r="M416" s="174">
        <v>0</v>
      </c>
      <c r="N416" s="174">
        <v>288</v>
      </c>
    </row>
    <row r="417" spans="1:14" hidden="1" outlineLevel="1" x14ac:dyDescent="0.25">
      <c r="A417" s="175" t="s">
        <v>249</v>
      </c>
      <c r="B417" s="175" t="s">
        <v>250</v>
      </c>
      <c r="C417" s="175" t="s">
        <v>201</v>
      </c>
      <c r="D417" s="175" t="s">
        <v>202</v>
      </c>
      <c r="E417" s="175"/>
      <c r="F417" s="174">
        <v>2112</v>
      </c>
      <c r="G417" s="174">
        <v>0</v>
      </c>
      <c r="H417" s="174">
        <v>0</v>
      </c>
      <c r="I417" s="174">
        <v>0</v>
      </c>
      <c r="J417" s="174">
        <v>6144</v>
      </c>
      <c r="K417" s="174">
        <v>0</v>
      </c>
      <c r="L417" s="174">
        <v>0</v>
      </c>
      <c r="M417" s="174">
        <v>0</v>
      </c>
      <c r="N417" s="174">
        <v>8256</v>
      </c>
    </row>
    <row r="418" spans="1:14" hidden="1" outlineLevel="1" x14ac:dyDescent="0.25">
      <c r="A418" s="175" t="s">
        <v>249</v>
      </c>
      <c r="B418" s="175" t="s">
        <v>250</v>
      </c>
      <c r="C418" s="175" t="s">
        <v>203</v>
      </c>
      <c r="D418" s="175" t="s">
        <v>204</v>
      </c>
      <c r="E418" s="175"/>
      <c r="F418" s="174">
        <v>112848</v>
      </c>
      <c r="G418" s="174">
        <v>0</v>
      </c>
      <c r="H418" s="174">
        <v>0</v>
      </c>
      <c r="I418" s="174">
        <v>0</v>
      </c>
      <c r="J418" s="174">
        <v>0</v>
      </c>
      <c r="K418" s="174">
        <v>0</v>
      </c>
      <c r="L418" s="174">
        <v>0</v>
      </c>
      <c r="M418" s="174">
        <v>0</v>
      </c>
      <c r="N418" s="174">
        <v>112848</v>
      </c>
    </row>
    <row r="419" spans="1:14" hidden="1" outlineLevel="1" x14ac:dyDescent="0.25">
      <c r="A419" s="175" t="s">
        <v>249</v>
      </c>
      <c r="B419" s="175" t="s">
        <v>250</v>
      </c>
      <c r="C419" s="175" t="s">
        <v>205</v>
      </c>
      <c r="D419" s="175" t="s">
        <v>206</v>
      </c>
      <c r="E419" s="175"/>
      <c r="F419" s="174">
        <v>19344</v>
      </c>
      <c r="G419" s="174">
        <v>0</v>
      </c>
      <c r="H419" s="174">
        <v>0</v>
      </c>
      <c r="I419" s="174">
        <v>0</v>
      </c>
      <c r="J419" s="174">
        <v>0</v>
      </c>
      <c r="K419" s="174">
        <v>0</v>
      </c>
      <c r="L419" s="174">
        <v>0</v>
      </c>
      <c r="M419" s="174">
        <v>0</v>
      </c>
      <c r="N419" s="174">
        <v>19344</v>
      </c>
    </row>
    <row r="420" spans="1:14" hidden="1" outlineLevel="1" x14ac:dyDescent="0.25">
      <c r="A420" s="175" t="s">
        <v>249</v>
      </c>
      <c r="B420" s="175" t="s">
        <v>250</v>
      </c>
      <c r="C420" s="175" t="s">
        <v>207</v>
      </c>
      <c r="D420" s="175" t="s">
        <v>208</v>
      </c>
      <c r="E420" s="175"/>
      <c r="F420" s="174">
        <v>0</v>
      </c>
      <c r="G420" s="174">
        <v>0</v>
      </c>
      <c r="H420" s="174">
        <v>0</v>
      </c>
      <c r="I420" s="174">
        <v>0</v>
      </c>
      <c r="J420" s="174">
        <v>0</v>
      </c>
      <c r="K420" s="174">
        <v>0</v>
      </c>
      <c r="L420" s="174">
        <v>0</v>
      </c>
      <c r="M420" s="174">
        <v>0</v>
      </c>
      <c r="N420" s="174">
        <v>0</v>
      </c>
    </row>
    <row r="421" spans="1:14" hidden="1" outlineLevel="1" x14ac:dyDescent="0.25">
      <c r="A421" s="175" t="s">
        <v>249</v>
      </c>
      <c r="B421" s="175" t="s">
        <v>250</v>
      </c>
      <c r="C421" s="175" t="s">
        <v>209</v>
      </c>
      <c r="D421" s="175" t="s">
        <v>210</v>
      </c>
      <c r="E421" s="175"/>
      <c r="F421" s="174">
        <v>257200</v>
      </c>
      <c r="G421" s="174">
        <v>71904</v>
      </c>
      <c r="H421" s="174">
        <v>0</v>
      </c>
      <c r="I421" s="174">
        <v>0</v>
      </c>
      <c r="J421" s="174">
        <v>66368</v>
      </c>
      <c r="K421" s="174">
        <v>70224</v>
      </c>
      <c r="L421" s="174">
        <v>0</v>
      </c>
      <c r="M421" s="174">
        <v>0</v>
      </c>
      <c r="N421" s="174">
        <v>465696</v>
      </c>
    </row>
    <row r="422" spans="1:14" hidden="1" outlineLevel="1" x14ac:dyDescent="0.25">
      <c r="D422" s="173" t="s">
        <v>211</v>
      </c>
      <c r="E422" s="173"/>
    </row>
    <row r="423" spans="1:14" hidden="1" outlineLevel="1" x14ac:dyDescent="0.25">
      <c r="A423" s="175" t="s">
        <v>249</v>
      </c>
      <c r="B423" s="175" t="s">
        <v>250</v>
      </c>
      <c r="C423" s="175" t="s">
        <v>212</v>
      </c>
      <c r="D423" s="175" t="s">
        <v>213</v>
      </c>
      <c r="E423" s="175"/>
      <c r="F423" s="174">
        <v>0</v>
      </c>
      <c r="G423" s="174">
        <v>0</v>
      </c>
      <c r="H423" s="174">
        <v>0</v>
      </c>
      <c r="I423" s="174">
        <v>0</v>
      </c>
      <c r="J423" s="174">
        <v>0</v>
      </c>
      <c r="K423" s="174">
        <v>0</v>
      </c>
      <c r="L423" s="174">
        <v>0</v>
      </c>
      <c r="M423" s="174">
        <v>0</v>
      </c>
      <c r="N423" s="174">
        <v>0</v>
      </c>
    </row>
    <row r="424" spans="1:14" hidden="1" outlineLevel="1" x14ac:dyDescent="0.25">
      <c r="A424" s="175" t="s">
        <v>249</v>
      </c>
      <c r="B424" s="175" t="s">
        <v>250</v>
      </c>
      <c r="C424" s="175" t="s">
        <v>214</v>
      </c>
      <c r="D424" s="175" t="s">
        <v>215</v>
      </c>
      <c r="E424" s="175"/>
      <c r="F424" s="174">
        <v>0</v>
      </c>
      <c r="G424" s="174">
        <v>0</v>
      </c>
      <c r="H424" s="174">
        <v>0</v>
      </c>
      <c r="I424" s="174">
        <v>0</v>
      </c>
      <c r="J424" s="174">
        <v>0</v>
      </c>
      <c r="K424" s="174">
        <v>0</v>
      </c>
      <c r="L424" s="174">
        <v>0</v>
      </c>
      <c r="M424" s="174">
        <v>0</v>
      </c>
      <c r="N424" s="174">
        <v>0</v>
      </c>
    </row>
    <row r="425" spans="1:14" hidden="1" outlineLevel="1" x14ac:dyDescent="0.25">
      <c r="A425" s="175" t="s">
        <v>249</v>
      </c>
      <c r="B425" s="175" t="s">
        <v>250</v>
      </c>
      <c r="C425" s="175" t="s">
        <v>216</v>
      </c>
      <c r="D425" s="175" t="s">
        <v>217</v>
      </c>
      <c r="E425" s="175"/>
      <c r="F425" s="174">
        <v>0</v>
      </c>
      <c r="G425" s="174">
        <v>0</v>
      </c>
      <c r="H425" s="174">
        <v>0</v>
      </c>
      <c r="I425" s="174">
        <v>0</v>
      </c>
      <c r="J425" s="174">
        <v>0</v>
      </c>
      <c r="K425" s="174">
        <v>0</v>
      </c>
      <c r="L425" s="174">
        <v>0</v>
      </c>
      <c r="M425" s="174">
        <v>0</v>
      </c>
      <c r="N425" s="174">
        <v>0</v>
      </c>
    </row>
    <row r="426" spans="1:14" hidden="1" outlineLevel="1" x14ac:dyDescent="0.25">
      <c r="A426" s="175" t="s">
        <v>249</v>
      </c>
      <c r="B426" s="175" t="s">
        <v>250</v>
      </c>
      <c r="C426" s="175" t="s">
        <v>218</v>
      </c>
      <c r="D426" s="175" t="s">
        <v>219</v>
      </c>
      <c r="E426" s="175"/>
      <c r="F426" s="174">
        <v>0</v>
      </c>
      <c r="G426" s="174">
        <v>0</v>
      </c>
      <c r="H426" s="174">
        <v>0</v>
      </c>
      <c r="I426" s="174">
        <v>0</v>
      </c>
      <c r="J426" s="174">
        <v>0</v>
      </c>
      <c r="K426" s="174">
        <v>0</v>
      </c>
      <c r="L426" s="174">
        <v>0</v>
      </c>
      <c r="M426" s="174">
        <v>0</v>
      </c>
      <c r="N426" s="174">
        <v>0</v>
      </c>
    </row>
    <row r="427" spans="1:14" hidden="1" outlineLevel="1" x14ac:dyDescent="0.25">
      <c r="A427" s="175" t="s">
        <v>249</v>
      </c>
      <c r="B427" s="175" t="s">
        <v>250</v>
      </c>
      <c r="C427" s="175" t="s">
        <v>482</v>
      </c>
      <c r="D427" s="175" t="s">
        <v>483</v>
      </c>
      <c r="E427" s="175"/>
      <c r="F427" s="174">
        <v>0</v>
      </c>
      <c r="G427" s="174">
        <v>0</v>
      </c>
      <c r="H427" s="174">
        <v>0</v>
      </c>
      <c r="I427" s="174">
        <v>0</v>
      </c>
      <c r="J427" s="174">
        <v>0</v>
      </c>
      <c r="K427" s="174">
        <v>0</v>
      </c>
      <c r="L427" s="174">
        <v>0</v>
      </c>
      <c r="M427" s="174">
        <v>0</v>
      </c>
      <c r="N427" s="174">
        <v>0</v>
      </c>
    </row>
    <row r="428" spans="1:14" hidden="1" outlineLevel="1" x14ac:dyDescent="0.25">
      <c r="A428" s="175" t="s">
        <v>249</v>
      </c>
      <c r="B428" s="175" t="s">
        <v>250</v>
      </c>
      <c r="C428" s="175" t="s">
        <v>484</v>
      </c>
      <c r="D428" s="175" t="s">
        <v>220</v>
      </c>
      <c r="E428" s="175"/>
      <c r="F428" s="174">
        <v>0</v>
      </c>
      <c r="G428" s="174">
        <v>0</v>
      </c>
      <c r="H428" s="174">
        <v>0</v>
      </c>
      <c r="I428" s="174">
        <v>0</v>
      </c>
      <c r="J428" s="174">
        <v>0</v>
      </c>
      <c r="K428" s="174">
        <v>0</v>
      </c>
      <c r="L428" s="174">
        <v>0</v>
      </c>
      <c r="M428" s="174">
        <v>0</v>
      </c>
      <c r="N428" s="174">
        <v>0</v>
      </c>
    </row>
    <row r="429" spans="1:14" hidden="1" outlineLevel="1" x14ac:dyDescent="0.25"/>
    <row r="430" spans="1:14" hidden="1" outlineLevel="1" x14ac:dyDescent="0.25"/>
    <row r="431" spans="1:14" hidden="1" outlineLevel="1" x14ac:dyDescent="0.25">
      <c r="A431" s="173" t="s">
        <v>251</v>
      </c>
    </row>
    <row r="432" spans="1:14" hidden="1" outlineLevel="1" x14ac:dyDescent="0.25">
      <c r="A432" s="175" t="s">
        <v>6</v>
      </c>
      <c r="B432" s="175" t="s">
        <v>143</v>
      </c>
      <c r="C432" s="175" t="s">
        <v>14</v>
      </c>
      <c r="D432" s="173" t="s">
        <v>144</v>
      </c>
      <c r="E432" s="173"/>
      <c r="F432" s="174" t="s">
        <v>145</v>
      </c>
      <c r="G432" s="174" t="s">
        <v>146</v>
      </c>
      <c r="H432" s="174" t="s">
        <v>147</v>
      </c>
      <c r="I432" s="174" t="s">
        <v>148</v>
      </c>
      <c r="J432" s="174" t="s">
        <v>149</v>
      </c>
      <c r="K432" s="174" t="s">
        <v>150</v>
      </c>
      <c r="L432" s="174" t="s">
        <v>151</v>
      </c>
      <c r="M432" s="174" t="s">
        <v>152</v>
      </c>
      <c r="N432" s="174" t="s">
        <v>5</v>
      </c>
    </row>
    <row r="433" spans="1:14" hidden="1" outlineLevel="1" x14ac:dyDescent="0.25">
      <c r="A433" s="175" t="s">
        <v>252</v>
      </c>
      <c r="B433" s="175" t="s">
        <v>253</v>
      </c>
      <c r="C433" s="175" t="s">
        <v>155</v>
      </c>
      <c r="D433" s="175" t="s">
        <v>156</v>
      </c>
      <c r="E433" s="175"/>
      <c r="F433" s="174">
        <v>768</v>
      </c>
      <c r="G433" s="174">
        <v>0</v>
      </c>
      <c r="H433" s="174">
        <v>0</v>
      </c>
      <c r="I433" s="174">
        <v>0</v>
      </c>
      <c r="J433" s="174">
        <v>0</v>
      </c>
      <c r="K433" s="174">
        <v>0</v>
      </c>
      <c r="L433" s="174">
        <v>0</v>
      </c>
      <c r="M433" s="174">
        <v>0</v>
      </c>
      <c r="N433" s="174">
        <v>768</v>
      </c>
    </row>
    <row r="434" spans="1:14" hidden="1" outlineLevel="1" x14ac:dyDescent="0.25">
      <c r="A434" s="175" t="s">
        <v>252</v>
      </c>
      <c r="B434" s="175" t="s">
        <v>253</v>
      </c>
      <c r="C434" s="175" t="s">
        <v>157</v>
      </c>
      <c r="D434" s="175" t="s">
        <v>158</v>
      </c>
      <c r="E434" s="175"/>
      <c r="F434" s="174">
        <v>0</v>
      </c>
      <c r="G434" s="174">
        <v>0</v>
      </c>
      <c r="H434" s="174">
        <v>0</v>
      </c>
      <c r="I434" s="174">
        <v>0</v>
      </c>
      <c r="J434" s="174">
        <v>8400</v>
      </c>
      <c r="K434" s="174">
        <v>0</v>
      </c>
      <c r="L434" s="174">
        <v>0</v>
      </c>
      <c r="M434" s="174">
        <v>0</v>
      </c>
      <c r="N434" s="174">
        <v>8400</v>
      </c>
    </row>
    <row r="435" spans="1:14" hidden="1" outlineLevel="1" x14ac:dyDescent="0.25">
      <c r="A435" s="175" t="s">
        <v>252</v>
      </c>
      <c r="B435" s="175" t="s">
        <v>253</v>
      </c>
      <c r="C435" s="175" t="s">
        <v>159</v>
      </c>
      <c r="D435" s="175" t="s">
        <v>160</v>
      </c>
      <c r="E435" s="175"/>
      <c r="F435" s="174">
        <v>0</v>
      </c>
      <c r="G435" s="174">
        <v>27360</v>
      </c>
      <c r="H435" s="174">
        <v>0</v>
      </c>
      <c r="I435" s="174">
        <v>0</v>
      </c>
      <c r="J435" s="174">
        <v>800</v>
      </c>
      <c r="K435" s="174">
        <v>0</v>
      </c>
      <c r="L435" s="174">
        <v>0</v>
      </c>
      <c r="M435" s="174">
        <v>0</v>
      </c>
      <c r="N435" s="174">
        <v>28160</v>
      </c>
    </row>
    <row r="436" spans="1:14" hidden="1" outlineLevel="1" x14ac:dyDescent="0.25">
      <c r="A436" s="175" t="s">
        <v>252</v>
      </c>
      <c r="B436" s="175" t="s">
        <v>253</v>
      </c>
      <c r="C436" s="175" t="s">
        <v>161</v>
      </c>
      <c r="D436" s="175" t="s">
        <v>162</v>
      </c>
      <c r="E436" s="175"/>
      <c r="F436" s="174">
        <v>736</v>
      </c>
      <c r="G436" s="174">
        <v>1088</v>
      </c>
      <c r="H436" s="174">
        <v>0</v>
      </c>
      <c r="I436" s="174">
        <v>0</v>
      </c>
      <c r="J436" s="174">
        <v>96</v>
      </c>
      <c r="K436" s="174">
        <v>240</v>
      </c>
      <c r="L436" s="174">
        <v>0</v>
      </c>
      <c r="M436" s="174">
        <v>0</v>
      </c>
      <c r="N436" s="174">
        <v>2160</v>
      </c>
    </row>
    <row r="437" spans="1:14" hidden="1" outlineLevel="1" x14ac:dyDescent="0.25">
      <c r="A437" s="175" t="s">
        <v>252</v>
      </c>
      <c r="B437" s="175" t="s">
        <v>253</v>
      </c>
      <c r="C437" s="175" t="s">
        <v>163</v>
      </c>
      <c r="D437" s="175" t="s">
        <v>164</v>
      </c>
      <c r="E437" s="175"/>
      <c r="F437" s="174">
        <v>0</v>
      </c>
      <c r="G437" s="174">
        <v>0</v>
      </c>
      <c r="H437" s="174">
        <v>0</v>
      </c>
      <c r="I437" s="174">
        <v>0</v>
      </c>
      <c r="J437" s="174">
        <v>0</v>
      </c>
      <c r="K437" s="174">
        <v>0</v>
      </c>
      <c r="L437" s="174">
        <v>0</v>
      </c>
      <c r="M437" s="174">
        <v>0</v>
      </c>
      <c r="N437" s="174">
        <v>0</v>
      </c>
    </row>
    <row r="438" spans="1:14" hidden="1" outlineLevel="1" x14ac:dyDescent="0.25">
      <c r="A438" s="175" t="s">
        <v>252</v>
      </c>
      <c r="B438" s="175" t="s">
        <v>253</v>
      </c>
      <c r="C438" s="175" t="s">
        <v>165</v>
      </c>
      <c r="D438" s="175" t="s">
        <v>166</v>
      </c>
      <c r="E438" s="175"/>
      <c r="F438" s="174">
        <v>0</v>
      </c>
      <c r="G438" s="174">
        <v>0</v>
      </c>
      <c r="H438" s="174">
        <v>0</v>
      </c>
      <c r="I438" s="174">
        <v>0</v>
      </c>
      <c r="J438" s="174">
        <v>0</v>
      </c>
      <c r="K438" s="174">
        <v>0</v>
      </c>
      <c r="L438" s="174">
        <v>0</v>
      </c>
      <c r="M438" s="174">
        <v>0</v>
      </c>
      <c r="N438" s="174">
        <v>0</v>
      </c>
    </row>
    <row r="439" spans="1:14" hidden="1" outlineLevel="1" x14ac:dyDescent="0.25">
      <c r="A439" s="175" t="s">
        <v>252</v>
      </c>
      <c r="B439" s="175" t="s">
        <v>253</v>
      </c>
      <c r="C439" s="175" t="s">
        <v>167</v>
      </c>
      <c r="D439" s="175" t="s">
        <v>168</v>
      </c>
      <c r="E439" s="175"/>
      <c r="F439" s="174">
        <v>0</v>
      </c>
      <c r="G439" s="174">
        <v>896</v>
      </c>
      <c r="H439" s="174">
        <v>0</v>
      </c>
      <c r="I439" s="174">
        <v>0</v>
      </c>
      <c r="J439" s="174">
        <v>0</v>
      </c>
      <c r="K439" s="174">
        <v>272</v>
      </c>
      <c r="L439" s="174">
        <v>0</v>
      </c>
      <c r="M439" s="174">
        <v>0</v>
      </c>
      <c r="N439" s="174">
        <v>1168</v>
      </c>
    </row>
    <row r="440" spans="1:14" hidden="1" outlineLevel="1" x14ac:dyDescent="0.25">
      <c r="A440" s="175" t="s">
        <v>252</v>
      </c>
      <c r="B440" s="175" t="s">
        <v>253</v>
      </c>
      <c r="C440" s="175" t="s">
        <v>169</v>
      </c>
      <c r="D440" s="175" t="s">
        <v>170</v>
      </c>
      <c r="E440" s="175"/>
      <c r="F440" s="174">
        <v>0</v>
      </c>
      <c r="G440" s="174">
        <v>0</v>
      </c>
      <c r="H440" s="174">
        <v>0</v>
      </c>
      <c r="I440" s="174">
        <v>0</v>
      </c>
      <c r="J440" s="174">
        <v>0</v>
      </c>
      <c r="K440" s="174">
        <v>0</v>
      </c>
      <c r="L440" s="174">
        <v>0</v>
      </c>
      <c r="M440" s="174">
        <v>0</v>
      </c>
      <c r="N440" s="174">
        <v>0</v>
      </c>
    </row>
    <row r="441" spans="1:14" hidden="1" outlineLevel="1" x14ac:dyDescent="0.25">
      <c r="A441" s="175" t="s">
        <v>252</v>
      </c>
      <c r="B441" s="175" t="s">
        <v>253</v>
      </c>
      <c r="C441" s="175" t="s">
        <v>171</v>
      </c>
      <c r="D441" s="175" t="s">
        <v>172</v>
      </c>
      <c r="E441" s="175"/>
      <c r="F441" s="174">
        <v>1056</v>
      </c>
      <c r="G441" s="174">
        <v>432</v>
      </c>
      <c r="H441" s="174">
        <v>0</v>
      </c>
      <c r="I441" s="174">
        <v>0</v>
      </c>
      <c r="J441" s="174">
        <v>6944</v>
      </c>
      <c r="K441" s="174">
        <v>0</v>
      </c>
      <c r="L441" s="174">
        <v>0</v>
      </c>
      <c r="M441" s="174">
        <v>0</v>
      </c>
      <c r="N441" s="174">
        <v>8432</v>
      </c>
    </row>
    <row r="442" spans="1:14" hidden="1" outlineLevel="1" x14ac:dyDescent="0.25">
      <c r="A442" s="175" t="s">
        <v>252</v>
      </c>
      <c r="B442" s="175" t="s">
        <v>253</v>
      </c>
      <c r="C442" s="175" t="s">
        <v>173</v>
      </c>
      <c r="D442" s="175" t="s">
        <v>174</v>
      </c>
      <c r="E442" s="175"/>
      <c r="F442" s="174">
        <v>0</v>
      </c>
      <c r="G442" s="174">
        <v>0</v>
      </c>
      <c r="H442" s="174">
        <v>0</v>
      </c>
      <c r="I442" s="174">
        <v>0</v>
      </c>
      <c r="J442" s="174">
        <v>0</v>
      </c>
      <c r="K442" s="174">
        <v>0</v>
      </c>
      <c r="L442" s="174">
        <v>0</v>
      </c>
      <c r="M442" s="174">
        <v>0</v>
      </c>
      <c r="N442" s="174">
        <v>0</v>
      </c>
    </row>
    <row r="443" spans="1:14" hidden="1" outlineLevel="1" x14ac:dyDescent="0.25">
      <c r="A443" s="175" t="s">
        <v>252</v>
      </c>
      <c r="B443" s="175" t="s">
        <v>253</v>
      </c>
      <c r="C443" s="175" t="s">
        <v>175</v>
      </c>
      <c r="D443" s="175" t="s">
        <v>176</v>
      </c>
      <c r="E443" s="175"/>
      <c r="F443" s="174">
        <v>0</v>
      </c>
      <c r="G443" s="174">
        <v>0</v>
      </c>
      <c r="H443" s="174">
        <v>0</v>
      </c>
      <c r="I443" s="174">
        <v>0</v>
      </c>
      <c r="J443" s="174">
        <v>0</v>
      </c>
      <c r="K443" s="174">
        <v>640</v>
      </c>
      <c r="L443" s="174">
        <v>0</v>
      </c>
      <c r="M443" s="174">
        <v>0</v>
      </c>
      <c r="N443" s="174">
        <v>640</v>
      </c>
    </row>
    <row r="444" spans="1:14" hidden="1" outlineLevel="1" x14ac:dyDescent="0.25">
      <c r="A444" s="175" t="s">
        <v>252</v>
      </c>
      <c r="B444" s="175" t="s">
        <v>253</v>
      </c>
      <c r="C444" s="175" t="s">
        <v>177</v>
      </c>
      <c r="D444" s="175" t="s">
        <v>178</v>
      </c>
      <c r="E444" s="175"/>
      <c r="F444" s="174">
        <v>77952</v>
      </c>
      <c r="G444" s="174">
        <v>0</v>
      </c>
      <c r="H444" s="174">
        <v>0</v>
      </c>
      <c r="I444" s="174">
        <v>0</v>
      </c>
      <c r="J444" s="174">
        <v>0</v>
      </c>
      <c r="K444" s="174">
        <v>0</v>
      </c>
      <c r="L444" s="174">
        <v>0</v>
      </c>
      <c r="M444" s="174">
        <v>0</v>
      </c>
      <c r="N444" s="174">
        <v>77952</v>
      </c>
    </row>
    <row r="445" spans="1:14" hidden="1" outlineLevel="1" x14ac:dyDescent="0.25">
      <c r="A445" s="175" t="s">
        <v>252</v>
      </c>
      <c r="B445" s="175" t="s">
        <v>253</v>
      </c>
      <c r="C445" s="175" t="s">
        <v>179</v>
      </c>
      <c r="D445" s="175" t="s">
        <v>180</v>
      </c>
      <c r="E445" s="175"/>
      <c r="F445" s="174">
        <v>7840</v>
      </c>
      <c r="G445" s="174">
        <v>0</v>
      </c>
      <c r="H445" s="174">
        <v>0</v>
      </c>
      <c r="I445" s="174">
        <v>0</v>
      </c>
      <c r="J445" s="174">
        <v>0</v>
      </c>
      <c r="K445" s="174">
        <v>0</v>
      </c>
      <c r="L445" s="174">
        <v>0</v>
      </c>
      <c r="M445" s="174">
        <v>0</v>
      </c>
      <c r="N445" s="174">
        <v>7840</v>
      </c>
    </row>
    <row r="446" spans="1:14" hidden="1" outlineLevel="1" x14ac:dyDescent="0.25">
      <c r="A446" s="175" t="s">
        <v>252</v>
      </c>
      <c r="B446" s="175" t="s">
        <v>253</v>
      </c>
      <c r="C446" s="175" t="s">
        <v>181</v>
      </c>
      <c r="D446" s="175" t="s">
        <v>182</v>
      </c>
      <c r="E446" s="175"/>
      <c r="F446" s="174">
        <v>0</v>
      </c>
      <c r="G446" s="174">
        <v>0</v>
      </c>
      <c r="H446" s="174">
        <v>0</v>
      </c>
      <c r="I446" s="174">
        <v>0</v>
      </c>
      <c r="J446" s="174">
        <v>0</v>
      </c>
      <c r="K446" s="174">
        <v>0</v>
      </c>
      <c r="L446" s="174">
        <v>0</v>
      </c>
      <c r="M446" s="174">
        <v>0</v>
      </c>
      <c r="N446" s="174">
        <v>0</v>
      </c>
    </row>
    <row r="447" spans="1:14" hidden="1" outlineLevel="1" x14ac:dyDescent="0.25">
      <c r="A447" s="175" t="s">
        <v>252</v>
      </c>
      <c r="B447" s="175" t="s">
        <v>253</v>
      </c>
      <c r="C447" s="175" t="s">
        <v>183</v>
      </c>
      <c r="D447" s="175" t="s">
        <v>184</v>
      </c>
      <c r="E447" s="175"/>
      <c r="F447" s="174">
        <v>0</v>
      </c>
      <c r="G447" s="174">
        <v>0</v>
      </c>
      <c r="H447" s="174">
        <v>0</v>
      </c>
      <c r="I447" s="174">
        <v>0</v>
      </c>
      <c r="J447" s="174">
        <v>0</v>
      </c>
      <c r="K447" s="174">
        <v>0</v>
      </c>
      <c r="L447" s="174">
        <v>0</v>
      </c>
      <c r="M447" s="174">
        <v>0</v>
      </c>
      <c r="N447" s="174">
        <v>0</v>
      </c>
    </row>
    <row r="448" spans="1:14" hidden="1" outlineLevel="1" x14ac:dyDescent="0.25">
      <c r="A448" s="175" t="s">
        <v>252</v>
      </c>
      <c r="B448" s="175" t="s">
        <v>253</v>
      </c>
      <c r="C448" s="175" t="s">
        <v>185</v>
      </c>
      <c r="D448" s="175" t="s">
        <v>186</v>
      </c>
      <c r="E448" s="175"/>
      <c r="F448" s="174">
        <v>0</v>
      </c>
      <c r="G448" s="174">
        <v>0</v>
      </c>
      <c r="H448" s="174">
        <v>0</v>
      </c>
      <c r="I448" s="174">
        <v>0</v>
      </c>
      <c r="J448" s="174">
        <v>0</v>
      </c>
      <c r="K448" s="174">
        <v>4048</v>
      </c>
      <c r="L448" s="174">
        <v>0</v>
      </c>
      <c r="M448" s="174">
        <v>0</v>
      </c>
      <c r="N448" s="174">
        <v>4048</v>
      </c>
    </row>
    <row r="449" spans="1:14" hidden="1" outlineLevel="1" x14ac:dyDescent="0.25">
      <c r="A449" s="175" t="s">
        <v>252</v>
      </c>
      <c r="B449" s="175" t="s">
        <v>253</v>
      </c>
      <c r="C449" s="175" t="s">
        <v>187</v>
      </c>
      <c r="D449" s="175" t="s">
        <v>188</v>
      </c>
      <c r="E449" s="175"/>
      <c r="F449" s="174">
        <v>0</v>
      </c>
      <c r="G449" s="174">
        <v>0</v>
      </c>
      <c r="H449" s="174">
        <v>0</v>
      </c>
      <c r="I449" s="174">
        <v>0</v>
      </c>
      <c r="J449" s="174">
        <v>0</v>
      </c>
      <c r="K449" s="174">
        <v>0</v>
      </c>
      <c r="L449" s="174">
        <v>0</v>
      </c>
      <c r="M449" s="174">
        <v>0</v>
      </c>
      <c r="N449" s="174">
        <v>0</v>
      </c>
    </row>
    <row r="450" spans="1:14" hidden="1" outlineLevel="1" x14ac:dyDescent="0.25">
      <c r="A450" s="175" t="s">
        <v>252</v>
      </c>
      <c r="B450" s="175" t="s">
        <v>253</v>
      </c>
      <c r="C450" s="175" t="s">
        <v>189</v>
      </c>
      <c r="D450" s="175" t="s">
        <v>190</v>
      </c>
      <c r="E450" s="175"/>
      <c r="F450" s="174">
        <v>0</v>
      </c>
      <c r="G450" s="174">
        <v>0</v>
      </c>
      <c r="H450" s="174">
        <v>0</v>
      </c>
      <c r="I450" s="174">
        <v>0</v>
      </c>
      <c r="J450" s="174">
        <v>0</v>
      </c>
      <c r="K450" s="174">
        <v>0</v>
      </c>
      <c r="L450" s="174">
        <v>0</v>
      </c>
      <c r="M450" s="174">
        <v>0</v>
      </c>
      <c r="N450" s="174">
        <v>0</v>
      </c>
    </row>
    <row r="451" spans="1:14" hidden="1" outlineLevel="1" x14ac:dyDescent="0.25">
      <c r="A451" s="175" t="s">
        <v>252</v>
      </c>
      <c r="B451" s="175" t="s">
        <v>253</v>
      </c>
      <c r="C451" s="175" t="s">
        <v>191</v>
      </c>
      <c r="D451" s="175" t="s">
        <v>192</v>
      </c>
      <c r="E451" s="175"/>
      <c r="F451" s="174">
        <v>0</v>
      </c>
      <c r="G451" s="174">
        <v>26352</v>
      </c>
      <c r="H451" s="174">
        <v>0</v>
      </c>
      <c r="I451" s="174">
        <v>0</v>
      </c>
      <c r="J451" s="174">
        <v>0</v>
      </c>
      <c r="K451" s="174">
        <v>128</v>
      </c>
      <c r="L451" s="174">
        <v>0</v>
      </c>
      <c r="M451" s="174">
        <v>0</v>
      </c>
      <c r="N451" s="174">
        <v>26480</v>
      </c>
    </row>
    <row r="452" spans="1:14" hidden="1" outlineLevel="1" x14ac:dyDescent="0.25">
      <c r="A452" s="175" t="s">
        <v>252</v>
      </c>
      <c r="B452" s="175" t="s">
        <v>253</v>
      </c>
      <c r="C452" s="175" t="s">
        <v>193</v>
      </c>
      <c r="D452" s="175" t="s">
        <v>194</v>
      </c>
      <c r="E452" s="175"/>
      <c r="F452" s="174">
        <v>0</v>
      </c>
      <c r="G452" s="174">
        <v>0</v>
      </c>
      <c r="H452" s="174">
        <v>0</v>
      </c>
      <c r="I452" s="174">
        <v>0</v>
      </c>
      <c r="J452" s="174">
        <v>0</v>
      </c>
      <c r="K452" s="174">
        <v>0</v>
      </c>
      <c r="L452" s="174">
        <v>0</v>
      </c>
      <c r="M452" s="174">
        <v>0</v>
      </c>
      <c r="N452" s="174">
        <v>0</v>
      </c>
    </row>
    <row r="453" spans="1:14" hidden="1" outlineLevel="1" x14ac:dyDescent="0.25">
      <c r="A453" s="175" t="s">
        <v>252</v>
      </c>
      <c r="B453" s="175" t="s">
        <v>253</v>
      </c>
      <c r="C453" s="175" t="s">
        <v>195</v>
      </c>
      <c r="D453" s="175" t="s">
        <v>196</v>
      </c>
      <c r="E453" s="175"/>
      <c r="F453" s="174">
        <v>0</v>
      </c>
      <c r="G453" s="174">
        <v>0</v>
      </c>
      <c r="H453" s="174">
        <v>0</v>
      </c>
      <c r="I453" s="174">
        <v>0</v>
      </c>
      <c r="J453" s="174">
        <v>0</v>
      </c>
      <c r="K453" s="174">
        <v>0</v>
      </c>
      <c r="L453" s="174">
        <v>0</v>
      </c>
      <c r="M453" s="174">
        <v>0</v>
      </c>
      <c r="N453" s="174">
        <v>0</v>
      </c>
    </row>
    <row r="454" spans="1:14" hidden="1" outlineLevel="1" x14ac:dyDescent="0.25">
      <c r="A454" s="175" t="s">
        <v>252</v>
      </c>
      <c r="B454" s="175" t="s">
        <v>253</v>
      </c>
      <c r="C454" s="175" t="s">
        <v>197</v>
      </c>
      <c r="D454" s="175" t="s">
        <v>198</v>
      </c>
      <c r="E454" s="175"/>
      <c r="F454" s="174">
        <v>0</v>
      </c>
      <c r="G454" s="174">
        <v>0</v>
      </c>
      <c r="H454" s="174">
        <v>0</v>
      </c>
      <c r="I454" s="174">
        <v>0</v>
      </c>
      <c r="J454" s="174">
        <v>80</v>
      </c>
      <c r="K454" s="174">
        <v>0</v>
      </c>
      <c r="L454" s="174">
        <v>0</v>
      </c>
      <c r="M454" s="174">
        <v>0</v>
      </c>
      <c r="N454" s="174">
        <v>80</v>
      </c>
    </row>
    <row r="455" spans="1:14" hidden="1" outlineLevel="1" x14ac:dyDescent="0.25">
      <c r="A455" s="175" t="s">
        <v>252</v>
      </c>
      <c r="B455" s="175" t="s">
        <v>253</v>
      </c>
      <c r="C455" s="175" t="s">
        <v>199</v>
      </c>
      <c r="D455" s="175" t="s">
        <v>200</v>
      </c>
      <c r="E455" s="175"/>
      <c r="F455" s="174">
        <v>6336</v>
      </c>
      <c r="G455" s="174">
        <v>0</v>
      </c>
      <c r="H455" s="174">
        <v>0</v>
      </c>
      <c r="I455" s="174">
        <v>0</v>
      </c>
      <c r="J455" s="174">
        <v>0</v>
      </c>
      <c r="K455" s="174">
        <v>0</v>
      </c>
      <c r="L455" s="174">
        <v>0</v>
      </c>
      <c r="M455" s="174">
        <v>0</v>
      </c>
      <c r="N455" s="174">
        <v>6336</v>
      </c>
    </row>
    <row r="456" spans="1:14" hidden="1" outlineLevel="1" x14ac:dyDescent="0.25">
      <c r="A456" s="175" t="s">
        <v>252</v>
      </c>
      <c r="B456" s="175" t="s">
        <v>253</v>
      </c>
      <c r="C456" s="175" t="s">
        <v>201</v>
      </c>
      <c r="D456" s="175" t="s">
        <v>202</v>
      </c>
      <c r="E456" s="175"/>
      <c r="F456" s="174">
        <v>912</v>
      </c>
      <c r="G456" s="174">
        <v>0</v>
      </c>
      <c r="H456" s="174">
        <v>0</v>
      </c>
      <c r="I456" s="174">
        <v>0</v>
      </c>
      <c r="J456" s="174">
        <v>0</v>
      </c>
      <c r="K456" s="174">
        <v>0</v>
      </c>
      <c r="L456" s="174">
        <v>0</v>
      </c>
      <c r="M456" s="174">
        <v>0</v>
      </c>
      <c r="N456" s="174">
        <v>912</v>
      </c>
    </row>
    <row r="457" spans="1:14" hidden="1" outlineLevel="1" x14ac:dyDescent="0.25">
      <c r="A457" s="175" t="s">
        <v>252</v>
      </c>
      <c r="B457" s="175" t="s">
        <v>253</v>
      </c>
      <c r="C457" s="175" t="s">
        <v>203</v>
      </c>
      <c r="D457" s="175" t="s">
        <v>204</v>
      </c>
      <c r="E457" s="175"/>
      <c r="F457" s="174">
        <v>143088</v>
      </c>
      <c r="G457" s="174">
        <v>0</v>
      </c>
      <c r="H457" s="174">
        <v>0</v>
      </c>
      <c r="I457" s="174">
        <v>0</v>
      </c>
      <c r="J457" s="174">
        <v>0</v>
      </c>
      <c r="K457" s="174">
        <v>0</v>
      </c>
      <c r="L457" s="174">
        <v>0</v>
      </c>
      <c r="M457" s="174">
        <v>0</v>
      </c>
      <c r="N457" s="174">
        <v>143088</v>
      </c>
    </row>
    <row r="458" spans="1:14" hidden="1" outlineLevel="1" x14ac:dyDescent="0.25">
      <c r="A458" s="175" t="s">
        <v>252</v>
      </c>
      <c r="B458" s="175" t="s">
        <v>253</v>
      </c>
      <c r="C458" s="175" t="s">
        <v>205</v>
      </c>
      <c r="D458" s="175" t="s">
        <v>206</v>
      </c>
      <c r="E458" s="175"/>
      <c r="F458" s="174">
        <v>13936</v>
      </c>
      <c r="G458" s="174">
        <v>0</v>
      </c>
      <c r="H458" s="174">
        <v>0</v>
      </c>
      <c r="I458" s="174">
        <v>0</v>
      </c>
      <c r="J458" s="174">
        <v>0</v>
      </c>
      <c r="K458" s="174">
        <v>0</v>
      </c>
      <c r="L458" s="174">
        <v>0</v>
      </c>
      <c r="M458" s="174">
        <v>0</v>
      </c>
      <c r="N458" s="174">
        <v>13936</v>
      </c>
    </row>
    <row r="459" spans="1:14" hidden="1" outlineLevel="1" x14ac:dyDescent="0.25">
      <c r="A459" s="175" t="s">
        <v>252</v>
      </c>
      <c r="B459" s="175" t="s">
        <v>253</v>
      </c>
      <c r="C459" s="175" t="s">
        <v>207</v>
      </c>
      <c r="D459" s="175" t="s">
        <v>208</v>
      </c>
      <c r="E459" s="175"/>
      <c r="F459" s="174">
        <v>0</v>
      </c>
      <c r="G459" s="174">
        <v>0</v>
      </c>
      <c r="H459" s="174">
        <v>0</v>
      </c>
      <c r="I459" s="174">
        <v>0</v>
      </c>
      <c r="J459" s="174">
        <v>0</v>
      </c>
      <c r="K459" s="174">
        <v>0</v>
      </c>
      <c r="L459" s="174">
        <v>0</v>
      </c>
      <c r="M459" s="174">
        <v>0</v>
      </c>
      <c r="N459" s="174">
        <v>0</v>
      </c>
    </row>
    <row r="460" spans="1:14" hidden="1" outlineLevel="1" x14ac:dyDescent="0.25">
      <c r="A460" s="175" t="s">
        <v>252</v>
      </c>
      <c r="B460" s="175" t="s">
        <v>253</v>
      </c>
      <c r="C460" s="175" t="s">
        <v>209</v>
      </c>
      <c r="D460" s="175" t="s">
        <v>210</v>
      </c>
      <c r="E460" s="175"/>
      <c r="F460" s="174">
        <v>252624</v>
      </c>
      <c r="G460" s="174">
        <v>56128</v>
      </c>
      <c r="H460" s="174">
        <v>0</v>
      </c>
      <c r="I460" s="174">
        <v>0</v>
      </c>
      <c r="J460" s="174">
        <v>16320</v>
      </c>
      <c r="K460" s="174">
        <v>5328</v>
      </c>
      <c r="L460" s="174">
        <v>0</v>
      </c>
      <c r="M460" s="174">
        <v>0</v>
      </c>
      <c r="N460" s="174">
        <v>330400</v>
      </c>
    </row>
    <row r="461" spans="1:14" hidden="1" outlineLevel="1" x14ac:dyDescent="0.25">
      <c r="D461" s="173" t="s">
        <v>211</v>
      </c>
      <c r="E461" s="173"/>
    </row>
    <row r="462" spans="1:14" hidden="1" outlineLevel="1" x14ac:dyDescent="0.25">
      <c r="A462" s="175" t="s">
        <v>252</v>
      </c>
      <c r="B462" s="175" t="s">
        <v>253</v>
      </c>
      <c r="C462" s="175" t="s">
        <v>212</v>
      </c>
      <c r="D462" s="175" t="s">
        <v>213</v>
      </c>
      <c r="E462" s="175"/>
      <c r="F462" s="174">
        <v>0</v>
      </c>
      <c r="G462" s="174">
        <v>0</v>
      </c>
      <c r="H462" s="174">
        <v>0</v>
      </c>
      <c r="I462" s="174">
        <v>0</v>
      </c>
      <c r="J462" s="174">
        <v>0</v>
      </c>
      <c r="K462" s="174">
        <v>0</v>
      </c>
      <c r="L462" s="174">
        <v>0</v>
      </c>
      <c r="M462" s="174">
        <v>0</v>
      </c>
      <c r="N462" s="174">
        <v>0</v>
      </c>
    </row>
    <row r="463" spans="1:14" hidden="1" outlineLevel="1" x14ac:dyDescent="0.25">
      <c r="A463" s="175" t="s">
        <v>252</v>
      </c>
      <c r="B463" s="175" t="s">
        <v>253</v>
      </c>
      <c r="C463" s="175" t="s">
        <v>214</v>
      </c>
      <c r="D463" s="175" t="s">
        <v>215</v>
      </c>
      <c r="E463" s="175"/>
      <c r="F463" s="174">
        <v>0</v>
      </c>
      <c r="G463" s="174">
        <v>0</v>
      </c>
      <c r="H463" s="174">
        <v>0</v>
      </c>
      <c r="I463" s="174">
        <v>0</v>
      </c>
      <c r="J463" s="174">
        <v>0</v>
      </c>
      <c r="K463" s="174">
        <v>0</v>
      </c>
      <c r="L463" s="174">
        <v>0</v>
      </c>
      <c r="M463" s="174">
        <v>0</v>
      </c>
      <c r="N463" s="174">
        <v>0</v>
      </c>
    </row>
    <row r="464" spans="1:14" hidden="1" outlineLevel="1" x14ac:dyDescent="0.25">
      <c r="A464" s="175" t="s">
        <v>252</v>
      </c>
      <c r="B464" s="175" t="s">
        <v>253</v>
      </c>
      <c r="C464" s="175" t="s">
        <v>216</v>
      </c>
      <c r="D464" s="175" t="s">
        <v>217</v>
      </c>
      <c r="E464" s="175"/>
      <c r="F464" s="174">
        <v>0</v>
      </c>
      <c r="G464" s="174">
        <v>0</v>
      </c>
      <c r="H464" s="174">
        <v>0</v>
      </c>
      <c r="I464" s="174">
        <v>0</v>
      </c>
      <c r="J464" s="174">
        <v>0</v>
      </c>
      <c r="K464" s="174">
        <v>0</v>
      </c>
      <c r="L464" s="174">
        <v>0</v>
      </c>
      <c r="M464" s="174">
        <v>0</v>
      </c>
      <c r="N464" s="174">
        <v>0</v>
      </c>
    </row>
    <row r="465" spans="1:14" hidden="1" outlineLevel="1" x14ac:dyDescent="0.25">
      <c r="A465" s="175" t="s">
        <v>252</v>
      </c>
      <c r="B465" s="175" t="s">
        <v>253</v>
      </c>
      <c r="C465" s="175" t="s">
        <v>218</v>
      </c>
      <c r="D465" s="175" t="s">
        <v>219</v>
      </c>
      <c r="E465" s="175"/>
      <c r="F465" s="174">
        <v>0</v>
      </c>
      <c r="G465" s="174">
        <v>0</v>
      </c>
      <c r="H465" s="174">
        <v>0</v>
      </c>
      <c r="I465" s="174">
        <v>0</v>
      </c>
      <c r="J465" s="174">
        <v>0</v>
      </c>
      <c r="K465" s="174">
        <v>0</v>
      </c>
      <c r="L465" s="174">
        <v>0</v>
      </c>
      <c r="M465" s="174">
        <v>0</v>
      </c>
      <c r="N465" s="174">
        <v>0</v>
      </c>
    </row>
    <row r="466" spans="1:14" hidden="1" outlineLevel="1" x14ac:dyDescent="0.25">
      <c r="A466" s="175" t="s">
        <v>252</v>
      </c>
      <c r="B466" s="175" t="s">
        <v>253</v>
      </c>
      <c r="C466" s="175" t="s">
        <v>482</v>
      </c>
      <c r="D466" s="175" t="s">
        <v>483</v>
      </c>
      <c r="E466" s="175"/>
      <c r="F466" s="174">
        <v>0</v>
      </c>
      <c r="G466" s="174">
        <v>0</v>
      </c>
      <c r="H466" s="174">
        <v>0</v>
      </c>
      <c r="I466" s="174">
        <v>0</v>
      </c>
      <c r="J466" s="174">
        <v>0</v>
      </c>
      <c r="K466" s="174">
        <v>0</v>
      </c>
      <c r="L466" s="174">
        <v>0</v>
      </c>
      <c r="M466" s="174">
        <v>0</v>
      </c>
      <c r="N466" s="174">
        <v>0</v>
      </c>
    </row>
    <row r="467" spans="1:14" hidden="1" outlineLevel="1" x14ac:dyDescent="0.25">
      <c r="A467" s="175" t="s">
        <v>252</v>
      </c>
      <c r="B467" s="175" t="s">
        <v>253</v>
      </c>
      <c r="C467" s="175" t="s">
        <v>484</v>
      </c>
      <c r="D467" s="175" t="s">
        <v>220</v>
      </c>
      <c r="E467" s="175"/>
      <c r="F467" s="174">
        <v>0</v>
      </c>
      <c r="G467" s="174">
        <v>0</v>
      </c>
      <c r="H467" s="174">
        <v>0</v>
      </c>
      <c r="I467" s="174">
        <v>0</v>
      </c>
      <c r="J467" s="174">
        <v>0</v>
      </c>
      <c r="K467" s="174">
        <v>0</v>
      </c>
      <c r="L467" s="174">
        <v>0</v>
      </c>
      <c r="M467" s="174">
        <v>0</v>
      </c>
      <c r="N467" s="174">
        <v>0</v>
      </c>
    </row>
    <row r="468" spans="1:14" hidden="1" outlineLevel="1" x14ac:dyDescent="0.25"/>
    <row r="469" spans="1:14" hidden="1" outlineLevel="1" x14ac:dyDescent="0.25"/>
    <row r="470" spans="1:14" hidden="1" outlineLevel="1" x14ac:dyDescent="0.25">
      <c r="A470" s="173" t="s">
        <v>254</v>
      </c>
    </row>
    <row r="471" spans="1:14" hidden="1" outlineLevel="1" x14ac:dyDescent="0.25">
      <c r="A471" s="175" t="s">
        <v>6</v>
      </c>
      <c r="B471" s="175" t="s">
        <v>143</v>
      </c>
      <c r="C471" s="175" t="s">
        <v>14</v>
      </c>
      <c r="D471" s="173" t="s">
        <v>144</v>
      </c>
      <c r="E471" s="173"/>
      <c r="F471" s="174" t="s">
        <v>145</v>
      </c>
      <c r="G471" s="174" t="s">
        <v>146</v>
      </c>
      <c r="H471" s="174" t="s">
        <v>147</v>
      </c>
      <c r="I471" s="174" t="s">
        <v>148</v>
      </c>
      <c r="J471" s="174" t="s">
        <v>149</v>
      </c>
      <c r="K471" s="174" t="s">
        <v>150</v>
      </c>
      <c r="L471" s="174" t="s">
        <v>151</v>
      </c>
      <c r="M471" s="174" t="s">
        <v>152</v>
      </c>
      <c r="N471" s="174" t="s">
        <v>5</v>
      </c>
    </row>
    <row r="472" spans="1:14" hidden="1" outlineLevel="1" x14ac:dyDescent="0.25">
      <c r="A472" s="175" t="s">
        <v>255</v>
      </c>
      <c r="B472" s="175" t="s">
        <v>256</v>
      </c>
      <c r="C472" s="175" t="s">
        <v>155</v>
      </c>
      <c r="D472" s="175" t="s">
        <v>156</v>
      </c>
      <c r="E472" s="175"/>
      <c r="F472" s="174">
        <v>8400</v>
      </c>
      <c r="G472" s="174">
        <v>0</v>
      </c>
      <c r="H472" s="174">
        <v>0</v>
      </c>
      <c r="I472" s="174">
        <v>0</v>
      </c>
      <c r="J472" s="174">
        <v>0</v>
      </c>
      <c r="K472" s="174">
        <v>0</v>
      </c>
      <c r="L472" s="174">
        <v>0</v>
      </c>
      <c r="M472" s="174">
        <v>0</v>
      </c>
      <c r="N472" s="174">
        <v>8400</v>
      </c>
    </row>
    <row r="473" spans="1:14" hidden="1" outlineLevel="1" x14ac:dyDescent="0.25">
      <c r="A473" s="175" t="s">
        <v>255</v>
      </c>
      <c r="B473" s="175" t="s">
        <v>256</v>
      </c>
      <c r="C473" s="175" t="s">
        <v>157</v>
      </c>
      <c r="D473" s="175" t="s">
        <v>158</v>
      </c>
      <c r="E473" s="175"/>
      <c r="F473" s="174">
        <v>0</v>
      </c>
      <c r="G473" s="174">
        <v>0</v>
      </c>
      <c r="H473" s="174">
        <v>0</v>
      </c>
      <c r="I473" s="174">
        <v>0</v>
      </c>
      <c r="J473" s="174">
        <v>672</v>
      </c>
      <c r="K473" s="174">
        <v>0</v>
      </c>
      <c r="L473" s="174">
        <v>0</v>
      </c>
      <c r="M473" s="174">
        <v>0</v>
      </c>
      <c r="N473" s="174">
        <v>672</v>
      </c>
    </row>
    <row r="474" spans="1:14" hidden="1" outlineLevel="1" x14ac:dyDescent="0.25">
      <c r="A474" s="175" t="s">
        <v>255</v>
      </c>
      <c r="B474" s="175" t="s">
        <v>256</v>
      </c>
      <c r="C474" s="175" t="s">
        <v>159</v>
      </c>
      <c r="D474" s="175" t="s">
        <v>160</v>
      </c>
      <c r="E474" s="175"/>
      <c r="F474" s="174">
        <v>0</v>
      </c>
      <c r="G474" s="174">
        <v>22064</v>
      </c>
      <c r="H474" s="174">
        <v>0</v>
      </c>
      <c r="I474" s="174">
        <v>0</v>
      </c>
      <c r="J474" s="174">
        <v>0</v>
      </c>
      <c r="K474" s="174">
        <v>0</v>
      </c>
      <c r="L474" s="174">
        <v>0</v>
      </c>
      <c r="M474" s="174">
        <v>0</v>
      </c>
      <c r="N474" s="174">
        <v>22064</v>
      </c>
    </row>
    <row r="475" spans="1:14" hidden="1" outlineLevel="1" x14ac:dyDescent="0.25">
      <c r="A475" s="175" t="s">
        <v>255</v>
      </c>
      <c r="B475" s="175" t="s">
        <v>256</v>
      </c>
      <c r="C475" s="175" t="s">
        <v>161</v>
      </c>
      <c r="D475" s="175" t="s">
        <v>162</v>
      </c>
      <c r="E475" s="175"/>
      <c r="F475" s="174">
        <v>1424</v>
      </c>
      <c r="G475" s="174">
        <v>288</v>
      </c>
      <c r="H475" s="174">
        <v>0</v>
      </c>
      <c r="I475" s="174">
        <v>0</v>
      </c>
      <c r="J475" s="174">
        <v>2160</v>
      </c>
      <c r="K475" s="174">
        <v>19440</v>
      </c>
      <c r="L475" s="174">
        <v>0</v>
      </c>
      <c r="M475" s="174">
        <v>0</v>
      </c>
      <c r="N475" s="174">
        <v>23312</v>
      </c>
    </row>
    <row r="476" spans="1:14" hidden="1" outlineLevel="1" x14ac:dyDescent="0.25">
      <c r="A476" s="175" t="s">
        <v>255</v>
      </c>
      <c r="B476" s="175" t="s">
        <v>256</v>
      </c>
      <c r="C476" s="175" t="s">
        <v>163</v>
      </c>
      <c r="D476" s="175" t="s">
        <v>164</v>
      </c>
      <c r="E476" s="175"/>
      <c r="F476" s="174">
        <v>0</v>
      </c>
      <c r="G476" s="174">
        <v>0</v>
      </c>
      <c r="H476" s="174">
        <v>0</v>
      </c>
      <c r="I476" s="174">
        <v>0</v>
      </c>
      <c r="J476" s="174">
        <v>0</v>
      </c>
      <c r="K476" s="174">
        <v>0</v>
      </c>
      <c r="L476" s="174">
        <v>0</v>
      </c>
      <c r="M476" s="174">
        <v>0</v>
      </c>
      <c r="N476" s="174">
        <v>0</v>
      </c>
    </row>
    <row r="477" spans="1:14" hidden="1" outlineLevel="1" x14ac:dyDescent="0.25">
      <c r="A477" s="175" t="s">
        <v>255</v>
      </c>
      <c r="B477" s="175" t="s">
        <v>256</v>
      </c>
      <c r="C477" s="175" t="s">
        <v>165</v>
      </c>
      <c r="D477" s="175" t="s">
        <v>166</v>
      </c>
      <c r="E477" s="175"/>
      <c r="F477" s="174">
        <v>144</v>
      </c>
      <c r="G477" s="174">
        <v>0</v>
      </c>
      <c r="H477" s="174">
        <v>0</v>
      </c>
      <c r="I477" s="174">
        <v>0</v>
      </c>
      <c r="J477" s="174">
        <v>832</v>
      </c>
      <c r="K477" s="174">
        <v>0</v>
      </c>
      <c r="L477" s="174">
        <v>0</v>
      </c>
      <c r="M477" s="174">
        <v>0</v>
      </c>
      <c r="N477" s="174">
        <v>976</v>
      </c>
    </row>
    <row r="478" spans="1:14" hidden="1" outlineLevel="1" x14ac:dyDescent="0.25">
      <c r="A478" s="175" t="s">
        <v>255</v>
      </c>
      <c r="B478" s="175" t="s">
        <v>256</v>
      </c>
      <c r="C478" s="175" t="s">
        <v>167</v>
      </c>
      <c r="D478" s="175" t="s">
        <v>168</v>
      </c>
      <c r="E478" s="175"/>
      <c r="F478" s="174">
        <v>0</v>
      </c>
      <c r="G478" s="174">
        <v>1856</v>
      </c>
      <c r="H478" s="174">
        <v>0</v>
      </c>
      <c r="I478" s="174">
        <v>0</v>
      </c>
      <c r="J478" s="174">
        <v>0</v>
      </c>
      <c r="K478" s="174">
        <v>4320</v>
      </c>
      <c r="L478" s="174">
        <v>0</v>
      </c>
      <c r="M478" s="174">
        <v>0</v>
      </c>
      <c r="N478" s="174">
        <v>6176</v>
      </c>
    </row>
    <row r="479" spans="1:14" hidden="1" outlineLevel="1" x14ac:dyDescent="0.25">
      <c r="A479" s="175" t="s">
        <v>255</v>
      </c>
      <c r="B479" s="175" t="s">
        <v>256</v>
      </c>
      <c r="C479" s="175" t="s">
        <v>169</v>
      </c>
      <c r="D479" s="175" t="s">
        <v>170</v>
      </c>
      <c r="E479" s="175"/>
      <c r="F479" s="174">
        <v>0</v>
      </c>
      <c r="G479" s="174">
        <v>0</v>
      </c>
      <c r="H479" s="174">
        <v>0</v>
      </c>
      <c r="I479" s="174">
        <v>0</v>
      </c>
      <c r="J479" s="174">
        <v>0</v>
      </c>
      <c r="K479" s="174">
        <v>0</v>
      </c>
      <c r="L479" s="174">
        <v>0</v>
      </c>
      <c r="M479" s="174">
        <v>0</v>
      </c>
      <c r="N479" s="174">
        <v>0</v>
      </c>
    </row>
    <row r="480" spans="1:14" hidden="1" outlineLevel="1" x14ac:dyDescent="0.25">
      <c r="A480" s="175" t="s">
        <v>255</v>
      </c>
      <c r="B480" s="175" t="s">
        <v>256</v>
      </c>
      <c r="C480" s="175" t="s">
        <v>171</v>
      </c>
      <c r="D480" s="175" t="s">
        <v>172</v>
      </c>
      <c r="E480" s="175"/>
      <c r="F480" s="174">
        <v>3936</v>
      </c>
      <c r="G480" s="174">
        <v>64</v>
      </c>
      <c r="H480" s="174">
        <v>0</v>
      </c>
      <c r="I480" s="174">
        <v>0</v>
      </c>
      <c r="J480" s="174">
        <v>2208</v>
      </c>
      <c r="K480" s="174">
        <v>0</v>
      </c>
      <c r="L480" s="174">
        <v>0</v>
      </c>
      <c r="M480" s="174">
        <v>0</v>
      </c>
      <c r="N480" s="174">
        <v>6208</v>
      </c>
    </row>
    <row r="481" spans="1:14" hidden="1" outlineLevel="1" x14ac:dyDescent="0.25">
      <c r="A481" s="175" t="s">
        <v>255</v>
      </c>
      <c r="B481" s="175" t="s">
        <v>256</v>
      </c>
      <c r="C481" s="175" t="s">
        <v>173</v>
      </c>
      <c r="D481" s="175" t="s">
        <v>174</v>
      </c>
      <c r="E481" s="175"/>
      <c r="F481" s="174">
        <v>0</v>
      </c>
      <c r="G481" s="174">
        <v>960</v>
      </c>
      <c r="H481" s="174">
        <v>0</v>
      </c>
      <c r="I481" s="174">
        <v>0</v>
      </c>
      <c r="J481" s="174">
        <v>0</v>
      </c>
      <c r="K481" s="174">
        <v>0</v>
      </c>
      <c r="L481" s="174">
        <v>0</v>
      </c>
      <c r="M481" s="174">
        <v>0</v>
      </c>
      <c r="N481" s="174">
        <v>960</v>
      </c>
    </row>
    <row r="482" spans="1:14" hidden="1" outlineLevel="1" x14ac:dyDescent="0.25">
      <c r="A482" s="175" t="s">
        <v>255</v>
      </c>
      <c r="B482" s="175" t="s">
        <v>256</v>
      </c>
      <c r="C482" s="175" t="s">
        <v>175</v>
      </c>
      <c r="D482" s="175" t="s">
        <v>176</v>
      </c>
      <c r="E482" s="175"/>
      <c r="F482" s="174">
        <v>0</v>
      </c>
      <c r="G482" s="174">
        <v>0</v>
      </c>
      <c r="H482" s="174">
        <v>0</v>
      </c>
      <c r="I482" s="174">
        <v>0</v>
      </c>
      <c r="J482" s="174">
        <v>0</v>
      </c>
      <c r="K482" s="174">
        <v>14048</v>
      </c>
      <c r="L482" s="174">
        <v>0</v>
      </c>
      <c r="M482" s="174">
        <v>0</v>
      </c>
      <c r="N482" s="174">
        <v>14048</v>
      </c>
    </row>
    <row r="483" spans="1:14" hidden="1" outlineLevel="1" x14ac:dyDescent="0.25">
      <c r="A483" s="175" t="s">
        <v>255</v>
      </c>
      <c r="B483" s="175" t="s">
        <v>256</v>
      </c>
      <c r="C483" s="175" t="s">
        <v>177</v>
      </c>
      <c r="D483" s="175" t="s">
        <v>178</v>
      </c>
      <c r="E483" s="175"/>
      <c r="F483" s="174">
        <v>441632</v>
      </c>
      <c r="G483" s="174">
        <v>0</v>
      </c>
      <c r="H483" s="174">
        <v>0</v>
      </c>
      <c r="I483" s="174">
        <v>0</v>
      </c>
      <c r="J483" s="174">
        <v>0</v>
      </c>
      <c r="K483" s="174">
        <v>0</v>
      </c>
      <c r="L483" s="174">
        <v>0</v>
      </c>
      <c r="M483" s="174">
        <v>0</v>
      </c>
      <c r="N483" s="174">
        <v>441632</v>
      </c>
    </row>
    <row r="484" spans="1:14" hidden="1" outlineLevel="1" x14ac:dyDescent="0.25">
      <c r="A484" s="175" t="s">
        <v>255</v>
      </c>
      <c r="B484" s="175" t="s">
        <v>256</v>
      </c>
      <c r="C484" s="175" t="s">
        <v>179</v>
      </c>
      <c r="D484" s="175" t="s">
        <v>180</v>
      </c>
      <c r="E484" s="175"/>
      <c r="F484" s="174">
        <v>50944</v>
      </c>
      <c r="G484" s="174">
        <v>0</v>
      </c>
      <c r="H484" s="174">
        <v>0</v>
      </c>
      <c r="I484" s="174">
        <v>0</v>
      </c>
      <c r="J484" s="174">
        <v>192</v>
      </c>
      <c r="K484" s="174">
        <v>0</v>
      </c>
      <c r="L484" s="174">
        <v>0</v>
      </c>
      <c r="M484" s="174">
        <v>0</v>
      </c>
      <c r="N484" s="174">
        <v>51136</v>
      </c>
    </row>
    <row r="485" spans="1:14" hidden="1" outlineLevel="1" x14ac:dyDescent="0.25">
      <c r="A485" s="175" t="s">
        <v>255</v>
      </c>
      <c r="B485" s="175" t="s">
        <v>256</v>
      </c>
      <c r="C485" s="175" t="s">
        <v>181</v>
      </c>
      <c r="D485" s="175" t="s">
        <v>182</v>
      </c>
      <c r="E485" s="175"/>
      <c r="F485" s="174">
        <v>0</v>
      </c>
      <c r="G485" s="174">
        <v>0</v>
      </c>
      <c r="H485" s="174">
        <v>0</v>
      </c>
      <c r="I485" s="174">
        <v>0</v>
      </c>
      <c r="J485" s="174">
        <v>0</v>
      </c>
      <c r="K485" s="174">
        <v>2256</v>
      </c>
      <c r="L485" s="174">
        <v>0</v>
      </c>
      <c r="M485" s="174">
        <v>0</v>
      </c>
      <c r="N485" s="174">
        <v>2256</v>
      </c>
    </row>
    <row r="486" spans="1:14" hidden="1" outlineLevel="1" x14ac:dyDescent="0.25">
      <c r="A486" s="175" t="s">
        <v>255</v>
      </c>
      <c r="B486" s="175" t="s">
        <v>256</v>
      </c>
      <c r="C486" s="175" t="s">
        <v>183</v>
      </c>
      <c r="D486" s="175" t="s">
        <v>184</v>
      </c>
      <c r="E486" s="175"/>
      <c r="F486" s="174">
        <v>0</v>
      </c>
      <c r="G486" s="174">
        <v>0</v>
      </c>
      <c r="H486" s="174">
        <v>0</v>
      </c>
      <c r="I486" s="174">
        <v>0</v>
      </c>
      <c r="J486" s="174">
        <v>0</v>
      </c>
      <c r="K486" s="174">
        <v>0</v>
      </c>
      <c r="L486" s="174">
        <v>0</v>
      </c>
      <c r="M486" s="174">
        <v>0</v>
      </c>
      <c r="N486" s="174">
        <v>0</v>
      </c>
    </row>
    <row r="487" spans="1:14" hidden="1" outlineLevel="1" x14ac:dyDescent="0.25">
      <c r="A487" s="175" t="s">
        <v>255</v>
      </c>
      <c r="B487" s="175" t="s">
        <v>256</v>
      </c>
      <c r="C487" s="175" t="s">
        <v>185</v>
      </c>
      <c r="D487" s="175" t="s">
        <v>186</v>
      </c>
      <c r="E487" s="175"/>
      <c r="F487" s="174">
        <v>0</v>
      </c>
      <c r="G487" s="174">
        <v>0</v>
      </c>
      <c r="H487" s="174">
        <v>0</v>
      </c>
      <c r="I487" s="174">
        <v>0</v>
      </c>
      <c r="J487" s="174">
        <v>0</v>
      </c>
      <c r="K487" s="174">
        <v>81920</v>
      </c>
      <c r="L487" s="174">
        <v>0</v>
      </c>
      <c r="M487" s="174">
        <v>0</v>
      </c>
      <c r="N487" s="174">
        <v>81920</v>
      </c>
    </row>
    <row r="488" spans="1:14" hidden="1" outlineLevel="1" x14ac:dyDescent="0.25">
      <c r="A488" s="175" t="s">
        <v>255</v>
      </c>
      <c r="B488" s="175" t="s">
        <v>256</v>
      </c>
      <c r="C488" s="175" t="s">
        <v>187</v>
      </c>
      <c r="D488" s="175" t="s">
        <v>188</v>
      </c>
      <c r="E488" s="175"/>
      <c r="F488" s="174">
        <v>0</v>
      </c>
      <c r="G488" s="174">
        <v>0</v>
      </c>
      <c r="H488" s="174">
        <v>0</v>
      </c>
      <c r="I488" s="174">
        <v>0</v>
      </c>
      <c r="J488" s="174">
        <v>0</v>
      </c>
      <c r="K488" s="174">
        <v>0</v>
      </c>
      <c r="L488" s="174">
        <v>0</v>
      </c>
      <c r="M488" s="174">
        <v>0</v>
      </c>
      <c r="N488" s="174">
        <v>0</v>
      </c>
    </row>
    <row r="489" spans="1:14" hidden="1" outlineLevel="1" x14ac:dyDescent="0.25">
      <c r="A489" s="175" t="s">
        <v>255</v>
      </c>
      <c r="B489" s="175" t="s">
        <v>256</v>
      </c>
      <c r="C489" s="175" t="s">
        <v>189</v>
      </c>
      <c r="D489" s="175" t="s">
        <v>190</v>
      </c>
      <c r="E489" s="175"/>
      <c r="F489" s="174">
        <v>0</v>
      </c>
      <c r="G489" s="174">
        <v>0</v>
      </c>
      <c r="H489" s="174">
        <v>0</v>
      </c>
      <c r="I489" s="174">
        <v>0</v>
      </c>
      <c r="J489" s="174">
        <v>0</v>
      </c>
      <c r="K489" s="174">
        <v>0</v>
      </c>
      <c r="L489" s="174">
        <v>0</v>
      </c>
      <c r="M489" s="174">
        <v>0</v>
      </c>
      <c r="N489" s="174">
        <v>0</v>
      </c>
    </row>
    <row r="490" spans="1:14" hidden="1" outlineLevel="1" x14ac:dyDescent="0.25">
      <c r="A490" s="175" t="s">
        <v>255</v>
      </c>
      <c r="B490" s="175" t="s">
        <v>256</v>
      </c>
      <c r="C490" s="175" t="s">
        <v>191</v>
      </c>
      <c r="D490" s="175" t="s">
        <v>192</v>
      </c>
      <c r="E490" s="175"/>
      <c r="F490" s="174">
        <v>0</v>
      </c>
      <c r="G490" s="174">
        <v>133056</v>
      </c>
      <c r="H490" s="174">
        <v>0</v>
      </c>
      <c r="I490" s="174">
        <v>0</v>
      </c>
      <c r="J490" s="174">
        <v>0</v>
      </c>
      <c r="K490" s="174">
        <v>0</v>
      </c>
      <c r="L490" s="174">
        <v>0</v>
      </c>
      <c r="M490" s="174">
        <v>0</v>
      </c>
      <c r="N490" s="174">
        <v>133056</v>
      </c>
    </row>
    <row r="491" spans="1:14" hidden="1" outlineLevel="1" x14ac:dyDescent="0.25">
      <c r="A491" s="175" t="s">
        <v>255</v>
      </c>
      <c r="B491" s="175" t="s">
        <v>256</v>
      </c>
      <c r="C491" s="175" t="s">
        <v>193</v>
      </c>
      <c r="D491" s="175" t="s">
        <v>194</v>
      </c>
      <c r="E491" s="175"/>
      <c r="F491" s="174">
        <v>0</v>
      </c>
      <c r="G491" s="174">
        <v>0</v>
      </c>
      <c r="H491" s="174">
        <v>0</v>
      </c>
      <c r="I491" s="174">
        <v>0</v>
      </c>
      <c r="J491" s="174">
        <v>0</v>
      </c>
      <c r="K491" s="174">
        <v>0</v>
      </c>
      <c r="L491" s="174">
        <v>0</v>
      </c>
      <c r="M491" s="174">
        <v>0</v>
      </c>
      <c r="N491" s="174">
        <v>0</v>
      </c>
    </row>
    <row r="492" spans="1:14" hidden="1" outlineLevel="1" x14ac:dyDescent="0.25">
      <c r="A492" s="175" t="s">
        <v>255</v>
      </c>
      <c r="B492" s="175" t="s">
        <v>256</v>
      </c>
      <c r="C492" s="175" t="s">
        <v>195</v>
      </c>
      <c r="D492" s="175" t="s">
        <v>196</v>
      </c>
      <c r="E492" s="175"/>
      <c r="F492" s="174">
        <v>0</v>
      </c>
      <c r="G492" s="174">
        <v>0</v>
      </c>
      <c r="H492" s="174">
        <v>0</v>
      </c>
      <c r="I492" s="174">
        <v>0</v>
      </c>
      <c r="J492" s="174">
        <v>0</v>
      </c>
      <c r="K492" s="174">
        <v>0</v>
      </c>
      <c r="L492" s="174">
        <v>0</v>
      </c>
      <c r="M492" s="174">
        <v>0</v>
      </c>
      <c r="N492" s="174">
        <v>0</v>
      </c>
    </row>
    <row r="493" spans="1:14" hidden="1" outlineLevel="1" x14ac:dyDescent="0.25">
      <c r="A493" s="175" t="s">
        <v>255</v>
      </c>
      <c r="B493" s="175" t="s">
        <v>256</v>
      </c>
      <c r="C493" s="175" t="s">
        <v>197</v>
      </c>
      <c r="D493" s="175" t="s">
        <v>198</v>
      </c>
      <c r="E493" s="175"/>
      <c r="F493" s="174">
        <v>0</v>
      </c>
      <c r="G493" s="174">
        <v>0</v>
      </c>
      <c r="H493" s="174">
        <v>0</v>
      </c>
      <c r="I493" s="174">
        <v>0</v>
      </c>
      <c r="J493" s="174">
        <v>1040</v>
      </c>
      <c r="K493" s="174">
        <v>0</v>
      </c>
      <c r="L493" s="174">
        <v>0</v>
      </c>
      <c r="M493" s="174">
        <v>0</v>
      </c>
      <c r="N493" s="174">
        <v>1040</v>
      </c>
    </row>
    <row r="494" spans="1:14" hidden="1" outlineLevel="1" x14ac:dyDescent="0.25">
      <c r="A494" s="175" t="s">
        <v>255</v>
      </c>
      <c r="B494" s="175" t="s">
        <v>256</v>
      </c>
      <c r="C494" s="175" t="s">
        <v>199</v>
      </c>
      <c r="D494" s="175" t="s">
        <v>200</v>
      </c>
      <c r="E494" s="175"/>
      <c r="F494" s="174">
        <v>320</v>
      </c>
      <c r="G494" s="174">
        <v>0</v>
      </c>
      <c r="H494" s="174">
        <v>0</v>
      </c>
      <c r="I494" s="174">
        <v>0</v>
      </c>
      <c r="J494" s="174">
        <v>0</v>
      </c>
      <c r="K494" s="174">
        <v>0</v>
      </c>
      <c r="L494" s="174">
        <v>0</v>
      </c>
      <c r="M494" s="174">
        <v>0</v>
      </c>
      <c r="N494" s="174">
        <v>320</v>
      </c>
    </row>
    <row r="495" spans="1:14" hidden="1" outlineLevel="1" x14ac:dyDescent="0.25">
      <c r="A495" s="175" t="s">
        <v>255</v>
      </c>
      <c r="B495" s="175" t="s">
        <v>256</v>
      </c>
      <c r="C495" s="175" t="s">
        <v>201</v>
      </c>
      <c r="D495" s="175" t="s">
        <v>202</v>
      </c>
      <c r="E495" s="175"/>
      <c r="F495" s="174">
        <v>384</v>
      </c>
      <c r="G495" s="174">
        <v>0</v>
      </c>
      <c r="H495" s="174">
        <v>0</v>
      </c>
      <c r="I495" s="174">
        <v>0</v>
      </c>
      <c r="J495" s="174">
        <v>48</v>
      </c>
      <c r="K495" s="174">
        <v>0</v>
      </c>
      <c r="L495" s="174">
        <v>0</v>
      </c>
      <c r="M495" s="174">
        <v>0</v>
      </c>
      <c r="N495" s="174">
        <v>432</v>
      </c>
    </row>
    <row r="496" spans="1:14" hidden="1" outlineLevel="1" x14ac:dyDescent="0.25">
      <c r="A496" s="175" t="s">
        <v>255</v>
      </c>
      <c r="B496" s="175" t="s">
        <v>256</v>
      </c>
      <c r="C496" s="175" t="s">
        <v>203</v>
      </c>
      <c r="D496" s="175" t="s">
        <v>204</v>
      </c>
      <c r="E496" s="175"/>
      <c r="F496" s="174">
        <v>454592</v>
      </c>
      <c r="G496" s="174">
        <v>0</v>
      </c>
      <c r="H496" s="174">
        <v>0</v>
      </c>
      <c r="I496" s="174">
        <v>0</v>
      </c>
      <c r="J496" s="174">
        <v>0</v>
      </c>
      <c r="K496" s="174">
        <v>0</v>
      </c>
      <c r="L496" s="174">
        <v>0</v>
      </c>
      <c r="M496" s="174">
        <v>0</v>
      </c>
      <c r="N496" s="174">
        <v>454592</v>
      </c>
    </row>
    <row r="497" spans="1:14" hidden="1" outlineLevel="1" x14ac:dyDescent="0.25">
      <c r="A497" s="175" t="s">
        <v>255</v>
      </c>
      <c r="B497" s="175" t="s">
        <v>256</v>
      </c>
      <c r="C497" s="175" t="s">
        <v>205</v>
      </c>
      <c r="D497" s="175" t="s">
        <v>206</v>
      </c>
      <c r="E497" s="175"/>
      <c r="F497" s="174">
        <v>13744</v>
      </c>
      <c r="G497" s="174">
        <v>0</v>
      </c>
      <c r="H497" s="174">
        <v>0</v>
      </c>
      <c r="I497" s="174">
        <v>0</v>
      </c>
      <c r="J497" s="174">
        <v>848</v>
      </c>
      <c r="K497" s="174">
        <v>0</v>
      </c>
      <c r="L497" s="174">
        <v>0</v>
      </c>
      <c r="M497" s="174">
        <v>0</v>
      </c>
      <c r="N497" s="174">
        <v>14592</v>
      </c>
    </row>
    <row r="498" spans="1:14" hidden="1" outlineLevel="1" x14ac:dyDescent="0.25">
      <c r="A498" s="175" t="s">
        <v>255</v>
      </c>
      <c r="B498" s="175" t="s">
        <v>256</v>
      </c>
      <c r="C498" s="175" t="s">
        <v>207</v>
      </c>
      <c r="D498" s="175" t="s">
        <v>208</v>
      </c>
      <c r="E498" s="175"/>
      <c r="F498" s="174">
        <v>0</v>
      </c>
      <c r="G498" s="174">
        <v>0</v>
      </c>
      <c r="H498" s="174">
        <v>0</v>
      </c>
      <c r="I498" s="174">
        <v>0</v>
      </c>
      <c r="J498" s="174">
        <v>0</v>
      </c>
      <c r="K498" s="174">
        <v>0</v>
      </c>
      <c r="L498" s="174">
        <v>0</v>
      </c>
      <c r="M498" s="174">
        <v>0</v>
      </c>
      <c r="N498" s="174">
        <v>0</v>
      </c>
    </row>
    <row r="499" spans="1:14" hidden="1" outlineLevel="1" x14ac:dyDescent="0.25">
      <c r="A499" s="175" t="s">
        <v>255</v>
      </c>
      <c r="B499" s="175" t="s">
        <v>256</v>
      </c>
      <c r="C499" s="175" t="s">
        <v>209</v>
      </c>
      <c r="D499" s="175" t="s">
        <v>210</v>
      </c>
      <c r="E499" s="175"/>
      <c r="F499" s="174">
        <v>975520</v>
      </c>
      <c r="G499" s="174">
        <v>158288</v>
      </c>
      <c r="H499" s="174">
        <v>0</v>
      </c>
      <c r="I499" s="174">
        <v>0</v>
      </c>
      <c r="J499" s="174">
        <v>8000</v>
      </c>
      <c r="K499" s="174">
        <v>121984</v>
      </c>
      <c r="L499" s="174">
        <v>0</v>
      </c>
      <c r="M499" s="174">
        <v>0</v>
      </c>
      <c r="N499" s="174">
        <v>1263792</v>
      </c>
    </row>
    <row r="500" spans="1:14" hidden="1" outlineLevel="1" x14ac:dyDescent="0.25">
      <c r="D500" s="173" t="s">
        <v>211</v>
      </c>
      <c r="E500" s="173"/>
    </row>
    <row r="501" spans="1:14" hidden="1" outlineLevel="1" x14ac:dyDescent="0.25">
      <c r="A501" s="175" t="s">
        <v>255</v>
      </c>
      <c r="B501" s="175" t="s">
        <v>256</v>
      </c>
      <c r="C501" s="175" t="s">
        <v>212</v>
      </c>
      <c r="D501" s="175" t="s">
        <v>213</v>
      </c>
      <c r="E501" s="175"/>
      <c r="F501" s="174">
        <v>0</v>
      </c>
      <c r="G501" s="174">
        <v>0</v>
      </c>
      <c r="H501" s="174">
        <v>0</v>
      </c>
      <c r="I501" s="174">
        <v>0</v>
      </c>
      <c r="J501" s="174">
        <v>0</v>
      </c>
      <c r="K501" s="174">
        <v>0</v>
      </c>
      <c r="L501" s="174">
        <v>0</v>
      </c>
      <c r="M501" s="174">
        <v>0</v>
      </c>
      <c r="N501" s="174">
        <v>0</v>
      </c>
    </row>
    <row r="502" spans="1:14" hidden="1" outlineLevel="1" x14ac:dyDescent="0.25">
      <c r="A502" s="175" t="s">
        <v>255</v>
      </c>
      <c r="B502" s="175" t="s">
        <v>256</v>
      </c>
      <c r="C502" s="175" t="s">
        <v>214</v>
      </c>
      <c r="D502" s="175" t="s">
        <v>215</v>
      </c>
      <c r="E502" s="175"/>
      <c r="F502" s="174">
        <v>0</v>
      </c>
      <c r="G502" s="174">
        <v>0</v>
      </c>
      <c r="H502" s="174">
        <v>0</v>
      </c>
      <c r="I502" s="174">
        <v>0</v>
      </c>
      <c r="J502" s="174">
        <v>0</v>
      </c>
      <c r="K502" s="174">
        <v>0</v>
      </c>
      <c r="L502" s="174">
        <v>0</v>
      </c>
      <c r="M502" s="174">
        <v>0</v>
      </c>
      <c r="N502" s="174">
        <v>0</v>
      </c>
    </row>
    <row r="503" spans="1:14" hidden="1" outlineLevel="1" x14ac:dyDescent="0.25">
      <c r="A503" s="175" t="s">
        <v>255</v>
      </c>
      <c r="B503" s="175" t="s">
        <v>256</v>
      </c>
      <c r="C503" s="175" t="s">
        <v>216</v>
      </c>
      <c r="D503" s="175" t="s">
        <v>217</v>
      </c>
      <c r="E503" s="175"/>
      <c r="F503" s="174">
        <v>0</v>
      </c>
      <c r="G503" s="174">
        <v>0</v>
      </c>
      <c r="H503" s="174">
        <v>0</v>
      </c>
      <c r="I503" s="174">
        <v>0</v>
      </c>
      <c r="J503" s="174">
        <v>0</v>
      </c>
      <c r="K503" s="174">
        <v>0</v>
      </c>
      <c r="L503" s="174">
        <v>0</v>
      </c>
      <c r="M503" s="174">
        <v>0</v>
      </c>
      <c r="N503" s="174">
        <v>0</v>
      </c>
    </row>
    <row r="504" spans="1:14" hidden="1" outlineLevel="1" x14ac:dyDescent="0.25">
      <c r="A504" s="175" t="s">
        <v>255</v>
      </c>
      <c r="B504" s="175" t="s">
        <v>256</v>
      </c>
      <c r="C504" s="175" t="s">
        <v>218</v>
      </c>
      <c r="D504" s="175" t="s">
        <v>219</v>
      </c>
      <c r="E504" s="175"/>
      <c r="F504" s="174">
        <v>0</v>
      </c>
      <c r="G504" s="174">
        <v>0</v>
      </c>
      <c r="H504" s="174">
        <v>0</v>
      </c>
      <c r="I504" s="174">
        <v>0</v>
      </c>
      <c r="J504" s="174">
        <v>0</v>
      </c>
      <c r="K504" s="174">
        <v>0</v>
      </c>
      <c r="L504" s="174">
        <v>0</v>
      </c>
      <c r="M504" s="174">
        <v>0</v>
      </c>
      <c r="N504" s="174">
        <v>0</v>
      </c>
    </row>
    <row r="505" spans="1:14" hidden="1" outlineLevel="1" x14ac:dyDescent="0.25">
      <c r="A505" s="175" t="s">
        <v>255</v>
      </c>
      <c r="B505" s="175" t="s">
        <v>256</v>
      </c>
      <c r="C505" s="175" t="s">
        <v>482</v>
      </c>
      <c r="D505" s="175" t="s">
        <v>483</v>
      </c>
      <c r="E505" s="175"/>
      <c r="F505" s="174">
        <v>0</v>
      </c>
      <c r="G505" s="174">
        <v>0</v>
      </c>
      <c r="H505" s="174">
        <v>0</v>
      </c>
      <c r="I505" s="174">
        <v>0</v>
      </c>
      <c r="J505" s="174">
        <v>0</v>
      </c>
      <c r="K505" s="174">
        <v>0</v>
      </c>
      <c r="L505" s="174">
        <v>0</v>
      </c>
      <c r="M505" s="174">
        <v>0</v>
      </c>
      <c r="N505" s="174">
        <v>0</v>
      </c>
    </row>
    <row r="506" spans="1:14" hidden="1" outlineLevel="1" x14ac:dyDescent="0.25">
      <c r="A506" s="175" t="s">
        <v>255</v>
      </c>
      <c r="B506" s="175" t="s">
        <v>256</v>
      </c>
      <c r="C506" s="175" t="s">
        <v>484</v>
      </c>
      <c r="D506" s="175" t="s">
        <v>220</v>
      </c>
      <c r="E506" s="175"/>
      <c r="F506" s="174">
        <v>0</v>
      </c>
      <c r="G506" s="174">
        <v>0</v>
      </c>
      <c r="H506" s="174">
        <v>0</v>
      </c>
      <c r="I506" s="174">
        <v>0</v>
      </c>
      <c r="J506" s="174">
        <v>0</v>
      </c>
      <c r="K506" s="174">
        <v>0</v>
      </c>
      <c r="L506" s="174">
        <v>0</v>
      </c>
      <c r="M506" s="174">
        <v>0</v>
      </c>
      <c r="N506" s="174">
        <v>0</v>
      </c>
    </row>
    <row r="507" spans="1:14" hidden="1" outlineLevel="1" x14ac:dyDescent="0.25"/>
    <row r="508" spans="1:14" hidden="1" outlineLevel="1" x14ac:dyDescent="0.25"/>
    <row r="509" spans="1:14" hidden="1" outlineLevel="1" x14ac:dyDescent="0.25">
      <c r="A509" s="173" t="s">
        <v>257</v>
      </c>
    </row>
    <row r="510" spans="1:14" hidden="1" outlineLevel="1" x14ac:dyDescent="0.25">
      <c r="A510" s="175" t="s">
        <v>6</v>
      </c>
      <c r="B510" s="175" t="s">
        <v>143</v>
      </c>
      <c r="C510" s="175" t="s">
        <v>14</v>
      </c>
      <c r="D510" s="173" t="s">
        <v>144</v>
      </c>
      <c r="E510" s="173"/>
      <c r="F510" s="174" t="s">
        <v>145</v>
      </c>
      <c r="G510" s="174" t="s">
        <v>146</v>
      </c>
      <c r="H510" s="174" t="s">
        <v>147</v>
      </c>
      <c r="I510" s="174" t="s">
        <v>148</v>
      </c>
      <c r="J510" s="174" t="s">
        <v>149</v>
      </c>
      <c r="K510" s="174" t="s">
        <v>150</v>
      </c>
      <c r="L510" s="174" t="s">
        <v>151</v>
      </c>
      <c r="M510" s="174" t="s">
        <v>152</v>
      </c>
      <c r="N510" s="174" t="s">
        <v>5</v>
      </c>
    </row>
    <row r="511" spans="1:14" hidden="1" outlineLevel="1" x14ac:dyDescent="0.25">
      <c r="A511" s="175" t="s">
        <v>258</v>
      </c>
      <c r="B511" s="175" t="s">
        <v>259</v>
      </c>
      <c r="C511" s="175" t="s">
        <v>155</v>
      </c>
      <c r="D511" s="175" t="s">
        <v>156</v>
      </c>
      <c r="E511" s="175"/>
      <c r="F511" s="174">
        <v>22272</v>
      </c>
      <c r="G511" s="174">
        <v>0</v>
      </c>
      <c r="H511" s="174">
        <v>0</v>
      </c>
      <c r="I511" s="174">
        <v>0</v>
      </c>
      <c r="J511" s="174">
        <v>0</v>
      </c>
      <c r="K511" s="174">
        <v>0</v>
      </c>
      <c r="L511" s="174">
        <v>0</v>
      </c>
      <c r="M511" s="174">
        <v>0</v>
      </c>
      <c r="N511" s="174">
        <v>22272</v>
      </c>
    </row>
    <row r="512" spans="1:14" hidden="1" outlineLevel="1" x14ac:dyDescent="0.25">
      <c r="A512" s="175" t="s">
        <v>258</v>
      </c>
      <c r="B512" s="175" t="s">
        <v>259</v>
      </c>
      <c r="C512" s="175" t="s">
        <v>157</v>
      </c>
      <c r="D512" s="175" t="s">
        <v>158</v>
      </c>
      <c r="E512" s="175"/>
      <c r="F512" s="174">
        <v>0</v>
      </c>
      <c r="G512" s="174">
        <v>0</v>
      </c>
      <c r="H512" s="174">
        <v>0</v>
      </c>
      <c r="I512" s="174">
        <v>0</v>
      </c>
      <c r="J512" s="174">
        <v>8656</v>
      </c>
      <c r="K512" s="174">
        <v>0</v>
      </c>
      <c r="L512" s="174">
        <v>0</v>
      </c>
      <c r="M512" s="174">
        <v>0</v>
      </c>
      <c r="N512" s="174">
        <v>8656</v>
      </c>
    </row>
    <row r="513" spans="1:14" hidden="1" outlineLevel="1" x14ac:dyDescent="0.25">
      <c r="A513" s="175" t="s">
        <v>258</v>
      </c>
      <c r="B513" s="175" t="s">
        <v>259</v>
      </c>
      <c r="C513" s="175" t="s">
        <v>159</v>
      </c>
      <c r="D513" s="175" t="s">
        <v>160</v>
      </c>
      <c r="E513" s="175"/>
      <c r="F513" s="174">
        <v>0</v>
      </c>
      <c r="G513" s="174">
        <v>212912</v>
      </c>
      <c r="H513" s="174">
        <v>0</v>
      </c>
      <c r="I513" s="174">
        <v>0</v>
      </c>
      <c r="J513" s="174">
        <v>0</v>
      </c>
      <c r="K513" s="174">
        <v>192</v>
      </c>
      <c r="L513" s="174">
        <v>0</v>
      </c>
      <c r="M513" s="174">
        <v>0</v>
      </c>
      <c r="N513" s="174">
        <v>213104</v>
      </c>
    </row>
    <row r="514" spans="1:14" hidden="1" outlineLevel="1" x14ac:dyDescent="0.25">
      <c r="A514" s="175" t="s">
        <v>258</v>
      </c>
      <c r="B514" s="175" t="s">
        <v>259</v>
      </c>
      <c r="C514" s="175" t="s">
        <v>161</v>
      </c>
      <c r="D514" s="175" t="s">
        <v>162</v>
      </c>
      <c r="E514" s="175"/>
      <c r="F514" s="174">
        <v>29424</v>
      </c>
      <c r="G514" s="174">
        <v>56160</v>
      </c>
      <c r="H514" s="174">
        <v>0</v>
      </c>
      <c r="I514" s="174">
        <v>0</v>
      </c>
      <c r="J514" s="174">
        <v>100096</v>
      </c>
      <c r="K514" s="174">
        <v>1808</v>
      </c>
      <c r="L514" s="174">
        <v>0</v>
      </c>
      <c r="M514" s="174">
        <v>0</v>
      </c>
      <c r="N514" s="174">
        <v>187488</v>
      </c>
    </row>
    <row r="515" spans="1:14" hidden="1" outlineLevel="1" x14ac:dyDescent="0.25">
      <c r="A515" s="175" t="s">
        <v>258</v>
      </c>
      <c r="B515" s="175" t="s">
        <v>259</v>
      </c>
      <c r="C515" s="175" t="s">
        <v>163</v>
      </c>
      <c r="D515" s="175" t="s">
        <v>164</v>
      </c>
      <c r="E515" s="175"/>
      <c r="F515" s="174">
        <v>0</v>
      </c>
      <c r="G515" s="174">
        <v>0</v>
      </c>
      <c r="H515" s="174">
        <v>0</v>
      </c>
      <c r="I515" s="174">
        <v>0</v>
      </c>
      <c r="J515" s="174">
        <v>0</v>
      </c>
      <c r="K515" s="174">
        <v>0</v>
      </c>
      <c r="L515" s="174">
        <v>0</v>
      </c>
      <c r="M515" s="174">
        <v>0</v>
      </c>
      <c r="N515" s="174">
        <v>0</v>
      </c>
    </row>
    <row r="516" spans="1:14" hidden="1" outlineLevel="1" x14ac:dyDescent="0.25">
      <c r="A516" s="175" t="s">
        <v>258</v>
      </c>
      <c r="B516" s="175" t="s">
        <v>259</v>
      </c>
      <c r="C516" s="175" t="s">
        <v>165</v>
      </c>
      <c r="D516" s="175" t="s">
        <v>166</v>
      </c>
      <c r="E516" s="175"/>
      <c r="F516" s="174">
        <v>1376</v>
      </c>
      <c r="G516" s="174">
        <v>0</v>
      </c>
      <c r="H516" s="174">
        <v>0</v>
      </c>
      <c r="I516" s="174">
        <v>0</v>
      </c>
      <c r="J516" s="174">
        <v>36528</v>
      </c>
      <c r="K516" s="174">
        <v>0</v>
      </c>
      <c r="L516" s="174">
        <v>0</v>
      </c>
      <c r="M516" s="174">
        <v>0</v>
      </c>
      <c r="N516" s="174">
        <v>37904</v>
      </c>
    </row>
    <row r="517" spans="1:14" hidden="1" outlineLevel="1" x14ac:dyDescent="0.25">
      <c r="A517" s="175" t="s">
        <v>258</v>
      </c>
      <c r="B517" s="175" t="s">
        <v>259</v>
      </c>
      <c r="C517" s="175" t="s">
        <v>167</v>
      </c>
      <c r="D517" s="175" t="s">
        <v>168</v>
      </c>
      <c r="E517" s="175"/>
      <c r="F517" s="174">
        <v>0</v>
      </c>
      <c r="G517" s="174">
        <v>35200</v>
      </c>
      <c r="H517" s="174">
        <v>0</v>
      </c>
      <c r="I517" s="174">
        <v>0</v>
      </c>
      <c r="J517" s="174">
        <v>0</v>
      </c>
      <c r="K517" s="174">
        <v>170608</v>
      </c>
      <c r="L517" s="174">
        <v>0</v>
      </c>
      <c r="M517" s="174">
        <v>0</v>
      </c>
      <c r="N517" s="174">
        <v>205808</v>
      </c>
    </row>
    <row r="518" spans="1:14" hidden="1" outlineLevel="1" x14ac:dyDescent="0.25">
      <c r="A518" s="175" t="s">
        <v>258</v>
      </c>
      <c r="B518" s="175" t="s">
        <v>259</v>
      </c>
      <c r="C518" s="175" t="s">
        <v>169</v>
      </c>
      <c r="D518" s="175" t="s">
        <v>170</v>
      </c>
      <c r="E518" s="175"/>
      <c r="F518" s="174">
        <v>0</v>
      </c>
      <c r="G518" s="174">
        <v>0</v>
      </c>
      <c r="H518" s="174">
        <v>0</v>
      </c>
      <c r="I518" s="174">
        <v>0</v>
      </c>
      <c r="J518" s="174">
        <v>7840</v>
      </c>
      <c r="K518" s="174">
        <v>0</v>
      </c>
      <c r="L518" s="174">
        <v>0</v>
      </c>
      <c r="M518" s="174">
        <v>0</v>
      </c>
      <c r="N518" s="174">
        <v>7840</v>
      </c>
    </row>
    <row r="519" spans="1:14" hidden="1" outlineLevel="1" x14ac:dyDescent="0.25">
      <c r="A519" s="175" t="s">
        <v>258</v>
      </c>
      <c r="B519" s="175" t="s">
        <v>259</v>
      </c>
      <c r="C519" s="175" t="s">
        <v>171</v>
      </c>
      <c r="D519" s="175" t="s">
        <v>172</v>
      </c>
      <c r="E519" s="175"/>
      <c r="F519" s="174">
        <v>7200</v>
      </c>
      <c r="G519" s="174">
        <v>2784</v>
      </c>
      <c r="H519" s="174">
        <v>0</v>
      </c>
      <c r="I519" s="174">
        <v>0</v>
      </c>
      <c r="J519" s="174">
        <v>2480</v>
      </c>
      <c r="K519" s="174">
        <v>0</v>
      </c>
      <c r="L519" s="174">
        <v>0</v>
      </c>
      <c r="M519" s="174">
        <v>0</v>
      </c>
      <c r="N519" s="174">
        <v>12464</v>
      </c>
    </row>
    <row r="520" spans="1:14" hidden="1" outlineLevel="1" x14ac:dyDescent="0.25">
      <c r="A520" s="175" t="s">
        <v>258</v>
      </c>
      <c r="B520" s="175" t="s">
        <v>259</v>
      </c>
      <c r="C520" s="175" t="s">
        <v>173</v>
      </c>
      <c r="D520" s="175" t="s">
        <v>174</v>
      </c>
      <c r="E520" s="175"/>
      <c r="F520" s="174">
        <v>0</v>
      </c>
      <c r="G520" s="174">
        <v>1024</v>
      </c>
      <c r="H520" s="174">
        <v>0</v>
      </c>
      <c r="I520" s="174">
        <v>0</v>
      </c>
      <c r="J520" s="174">
        <v>0</v>
      </c>
      <c r="K520" s="174">
        <v>0</v>
      </c>
      <c r="L520" s="174">
        <v>0</v>
      </c>
      <c r="M520" s="174">
        <v>0</v>
      </c>
      <c r="N520" s="174">
        <v>1024</v>
      </c>
    </row>
    <row r="521" spans="1:14" hidden="1" outlineLevel="1" x14ac:dyDescent="0.25">
      <c r="A521" s="175" t="s">
        <v>258</v>
      </c>
      <c r="B521" s="175" t="s">
        <v>259</v>
      </c>
      <c r="C521" s="175" t="s">
        <v>175</v>
      </c>
      <c r="D521" s="175" t="s">
        <v>176</v>
      </c>
      <c r="E521" s="175"/>
      <c r="F521" s="174">
        <v>0</v>
      </c>
      <c r="G521" s="174">
        <v>672</v>
      </c>
      <c r="H521" s="174">
        <v>0</v>
      </c>
      <c r="I521" s="174">
        <v>0</v>
      </c>
      <c r="J521" s="174">
        <v>0</v>
      </c>
      <c r="K521" s="174">
        <v>56464</v>
      </c>
      <c r="L521" s="174">
        <v>0</v>
      </c>
      <c r="M521" s="174">
        <v>0</v>
      </c>
      <c r="N521" s="174">
        <v>57136</v>
      </c>
    </row>
    <row r="522" spans="1:14" hidden="1" outlineLevel="1" x14ac:dyDescent="0.25">
      <c r="A522" s="175" t="s">
        <v>258</v>
      </c>
      <c r="B522" s="175" t="s">
        <v>259</v>
      </c>
      <c r="C522" s="175" t="s">
        <v>177</v>
      </c>
      <c r="D522" s="175" t="s">
        <v>178</v>
      </c>
      <c r="E522" s="175"/>
      <c r="F522" s="174">
        <v>380976</v>
      </c>
      <c r="G522" s="174">
        <v>0</v>
      </c>
      <c r="H522" s="174">
        <v>0</v>
      </c>
      <c r="I522" s="174">
        <v>0</v>
      </c>
      <c r="J522" s="174">
        <v>0</v>
      </c>
      <c r="K522" s="174">
        <v>0</v>
      </c>
      <c r="L522" s="174">
        <v>0</v>
      </c>
      <c r="M522" s="174">
        <v>0</v>
      </c>
      <c r="N522" s="174">
        <v>380976</v>
      </c>
    </row>
    <row r="523" spans="1:14" hidden="1" outlineLevel="1" x14ac:dyDescent="0.25">
      <c r="A523" s="175" t="s">
        <v>258</v>
      </c>
      <c r="B523" s="175" t="s">
        <v>259</v>
      </c>
      <c r="C523" s="175" t="s">
        <v>179</v>
      </c>
      <c r="D523" s="175" t="s">
        <v>180</v>
      </c>
      <c r="E523" s="175"/>
      <c r="F523" s="174">
        <v>128208</v>
      </c>
      <c r="G523" s="174">
        <v>0</v>
      </c>
      <c r="H523" s="174">
        <v>0</v>
      </c>
      <c r="I523" s="174">
        <v>0</v>
      </c>
      <c r="J523" s="174">
        <v>0</v>
      </c>
      <c r="K523" s="174">
        <v>0</v>
      </c>
      <c r="L523" s="174">
        <v>0</v>
      </c>
      <c r="M523" s="174">
        <v>0</v>
      </c>
      <c r="N523" s="174">
        <v>128208</v>
      </c>
    </row>
    <row r="524" spans="1:14" hidden="1" outlineLevel="1" x14ac:dyDescent="0.25">
      <c r="A524" s="175" t="s">
        <v>258</v>
      </c>
      <c r="B524" s="175" t="s">
        <v>259</v>
      </c>
      <c r="C524" s="175" t="s">
        <v>181</v>
      </c>
      <c r="D524" s="175" t="s">
        <v>182</v>
      </c>
      <c r="E524" s="175"/>
      <c r="F524" s="174">
        <v>0</v>
      </c>
      <c r="G524" s="174">
        <v>0</v>
      </c>
      <c r="H524" s="174">
        <v>0</v>
      </c>
      <c r="I524" s="174">
        <v>0</v>
      </c>
      <c r="J524" s="174">
        <v>0</v>
      </c>
      <c r="K524" s="174">
        <v>1344</v>
      </c>
      <c r="L524" s="174">
        <v>0</v>
      </c>
      <c r="M524" s="174">
        <v>0</v>
      </c>
      <c r="N524" s="174">
        <v>1344</v>
      </c>
    </row>
    <row r="525" spans="1:14" hidden="1" outlineLevel="1" x14ac:dyDescent="0.25">
      <c r="A525" s="175" t="s">
        <v>258</v>
      </c>
      <c r="B525" s="175" t="s">
        <v>259</v>
      </c>
      <c r="C525" s="175" t="s">
        <v>183</v>
      </c>
      <c r="D525" s="175" t="s">
        <v>184</v>
      </c>
      <c r="E525" s="175"/>
      <c r="F525" s="174">
        <v>0</v>
      </c>
      <c r="G525" s="174">
        <v>0</v>
      </c>
      <c r="H525" s="174">
        <v>0</v>
      </c>
      <c r="I525" s="174">
        <v>0</v>
      </c>
      <c r="J525" s="174">
        <v>0</v>
      </c>
      <c r="K525" s="174">
        <v>0</v>
      </c>
      <c r="L525" s="174">
        <v>0</v>
      </c>
      <c r="M525" s="174">
        <v>0</v>
      </c>
      <c r="N525" s="174">
        <v>0</v>
      </c>
    </row>
    <row r="526" spans="1:14" hidden="1" outlineLevel="1" x14ac:dyDescent="0.25">
      <c r="A526" s="175" t="s">
        <v>258</v>
      </c>
      <c r="B526" s="175" t="s">
        <v>259</v>
      </c>
      <c r="C526" s="175" t="s">
        <v>185</v>
      </c>
      <c r="D526" s="175" t="s">
        <v>186</v>
      </c>
      <c r="E526" s="175"/>
      <c r="F526" s="174">
        <v>30384</v>
      </c>
      <c r="G526" s="174">
        <v>48</v>
      </c>
      <c r="H526" s="174">
        <v>0</v>
      </c>
      <c r="I526" s="174">
        <v>0</v>
      </c>
      <c r="J526" s="174">
        <v>0</v>
      </c>
      <c r="K526" s="174">
        <v>12064</v>
      </c>
      <c r="L526" s="174">
        <v>0</v>
      </c>
      <c r="M526" s="174">
        <v>0</v>
      </c>
      <c r="N526" s="174">
        <v>42496</v>
      </c>
    </row>
    <row r="527" spans="1:14" hidden="1" outlineLevel="1" x14ac:dyDescent="0.25">
      <c r="A527" s="175" t="s">
        <v>258</v>
      </c>
      <c r="B527" s="175" t="s">
        <v>259</v>
      </c>
      <c r="C527" s="175" t="s">
        <v>187</v>
      </c>
      <c r="D527" s="175" t="s">
        <v>188</v>
      </c>
      <c r="E527" s="175"/>
      <c r="F527" s="174">
        <v>0</v>
      </c>
      <c r="G527" s="174">
        <v>0</v>
      </c>
      <c r="H527" s="174">
        <v>0</v>
      </c>
      <c r="I527" s="174">
        <v>0</v>
      </c>
      <c r="J527" s="174">
        <v>0</v>
      </c>
      <c r="K527" s="174">
        <v>0</v>
      </c>
      <c r="L527" s="174">
        <v>0</v>
      </c>
      <c r="M527" s="174">
        <v>0</v>
      </c>
      <c r="N527" s="174">
        <v>0</v>
      </c>
    </row>
    <row r="528" spans="1:14" hidden="1" outlineLevel="1" x14ac:dyDescent="0.25">
      <c r="A528" s="175" t="s">
        <v>258</v>
      </c>
      <c r="B528" s="175" t="s">
        <v>259</v>
      </c>
      <c r="C528" s="175" t="s">
        <v>189</v>
      </c>
      <c r="D528" s="175" t="s">
        <v>190</v>
      </c>
      <c r="E528" s="175"/>
      <c r="F528" s="174">
        <v>0</v>
      </c>
      <c r="G528" s="174">
        <v>0</v>
      </c>
      <c r="H528" s="174">
        <v>0</v>
      </c>
      <c r="I528" s="174">
        <v>0</v>
      </c>
      <c r="J528" s="174">
        <v>0</v>
      </c>
      <c r="K528" s="174">
        <v>0</v>
      </c>
      <c r="L528" s="174">
        <v>0</v>
      </c>
      <c r="M528" s="174">
        <v>0</v>
      </c>
      <c r="N528" s="174">
        <v>0</v>
      </c>
    </row>
    <row r="529" spans="1:14" hidden="1" outlineLevel="1" x14ac:dyDescent="0.25">
      <c r="A529" s="175" t="s">
        <v>258</v>
      </c>
      <c r="B529" s="175" t="s">
        <v>259</v>
      </c>
      <c r="C529" s="175" t="s">
        <v>191</v>
      </c>
      <c r="D529" s="175" t="s">
        <v>192</v>
      </c>
      <c r="E529" s="175"/>
      <c r="F529" s="174">
        <v>0</v>
      </c>
      <c r="G529" s="174">
        <v>154224</v>
      </c>
      <c r="H529" s="174">
        <v>0</v>
      </c>
      <c r="I529" s="174">
        <v>0</v>
      </c>
      <c r="J529" s="174">
        <v>0</v>
      </c>
      <c r="K529" s="174">
        <v>0</v>
      </c>
      <c r="L529" s="174">
        <v>0</v>
      </c>
      <c r="M529" s="174">
        <v>0</v>
      </c>
      <c r="N529" s="174">
        <v>154224</v>
      </c>
    </row>
    <row r="530" spans="1:14" hidden="1" outlineLevel="1" x14ac:dyDescent="0.25">
      <c r="A530" s="175" t="s">
        <v>258</v>
      </c>
      <c r="B530" s="175" t="s">
        <v>259</v>
      </c>
      <c r="C530" s="175" t="s">
        <v>193</v>
      </c>
      <c r="D530" s="175" t="s">
        <v>194</v>
      </c>
      <c r="E530" s="175"/>
      <c r="F530" s="174">
        <v>0</v>
      </c>
      <c r="G530" s="174">
        <v>0</v>
      </c>
      <c r="H530" s="174">
        <v>0</v>
      </c>
      <c r="I530" s="174">
        <v>0</v>
      </c>
      <c r="J530" s="174">
        <v>6144</v>
      </c>
      <c r="K530" s="174">
        <v>0</v>
      </c>
      <c r="L530" s="174">
        <v>0</v>
      </c>
      <c r="M530" s="174">
        <v>0</v>
      </c>
      <c r="N530" s="174">
        <v>6144</v>
      </c>
    </row>
    <row r="531" spans="1:14" hidden="1" outlineLevel="1" x14ac:dyDescent="0.25">
      <c r="A531" s="175" t="s">
        <v>258</v>
      </c>
      <c r="B531" s="175" t="s">
        <v>259</v>
      </c>
      <c r="C531" s="175" t="s">
        <v>195</v>
      </c>
      <c r="D531" s="175" t="s">
        <v>196</v>
      </c>
      <c r="E531" s="175"/>
      <c r="F531" s="174">
        <v>0</v>
      </c>
      <c r="G531" s="174">
        <v>0</v>
      </c>
      <c r="H531" s="174">
        <v>0</v>
      </c>
      <c r="I531" s="174">
        <v>0</v>
      </c>
      <c r="J531" s="174">
        <v>0</v>
      </c>
      <c r="K531" s="174">
        <v>0</v>
      </c>
      <c r="L531" s="174">
        <v>0</v>
      </c>
      <c r="M531" s="174">
        <v>0</v>
      </c>
      <c r="N531" s="174">
        <v>0</v>
      </c>
    </row>
    <row r="532" spans="1:14" hidden="1" outlineLevel="1" x14ac:dyDescent="0.25">
      <c r="A532" s="175" t="s">
        <v>258</v>
      </c>
      <c r="B532" s="175" t="s">
        <v>259</v>
      </c>
      <c r="C532" s="175" t="s">
        <v>197</v>
      </c>
      <c r="D532" s="175" t="s">
        <v>198</v>
      </c>
      <c r="E532" s="175"/>
      <c r="F532" s="174">
        <v>0</v>
      </c>
      <c r="G532" s="174">
        <v>0</v>
      </c>
      <c r="H532" s="174">
        <v>0</v>
      </c>
      <c r="I532" s="174">
        <v>0</v>
      </c>
      <c r="J532" s="174">
        <v>14304</v>
      </c>
      <c r="K532" s="174">
        <v>0</v>
      </c>
      <c r="L532" s="174">
        <v>0</v>
      </c>
      <c r="M532" s="174">
        <v>0</v>
      </c>
      <c r="N532" s="174">
        <v>14304</v>
      </c>
    </row>
    <row r="533" spans="1:14" hidden="1" outlineLevel="1" x14ac:dyDescent="0.25">
      <c r="A533" s="175" t="s">
        <v>258</v>
      </c>
      <c r="B533" s="175" t="s">
        <v>259</v>
      </c>
      <c r="C533" s="175" t="s">
        <v>199</v>
      </c>
      <c r="D533" s="175" t="s">
        <v>200</v>
      </c>
      <c r="E533" s="175"/>
      <c r="F533" s="174">
        <v>3936</v>
      </c>
      <c r="G533" s="174">
        <v>0</v>
      </c>
      <c r="H533" s="174">
        <v>0</v>
      </c>
      <c r="I533" s="174">
        <v>0</v>
      </c>
      <c r="J533" s="174">
        <v>0</v>
      </c>
      <c r="K533" s="174">
        <v>0</v>
      </c>
      <c r="L533" s="174">
        <v>0</v>
      </c>
      <c r="M533" s="174">
        <v>0</v>
      </c>
      <c r="N533" s="174">
        <v>3936</v>
      </c>
    </row>
    <row r="534" spans="1:14" hidden="1" outlineLevel="1" x14ac:dyDescent="0.25">
      <c r="A534" s="175" t="s">
        <v>258</v>
      </c>
      <c r="B534" s="175" t="s">
        <v>259</v>
      </c>
      <c r="C534" s="175" t="s">
        <v>201</v>
      </c>
      <c r="D534" s="175" t="s">
        <v>202</v>
      </c>
      <c r="E534" s="175"/>
      <c r="F534" s="174">
        <v>16944</v>
      </c>
      <c r="G534" s="174">
        <v>0</v>
      </c>
      <c r="H534" s="174">
        <v>0</v>
      </c>
      <c r="I534" s="174">
        <v>0</v>
      </c>
      <c r="J534" s="174">
        <v>4272</v>
      </c>
      <c r="K534" s="174">
        <v>0</v>
      </c>
      <c r="L534" s="174">
        <v>0</v>
      </c>
      <c r="M534" s="174">
        <v>0</v>
      </c>
      <c r="N534" s="174">
        <v>21216</v>
      </c>
    </row>
    <row r="535" spans="1:14" hidden="1" outlineLevel="1" x14ac:dyDescent="0.25">
      <c r="A535" s="175" t="s">
        <v>258</v>
      </c>
      <c r="B535" s="175" t="s">
        <v>259</v>
      </c>
      <c r="C535" s="175" t="s">
        <v>203</v>
      </c>
      <c r="D535" s="175" t="s">
        <v>204</v>
      </c>
      <c r="E535" s="175"/>
      <c r="F535" s="174">
        <v>578064</v>
      </c>
      <c r="G535" s="174">
        <v>0</v>
      </c>
      <c r="H535" s="174">
        <v>0</v>
      </c>
      <c r="I535" s="174">
        <v>0</v>
      </c>
      <c r="J535" s="174">
        <v>800</v>
      </c>
      <c r="K535" s="174">
        <v>0</v>
      </c>
      <c r="L535" s="174">
        <v>0</v>
      </c>
      <c r="M535" s="174">
        <v>0</v>
      </c>
      <c r="N535" s="174">
        <v>578864</v>
      </c>
    </row>
    <row r="536" spans="1:14" hidden="1" outlineLevel="1" x14ac:dyDescent="0.25">
      <c r="A536" s="175" t="s">
        <v>258</v>
      </c>
      <c r="B536" s="175" t="s">
        <v>259</v>
      </c>
      <c r="C536" s="175" t="s">
        <v>205</v>
      </c>
      <c r="D536" s="175" t="s">
        <v>206</v>
      </c>
      <c r="E536" s="175"/>
      <c r="F536" s="174">
        <v>107392</v>
      </c>
      <c r="G536" s="174">
        <v>0</v>
      </c>
      <c r="H536" s="174">
        <v>0</v>
      </c>
      <c r="I536" s="174">
        <v>0</v>
      </c>
      <c r="J536" s="174">
        <v>40560</v>
      </c>
      <c r="K536" s="174">
        <v>0</v>
      </c>
      <c r="L536" s="174">
        <v>0</v>
      </c>
      <c r="M536" s="174">
        <v>0</v>
      </c>
      <c r="N536" s="174">
        <v>147952</v>
      </c>
    </row>
    <row r="537" spans="1:14" hidden="1" outlineLevel="1" x14ac:dyDescent="0.25">
      <c r="A537" s="175" t="s">
        <v>258</v>
      </c>
      <c r="B537" s="175" t="s">
        <v>259</v>
      </c>
      <c r="C537" s="175" t="s">
        <v>207</v>
      </c>
      <c r="D537" s="175" t="s">
        <v>208</v>
      </c>
      <c r="E537" s="175"/>
      <c r="F537" s="174">
        <v>0</v>
      </c>
      <c r="G537" s="174">
        <v>0</v>
      </c>
      <c r="H537" s="174">
        <v>0</v>
      </c>
      <c r="I537" s="174">
        <v>0</v>
      </c>
      <c r="J537" s="174">
        <v>0</v>
      </c>
      <c r="K537" s="174">
        <v>0</v>
      </c>
      <c r="L537" s="174">
        <v>0</v>
      </c>
      <c r="M537" s="174">
        <v>0</v>
      </c>
      <c r="N537" s="174">
        <v>0</v>
      </c>
    </row>
    <row r="538" spans="1:14" hidden="1" outlineLevel="1" x14ac:dyDescent="0.25">
      <c r="A538" s="175" t="s">
        <v>258</v>
      </c>
      <c r="B538" s="175" t="s">
        <v>259</v>
      </c>
      <c r="C538" s="175" t="s">
        <v>209</v>
      </c>
      <c r="D538" s="175" t="s">
        <v>210</v>
      </c>
      <c r="E538" s="175"/>
      <c r="F538" s="174">
        <v>1306176</v>
      </c>
      <c r="G538" s="174">
        <v>463024</v>
      </c>
      <c r="H538" s="174">
        <v>0</v>
      </c>
      <c r="I538" s="174">
        <v>0</v>
      </c>
      <c r="J538" s="174">
        <v>221680</v>
      </c>
      <c r="K538" s="174">
        <v>242480</v>
      </c>
      <c r="L538" s="174">
        <v>0</v>
      </c>
      <c r="M538" s="174">
        <v>0</v>
      </c>
      <c r="N538" s="174">
        <v>2233360</v>
      </c>
    </row>
    <row r="539" spans="1:14" hidden="1" outlineLevel="1" x14ac:dyDescent="0.25">
      <c r="D539" s="173" t="s">
        <v>211</v>
      </c>
      <c r="E539" s="173"/>
    </row>
    <row r="540" spans="1:14" hidden="1" outlineLevel="1" x14ac:dyDescent="0.25">
      <c r="A540" s="175" t="s">
        <v>258</v>
      </c>
      <c r="B540" s="175" t="s">
        <v>259</v>
      </c>
      <c r="C540" s="175" t="s">
        <v>212</v>
      </c>
      <c r="D540" s="175" t="s">
        <v>213</v>
      </c>
      <c r="E540" s="175"/>
      <c r="F540" s="174">
        <v>0</v>
      </c>
      <c r="G540" s="174">
        <v>0</v>
      </c>
      <c r="H540" s="174">
        <v>0</v>
      </c>
      <c r="I540" s="174">
        <v>0</v>
      </c>
      <c r="J540" s="174">
        <v>0</v>
      </c>
      <c r="K540" s="174">
        <v>0</v>
      </c>
      <c r="L540" s="174">
        <v>0</v>
      </c>
      <c r="M540" s="174">
        <v>0</v>
      </c>
      <c r="N540" s="174">
        <v>0</v>
      </c>
    </row>
    <row r="541" spans="1:14" hidden="1" outlineLevel="1" x14ac:dyDescent="0.25">
      <c r="A541" s="175" t="s">
        <v>258</v>
      </c>
      <c r="B541" s="175" t="s">
        <v>259</v>
      </c>
      <c r="C541" s="175" t="s">
        <v>214</v>
      </c>
      <c r="D541" s="175" t="s">
        <v>215</v>
      </c>
      <c r="E541" s="175"/>
      <c r="F541" s="174">
        <v>0</v>
      </c>
      <c r="G541" s="174">
        <v>0</v>
      </c>
      <c r="H541" s="174">
        <v>0</v>
      </c>
      <c r="I541" s="174">
        <v>0</v>
      </c>
      <c r="J541" s="174">
        <v>0</v>
      </c>
      <c r="K541" s="174">
        <v>0</v>
      </c>
      <c r="L541" s="174">
        <v>0</v>
      </c>
      <c r="M541" s="174">
        <v>0</v>
      </c>
      <c r="N541" s="174">
        <v>0</v>
      </c>
    </row>
    <row r="542" spans="1:14" hidden="1" outlineLevel="1" x14ac:dyDescent="0.25">
      <c r="A542" s="175" t="s">
        <v>258</v>
      </c>
      <c r="B542" s="175" t="s">
        <v>259</v>
      </c>
      <c r="C542" s="175" t="s">
        <v>216</v>
      </c>
      <c r="D542" s="175" t="s">
        <v>217</v>
      </c>
      <c r="E542" s="175"/>
      <c r="F542" s="174">
        <v>0</v>
      </c>
      <c r="G542" s="174">
        <v>0</v>
      </c>
      <c r="H542" s="174">
        <v>0</v>
      </c>
      <c r="I542" s="174">
        <v>0</v>
      </c>
      <c r="J542" s="174">
        <v>0</v>
      </c>
      <c r="K542" s="174">
        <v>0</v>
      </c>
      <c r="L542" s="174">
        <v>0</v>
      </c>
      <c r="M542" s="174">
        <v>0</v>
      </c>
      <c r="N542" s="174">
        <v>0</v>
      </c>
    </row>
    <row r="543" spans="1:14" hidden="1" outlineLevel="1" x14ac:dyDescent="0.25">
      <c r="A543" s="175" t="s">
        <v>258</v>
      </c>
      <c r="B543" s="175" t="s">
        <v>259</v>
      </c>
      <c r="C543" s="175" t="s">
        <v>218</v>
      </c>
      <c r="D543" s="175" t="s">
        <v>219</v>
      </c>
      <c r="E543" s="175"/>
      <c r="F543" s="174">
        <v>0</v>
      </c>
      <c r="G543" s="174">
        <v>0</v>
      </c>
      <c r="H543" s="174">
        <v>0</v>
      </c>
      <c r="I543" s="174">
        <v>0</v>
      </c>
      <c r="J543" s="174">
        <v>0</v>
      </c>
      <c r="K543" s="174">
        <v>0</v>
      </c>
      <c r="L543" s="174">
        <v>0</v>
      </c>
      <c r="M543" s="174">
        <v>0</v>
      </c>
      <c r="N543" s="174">
        <v>0</v>
      </c>
    </row>
    <row r="544" spans="1:14" hidden="1" outlineLevel="1" x14ac:dyDescent="0.25">
      <c r="A544" s="175" t="s">
        <v>258</v>
      </c>
      <c r="B544" s="175" t="s">
        <v>259</v>
      </c>
      <c r="C544" s="175" t="s">
        <v>482</v>
      </c>
      <c r="D544" s="175" t="s">
        <v>483</v>
      </c>
      <c r="E544" s="175"/>
      <c r="F544" s="174">
        <v>0</v>
      </c>
      <c r="G544" s="174">
        <v>0</v>
      </c>
      <c r="H544" s="174">
        <v>0</v>
      </c>
      <c r="I544" s="174">
        <v>0</v>
      </c>
      <c r="J544" s="174">
        <v>0</v>
      </c>
      <c r="K544" s="174">
        <v>0</v>
      </c>
      <c r="L544" s="174">
        <v>0</v>
      </c>
      <c r="M544" s="174">
        <v>0</v>
      </c>
      <c r="N544" s="174">
        <v>0</v>
      </c>
    </row>
    <row r="545" spans="1:14" hidden="1" outlineLevel="1" x14ac:dyDescent="0.25">
      <c r="A545" s="175" t="s">
        <v>258</v>
      </c>
      <c r="B545" s="175" t="s">
        <v>259</v>
      </c>
      <c r="C545" s="175" t="s">
        <v>484</v>
      </c>
      <c r="D545" s="175" t="s">
        <v>220</v>
      </c>
      <c r="E545" s="175"/>
      <c r="F545" s="174">
        <v>0</v>
      </c>
      <c r="G545" s="174">
        <v>0</v>
      </c>
      <c r="H545" s="174">
        <v>0</v>
      </c>
      <c r="I545" s="174">
        <v>0</v>
      </c>
      <c r="J545" s="174">
        <v>0</v>
      </c>
      <c r="K545" s="174">
        <v>0</v>
      </c>
      <c r="L545" s="174">
        <v>0</v>
      </c>
      <c r="M545" s="174">
        <v>0</v>
      </c>
      <c r="N545" s="174">
        <v>0</v>
      </c>
    </row>
    <row r="546" spans="1:14" hidden="1" outlineLevel="1" x14ac:dyDescent="0.25"/>
    <row r="547" spans="1:14" hidden="1" outlineLevel="1" x14ac:dyDescent="0.25"/>
    <row r="548" spans="1:14" hidden="1" outlineLevel="1" x14ac:dyDescent="0.25">
      <c r="A548" s="173" t="s">
        <v>260</v>
      </c>
    </row>
    <row r="549" spans="1:14" hidden="1" outlineLevel="1" x14ac:dyDescent="0.25">
      <c r="A549" s="175" t="s">
        <v>6</v>
      </c>
      <c r="B549" s="175" t="s">
        <v>143</v>
      </c>
      <c r="C549" s="175" t="s">
        <v>14</v>
      </c>
      <c r="D549" s="173" t="s">
        <v>144</v>
      </c>
      <c r="E549" s="173"/>
      <c r="F549" s="174" t="s">
        <v>145</v>
      </c>
      <c r="G549" s="174" t="s">
        <v>146</v>
      </c>
      <c r="H549" s="174" t="s">
        <v>147</v>
      </c>
      <c r="I549" s="174" t="s">
        <v>148</v>
      </c>
      <c r="J549" s="174" t="s">
        <v>149</v>
      </c>
      <c r="K549" s="174" t="s">
        <v>150</v>
      </c>
      <c r="L549" s="174" t="s">
        <v>151</v>
      </c>
      <c r="M549" s="174" t="s">
        <v>152</v>
      </c>
      <c r="N549" s="174" t="s">
        <v>5</v>
      </c>
    </row>
    <row r="550" spans="1:14" hidden="1" outlineLevel="1" x14ac:dyDescent="0.25">
      <c r="A550" s="175" t="s">
        <v>261</v>
      </c>
      <c r="B550" s="175" t="s">
        <v>262</v>
      </c>
      <c r="C550" s="175" t="s">
        <v>155</v>
      </c>
      <c r="D550" s="175" t="s">
        <v>156</v>
      </c>
      <c r="E550" s="175"/>
      <c r="F550" s="174">
        <v>0</v>
      </c>
      <c r="G550" s="174">
        <v>0</v>
      </c>
      <c r="H550" s="174">
        <v>0</v>
      </c>
      <c r="I550" s="174">
        <v>0</v>
      </c>
      <c r="J550" s="174">
        <v>0</v>
      </c>
      <c r="K550" s="174">
        <v>0</v>
      </c>
      <c r="L550" s="174">
        <v>0</v>
      </c>
      <c r="M550" s="174">
        <v>0</v>
      </c>
      <c r="N550" s="174">
        <v>0</v>
      </c>
    </row>
    <row r="551" spans="1:14" hidden="1" outlineLevel="1" x14ac:dyDescent="0.25">
      <c r="A551" s="175" t="s">
        <v>261</v>
      </c>
      <c r="B551" s="175" t="s">
        <v>262</v>
      </c>
      <c r="C551" s="175" t="s">
        <v>157</v>
      </c>
      <c r="D551" s="175" t="s">
        <v>158</v>
      </c>
      <c r="E551" s="175"/>
      <c r="F551" s="174">
        <v>384</v>
      </c>
      <c r="G551" s="174">
        <v>0</v>
      </c>
      <c r="H551" s="174">
        <v>0</v>
      </c>
      <c r="I551" s="174">
        <v>0</v>
      </c>
      <c r="J551" s="174">
        <v>66256</v>
      </c>
      <c r="K551" s="174">
        <v>0</v>
      </c>
      <c r="L551" s="174">
        <v>0</v>
      </c>
      <c r="M551" s="174">
        <v>0</v>
      </c>
      <c r="N551" s="174">
        <v>66640</v>
      </c>
    </row>
    <row r="552" spans="1:14" hidden="1" outlineLevel="1" x14ac:dyDescent="0.25">
      <c r="A552" s="175" t="s">
        <v>261</v>
      </c>
      <c r="B552" s="175" t="s">
        <v>262</v>
      </c>
      <c r="C552" s="175" t="s">
        <v>159</v>
      </c>
      <c r="D552" s="175" t="s">
        <v>160</v>
      </c>
      <c r="E552" s="175"/>
      <c r="F552" s="174">
        <v>0</v>
      </c>
      <c r="G552" s="174">
        <v>34960</v>
      </c>
      <c r="H552" s="174">
        <v>0</v>
      </c>
      <c r="I552" s="174">
        <v>0</v>
      </c>
      <c r="J552" s="174">
        <v>3056</v>
      </c>
      <c r="K552" s="174">
        <v>96</v>
      </c>
      <c r="L552" s="174">
        <v>0</v>
      </c>
      <c r="M552" s="174">
        <v>0</v>
      </c>
      <c r="N552" s="174">
        <v>38112</v>
      </c>
    </row>
    <row r="553" spans="1:14" hidden="1" outlineLevel="1" x14ac:dyDescent="0.25">
      <c r="A553" s="175" t="s">
        <v>261</v>
      </c>
      <c r="B553" s="175" t="s">
        <v>262</v>
      </c>
      <c r="C553" s="175" t="s">
        <v>161</v>
      </c>
      <c r="D553" s="175" t="s">
        <v>162</v>
      </c>
      <c r="E553" s="175"/>
      <c r="F553" s="174">
        <v>3648</v>
      </c>
      <c r="G553" s="174">
        <v>3488</v>
      </c>
      <c r="H553" s="174">
        <v>0</v>
      </c>
      <c r="I553" s="174">
        <v>0</v>
      </c>
      <c r="J553" s="174">
        <v>1296</v>
      </c>
      <c r="K553" s="174">
        <v>1936</v>
      </c>
      <c r="L553" s="174">
        <v>0</v>
      </c>
      <c r="M553" s="174">
        <v>0</v>
      </c>
      <c r="N553" s="174">
        <v>10368</v>
      </c>
    </row>
    <row r="554" spans="1:14" hidden="1" outlineLevel="1" x14ac:dyDescent="0.25">
      <c r="A554" s="175" t="s">
        <v>261</v>
      </c>
      <c r="B554" s="175" t="s">
        <v>262</v>
      </c>
      <c r="C554" s="175" t="s">
        <v>163</v>
      </c>
      <c r="D554" s="175" t="s">
        <v>164</v>
      </c>
      <c r="E554" s="175"/>
      <c r="F554" s="174">
        <v>0</v>
      </c>
      <c r="G554" s="174">
        <v>0</v>
      </c>
      <c r="H554" s="174">
        <v>0</v>
      </c>
      <c r="I554" s="174">
        <v>0</v>
      </c>
      <c r="J554" s="174">
        <v>0</v>
      </c>
      <c r="K554" s="174">
        <v>0</v>
      </c>
      <c r="L554" s="174">
        <v>0</v>
      </c>
      <c r="M554" s="174">
        <v>0</v>
      </c>
      <c r="N554" s="174">
        <v>0</v>
      </c>
    </row>
    <row r="555" spans="1:14" hidden="1" outlineLevel="1" x14ac:dyDescent="0.25">
      <c r="A555" s="175" t="s">
        <v>261</v>
      </c>
      <c r="B555" s="175" t="s">
        <v>262</v>
      </c>
      <c r="C555" s="175" t="s">
        <v>165</v>
      </c>
      <c r="D555" s="175" t="s">
        <v>166</v>
      </c>
      <c r="E555" s="175"/>
      <c r="F555" s="174">
        <v>352</v>
      </c>
      <c r="G555" s="174">
        <v>0</v>
      </c>
      <c r="H555" s="174">
        <v>0</v>
      </c>
      <c r="I555" s="174">
        <v>0</v>
      </c>
      <c r="J555" s="174">
        <v>5568</v>
      </c>
      <c r="K555" s="174">
        <v>0</v>
      </c>
      <c r="L555" s="174">
        <v>0</v>
      </c>
      <c r="M555" s="174">
        <v>0</v>
      </c>
      <c r="N555" s="174">
        <v>5920</v>
      </c>
    </row>
    <row r="556" spans="1:14" hidden="1" outlineLevel="1" x14ac:dyDescent="0.25">
      <c r="A556" s="175" t="s">
        <v>261</v>
      </c>
      <c r="B556" s="175" t="s">
        <v>262</v>
      </c>
      <c r="C556" s="175" t="s">
        <v>167</v>
      </c>
      <c r="D556" s="175" t="s">
        <v>168</v>
      </c>
      <c r="E556" s="175"/>
      <c r="F556" s="174">
        <v>0</v>
      </c>
      <c r="G556" s="174">
        <v>3776</v>
      </c>
      <c r="H556" s="174">
        <v>0</v>
      </c>
      <c r="I556" s="174">
        <v>0</v>
      </c>
      <c r="J556" s="174">
        <v>0</v>
      </c>
      <c r="K556" s="174">
        <v>7568</v>
      </c>
      <c r="L556" s="174">
        <v>0</v>
      </c>
      <c r="M556" s="174">
        <v>0</v>
      </c>
      <c r="N556" s="174">
        <v>11344</v>
      </c>
    </row>
    <row r="557" spans="1:14" hidden="1" outlineLevel="1" x14ac:dyDescent="0.25">
      <c r="A557" s="175" t="s">
        <v>261</v>
      </c>
      <c r="B557" s="175" t="s">
        <v>262</v>
      </c>
      <c r="C557" s="175" t="s">
        <v>169</v>
      </c>
      <c r="D557" s="175" t="s">
        <v>170</v>
      </c>
      <c r="E557" s="175"/>
      <c r="F557" s="174">
        <v>0</v>
      </c>
      <c r="G557" s="174">
        <v>0</v>
      </c>
      <c r="H557" s="174">
        <v>0</v>
      </c>
      <c r="I557" s="174">
        <v>0</v>
      </c>
      <c r="J557" s="174">
        <v>0</v>
      </c>
      <c r="K557" s="174">
        <v>0</v>
      </c>
      <c r="L557" s="174">
        <v>0</v>
      </c>
      <c r="M557" s="174">
        <v>0</v>
      </c>
      <c r="N557" s="174">
        <v>0</v>
      </c>
    </row>
    <row r="558" spans="1:14" hidden="1" outlineLevel="1" x14ac:dyDescent="0.25">
      <c r="A558" s="175" t="s">
        <v>261</v>
      </c>
      <c r="B558" s="175" t="s">
        <v>262</v>
      </c>
      <c r="C558" s="175" t="s">
        <v>171</v>
      </c>
      <c r="D558" s="175" t="s">
        <v>172</v>
      </c>
      <c r="E558" s="175"/>
      <c r="F558" s="174">
        <v>0</v>
      </c>
      <c r="G558" s="174">
        <v>1120</v>
      </c>
      <c r="H558" s="174">
        <v>0</v>
      </c>
      <c r="I558" s="174">
        <v>0</v>
      </c>
      <c r="J558" s="174">
        <v>24352</v>
      </c>
      <c r="K558" s="174">
        <v>0</v>
      </c>
      <c r="L558" s="174">
        <v>0</v>
      </c>
      <c r="M558" s="174">
        <v>0</v>
      </c>
      <c r="N558" s="174">
        <v>25472</v>
      </c>
    </row>
    <row r="559" spans="1:14" hidden="1" outlineLevel="1" x14ac:dyDescent="0.25">
      <c r="A559" s="175" t="s">
        <v>261</v>
      </c>
      <c r="B559" s="175" t="s">
        <v>262</v>
      </c>
      <c r="C559" s="175" t="s">
        <v>173</v>
      </c>
      <c r="D559" s="175" t="s">
        <v>174</v>
      </c>
      <c r="E559" s="175"/>
      <c r="F559" s="174">
        <v>0</v>
      </c>
      <c r="G559" s="174">
        <v>800</v>
      </c>
      <c r="H559" s="174">
        <v>0</v>
      </c>
      <c r="I559" s="174">
        <v>0</v>
      </c>
      <c r="J559" s="174">
        <v>0</v>
      </c>
      <c r="K559" s="174">
        <v>0</v>
      </c>
      <c r="L559" s="174">
        <v>0</v>
      </c>
      <c r="M559" s="174">
        <v>0</v>
      </c>
      <c r="N559" s="174">
        <v>800</v>
      </c>
    </row>
    <row r="560" spans="1:14" hidden="1" outlineLevel="1" x14ac:dyDescent="0.25">
      <c r="A560" s="175" t="s">
        <v>261</v>
      </c>
      <c r="B560" s="175" t="s">
        <v>262</v>
      </c>
      <c r="C560" s="175" t="s">
        <v>175</v>
      </c>
      <c r="D560" s="175" t="s">
        <v>176</v>
      </c>
      <c r="E560" s="175"/>
      <c r="F560" s="174">
        <v>0</v>
      </c>
      <c r="G560" s="174">
        <v>1038</v>
      </c>
      <c r="H560" s="174">
        <v>0</v>
      </c>
      <c r="I560" s="174">
        <v>0</v>
      </c>
      <c r="J560" s="174">
        <v>0</v>
      </c>
      <c r="K560" s="174">
        <v>12880</v>
      </c>
      <c r="L560" s="174">
        <v>0</v>
      </c>
      <c r="M560" s="174">
        <v>0</v>
      </c>
      <c r="N560" s="174">
        <v>13918</v>
      </c>
    </row>
    <row r="561" spans="1:14" hidden="1" outlineLevel="1" x14ac:dyDescent="0.25">
      <c r="A561" s="175" t="s">
        <v>261</v>
      </c>
      <c r="B561" s="175" t="s">
        <v>262</v>
      </c>
      <c r="C561" s="175" t="s">
        <v>177</v>
      </c>
      <c r="D561" s="175" t="s">
        <v>178</v>
      </c>
      <c r="E561" s="175"/>
      <c r="F561" s="174">
        <v>110928</v>
      </c>
      <c r="G561" s="174">
        <v>0</v>
      </c>
      <c r="H561" s="174">
        <v>0</v>
      </c>
      <c r="I561" s="174">
        <v>0</v>
      </c>
      <c r="J561" s="174">
        <v>0</v>
      </c>
      <c r="K561" s="174">
        <v>0</v>
      </c>
      <c r="L561" s="174">
        <v>0</v>
      </c>
      <c r="M561" s="174">
        <v>0</v>
      </c>
      <c r="N561" s="174">
        <v>110928</v>
      </c>
    </row>
    <row r="562" spans="1:14" hidden="1" outlineLevel="1" x14ac:dyDescent="0.25">
      <c r="A562" s="175" t="s">
        <v>261</v>
      </c>
      <c r="B562" s="175" t="s">
        <v>262</v>
      </c>
      <c r="C562" s="175" t="s">
        <v>179</v>
      </c>
      <c r="D562" s="175" t="s">
        <v>180</v>
      </c>
      <c r="E562" s="175"/>
      <c r="F562" s="174">
        <v>6848</v>
      </c>
      <c r="G562" s="174">
        <v>0</v>
      </c>
      <c r="H562" s="174">
        <v>0</v>
      </c>
      <c r="I562" s="174">
        <v>0</v>
      </c>
      <c r="J562" s="174">
        <v>352</v>
      </c>
      <c r="K562" s="174">
        <v>0</v>
      </c>
      <c r="L562" s="174">
        <v>0</v>
      </c>
      <c r="M562" s="174">
        <v>0</v>
      </c>
      <c r="N562" s="174">
        <v>7200</v>
      </c>
    </row>
    <row r="563" spans="1:14" hidden="1" outlineLevel="1" x14ac:dyDescent="0.25">
      <c r="A563" s="175" t="s">
        <v>261</v>
      </c>
      <c r="B563" s="175" t="s">
        <v>262</v>
      </c>
      <c r="C563" s="175" t="s">
        <v>181</v>
      </c>
      <c r="D563" s="175" t="s">
        <v>182</v>
      </c>
      <c r="E563" s="175"/>
      <c r="F563" s="174">
        <v>0</v>
      </c>
      <c r="G563" s="174">
        <v>0</v>
      </c>
      <c r="H563" s="174">
        <v>0</v>
      </c>
      <c r="I563" s="174">
        <v>0</v>
      </c>
      <c r="J563" s="174">
        <v>0</v>
      </c>
      <c r="K563" s="174">
        <v>0</v>
      </c>
      <c r="L563" s="174">
        <v>0</v>
      </c>
      <c r="M563" s="174">
        <v>0</v>
      </c>
      <c r="N563" s="174">
        <v>0</v>
      </c>
    </row>
    <row r="564" spans="1:14" hidden="1" outlineLevel="1" x14ac:dyDescent="0.25">
      <c r="A564" s="175" t="s">
        <v>261</v>
      </c>
      <c r="B564" s="175" t="s">
        <v>262</v>
      </c>
      <c r="C564" s="175" t="s">
        <v>183</v>
      </c>
      <c r="D564" s="175" t="s">
        <v>184</v>
      </c>
      <c r="E564" s="175"/>
      <c r="F564" s="174">
        <v>0</v>
      </c>
      <c r="G564" s="174">
        <v>0</v>
      </c>
      <c r="H564" s="174">
        <v>0</v>
      </c>
      <c r="I564" s="174">
        <v>0</v>
      </c>
      <c r="J564" s="174">
        <v>0</v>
      </c>
      <c r="K564" s="174">
        <v>0</v>
      </c>
      <c r="L564" s="174">
        <v>0</v>
      </c>
      <c r="M564" s="174">
        <v>0</v>
      </c>
      <c r="N564" s="174">
        <v>0</v>
      </c>
    </row>
    <row r="565" spans="1:14" hidden="1" outlineLevel="1" x14ac:dyDescent="0.25">
      <c r="A565" s="175" t="s">
        <v>261</v>
      </c>
      <c r="B565" s="175" t="s">
        <v>262</v>
      </c>
      <c r="C565" s="175" t="s">
        <v>185</v>
      </c>
      <c r="D565" s="175" t="s">
        <v>186</v>
      </c>
      <c r="E565" s="175"/>
      <c r="F565" s="174">
        <v>1248</v>
      </c>
      <c r="G565" s="174">
        <v>0</v>
      </c>
      <c r="H565" s="174">
        <v>0</v>
      </c>
      <c r="I565" s="174">
        <v>0</v>
      </c>
      <c r="J565" s="174">
        <v>0</v>
      </c>
      <c r="K565" s="174">
        <v>8560</v>
      </c>
      <c r="L565" s="174">
        <v>0</v>
      </c>
      <c r="M565" s="174">
        <v>0</v>
      </c>
      <c r="N565" s="174">
        <v>9808</v>
      </c>
    </row>
    <row r="566" spans="1:14" hidden="1" outlineLevel="1" x14ac:dyDescent="0.25">
      <c r="A566" s="175" t="s">
        <v>261</v>
      </c>
      <c r="B566" s="175" t="s">
        <v>262</v>
      </c>
      <c r="C566" s="175" t="s">
        <v>187</v>
      </c>
      <c r="D566" s="175" t="s">
        <v>188</v>
      </c>
      <c r="E566" s="175"/>
      <c r="F566" s="174">
        <v>0</v>
      </c>
      <c r="G566" s="174">
        <v>0</v>
      </c>
      <c r="H566" s="174">
        <v>0</v>
      </c>
      <c r="I566" s="174">
        <v>0</v>
      </c>
      <c r="J566" s="174">
        <v>0</v>
      </c>
      <c r="K566" s="174">
        <v>0</v>
      </c>
      <c r="L566" s="174">
        <v>0</v>
      </c>
      <c r="M566" s="174">
        <v>0</v>
      </c>
      <c r="N566" s="174">
        <v>0</v>
      </c>
    </row>
    <row r="567" spans="1:14" hidden="1" outlineLevel="1" x14ac:dyDescent="0.25">
      <c r="A567" s="175" t="s">
        <v>261</v>
      </c>
      <c r="B567" s="175" t="s">
        <v>262</v>
      </c>
      <c r="C567" s="175" t="s">
        <v>189</v>
      </c>
      <c r="D567" s="175" t="s">
        <v>190</v>
      </c>
      <c r="E567" s="175"/>
      <c r="F567" s="174">
        <v>0</v>
      </c>
      <c r="G567" s="174">
        <v>0</v>
      </c>
      <c r="H567" s="174">
        <v>0</v>
      </c>
      <c r="I567" s="174">
        <v>0</v>
      </c>
      <c r="J567" s="174">
        <v>0</v>
      </c>
      <c r="K567" s="174">
        <v>0</v>
      </c>
      <c r="L567" s="174">
        <v>0</v>
      </c>
      <c r="M567" s="174">
        <v>0</v>
      </c>
      <c r="N567" s="174">
        <v>0</v>
      </c>
    </row>
    <row r="568" spans="1:14" hidden="1" outlineLevel="1" x14ac:dyDescent="0.25">
      <c r="A568" s="175" t="s">
        <v>261</v>
      </c>
      <c r="B568" s="175" t="s">
        <v>262</v>
      </c>
      <c r="C568" s="175" t="s">
        <v>191</v>
      </c>
      <c r="D568" s="175" t="s">
        <v>192</v>
      </c>
      <c r="E568" s="175"/>
      <c r="F568" s="174">
        <v>0</v>
      </c>
      <c r="G568" s="174">
        <v>54800</v>
      </c>
      <c r="H568" s="174">
        <v>0</v>
      </c>
      <c r="I568" s="174">
        <v>0</v>
      </c>
      <c r="J568" s="174">
        <v>0</v>
      </c>
      <c r="K568" s="174">
        <v>4272</v>
      </c>
      <c r="L568" s="174">
        <v>0</v>
      </c>
      <c r="M568" s="174">
        <v>0</v>
      </c>
      <c r="N568" s="174">
        <v>59072</v>
      </c>
    </row>
    <row r="569" spans="1:14" hidden="1" outlineLevel="1" x14ac:dyDescent="0.25">
      <c r="A569" s="175" t="s">
        <v>261</v>
      </c>
      <c r="B569" s="175" t="s">
        <v>262</v>
      </c>
      <c r="C569" s="175" t="s">
        <v>193</v>
      </c>
      <c r="D569" s="175" t="s">
        <v>194</v>
      </c>
      <c r="E569" s="175"/>
      <c r="F569" s="174">
        <v>0</v>
      </c>
      <c r="G569" s="174">
        <v>0</v>
      </c>
      <c r="H569" s="174">
        <v>0</v>
      </c>
      <c r="I569" s="174">
        <v>0</v>
      </c>
      <c r="J569" s="174">
        <v>5968</v>
      </c>
      <c r="K569" s="174">
        <v>0</v>
      </c>
      <c r="L569" s="174">
        <v>0</v>
      </c>
      <c r="M569" s="174">
        <v>0</v>
      </c>
      <c r="N569" s="174">
        <v>5968</v>
      </c>
    </row>
    <row r="570" spans="1:14" hidden="1" outlineLevel="1" x14ac:dyDescent="0.25">
      <c r="A570" s="175" t="s">
        <v>261</v>
      </c>
      <c r="B570" s="175" t="s">
        <v>262</v>
      </c>
      <c r="C570" s="175" t="s">
        <v>195</v>
      </c>
      <c r="D570" s="175" t="s">
        <v>196</v>
      </c>
      <c r="E570" s="175"/>
      <c r="F570" s="174">
        <v>0</v>
      </c>
      <c r="G570" s="174">
        <v>0</v>
      </c>
      <c r="H570" s="174">
        <v>0</v>
      </c>
      <c r="I570" s="174">
        <v>0</v>
      </c>
      <c r="J570" s="174">
        <v>6144</v>
      </c>
      <c r="K570" s="174">
        <v>0</v>
      </c>
      <c r="L570" s="174">
        <v>0</v>
      </c>
      <c r="M570" s="174">
        <v>0</v>
      </c>
      <c r="N570" s="174">
        <v>6144</v>
      </c>
    </row>
    <row r="571" spans="1:14" hidden="1" outlineLevel="1" x14ac:dyDescent="0.25">
      <c r="A571" s="175" t="s">
        <v>261</v>
      </c>
      <c r="B571" s="175" t="s">
        <v>262</v>
      </c>
      <c r="C571" s="175" t="s">
        <v>197</v>
      </c>
      <c r="D571" s="175" t="s">
        <v>198</v>
      </c>
      <c r="E571" s="175"/>
      <c r="F571" s="174">
        <v>0</v>
      </c>
      <c r="G571" s="174">
        <v>0</v>
      </c>
      <c r="H571" s="174">
        <v>0</v>
      </c>
      <c r="I571" s="174">
        <v>0</v>
      </c>
      <c r="J571" s="174">
        <v>848</v>
      </c>
      <c r="K571" s="174">
        <v>0</v>
      </c>
      <c r="L571" s="174">
        <v>0</v>
      </c>
      <c r="M571" s="174">
        <v>0</v>
      </c>
      <c r="N571" s="174">
        <v>848</v>
      </c>
    </row>
    <row r="572" spans="1:14" hidden="1" outlineLevel="1" x14ac:dyDescent="0.25">
      <c r="A572" s="175" t="s">
        <v>261</v>
      </c>
      <c r="B572" s="175" t="s">
        <v>262</v>
      </c>
      <c r="C572" s="175" t="s">
        <v>199</v>
      </c>
      <c r="D572" s="175" t="s">
        <v>200</v>
      </c>
      <c r="E572" s="175"/>
      <c r="F572" s="174">
        <v>11088</v>
      </c>
      <c r="G572" s="174">
        <v>0</v>
      </c>
      <c r="H572" s="174">
        <v>0</v>
      </c>
      <c r="I572" s="174">
        <v>0</v>
      </c>
      <c r="J572" s="174">
        <v>0</v>
      </c>
      <c r="K572" s="174">
        <v>0</v>
      </c>
      <c r="L572" s="174">
        <v>0</v>
      </c>
      <c r="M572" s="174">
        <v>0</v>
      </c>
      <c r="N572" s="174">
        <v>11088</v>
      </c>
    </row>
    <row r="573" spans="1:14" hidden="1" outlineLevel="1" x14ac:dyDescent="0.25">
      <c r="A573" s="175" t="s">
        <v>261</v>
      </c>
      <c r="B573" s="175" t="s">
        <v>262</v>
      </c>
      <c r="C573" s="175" t="s">
        <v>201</v>
      </c>
      <c r="D573" s="175" t="s">
        <v>202</v>
      </c>
      <c r="E573" s="175"/>
      <c r="F573" s="174">
        <v>2640</v>
      </c>
      <c r="G573" s="174">
        <v>0</v>
      </c>
      <c r="H573" s="174">
        <v>0</v>
      </c>
      <c r="I573" s="174">
        <v>0</v>
      </c>
      <c r="J573" s="174">
        <v>5760</v>
      </c>
      <c r="K573" s="174">
        <v>0</v>
      </c>
      <c r="L573" s="174">
        <v>0</v>
      </c>
      <c r="M573" s="174">
        <v>0</v>
      </c>
      <c r="N573" s="174">
        <v>8400</v>
      </c>
    </row>
    <row r="574" spans="1:14" hidden="1" outlineLevel="1" x14ac:dyDescent="0.25">
      <c r="A574" s="175" t="s">
        <v>261</v>
      </c>
      <c r="B574" s="175" t="s">
        <v>262</v>
      </c>
      <c r="C574" s="175" t="s">
        <v>203</v>
      </c>
      <c r="D574" s="175" t="s">
        <v>204</v>
      </c>
      <c r="E574" s="175"/>
      <c r="F574" s="174">
        <v>159888</v>
      </c>
      <c r="G574" s="174">
        <v>0</v>
      </c>
      <c r="H574" s="174">
        <v>0</v>
      </c>
      <c r="I574" s="174">
        <v>0</v>
      </c>
      <c r="J574" s="174">
        <v>384</v>
      </c>
      <c r="K574" s="174">
        <v>0</v>
      </c>
      <c r="L574" s="174">
        <v>0</v>
      </c>
      <c r="M574" s="174">
        <v>0</v>
      </c>
      <c r="N574" s="174">
        <v>160272</v>
      </c>
    </row>
    <row r="575" spans="1:14" hidden="1" outlineLevel="1" x14ac:dyDescent="0.25">
      <c r="A575" s="175" t="s">
        <v>261</v>
      </c>
      <c r="B575" s="175" t="s">
        <v>262</v>
      </c>
      <c r="C575" s="175" t="s">
        <v>205</v>
      </c>
      <c r="D575" s="175" t="s">
        <v>206</v>
      </c>
      <c r="E575" s="175"/>
      <c r="F575" s="174">
        <v>30672</v>
      </c>
      <c r="G575" s="174">
        <v>0</v>
      </c>
      <c r="H575" s="174">
        <v>0</v>
      </c>
      <c r="I575" s="174">
        <v>0</v>
      </c>
      <c r="J575" s="174">
        <v>0</v>
      </c>
      <c r="K575" s="174">
        <v>0</v>
      </c>
      <c r="L575" s="174">
        <v>0</v>
      </c>
      <c r="M575" s="174">
        <v>0</v>
      </c>
      <c r="N575" s="174">
        <v>30672</v>
      </c>
    </row>
    <row r="576" spans="1:14" hidden="1" outlineLevel="1" x14ac:dyDescent="0.25">
      <c r="A576" s="175" t="s">
        <v>261</v>
      </c>
      <c r="B576" s="175" t="s">
        <v>262</v>
      </c>
      <c r="C576" s="175" t="s">
        <v>207</v>
      </c>
      <c r="D576" s="175" t="s">
        <v>208</v>
      </c>
      <c r="E576" s="175"/>
      <c r="F576" s="174">
        <v>0</v>
      </c>
      <c r="G576" s="174">
        <v>0</v>
      </c>
      <c r="H576" s="174">
        <v>0</v>
      </c>
      <c r="I576" s="174">
        <v>0</v>
      </c>
      <c r="J576" s="174">
        <v>0</v>
      </c>
      <c r="K576" s="174">
        <v>0</v>
      </c>
      <c r="L576" s="174">
        <v>0</v>
      </c>
      <c r="M576" s="174">
        <v>0</v>
      </c>
      <c r="N576" s="174">
        <v>0</v>
      </c>
    </row>
    <row r="577" spans="1:14" hidden="1" outlineLevel="1" x14ac:dyDescent="0.25">
      <c r="A577" s="175" t="s">
        <v>261</v>
      </c>
      <c r="B577" s="175" t="s">
        <v>262</v>
      </c>
      <c r="C577" s="175" t="s">
        <v>209</v>
      </c>
      <c r="D577" s="175" t="s">
        <v>210</v>
      </c>
      <c r="E577" s="175"/>
      <c r="F577" s="174">
        <v>327696</v>
      </c>
      <c r="G577" s="174">
        <v>99982</v>
      </c>
      <c r="H577" s="174">
        <v>0</v>
      </c>
      <c r="I577" s="174">
        <v>0</v>
      </c>
      <c r="J577" s="174">
        <v>119984</v>
      </c>
      <c r="K577" s="174">
        <v>35312</v>
      </c>
      <c r="L577" s="174">
        <v>0</v>
      </c>
      <c r="M577" s="174">
        <v>0</v>
      </c>
      <c r="N577" s="174">
        <v>582974</v>
      </c>
    </row>
    <row r="578" spans="1:14" hidden="1" outlineLevel="1" x14ac:dyDescent="0.25">
      <c r="D578" s="173" t="s">
        <v>211</v>
      </c>
      <c r="E578" s="173"/>
    </row>
    <row r="579" spans="1:14" hidden="1" outlineLevel="1" x14ac:dyDescent="0.25">
      <c r="A579" s="175" t="s">
        <v>261</v>
      </c>
      <c r="B579" s="175" t="s">
        <v>262</v>
      </c>
      <c r="C579" s="175" t="s">
        <v>212</v>
      </c>
      <c r="D579" s="175" t="s">
        <v>213</v>
      </c>
      <c r="E579" s="175"/>
      <c r="F579" s="174">
        <v>0</v>
      </c>
      <c r="G579" s="174">
        <v>0</v>
      </c>
      <c r="H579" s="174">
        <v>0</v>
      </c>
      <c r="I579" s="174">
        <v>0</v>
      </c>
      <c r="J579" s="174">
        <v>0</v>
      </c>
      <c r="K579" s="174">
        <v>0</v>
      </c>
      <c r="L579" s="174">
        <v>0</v>
      </c>
      <c r="M579" s="174">
        <v>0</v>
      </c>
      <c r="N579" s="174">
        <v>0</v>
      </c>
    </row>
    <row r="580" spans="1:14" hidden="1" outlineLevel="1" x14ac:dyDescent="0.25">
      <c r="A580" s="175" t="s">
        <v>261</v>
      </c>
      <c r="B580" s="175" t="s">
        <v>262</v>
      </c>
      <c r="C580" s="175" t="s">
        <v>214</v>
      </c>
      <c r="D580" s="175" t="s">
        <v>215</v>
      </c>
      <c r="E580" s="175"/>
      <c r="F580" s="174">
        <v>0</v>
      </c>
      <c r="G580" s="174">
        <v>0</v>
      </c>
      <c r="H580" s="174">
        <v>0</v>
      </c>
      <c r="I580" s="174">
        <v>0</v>
      </c>
      <c r="J580" s="174">
        <v>0</v>
      </c>
      <c r="K580" s="174">
        <v>0</v>
      </c>
      <c r="L580" s="174">
        <v>0</v>
      </c>
      <c r="M580" s="174">
        <v>0</v>
      </c>
      <c r="N580" s="174">
        <v>0</v>
      </c>
    </row>
    <row r="581" spans="1:14" hidden="1" outlineLevel="1" x14ac:dyDescent="0.25">
      <c r="A581" s="175" t="s">
        <v>261</v>
      </c>
      <c r="B581" s="175" t="s">
        <v>262</v>
      </c>
      <c r="C581" s="175" t="s">
        <v>216</v>
      </c>
      <c r="D581" s="175" t="s">
        <v>217</v>
      </c>
      <c r="E581" s="175"/>
      <c r="F581" s="174">
        <v>0</v>
      </c>
      <c r="G581" s="174">
        <v>0</v>
      </c>
      <c r="H581" s="174">
        <v>0</v>
      </c>
      <c r="I581" s="174">
        <v>0</v>
      </c>
      <c r="J581" s="174">
        <v>0</v>
      </c>
      <c r="K581" s="174">
        <v>0</v>
      </c>
      <c r="L581" s="174">
        <v>0</v>
      </c>
      <c r="M581" s="174">
        <v>0</v>
      </c>
      <c r="N581" s="174">
        <v>0</v>
      </c>
    </row>
    <row r="582" spans="1:14" hidden="1" outlineLevel="1" x14ac:dyDescent="0.25">
      <c r="A582" s="175" t="s">
        <v>261</v>
      </c>
      <c r="B582" s="175" t="s">
        <v>262</v>
      </c>
      <c r="C582" s="175" t="s">
        <v>218</v>
      </c>
      <c r="D582" s="175" t="s">
        <v>219</v>
      </c>
      <c r="E582" s="175"/>
      <c r="F582" s="174">
        <v>0</v>
      </c>
      <c r="G582" s="174">
        <v>0</v>
      </c>
      <c r="H582" s="174">
        <v>0</v>
      </c>
      <c r="I582" s="174">
        <v>0</v>
      </c>
      <c r="J582" s="174">
        <v>0</v>
      </c>
      <c r="K582" s="174">
        <v>0</v>
      </c>
      <c r="L582" s="174">
        <v>0</v>
      </c>
      <c r="M582" s="174">
        <v>0</v>
      </c>
      <c r="N582" s="174">
        <v>0</v>
      </c>
    </row>
    <row r="583" spans="1:14" hidden="1" outlineLevel="1" x14ac:dyDescent="0.25">
      <c r="A583" s="175" t="s">
        <v>261</v>
      </c>
      <c r="B583" s="175" t="s">
        <v>262</v>
      </c>
      <c r="C583" s="175" t="s">
        <v>482</v>
      </c>
      <c r="D583" s="175" t="s">
        <v>483</v>
      </c>
      <c r="E583" s="175"/>
      <c r="F583" s="174">
        <v>0</v>
      </c>
      <c r="G583" s="174">
        <v>0</v>
      </c>
      <c r="H583" s="174">
        <v>0</v>
      </c>
      <c r="I583" s="174">
        <v>0</v>
      </c>
      <c r="J583" s="174">
        <v>0</v>
      </c>
      <c r="K583" s="174">
        <v>0</v>
      </c>
      <c r="L583" s="174">
        <v>0</v>
      </c>
      <c r="M583" s="174">
        <v>0</v>
      </c>
      <c r="N583" s="174">
        <v>0</v>
      </c>
    </row>
    <row r="584" spans="1:14" hidden="1" outlineLevel="1" x14ac:dyDescent="0.25">
      <c r="A584" s="175" t="s">
        <v>261</v>
      </c>
      <c r="B584" s="175" t="s">
        <v>262</v>
      </c>
      <c r="C584" s="175" t="s">
        <v>484</v>
      </c>
      <c r="D584" s="175" t="s">
        <v>220</v>
      </c>
      <c r="E584" s="175"/>
      <c r="F584" s="174">
        <v>0</v>
      </c>
      <c r="G584" s="174">
        <v>0</v>
      </c>
      <c r="H584" s="174">
        <v>0</v>
      </c>
      <c r="I584" s="174">
        <v>0</v>
      </c>
      <c r="J584" s="174">
        <v>0</v>
      </c>
      <c r="K584" s="174">
        <v>0</v>
      </c>
      <c r="L584" s="174">
        <v>0</v>
      </c>
      <c r="M584" s="174">
        <v>0</v>
      </c>
      <c r="N584" s="174">
        <v>0</v>
      </c>
    </row>
    <row r="585" spans="1:14" hidden="1" outlineLevel="1" x14ac:dyDescent="0.25"/>
    <row r="586" spans="1:14" hidden="1" outlineLevel="1" x14ac:dyDescent="0.25"/>
    <row r="587" spans="1:14" hidden="1" outlineLevel="1" x14ac:dyDescent="0.25">
      <c r="A587" s="173" t="s">
        <v>263</v>
      </c>
    </row>
    <row r="588" spans="1:14" hidden="1" outlineLevel="1" x14ac:dyDescent="0.25">
      <c r="A588" s="175" t="s">
        <v>6</v>
      </c>
      <c r="B588" s="175" t="s">
        <v>143</v>
      </c>
      <c r="C588" s="175" t="s">
        <v>14</v>
      </c>
      <c r="D588" s="173" t="s">
        <v>144</v>
      </c>
      <c r="E588" s="173"/>
      <c r="F588" s="174" t="s">
        <v>145</v>
      </c>
      <c r="G588" s="174" t="s">
        <v>146</v>
      </c>
      <c r="H588" s="174" t="s">
        <v>147</v>
      </c>
      <c r="I588" s="174" t="s">
        <v>148</v>
      </c>
      <c r="J588" s="174" t="s">
        <v>149</v>
      </c>
      <c r="K588" s="174" t="s">
        <v>150</v>
      </c>
      <c r="L588" s="174" t="s">
        <v>151</v>
      </c>
      <c r="M588" s="174" t="s">
        <v>152</v>
      </c>
      <c r="N588" s="174" t="s">
        <v>5</v>
      </c>
    </row>
    <row r="589" spans="1:14" hidden="1" outlineLevel="1" x14ac:dyDescent="0.25">
      <c r="A589" s="175" t="s">
        <v>264</v>
      </c>
      <c r="B589" s="175" t="s">
        <v>265</v>
      </c>
      <c r="C589" s="175" t="s">
        <v>155</v>
      </c>
      <c r="D589" s="175" t="s">
        <v>156</v>
      </c>
      <c r="E589" s="175"/>
      <c r="F589" s="174">
        <v>288</v>
      </c>
      <c r="G589" s="174">
        <v>0</v>
      </c>
      <c r="H589" s="174">
        <v>0</v>
      </c>
      <c r="I589" s="174">
        <v>0</v>
      </c>
      <c r="J589" s="174">
        <v>0</v>
      </c>
      <c r="K589" s="174">
        <v>0</v>
      </c>
      <c r="L589" s="174">
        <v>0</v>
      </c>
      <c r="M589" s="174">
        <v>0</v>
      </c>
      <c r="N589" s="174">
        <v>288</v>
      </c>
    </row>
    <row r="590" spans="1:14" hidden="1" outlineLevel="1" x14ac:dyDescent="0.25">
      <c r="A590" s="175" t="s">
        <v>264</v>
      </c>
      <c r="B590" s="175" t="s">
        <v>265</v>
      </c>
      <c r="C590" s="175" t="s">
        <v>157</v>
      </c>
      <c r="D590" s="175" t="s">
        <v>158</v>
      </c>
      <c r="E590" s="175"/>
      <c r="F590" s="174">
        <v>1296</v>
      </c>
      <c r="G590" s="174">
        <v>0</v>
      </c>
      <c r="H590" s="174">
        <v>0</v>
      </c>
      <c r="I590" s="174">
        <v>0</v>
      </c>
      <c r="J590" s="174">
        <v>4224</v>
      </c>
      <c r="K590" s="174">
        <v>0</v>
      </c>
      <c r="L590" s="174">
        <v>0</v>
      </c>
      <c r="M590" s="174">
        <v>0</v>
      </c>
      <c r="N590" s="174">
        <v>5520</v>
      </c>
    </row>
    <row r="591" spans="1:14" hidden="1" outlineLevel="1" x14ac:dyDescent="0.25">
      <c r="A591" s="175" t="s">
        <v>264</v>
      </c>
      <c r="B591" s="175" t="s">
        <v>265</v>
      </c>
      <c r="C591" s="175" t="s">
        <v>159</v>
      </c>
      <c r="D591" s="175" t="s">
        <v>160</v>
      </c>
      <c r="E591" s="175"/>
      <c r="F591" s="174">
        <v>0</v>
      </c>
      <c r="G591" s="174">
        <v>315744</v>
      </c>
      <c r="H591" s="174">
        <v>0</v>
      </c>
      <c r="I591" s="174">
        <v>0</v>
      </c>
      <c r="J591" s="174">
        <v>0</v>
      </c>
      <c r="K591" s="174">
        <v>0</v>
      </c>
      <c r="L591" s="174">
        <v>0</v>
      </c>
      <c r="M591" s="174">
        <v>0</v>
      </c>
      <c r="N591" s="174">
        <v>315744</v>
      </c>
    </row>
    <row r="592" spans="1:14" hidden="1" outlineLevel="1" x14ac:dyDescent="0.25">
      <c r="A592" s="175" t="s">
        <v>264</v>
      </c>
      <c r="B592" s="175" t="s">
        <v>265</v>
      </c>
      <c r="C592" s="175" t="s">
        <v>161</v>
      </c>
      <c r="D592" s="175" t="s">
        <v>162</v>
      </c>
      <c r="E592" s="175"/>
      <c r="F592" s="174">
        <v>10048</v>
      </c>
      <c r="G592" s="174">
        <v>2496</v>
      </c>
      <c r="H592" s="174">
        <v>0</v>
      </c>
      <c r="I592" s="174">
        <v>0</v>
      </c>
      <c r="J592" s="174">
        <v>96</v>
      </c>
      <c r="K592" s="174">
        <v>0</v>
      </c>
      <c r="L592" s="174">
        <v>0</v>
      </c>
      <c r="M592" s="174">
        <v>0</v>
      </c>
      <c r="N592" s="174">
        <v>12640</v>
      </c>
    </row>
    <row r="593" spans="1:14" hidden="1" outlineLevel="1" x14ac:dyDescent="0.25">
      <c r="A593" s="175" t="s">
        <v>264</v>
      </c>
      <c r="B593" s="175" t="s">
        <v>265</v>
      </c>
      <c r="C593" s="175" t="s">
        <v>163</v>
      </c>
      <c r="D593" s="175" t="s">
        <v>164</v>
      </c>
      <c r="E593" s="175"/>
      <c r="F593" s="174">
        <v>0</v>
      </c>
      <c r="G593" s="174">
        <v>0</v>
      </c>
      <c r="H593" s="174">
        <v>0</v>
      </c>
      <c r="I593" s="174">
        <v>0</v>
      </c>
      <c r="J593" s="174">
        <v>0</v>
      </c>
      <c r="K593" s="174">
        <v>0</v>
      </c>
      <c r="L593" s="174">
        <v>0</v>
      </c>
      <c r="M593" s="174">
        <v>0</v>
      </c>
      <c r="N593" s="174">
        <v>0</v>
      </c>
    </row>
    <row r="594" spans="1:14" hidden="1" outlineLevel="1" x14ac:dyDescent="0.25">
      <c r="A594" s="175" t="s">
        <v>264</v>
      </c>
      <c r="B594" s="175" t="s">
        <v>265</v>
      </c>
      <c r="C594" s="175" t="s">
        <v>165</v>
      </c>
      <c r="D594" s="175" t="s">
        <v>166</v>
      </c>
      <c r="E594" s="175"/>
      <c r="F594" s="174">
        <v>6752</v>
      </c>
      <c r="G594" s="174">
        <v>0</v>
      </c>
      <c r="H594" s="174">
        <v>0</v>
      </c>
      <c r="I594" s="174">
        <v>0</v>
      </c>
      <c r="J594" s="174">
        <v>0</v>
      </c>
      <c r="K594" s="174">
        <v>0</v>
      </c>
      <c r="L594" s="174">
        <v>0</v>
      </c>
      <c r="M594" s="174">
        <v>0</v>
      </c>
      <c r="N594" s="174">
        <v>6752</v>
      </c>
    </row>
    <row r="595" spans="1:14" hidden="1" outlineLevel="1" x14ac:dyDescent="0.25">
      <c r="A595" s="175" t="s">
        <v>264</v>
      </c>
      <c r="B595" s="175" t="s">
        <v>265</v>
      </c>
      <c r="C595" s="175" t="s">
        <v>167</v>
      </c>
      <c r="D595" s="175" t="s">
        <v>168</v>
      </c>
      <c r="E595" s="175"/>
      <c r="F595" s="174">
        <v>0</v>
      </c>
      <c r="G595" s="174">
        <v>6512</v>
      </c>
      <c r="H595" s="174">
        <v>0</v>
      </c>
      <c r="I595" s="174">
        <v>0</v>
      </c>
      <c r="J595" s="174">
        <v>0</v>
      </c>
      <c r="K595" s="174">
        <v>64</v>
      </c>
      <c r="L595" s="174">
        <v>0</v>
      </c>
      <c r="M595" s="174">
        <v>0</v>
      </c>
      <c r="N595" s="174">
        <v>6576</v>
      </c>
    </row>
    <row r="596" spans="1:14" hidden="1" outlineLevel="1" x14ac:dyDescent="0.25">
      <c r="A596" s="175" t="s">
        <v>264</v>
      </c>
      <c r="B596" s="175" t="s">
        <v>265</v>
      </c>
      <c r="C596" s="175" t="s">
        <v>169</v>
      </c>
      <c r="D596" s="175" t="s">
        <v>170</v>
      </c>
      <c r="E596" s="175"/>
      <c r="F596" s="174">
        <v>0</v>
      </c>
      <c r="G596" s="174">
        <v>0</v>
      </c>
      <c r="H596" s="174">
        <v>0</v>
      </c>
      <c r="I596" s="174">
        <v>0</v>
      </c>
      <c r="J596" s="174">
        <v>1152</v>
      </c>
      <c r="K596" s="174">
        <v>0</v>
      </c>
      <c r="L596" s="174">
        <v>0</v>
      </c>
      <c r="M596" s="174">
        <v>0</v>
      </c>
      <c r="N596" s="174">
        <v>1152</v>
      </c>
    </row>
    <row r="597" spans="1:14" hidden="1" outlineLevel="1" x14ac:dyDescent="0.25">
      <c r="A597" s="175" t="s">
        <v>264</v>
      </c>
      <c r="B597" s="175" t="s">
        <v>265</v>
      </c>
      <c r="C597" s="175" t="s">
        <v>171</v>
      </c>
      <c r="D597" s="175" t="s">
        <v>172</v>
      </c>
      <c r="E597" s="175"/>
      <c r="F597" s="174">
        <v>4560</v>
      </c>
      <c r="G597" s="174">
        <v>3904</v>
      </c>
      <c r="H597" s="174">
        <v>0</v>
      </c>
      <c r="I597" s="174">
        <v>0</v>
      </c>
      <c r="J597" s="174">
        <v>7872</v>
      </c>
      <c r="K597" s="174">
        <v>0</v>
      </c>
      <c r="L597" s="174">
        <v>0</v>
      </c>
      <c r="M597" s="174">
        <v>0</v>
      </c>
      <c r="N597" s="174">
        <v>16336</v>
      </c>
    </row>
    <row r="598" spans="1:14" hidden="1" outlineLevel="1" x14ac:dyDescent="0.25">
      <c r="A598" s="175" t="s">
        <v>264</v>
      </c>
      <c r="B598" s="175" t="s">
        <v>265</v>
      </c>
      <c r="C598" s="175" t="s">
        <v>173</v>
      </c>
      <c r="D598" s="175" t="s">
        <v>174</v>
      </c>
      <c r="E598" s="175"/>
      <c r="F598" s="174">
        <v>0</v>
      </c>
      <c r="G598" s="174">
        <v>1856</v>
      </c>
      <c r="H598" s="174">
        <v>0</v>
      </c>
      <c r="I598" s="174">
        <v>0</v>
      </c>
      <c r="J598" s="174">
        <v>0</v>
      </c>
      <c r="K598" s="174">
        <v>0</v>
      </c>
      <c r="L598" s="174">
        <v>0</v>
      </c>
      <c r="M598" s="174">
        <v>0</v>
      </c>
      <c r="N598" s="174">
        <v>1856</v>
      </c>
    </row>
    <row r="599" spans="1:14" hidden="1" outlineLevel="1" x14ac:dyDescent="0.25">
      <c r="A599" s="175" t="s">
        <v>264</v>
      </c>
      <c r="B599" s="175" t="s">
        <v>265</v>
      </c>
      <c r="C599" s="175" t="s">
        <v>175</v>
      </c>
      <c r="D599" s="175" t="s">
        <v>176</v>
      </c>
      <c r="E599" s="175"/>
      <c r="F599" s="174">
        <v>0</v>
      </c>
      <c r="G599" s="174">
        <v>1872</v>
      </c>
      <c r="H599" s="174">
        <v>0</v>
      </c>
      <c r="I599" s="174">
        <v>0</v>
      </c>
      <c r="J599" s="174">
        <v>0</v>
      </c>
      <c r="K599" s="174">
        <v>6240</v>
      </c>
      <c r="L599" s="174">
        <v>0</v>
      </c>
      <c r="M599" s="174">
        <v>0</v>
      </c>
      <c r="N599" s="174">
        <v>8112</v>
      </c>
    </row>
    <row r="600" spans="1:14" hidden="1" outlineLevel="1" x14ac:dyDescent="0.25">
      <c r="A600" s="175" t="s">
        <v>264</v>
      </c>
      <c r="B600" s="175" t="s">
        <v>265</v>
      </c>
      <c r="C600" s="175" t="s">
        <v>177</v>
      </c>
      <c r="D600" s="175" t="s">
        <v>178</v>
      </c>
      <c r="E600" s="175"/>
      <c r="F600" s="174">
        <v>449184</v>
      </c>
      <c r="G600" s="174">
        <v>0</v>
      </c>
      <c r="H600" s="174">
        <v>0</v>
      </c>
      <c r="I600" s="174">
        <v>0</v>
      </c>
      <c r="J600" s="174">
        <v>0</v>
      </c>
      <c r="K600" s="174">
        <v>0</v>
      </c>
      <c r="L600" s="174">
        <v>0</v>
      </c>
      <c r="M600" s="174">
        <v>0</v>
      </c>
      <c r="N600" s="174">
        <v>449184</v>
      </c>
    </row>
    <row r="601" spans="1:14" hidden="1" outlineLevel="1" x14ac:dyDescent="0.25">
      <c r="A601" s="175" t="s">
        <v>264</v>
      </c>
      <c r="B601" s="175" t="s">
        <v>265</v>
      </c>
      <c r="C601" s="175" t="s">
        <v>179</v>
      </c>
      <c r="D601" s="175" t="s">
        <v>180</v>
      </c>
      <c r="E601" s="175"/>
      <c r="F601" s="174">
        <v>9200</v>
      </c>
      <c r="G601" s="174">
        <v>0</v>
      </c>
      <c r="H601" s="174">
        <v>0</v>
      </c>
      <c r="I601" s="174">
        <v>0</v>
      </c>
      <c r="J601" s="174">
        <v>80</v>
      </c>
      <c r="K601" s="174">
        <v>0</v>
      </c>
      <c r="L601" s="174">
        <v>0</v>
      </c>
      <c r="M601" s="174">
        <v>0</v>
      </c>
      <c r="N601" s="174">
        <v>9280</v>
      </c>
    </row>
    <row r="602" spans="1:14" hidden="1" outlineLevel="1" x14ac:dyDescent="0.25">
      <c r="A602" s="175" t="s">
        <v>264</v>
      </c>
      <c r="B602" s="175" t="s">
        <v>265</v>
      </c>
      <c r="C602" s="175" t="s">
        <v>181</v>
      </c>
      <c r="D602" s="175" t="s">
        <v>182</v>
      </c>
      <c r="E602" s="175"/>
      <c r="F602" s="174">
        <v>0</v>
      </c>
      <c r="G602" s="174">
        <v>0</v>
      </c>
      <c r="H602" s="174">
        <v>0</v>
      </c>
      <c r="I602" s="174">
        <v>0</v>
      </c>
      <c r="J602" s="174">
        <v>0</v>
      </c>
      <c r="K602" s="174">
        <v>1200</v>
      </c>
      <c r="L602" s="174">
        <v>0</v>
      </c>
      <c r="M602" s="174">
        <v>0</v>
      </c>
      <c r="N602" s="174">
        <v>1200</v>
      </c>
    </row>
    <row r="603" spans="1:14" hidden="1" outlineLevel="1" x14ac:dyDescent="0.25">
      <c r="A603" s="175" t="s">
        <v>264</v>
      </c>
      <c r="B603" s="175" t="s">
        <v>265</v>
      </c>
      <c r="C603" s="175" t="s">
        <v>183</v>
      </c>
      <c r="D603" s="175" t="s">
        <v>184</v>
      </c>
      <c r="E603" s="175"/>
      <c r="F603" s="174">
        <v>0</v>
      </c>
      <c r="G603" s="174">
        <v>0</v>
      </c>
      <c r="H603" s="174">
        <v>0</v>
      </c>
      <c r="I603" s="174">
        <v>0</v>
      </c>
      <c r="J603" s="174">
        <v>0</v>
      </c>
      <c r="K603" s="174">
        <v>0</v>
      </c>
      <c r="L603" s="174">
        <v>0</v>
      </c>
      <c r="M603" s="174">
        <v>0</v>
      </c>
      <c r="N603" s="174">
        <v>0</v>
      </c>
    </row>
    <row r="604" spans="1:14" hidden="1" outlineLevel="1" x14ac:dyDescent="0.25">
      <c r="A604" s="175" t="s">
        <v>264</v>
      </c>
      <c r="B604" s="175" t="s">
        <v>265</v>
      </c>
      <c r="C604" s="175" t="s">
        <v>185</v>
      </c>
      <c r="D604" s="175" t="s">
        <v>186</v>
      </c>
      <c r="E604" s="175"/>
      <c r="F604" s="174">
        <v>192</v>
      </c>
      <c r="G604" s="174">
        <v>0</v>
      </c>
      <c r="H604" s="174">
        <v>0</v>
      </c>
      <c r="I604" s="174">
        <v>0</v>
      </c>
      <c r="J604" s="174">
        <v>0</v>
      </c>
      <c r="K604" s="174">
        <v>20448</v>
      </c>
      <c r="L604" s="174">
        <v>0</v>
      </c>
      <c r="M604" s="174">
        <v>0</v>
      </c>
      <c r="N604" s="174">
        <v>20640</v>
      </c>
    </row>
    <row r="605" spans="1:14" hidden="1" outlineLevel="1" x14ac:dyDescent="0.25">
      <c r="A605" s="175" t="s">
        <v>264</v>
      </c>
      <c r="B605" s="175" t="s">
        <v>265</v>
      </c>
      <c r="C605" s="175" t="s">
        <v>187</v>
      </c>
      <c r="D605" s="175" t="s">
        <v>188</v>
      </c>
      <c r="E605" s="175"/>
      <c r="F605" s="174">
        <v>0</v>
      </c>
      <c r="G605" s="174">
        <v>0</v>
      </c>
      <c r="H605" s="174">
        <v>0</v>
      </c>
      <c r="I605" s="174">
        <v>0</v>
      </c>
      <c r="J605" s="174">
        <v>0</v>
      </c>
      <c r="K605" s="174">
        <v>0</v>
      </c>
      <c r="L605" s="174">
        <v>0</v>
      </c>
      <c r="M605" s="174">
        <v>0</v>
      </c>
      <c r="N605" s="174">
        <v>0</v>
      </c>
    </row>
    <row r="606" spans="1:14" hidden="1" outlineLevel="1" x14ac:dyDescent="0.25">
      <c r="A606" s="175" t="s">
        <v>264</v>
      </c>
      <c r="B606" s="175" t="s">
        <v>265</v>
      </c>
      <c r="C606" s="175" t="s">
        <v>189</v>
      </c>
      <c r="D606" s="175" t="s">
        <v>190</v>
      </c>
      <c r="E606" s="175"/>
      <c r="F606" s="174">
        <v>0</v>
      </c>
      <c r="G606" s="174">
        <v>0</v>
      </c>
      <c r="H606" s="174">
        <v>0</v>
      </c>
      <c r="I606" s="174">
        <v>0</v>
      </c>
      <c r="J606" s="174">
        <v>0</v>
      </c>
      <c r="K606" s="174">
        <v>19136</v>
      </c>
      <c r="L606" s="174">
        <v>0</v>
      </c>
      <c r="M606" s="174">
        <v>0</v>
      </c>
      <c r="N606" s="174">
        <v>19136</v>
      </c>
    </row>
    <row r="607" spans="1:14" hidden="1" outlineLevel="1" x14ac:dyDescent="0.25">
      <c r="A607" s="175" t="s">
        <v>264</v>
      </c>
      <c r="B607" s="175" t="s">
        <v>265</v>
      </c>
      <c r="C607" s="175" t="s">
        <v>191</v>
      </c>
      <c r="D607" s="175" t="s">
        <v>192</v>
      </c>
      <c r="E607" s="175"/>
      <c r="F607" s="174">
        <v>0</v>
      </c>
      <c r="G607" s="174">
        <v>241168</v>
      </c>
      <c r="H607" s="174">
        <v>0</v>
      </c>
      <c r="I607" s="174">
        <v>0</v>
      </c>
      <c r="J607" s="174">
        <v>0</v>
      </c>
      <c r="K607" s="174">
        <v>0</v>
      </c>
      <c r="L607" s="174">
        <v>0</v>
      </c>
      <c r="M607" s="174">
        <v>0</v>
      </c>
      <c r="N607" s="174">
        <v>241168</v>
      </c>
    </row>
    <row r="608" spans="1:14" hidden="1" outlineLevel="1" x14ac:dyDescent="0.25">
      <c r="A608" s="175" t="s">
        <v>264</v>
      </c>
      <c r="B608" s="175" t="s">
        <v>265</v>
      </c>
      <c r="C608" s="175" t="s">
        <v>193</v>
      </c>
      <c r="D608" s="175" t="s">
        <v>194</v>
      </c>
      <c r="E608" s="175"/>
      <c r="F608" s="174">
        <v>0</v>
      </c>
      <c r="G608" s="174">
        <v>0</v>
      </c>
      <c r="H608" s="174">
        <v>0</v>
      </c>
      <c r="I608" s="174">
        <v>0</v>
      </c>
      <c r="J608" s="174">
        <v>8928</v>
      </c>
      <c r="K608" s="174">
        <v>0</v>
      </c>
      <c r="L608" s="174">
        <v>0</v>
      </c>
      <c r="M608" s="174">
        <v>0</v>
      </c>
      <c r="N608" s="174">
        <v>8928</v>
      </c>
    </row>
    <row r="609" spans="1:14" hidden="1" outlineLevel="1" x14ac:dyDescent="0.25">
      <c r="A609" s="175" t="s">
        <v>264</v>
      </c>
      <c r="B609" s="175" t="s">
        <v>265</v>
      </c>
      <c r="C609" s="175" t="s">
        <v>195</v>
      </c>
      <c r="D609" s="175" t="s">
        <v>196</v>
      </c>
      <c r="E609" s="175"/>
      <c r="F609" s="174">
        <v>0</v>
      </c>
      <c r="G609" s="174">
        <v>0</v>
      </c>
      <c r="H609" s="174">
        <v>0</v>
      </c>
      <c r="I609" s="174">
        <v>0</v>
      </c>
      <c r="J609" s="174">
        <v>1120</v>
      </c>
      <c r="K609" s="174">
        <v>0</v>
      </c>
      <c r="L609" s="174">
        <v>0</v>
      </c>
      <c r="M609" s="174">
        <v>0</v>
      </c>
      <c r="N609" s="174">
        <v>1120</v>
      </c>
    </row>
    <row r="610" spans="1:14" hidden="1" outlineLevel="1" x14ac:dyDescent="0.25">
      <c r="A610" s="175" t="s">
        <v>264</v>
      </c>
      <c r="B610" s="175" t="s">
        <v>265</v>
      </c>
      <c r="C610" s="175" t="s">
        <v>197</v>
      </c>
      <c r="D610" s="175" t="s">
        <v>198</v>
      </c>
      <c r="E610" s="175"/>
      <c r="F610" s="174">
        <v>0</v>
      </c>
      <c r="G610" s="174">
        <v>0</v>
      </c>
      <c r="H610" s="174">
        <v>0</v>
      </c>
      <c r="I610" s="174">
        <v>0</v>
      </c>
      <c r="J610" s="174">
        <v>0</v>
      </c>
      <c r="K610" s="174">
        <v>0</v>
      </c>
      <c r="L610" s="174">
        <v>0</v>
      </c>
      <c r="M610" s="174">
        <v>0</v>
      </c>
      <c r="N610" s="174">
        <v>0</v>
      </c>
    </row>
    <row r="611" spans="1:14" hidden="1" outlineLevel="1" x14ac:dyDescent="0.25">
      <c r="A611" s="175" t="s">
        <v>264</v>
      </c>
      <c r="B611" s="175" t="s">
        <v>265</v>
      </c>
      <c r="C611" s="175" t="s">
        <v>199</v>
      </c>
      <c r="D611" s="175" t="s">
        <v>200</v>
      </c>
      <c r="E611" s="175"/>
      <c r="F611" s="174">
        <v>1680</v>
      </c>
      <c r="G611" s="174">
        <v>0</v>
      </c>
      <c r="H611" s="174">
        <v>0</v>
      </c>
      <c r="I611" s="174">
        <v>0</v>
      </c>
      <c r="J611" s="174">
        <v>0</v>
      </c>
      <c r="K611" s="174">
        <v>0</v>
      </c>
      <c r="L611" s="174">
        <v>0</v>
      </c>
      <c r="M611" s="174">
        <v>0</v>
      </c>
      <c r="N611" s="174">
        <v>1680</v>
      </c>
    </row>
    <row r="612" spans="1:14" hidden="1" outlineLevel="1" x14ac:dyDescent="0.25">
      <c r="A612" s="175" t="s">
        <v>264</v>
      </c>
      <c r="B612" s="175" t="s">
        <v>265</v>
      </c>
      <c r="C612" s="175" t="s">
        <v>201</v>
      </c>
      <c r="D612" s="175" t="s">
        <v>202</v>
      </c>
      <c r="E612" s="175"/>
      <c r="F612" s="174">
        <v>25872</v>
      </c>
      <c r="G612" s="174">
        <v>0</v>
      </c>
      <c r="H612" s="174">
        <v>0</v>
      </c>
      <c r="I612" s="174">
        <v>0</v>
      </c>
      <c r="J612" s="174">
        <v>1296</v>
      </c>
      <c r="K612" s="174">
        <v>0</v>
      </c>
      <c r="L612" s="174">
        <v>0</v>
      </c>
      <c r="M612" s="174">
        <v>0</v>
      </c>
      <c r="N612" s="174">
        <v>27168</v>
      </c>
    </row>
    <row r="613" spans="1:14" hidden="1" outlineLevel="1" x14ac:dyDescent="0.25">
      <c r="A613" s="175" t="s">
        <v>264</v>
      </c>
      <c r="B613" s="175" t="s">
        <v>265</v>
      </c>
      <c r="C613" s="175" t="s">
        <v>203</v>
      </c>
      <c r="D613" s="175" t="s">
        <v>204</v>
      </c>
      <c r="E613" s="175"/>
      <c r="F613" s="174">
        <v>603984</v>
      </c>
      <c r="G613" s="174">
        <v>0</v>
      </c>
      <c r="H613" s="174">
        <v>0</v>
      </c>
      <c r="I613" s="174">
        <v>0</v>
      </c>
      <c r="J613" s="174">
        <v>0</v>
      </c>
      <c r="K613" s="174">
        <v>0</v>
      </c>
      <c r="L613" s="174">
        <v>0</v>
      </c>
      <c r="M613" s="174">
        <v>0</v>
      </c>
      <c r="N613" s="174">
        <v>603984</v>
      </c>
    </row>
    <row r="614" spans="1:14" hidden="1" outlineLevel="1" x14ac:dyDescent="0.25">
      <c r="A614" s="175" t="s">
        <v>264</v>
      </c>
      <c r="B614" s="175" t="s">
        <v>265</v>
      </c>
      <c r="C614" s="175" t="s">
        <v>205</v>
      </c>
      <c r="D614" s="175" t="s">
        <v>206</v>
      </c>
      <c r="E614" s="175"/>
      <c r="F614" s="174">
        <v>86768</v>
      </c>
      <c r="G614" s="174">
        <v>0</v>
      </c>
      <c r="H614" s="174">
        <v>0</v>
      </c>
      <c r="I614" s="174">
        <v>0</v>
      </c>
      <c r="J614" s="174">
        <v>5760</v>
      </c>
      <c r="K614" s="174">
        <v>0</v>
      </c>
      <c r="L614" s="174">
        <v>0</v>
      </c>
      <c r="M614" s="174">
        <v>0</v>
      </c>
      <c r="N614" s="174">
        <v>92528</v>
      </c>
    </row>
    <row r="615" spans="1:14" hidden="1" outlineLevel="1" x14ac:dyDescent="0.25">
      <c r="A615" s="175" t="s">
        <v>264</v>
      </c>
      <c r="B615" s="175" t="s">
        <v>265</v>
      </c>
      <c r="C615" s="175" t="s">
        <v>207</v>
      </c>
      <c r="D615" s="175" t="s">
        <v>208</v>
      </c>
      <c r="E615" s="175"/>
      <c r="F615" s="174">
        <v>0</v>
      </c>
      <c r="G615" s="174">
        <v>0</v>
      </c>
      <c r="H615" s="174">
        <v>0</v>
      </c>
      <c r="I615" s="174">
        <v>0</v>
      </c>
      <c r="J615" s="174">
        <v>0</v>
      </c>
      <c r="K615" s="174">
        <v>0</v>
      </c>
      <c r="L615" s="174">
        <v>0</v>
      </c>
      <c r="M615" s="174">
        <v>0</v>
      </c>
      <c r="N615" s="174">
        <v>0</v>
      </c>
    </row>
    <row r="616" spans="1:14" hidden="1" outlineLevel="1" x14ac:dyDescent="0.25">
      <c r="A616" s="175" t="s">
        <v>264</v>
      </c>
      <c r="B616" s="175" t="s">
        <v>265</v>
      </c>
      <c r="C616" s="175" t="s">
        <v>209</v>
      </c>
      <c r="D616" s="175" t="s">
        <v>210</v>
      </c>
      <c r="E616" s="175"/>
      <c r="F616" s="174">
        <v>1199824</v>
      </c>
      <c r="G616" s="174">
        <v>573552</v>
      </c>
      <c r="H616" s="174">
        <v>0</v>
      </c>
      <c r="I616" s="174">
        <v>0</v>
      </c>
      <c r="J616" s="174">
        <v>30528</v>
      </c>
      <c r="K616" s="174">
        <v>47088</v>
      </c>
      <c r="L616" s="174">
        <v>0</v>
      </c>
      <c r="M616" s="174">
        <v>0</v>
      </c>
      <c r="N616" s="174">
        <v>1850992</v>
      </c>
    </row>
    <row r="617" spans="1:14" hidden="1" outlineLevel="1" x14ac:dyDescent="0.25">
      <c r="D617" s="173" t="s">
        <v>211</v>
      </c>
      <c r="E617" s="173"/>
    </row>
    <row r="618" spans="1:14" hidden="1" outlineLevel="1" x14ac:dyDescent="0.25">
      <c r="A618" s="175" t="s">
        <v>264</v>
      </c>
      <c r="B618" s="175" t="s">
        <v>265</v>
      </c>
      <c r="C618" s="175" t="s">
        <v>212</v>
      </c>
      <c r="D618" s="175" t="s">
        <v>213</v>
      </c>
      <c r="E618" s="175"/>
      <c r="F618" s="174">
        <v>0</v>
      </c>
      <c r="G618" s="174">
        <v>0</v>
      </c>
      <c r="H618" s="174">
        <v>0</v>
      </c>
      <c r="I618" s="174">
        <v>0</v>
      </c>
      <c r="J618" s="174">
        <v>0</v>
      </c>
      <c r="K618" s="174">
        <v>0</v>
      </c>
      <c r="L618" s="174">
        <v>0</v>
      </c>
      <c r="M618" s="174">
        <v>0</v>
      </c>
      <c r="N618" s="174">
        <v>0</v>
      </c>
    </row>
    <row r="619" spans="1:14" hidden="1" outlineLevel="1" x14ac:dyDescent="0.25">
      <c r="A619" s="175" t="s">
        <v>264</v>
      </c>
      <c r="B619" s="175" t="s">
        <v>265</v>
      </c>
      <c r="C619" s="175" t="s">
        <v>214</v>
      </c>
      <c r="D619" s="175" t="s">
        <v>215</v>
      </c>
      <c r="E619" s="175"/>
      <c r="F619" s="174">
        <v>0</v>
      </c>
      <c r="G619" s="174">
        <v>0</v>
      </c>
      <c r="H619" s="174">
        <v>0</v>
      </c>
      <c r="I619" s="174">
        <v>0</v>
      </c>
      <c r="J619" s="174">
        <v>0</v>
      </c>
      <c r="K619" s="174">
        <v>0</v>
      </c>
      <c r="L619" s="174">
        <v>0</v>
      </c>
      <c r="M619" s="174">
        <v>0</v>
      </c>
      <c r="N619" s="174">
        <v>0</v>
      </c>
    </row>
    <row r="620" spans="1:14" hidden="1" outlineLevel="1" x14ac:dyDescent="0.25">
      <c r="A620" s="175" t="s">
        <v>264</v>
      </c>
      <c r="B620" s="175" t="s">
        <v>265</v>
      </c>
      <c r="C620" s="175" t="s">
        <v>216</v>
      </c>
      <c r="D620" s="175" t="s">
        <v>217</v>
      </c>
      <c r="E620" s="175"/>
      <c r="F620" s="174">
        <v>0</v>
      </c>
      <c r="G620" s="174">
        <v>0</v>
      </c>
      <c r="H620" s="174">
        <v>0</v>
      </c>
      <c r="I620" s="174">
        <v>0</v>
      </c>
      <c r="J620" s="174">
        <v>0</v>
      </c>
      <c r="K620" s="174">
        <v>0</v>
      </c>
      <c r="L620" s="174">
        <v>0</v>
      </c>
      <c r="M620" s="174">
        <v>0</v>
      </c>
      <c r="N620" s="174">
        <v>0</v>
      </c>
    </row>
    <row r="621" spans="1:14" hidden="1" outlineLevel="1" x14ac:dyDescent="0.25">
      <c r="A621" s="175" t="s">
        <v>264</v>
      </c>
      <c r="B621" s="175" t="s">
        <v>265</v>
      </c>
      <c r="C621" s="175" t="s">
        <v>218</v>
      </c>
      <c r="D621" s="175" t="s">
        <v>219</v>
      </c>
      <c r="E621" s="175"/>
      <c r="F621" s="174">
        <v>0</v>
      </c>
      <c r="G621" s="174">
        <v>0</v>
      </c>
      <c r="H621" s="174">
        <v>0</v>
      </c>
      <c r="I621" s="174">
        <v>0</v>
      </c>
      <c r="J621" s="174">
        <v>0</v>
      </c>
      <c r="K621" s="174">
        <v>0</v>
      </c>
      <c r="L621" s="174">
        <v>0</v>
      </c>
      <c r="M621" s="174">
        <v>0</v>
      </c>
      <c r="N621" s="174">
        <v>0</v>
      </c>
    </row>
    <row r="622" spans="1:14" hidden="1" outlineLevel="1" x14ac:dyDescent="0.25">
      <c r="A622" s="175" t="s">
        <v>264</v>
      </c>
      <c r="B622" s="175" t="s">
        <v>265</v>
      </c>
      <c r="C622" s="175" t="s">
        <v>482</v>
      </c>
      <c r="D622" s="175" t="s">
        <v>483</v>
      </c>
      <c r="E622" s="175"/>
      <c r="F622" s="174">
        <v>0</v>
      </c>
      <c r="G622" s="174">
        <v>0</v>
      </c>
      <c r="H622" s="174">
        <v>0</v>
      </c>
      <c r="I622" s="174">
        <v>0</v>
      </c>
      <c r="J622" s="174">
        <v>0</v>
      </c>
      <c r="K622" s="174">
        <v>0</v>
      </c>
      <c r="L622" s="174">
        <v>0</v>
      </c>
      <c r="M622" s="174">
        <v>0</v>
      </c>
      <c r="N622" s="174">
        <v>0</v>
      </c>
    </row>
    <row r="623" spans="1:14" hidden="1" outlineLevel="1" x14ac:dyDescent="0.25">
      <c r="A623" s="175" t="s">
        <v>264</v>
      </c>
      <c r="B623" s="175" t="s">
        <v>265</v>
      </c>
      <c r="C623" s="175" t="s">
        <v>484</v>
      </c>
      <c r="D623" s="175" t="s">
        <v>220</v>
      </c>
      <c r="E623" s="175"/>
      <c r="F623" s="174">
        <v>0</v>
      </c>
      <c r="G623" s="174">
        <v>0</v>
      </c>
      <c r="H623" s="174">
        <v>0</v>
      </c>
      <c r="I623" s="174">
        <v>0</v>
      </c>
      <c r="J623" s="174">
        <v>0</v>
      </c>
      <c r="K623" s="174">
        <v>0</v>
      </c>
      <c r="L623" s="174">
        <v>0</v>
      </c>
      <c r="M623" s="174">
        <v>0</v>
      </c>
      <c r="N623" s="174">
        <v>0</v>
      </c>
    </row>
    <row r="624" spans="1:14" hidden="1" outlineLevel="1" x14ac:dyDescent="0.25"/>
    <row r="625" spans="1:14" hidden="1" outlineLevel="1" x14ac:dyDescent="0.25"/>
    <row r="626" spans="1:14" hidden="1" outlineLevel="1" x14ac:dyDescent="0.25">
      <c r="A626" s="173" t="s">
        <v>266</v>
      </c>
    </row>
    <row r="627" spans="1:14" hidden="1" outlineLevel="1" x14ac:dyDescent="0.25">
      <c r="A627" s="175" t="s">
        <v>6</v>
      </c>
      <c r="B627" s="175" t="s">
        <v>143</v>
      </c>
      <c r="C627" s="175" t="s">
        <v>14</v>
      </c>
      <c r="D627" s="173" t="s">
        <v>144</v>
      </c>
      <c r="E627" s="173"/>
      <c r="F627" s="174" t="s">
        <v>145</v>
      </c>
      <c r="G627" s="174" t="s">
        <v>146</v>
      </c>
      <c r="H627" s="174" t="s">
        <v>147</v>
      </c>
      <c r="I627" s="174" t="s">
        <v>148</v>
      </c>
      <c r="J627" s="174" t="s">
        <v>149</v>
      </c>
      <c r="K627" s="174" t="s">
        <v>150</v>
      </c>
      <c r="L627" s="174" t="s">
        <v>151</v>
      </c>
      <c r="M627" s="174" t="s">
        <v>152</v>
      </c>
      <c r="N627" s="174" t="s">
        <v>5</v>
      </c>
    </row>
    <row r="628" spans="1:14" hidden="1" outlineLevel="1" x14ac:dyDescent="0.25">
      <c r="A628" s="175" t="s">
        <v>267</v>
      </c>
      <c r="B628" s="175" t="s">
        <v>268</v>
      </c>
      <c r="C628" s="175" t="s">
        <v>155</v>
      </c>
      <c r="D628" s="175" t="s">
        <v>156</v>
      </c>
      <c r="E628" s="175"/>
      <c r="F628" s="174">
        <v>1056</v>
      </c>
      <c r="G628" s="174">
        <v>0</v>
      </c>
      <c r="H628" s="174">
        <v>0</v>
      </c>
      <c r="I628" s="174">
        <v>0</v>
      </c>
      <c r="J628" s="174">
        <v>0</v>
      </c>
      <c r="K628" s="174">
        <v>0</v>
      </c>
      <c r="L628" s="174">
        <v>0</v>
      </c>
      <c r="M628" s="174">
        <v>0</v>
      </c>
      <c r="N628" s="174">
        <v>1056</v>
      </c>
    </row>
    <row r="629" spans="1:14" hidden="1" outlineLevel="1" x14ac:dyDescent="0.25">
      <c r="A629" s="175" t="s">
        <v>267</v>
      </c>
      <c r="B629" s="175" t="s">
        <v>268</v>
      </c>
      <c r="C629" s="175" t="s">
        <v>157</v>
      </c>
      <c r="D629" s="175" t="s">
        <v>158</v>
      </c>
      <c r="E629" s="175"/>
      <c r="F629" s="174">
        <v>0</v>
      </c>
      <c r="G629" s="174">
        <v>0</v>
      </c>
      <c r="H629" s="174">
        <v>0</v>
      </c>
      <c r="I629" s="174">
        <v>0</v>
      </c>
      <c r="J629" s="174">
        <v>5536</v>
      </c>
      <c r="K629" s="174">
        <v>0</v>
      </c>
      <c r="L629" s="174">
        <v>0</v>
      </c>
      <c r="M629" s="174">
        <v>0</v>
      </c>
      <c r="N629" s="174">
        <v>5536</v>
      </c>
    </row>
    <row r="630" spans="1:14" hidden="1" outlineLevel="1" x14ac:dyDescent="0.25">
      <c r="A630" s="175" t="s">
        <v>267</v>
      </c>
      <c r="B630" s="175" t="s">
        <v>268</v>
      </c>
      <c r="C630" s="175" t="s">
        <v>159</v>
      </c>
      <c r="D630" s="175" t="s">
        <v>160</v>
      </c>
      <c r="E630" s="175"/>
      <c r="F630" s="174">
        <v>0</v>
      </c>
      <c r="G630" s="174">
        <v>7200</v>
      </c>
      <c r="H630" s="174">
        <v>0</v>
      </c>
      <c r="I630" s="174">
        <v>0</v>
      </c>
      <c r="J630" s="174">
        <v>0</v>
      </c>
      <c r="K630" s="174">
        <v>0</v>
      </c>
      <c r="L630" s="174">
        <v>0</v>
      </c>
      <c r="M630" s="174">
        <v>0</v>
      </c>
      <c r="N630" s="174">
        <v>7200</v>
      </c>
    </row>
    <row r="631" spans="1:14" hidden="1" outlineLevel="1" x14ac:dyDescent="0.25">
      <c r="A631" s="175" t="s">
        <v>267</v>
      </c>
      <c r="B631" s="175" t="s">
        <v>268</v>
      </c>
      <c r="C631" s="175" t="s">
        <v>161</v>
      </c>
      <c r="D631" s="175" t="s">
        <v>162</v>
      </c>
      <c r="E631" s="175"/>
      <c r="F631" s="174">
        <v>0</v>
      </c>
      <c r="G631" s="174">
        <v>0</v>
      </c>
      <c r="H631" s="174">
        <v>0</v>
      </c>
      <c r="I631" s="174">
        <v>0</v>
      </c>
      <c r="J631" s="174">
        <v>0</v>
      </c>
      <c r="K631" s="174">
        <v>288</v>
      </c>
      <c r="L631" s="174">
        <v>0</v>
      </c>
      <c r="M631" s="174">
        <v>0</v>
      </c>
      <c r="N631" s="174">
        <v>288</v>
      </c>
    </row>
    <row r="632" spans="1:14" hidden="1" outlineLevel="1" x14ac:dyDescent="0.25">
      <c r="A632" s="175" t="s">
        <v>267</v>
      </c>
      <c r="B632" s="175" t="s">
        <v>268</v>
      </c>
      <c r="C632" s="175" t="s">
        <v>163</v>
      </c>
      <c r="D632" s="175" t="s">
        <v>164</v>
      </c>
      <c r="E632" s="175"/>
      <c r="F632" s="174">
        <v>0</v>
      </c>
      <c r="G632" s="174">
        <v>0</v>
      </c>
      <c r="H632" s="174">
        <v>0</v>
      </c>
      <c r="I632" s="174">
        <v>0</v>
      </c>
      <c r="J632" s="174">
        <v>0</v>
      </c>
      <c r="K632" s="174">
        <v>0</v>
      </c>
      <c r="L632" s="174">
        <v>0</v>
      </c>
      <c r="M632" s="174">
        <v>0</v>
      </c>
      <c r="N632" s="174">
        <v>0</v>
      </c>
    </row>
    <row r="633" spans="1:14" hidden="1" outlineLevel="1" x14ac:dyDescent="0.25">
      <c r="A633" s="175" t="s">
        <v>267</v>
      </c>
      <c r="B633" s="175" t="s">
        <v>268</v>
      </c>
      <c r="C633" s="175" t="s">
        <v>165</v>
      </c>
      <c r="D633" s="175" t="s">
        <v>166</v>
      </c>
      <c r="E633" s="175"/>
      <c r="F633" s="174">
        <v>0</v>
      </c>
      <c r="G633" s="174">
        <v>0</v>
      </c>
      <c r="H633" s="174">
        <v>0</v>
      </c>
      <c r="I633" s="174">
        <v>0</v>
      </c>
      <c r="J633" s="174">
        <v>0</v>
      </c>
      <c r="K633" s="174">
        <v>0</v>
      </c>
      <c r="L633" s="174">
        <v>0</v>
      </c>
      <c r="M633" s="174">
        <v>0</v>
      </c>
      <c r="N633" s="174">
        <v>0</v>
      </c>
    </row>
    <row r="634" spans="1:14" hidden="1" outlineLevel="1" x14ac:dyDescent="0.25">
      <c r="A634" s="175" t="s">
        <v>267</v>
      </c>
      <c r="B634" s="175" t="s">
        <v>268</v>
      </c>
      <c r="C634" s="175" t="s">
        <v>167</v>
      </c>
      <c r="D634" s="175" t="s">
        <v>168</v>
      </c>
      <c r="E634" s="175"/>
      <c r="F634" s="174">
        <v>0</v>
      </c>
      <c r="G634" s="174">
        <v>0</v>
      </c>
      <c r="H634" s="174">
        <v>0</v>
      </c>
      <c r="I634" s="174">
        <v>0</v>
      </c>
      <c r="J634" s="174">
        <v>0</v>
      </c>
      <c r="K634" s="174">
        <v>0</v>
      </c>
      <c r="L634" s="174">
        <v>0</v>
      </c>
      <c r="M634" s="174">
        <v>0</v>
      </c>
      <c r="N634" s="174">
        <v>0</v>
      </c>
    </row>
    <row r="635" spans="1:14" hidden="1" outlineLevel="1" x14ac:dyDescent="0.25">
      <c r="A635" s="175" t="s">
        <v>267</v>
      </c>
      <c r="B635" s="175" t="s">
        <v>268</v>
      </c>
      <c r="C635" s="175" t="s">
        <v>169</v>
      </c>
      <c r="D635" s="175" t="s">
        <v>170</v>
      </c>
      <c r="E635" s="175"/>
      <c r="F635" s="174">
        <v>0</v>
      </c>
      <c r="G635" s="174">
        <v>0</v>
      </c>
      <c r="H635" s="174">
        <v>0</v>
      </c>
      <c r="I635" s="174">
        <v>0</v>
      </c>
      <c r="J635" s="174">
        <v>0</v>
      </c>
      <c r="K635" s="174">
        <v>0</v>
      </c>
      <c r="L635" s="174">
        <v>0</v>
      </c>
      <c r="M635" s="174">
        <v>0</v>
      </c>
      <c r="N635" s="174">
        <v>0</v>
      </c>
    </row>
    <row r="636" spans="1:14" hidden="1" outlineLevel="1" x14ac:dyDescent="0.25">
      <c r="A636" s="175" t="s">
        <v>267</v>
      </c>
      <c r="B636" s="175" t="s">
        <v>268</v>
      </c>
      <c r="C636" s="175" t="s">
        <v>171</v>
      </c>
      <c r="D636" s="175" t="s">
        <v>172</v>
      </c>
      <c r="E636" s="175"/>
      <c r="F636" s="174">
        <v>960</v>
      </c>
      <c r="G636" s="174">
        <v>64</v>
      </c>
      <c r="H636" s="174">
        <v>0</v>
      </c>
      <c r="I636" s="174">
        <v>0</v>
      </c>
      <c r="J636" s="174">
        <v>3072</v>
      </c>
      <c r="K636" s="174">
        <v>0</v>
      </c>
      <c r="L636" s="174">
        <v>0</v>
      </c>
      <c r="M636" s="174">
        <v>0</v>
      </c>
      <c r="N636" s="174">
        <v>4096</v>
      </c>
    </row>
    <row r="637" spans="1:14" hidden="1" outlineLevel="1" x14ac:dyDescent="0.25">
      <c r="A637" s="175" t="s">
        <v>267</v>
      </c>
      <c r="B637" s="175" t="s">
        <v>268</v>
      </c>
      <c r="C637" s="175" t="s">
        <v>173</v>
      </c>
      <c r="D637" s="175" t="s">
        <v>174</v>
      </c>
      <c r="E637" s="175"/>
      <c r="F637" s="174">
        <v>0</v>
      </c>
      <c r="G637" s="174">
        <v>0</v>
      </c>
      <c r="H637" s="174">
        <v>0</v>
      </c>
      <c r="I637" s="174">
        <v>0</v>
      </c>
      <c r="J637" s="174">
        <v>0</v>
      </c>
      <c r="K637" s="174">
        <v>0</v>
      </c>
      <c r="L637" s="174">
        <v>0</v>
      </c>
      <c r="M637" s="174">
        <v>0</v>
      </c>
      <c r="N637" s="174">
        <v>0</v>
      </c>
    </row>
    <row r="638" spans="1:14" hidden="1" outlineLevel="1" x14ac:dyDescent="0.25">
      <c r="A638" s="175" t="s">
        <v>267</v>
      </c>
      <c r="B638" s="175" t="s">
        <v>268</v>
      </c>
      <c r="C638" s="175" t="s">
        <v>175</v>
      </c>
      <c r="D638" s="175" t="s">
        <v>176</v>
      </c>
      <c r="E638" s="175"/>
      <c r="F638" s="174">
        <v>0</v>
      </c>
      <c r="G638" s="174">
        <v>0</v>
      </c>
      <c r="H638" s="174">
        <v>0</v>
      </c>
      <c r="I638" s="174">
        <v>0</v>
      </c>
      <c r="J638" s="174">
        <v>0</v>
      </c>
      <c r="K638" s="174">
        <v>3520</v>
      </c>
      <c r="L638" s="174">
        <v>0</v>
      </c>
      <c r="M638" s="174">
        <v>0</v>
      </c>
      <c r="N638" s="174">
        <v>3520</v>
      </c>
    </row>
    <row r="639" spans="1:14" hidden="1" outlineLevel="1" x14ac:dyDescent="0.25">
      <c r="A639" s="175" t="s">
        <v>267</v>
      </c>
      <c r="B639" s="175" t="s">
        <v>268</v>
      </c>
      <c r="C639" s="175" t="s">
        <v>177</v>
      </c>
      <c r="D639" s="175" t="s">
        <v>178</v>
      </c>
      <c r="E639" s="175"/>
      <c r="F639" s="174">
        <v>17904</v>
      </c>
      <c r="G639" s="174">
        <v>0</v>
      </c>
      <c r="H639" s="174">
        <v>0</v>
      </c>
      <c r="I639" s="174">
        <v>0</v>
      </c>
      <c r="J639" s="174">
        <v>0</v>
      </c>
      <c r="K639" s="174">
        <v>0</v>
      </c>
      <c r="L639" s="174">
        <v>0</v>
      </c>
      <c r="M639" s="174">
        <v>0</v>
      </c>
      <c r="N639" s="174">
        <v>17904</v>
      </c>
    </row>
    <row r="640" spans="1:14" hidden="1" outlineLevel="1" x14ac:dyDescent="0.25">
      <c r="A640" s="175" t="s">
        <v>267</v>
      </c>
      <c r="B640" s="175" t="s">
        <v>268</v>
      </c>
      <c r="C640" s="175" t="s">
        <v>179</v>
      </c>
      <c r="D640" s="175" t="s">
        <v>180</v>
      </c>
      <c r="E640" s="175"/>
      <c r="F640" s="174">
        <v>2928</v>
      </c>
      <c r="G640" s="174">
        <v>0</v>
      </c>
      <c r="H640" s="174">
        <v>0</v>
      </c>
      <c r="I640" s="174">
        <v>0</v>
      </c>
      <c r="J640" s="174">
        <v>0</v>
      </c>
      <c r="K640" s="174">
        <v>0</v>
      </c>
      <c r="L640" s="174">
        <v>0</v>
      </c>
      <c r="M640" s="174">
        <v>0</v>
      </c>
      <c r="N640" s="174">
        <v>2928</v>
      </c>
    </row>
    <row r="641" spans="1:14" hidden="1" outlineLevel="1" x14ac:dyDescent="0.25">
      <c r="A641" s="175" t="s">
        <v>267</v>
      </c>
      <c r="B641" s="175" t="s">
        <v>268</v>
      </c>
      <c r="C641" s="175" t="s">
        <v>181</v>
      </c>
      <c r="D641" s="175" t="s">
        <v>182</v>
      </c>
      <c r="E641" s="175"/>
      <c r="F641" s="174">
        <v>0</v>
      </c>
      <c r="G641" s="174">
        <v>0</v>
      </c>
      <c r="H641" s="174">
        <v>0</v>
      </c>
      <c r="I641" s="174">
        <v>0</v>
      </c>
      <c r="J641" s="174">
        <v>0</v>
      </c>
      <c r="K641" s="174">
        <v>0</v>
      </c>
      <c r="L641" s="174">
        <v>0</v>
      </c>
      <c r="M641" s="174">
        <v>0</v>
      </c>
      <c r="N641" s="174">
        <v>0</v>
      </c>
    </row>
    <row r="642" spans="1:14" hidden="1" outlineLevel="1" x14ac:dyDescent="0.25">
      <c r="A642" s="175" t="s">
        <v>267</v>
      </c>
      <c r="B642" s="175" t="s">
        <v>268</v>
      </c>
      <c r="C642" s="175" t="s">
        <v>183</v>
      </c>
      <c r="D642" s="175" t="s">
        <v>184</v>
      </c>
      <c r="E642" s="175"/>
      <c r="F642" s="174">
        <v>0</v>
      </c>
      <c r="G642" s="174">
        <v>0</v>
      </c>
      <c r="H642" s="174">
        <v>0</v>
      </c>
      <c r="I642" s="174">
        <v>0</v>
      </c>
      <c r="J642" s="174">
        <v>0</v>
      </c>
      <c r="K642" s="174">
        <v>0</v>
      </c>
      <c r="L642" s="174">
        <v>0</v>
      </c>
      <c r="M642" s="174">
        <v>0</v>
      </c>
      <c r="N642" s="174">
        <v>0</v>
      </c>
    </row>
    <row r="643" spans="1:14" hidden="1" outlineLevel="1" x14ac:dyDescent="0.25">
      <c r="A643" s="175" t="s">
        <v>267</v>
      </c>
      <c r="B643" s="175" t="s">
        <v>268</v>
      </c>
      <c r="C643" s="175" t="s">
        <v>185</v>
      </c>
      <c r="D643" s="175" t="s">
        <v>186</v>
      </c>
      <c r="E643" s="175"/>
      <c r="F643" s="174">
        <v>0</v>
      </c>
      <c r="G643" s="174">
        <v>0</v>
      </c>
      <c r="H643" s="174">
        <v>0</v>
      </c>
      <c r="I643" s="174">
        <v>0</v>
      </c>
      <c r="J643" s="174">
        <v>0</v>
      </c>
      <c r="K643" s="174">
        <v>0</v>
      </c>
      <c r="L643" s="174">
        <v>0</v>
      </c>
      <c r="M643" s="174">
        <v>0</v>
      </c>
      <c r="N643" s="174">
        <v>0</v>
      </c>
    </row>
    <row r="644" spans="1:14" hidden="1" outlineLevel="1" x14ac:dyDescent="0.25">
      <c r="A644" s="175" t="s">
        <v>267</v>
      </c>
      <c r="B644" s="175" t="s">
        <v>268</v>
      </c>
      <c r="C644" s="175" t="s">
        <v>187</v>
      </c>
      <c r="D644" s="175" t="s">
        <v>188</v>
      </c>
      <c r="E644" s="175"/>
      <c r="F644" s="174">
        <v>0</v>
      </c>
      <c r="G644" s="174">
        <v>0</v>
      </c>
      <c r="H644" s="174">
        <v>0</v>
      </c>
      <c r="I644" s="174">
        <v>0</v>
      </c>
      <c r="J644" s="174">
        <v>0</v>
      </c>
      <c r="K644" s="174">
        <v>0</v>
      </c>
      <c r="L644" s="174">
        <v>0</v>
      </c>
      <c r="M644" s="174">
        <v>0</v>
      </c>
      <c r="N644" s="174">
        <v>0</v>
      </c>
    </row>
    <row r="645" spans="1:14" hidden="1" outlineLevel="1" x14ac:dyDescent="0.25">
      <c r="A645" s="175" t="s">
        <v>267</v>
      </c>
      <c r="B645" s="175" t="s">
        <v>268</v>
      </c>
      <c r="C645" s="175" t="s">
        <v>189</v>
      </c>
      <c r="D645" s="175" t="s">
        <v>190</v>
      </c>
      <c r="E645" s="175"/>
      <c r="F645" s="174">
        <v>0</v>
      </c>
      <c r="G645" s="174">
        <v>0</v>
      </c>
      <c r="H645" s="174">
        <v>0</v>
      </c>
      <c r="I645" s="174">
        <v>0</v>
      </c>
      <c r="J645" s="174">
        <v>0</v>
      </c>
      <c r="K645" s="174">
        <v>0</v>
      </c>
      <c r="L645" s="174">
        <v>0</v>
      </c>
      <c r="M645" s="174">
        <v>0</v>
      </c>
      <c r="N645" s="174">
        <v>0</v>
      </c>
    </row>
    <row r="646" spans="1:14" hidden="1" outlineLevel="1" x14ac:dyDescent="0.25">
      <c r="A646" s="175" t="s">
        <v>267</v>
      </c>
      <c r="B646" s="175" t="s">
        <v>268</v>
      </c>
      <c r="C646" s="175" t="s">
        <v>191</v>
      </c>
      <c r="D646" s="175" t="s">
        <v>192</v>
      </c>
      <c r="E646" s="175"/>
      <c r="F646" s="174">
        <v>0</v>
      </c>
      <c r="G646" s="174">
        <v>13856</v>
      </c>
      <c r="H646" s="174">
        <v>0</v>
      </c>
      <c r="I646" s="174">
        <v>0</v>
      </c>
      <c r="J646" s="174">
        <v>0</v>
      </c>
      <c r="K646" s="174">
        <v>0</v>
      </c>
      <c r="L646" s="174">
        <v>0</v>
      </c>
      <c r="M646" s="174">
        <v>0</v>
      </c>
      <c r="N646" s="174">
        <v>13856</v>
      </c>
    </row>
    <row r="647" spans="1:14" hidden="1" outlineLevel="1" x14ac:dyDescent="0.25">
      <c r="A647" s="175" t="s">
        <v>267</v>
      </c>
      <c r="B647" s="175" t="s">
        <v>268</v>
      </c>
      <c r="C647" s="175" t="s">
        <v>193</v>
      </c>
      <c r="D647" s="175" t="s">
        <v>194</v>
      </c>
      <c r="E647" s="175"/>
      <c r="F647" s="174">
        <v>0</v>
      </c>
      <c r="G647" s="174">
        <v>0</v>
      </c>
      <c r="H647" s="174">
        <v>0</v>
      </c>
      <c r="I647" s="174">
        <v>0</v>
      </c>
      <c r="J647" s="174">
        <v>0</v>
      </c>
      <c r="K647" s="174">
        <v>0</v>
      </c>
      <c r="L647" s="174">
        <v>0</v>
      </c>
      <c r="M647" s="174">
        <v>0</v>
      </c>
      <c r="N647" s="174">
        <v>0</v>
      </c>
    </row>
    <row r="648" spans="1:14" hidden="1" outlineLevel="1" x14ac:dyDescent="0.25">
      <c r="A648" s="175" t="s">
        <v>267</v>
      </c>
      <c r="B648" s="175" t="s">
        <v>268</v>
      </c>
      <c r="C648" s="175" t="s">
        <v>195</v>
      </c>
      <c r="D648" s="175" t="s">
        <v>196</v>
      </c>
      <c r="E648" s="175"/>
      <c r="F648" s="174">
        <v>0</v>
      </c>
      <c r="G648" s="174">
        <v>0</v>
      </c>
      <c r="H648" s="174">
        <v>0</v>
      </c>
      <c r="I648" s="174">
        <v>0</v>
      </c>
      <c r="J648" s="174">
        <v>0</v>
      </c>
      <c r="K648" s="174">
        <v>0</v>
      </c>
      <c r="L648" s="174">
        <v>0</v>
      </c>
      <c r="M648" s="174">
        <v>0</v>
      </c>
      <c r="N648" s="174">
        <v>0</v>
      </c>
    </row>
    <row r="649" spans="1:14" hidden="1" outlineLevel="1" x14ac:dyDescent="0.25">
      <c r="A649" s="175" t="s">
        <v>267</v>
      </c>
      <c r="B649" s="175" t="s">
        <v>268</v>
      </c>
      <c r="C649" s="175" t="s">
        <v>197</v>
      </c>
      <c r="D649" s="175" t="s">
        <v>198</v>
      </c>
      <c r="E649" s="175"/>
      <c r="F649" s="174">
        <v>0</v>
      </c>
      <c r="G649" s="174">
        <v>0</v>
      </c>
      <c r="H649" s="174">
        <v>0</v>
      </c>
      <c r="I649" s="174">
        <v>0</v>
      </c>
      <c r="J649" s="174">
        <v>0</v>
      </c>
      <c r="K649" s="174">
        <v>0</v>
      </c>
      <c r="L649" s="174">
        <v>0</v>
      </c>
      <c r="M649" s="174">
        <v>0</v>
      </c>
      <c r="N649" s="174">
        <v>0</v>
      </c>
    </row>
    <row r="650" spans="1:14" hidden="1" outlineLevel="1" x14ac:dyDescent="0.25">
      <c r="A650" s="175" t="s">
        <v>267</v>
      </c>
      <c r="B650" s="175" t="s">
        <v>268</v>
      </c>
      <c r="C650" s="175" t="s">
        <v>199</v>
      </c>
      <c r="D650" s="175" t="s">
        <v>200</v>
      </c>
      <c r="E650" s="175"/>
      <c r="F650" s="174">
        <v>0</v>
      </c>
      <c r="G650" s="174">
        <v>0</v>
      </c>
      <c r="H650" s="174">
        <v>0</v>
      </c>
      <c r="I650" s="174">
        <v>0</v>
      </c>
      <c r="J650" s="174">
        <v>0</v>
      </c>
      <c r="K650" s="174">
        <v>0</v>
      </c>
      <c r="L650" s="174">
        <v>0</v>
      </c>
      <c r="M650" s="174">
        <v>0</v>
      </c>
      <c r="N650" s="174">
        <v>0</v>
      </c>
    </row>
    <row r="651" spans="1:14" hidden="1" outlineLevel="1" x14ac:dyDescent="0.25">
      <c r="A651" s="175" t="s">
        <v>267</v>
      </c>
      <c r="B651" s="175" t="s">
        <v>268</v>
      </c>
      <c r="C651" s="175" t="s">
        <v>201</v>
      </c>
      <c r="D651" s="175" t="s">
        <v>202</v>
      </c>
      <c r="E651" s="175"/>
      <c r="F651" s="174">
        <v>0</v>
      </c>
      <c r="G651" s="174">
        <v>0</v>
      </c>
      <c r="H651" s="174">
        <v>0</v>
      </c>
      <c r="I651" s="174">
        <v>0</v>
      </c>
      <c r="J651" s="174">
        <v>0</v>
      </c>
      <c r="K651" s="174">
        <v>0</v>
      </c>
      <c r="L651" s="174">
        <v>0</v>
      </c>
      <c r="M651" s="174">
        <v>0</v>
      </c>
      <c r="N651" s="174">
        <v>0</v>
      </c>
    </row>
    <row r="652" spans="1:14" hidden="1" outlineLevel="1" x14ac:dyDescent="0.25">
      <c r="A652" s="175" t="s">
        <v>267</v>
      </c>
      <c r="B652" s="175" t="s">
        <v>268</v>
      </c>
      <c r="C652" s="175" t="s">
        <v>203</v>
      </c>
      <c r="D652" s="175" t="s">
        <v>204</v>
      </c>
      <c r="E652" s="175"/>
      <c r="F652" s="174">
        <v>26400</v>
      </c>
      <c r="G652" s="174">
        <v>0</v>
      </c>
      <c r="H652" s="174">
        <v>0</v>
      </c>
      <c r="I652" s="174">
        <v>0</v>
      </c>
      <c r="J652" s="174">
        <v>0</v>
      </c>
      <c r="K652" s="174">
        <v>0</v>
      </c>
      <c r="L652" s="174">
        <v>0</v>
      </c>
      <c r="M652" s="174">
        <v>0</v>
      </c>
      <c r="N652" s="174">
        <v>26400</v>
      </c>
    </row>
    <row r="653" spans="1:14" hidden="1" outlineLevel="1" x14ac:dyDescent="0.25">
      <c r="A653" s="175" t="s">
        <v>267</v>
      </c>
      <c r="B653" s="175" t="s">
        <v>268</v>
      </c>
      <c r="C653" s="175" t="s">
        <v>205</v>
      </c>
      <c r="D653" s="175" t="s">
        <v>206</v>
      </c>
      <c r="E653" s="175"/>
      <c r="F653" s="174">
        <v>1488</v>
      </c>
      <c r="G653" s="174">
        <v>0</v>
      </c>
      <c r="H653" s="174">
        <v>0</v>
      </c>
      <c r="I653" s="174">
        <v>0</v>
      </c>
      <c r="J653" s="174">
        <v>0</v>
      </c>
      <c r="K653" s="174">
        <v>0</v>
      </c>
      <c r="L653" s="174">
        <v>0</v>
      </c>
      <c r="M653" s="174">
        <v>0</v>
      </c>
      <c r="N653" s="174">
        <v>1488</v>
      </c>
    </row>
    <row r="654" spans="1:14" hidden="1" outlineLevel="1" x14ac:dyDescent="0.25">
      <c r="A654" s="175" t="s">
        <v>267</v>
      </c>
      <c r="B654" s="175" t="s">
        <v>268</v>
      </c>
      <c r="C654" s="175" t="s">
        <v>207</v>
      </c>
      <c r="D654" s="175" t="s">
        <v>208</v>
      </c>
      <c r="E654" s="175"/>
      <c r="F654" s="174">
        <v>0</v>
      </c>
      <c r="G654" s="174">
        <v>0</v>
      </c>
      <c r="H654" s="174">
        <v>0</v>
      </c>
      <c r="I654" s="174">
        <v>0</v>
      </c>
      <c r="J654" s="174">
        <v>0</v>
      </c>
      <c r="K654" s="174">
        <v>0</v>
      </c>
      <c r="L654" s="174">
        <v>0</v>
      </c>
      <c r="M654" s="174">
        <v>0</v>
      </c>
      <c r="N654" s="174">
        <v>0</v>
      </c>
    </row>
    <row r="655" spans="1:14" hidden="1" outlineLevel="1" x14ac:dyDescent="0.25">
      <c r="A655" s="175" t="s">
        <v>267</v>
      </c>
      <c r="B655" s="175" t="s">
        <v>268</v>
      </c>
      <c r="C655" s="175" t="s">
        <v>209</v>
      </c>
      <c r="D655" s="175" t="s">
        <v>210</v>
      </c>
      <c r="E655" s="175"/>
      <c r="F655" s="174">
        <v>50736</v>
      </c>
      <c r="G655" s="174">
        <v>21120</v>
      </c>
      <c r="H655" s="174">
        <v>0</v>
      </c>
      <c r="I655" s="174">
        <v>0</v>
      </c>
      <c r="J655" s="174">
        <v>8608</v>
      </c>
      <c r="K655" s="174">
        <v>3808</v>
      </c>
      <c r="L655" s="174">
        <v>0</v>
      </c>
      <c r="M655" s="174">
        <v>0</v>
      </c>
      <c r="N655" s="174">
        <v>84272</v>
      </c>
    </row>
    <row r="656" spans="1:14" hidden="1" outlineLevel="1" x14ac:dyDescent="0.25">
      <c r="D656" s="173" t="s">
        <v>211</v>
      </c>
      <c r="E656" s="173"/>
    </row>
    <row r="657" spans="1:14" hidden="1" outlineLevel="1" x14ac:dyDescent="0.25">
      <c r="A657" s="175" t="s">
        <v>267</v>
      </c>
      <c r="B657" s="175" t="s">
        <v>268</v>
      </c>
      <c r="C657" s="175" t="s">
        <v>212</v>
      </c>
      <c r="D657" s="175" t="s">
        <v>213</v>
      </c>
      <c r="E657" s="175"/>
      <c r="F657" s="174">
        <v>0</v>
      </c>
      <c r="G657" s="174">
        <v>0</v>
      </c>
      <c r="H657" s="174">
        <v>0</v>
      </c>
      <c r="I657" s="174">
        <v>0</v>
      </c>
      <c r="J657" s="174">
        <v>0</v>
      </c>
      <c r="K657" s="174">
        <v>0</v>
      </c>
      <c r="L657" s="174">
        <v>0</v>
      </c>
      <c r="M657" s="174">
        <v>0</v>
      </c>
      <c r="N657" s="174">
        <v>0</v>
      </c>
    </row>
    <row r="658" spans="1:14" hidden="1" outlineLevel="1" x14ac:dyDescent="0.25">
      <c r="A658" s="175" t="s">
        <v>267</v>
      </c>
      <c r="B658" s="175" t="s">
        <v>268</v>
      </c>
      <c r="C658" s="175" t="s">
        <v>214</v>
      </c>
      <c r="D658" s="175" t="s">
        <v>215</v>
      </c>
      <c r="E658" s="175"/>
      <c r="F658" s="174">
        <v>0</v>
      </c>
      <c r="G658" s="174">
        <v>0</v>
      </c>
      <c r="H658" s="174">
        <v>0</v>
      </c>
      <c r="I658" s="174">
        <v>0</v>
      </c>
      <c r="J658" s="174">
        <v>0</v>
      </c>
      <c r="K658" s="174">
        <v>0</v>
      </c>
      <c r="L658" s="174">
        <v>0</v>
      </c>
      <c r="M658" s="174">
        <v>0</v>
      </c>
      <c r="N658" s="174">
        <v>0</v>
      </c>
    </row>
    <row r="659" spans="1:14" hidden="1" outlineLevel="1" x14ac:dyDescent="0.25">
      <c r="A659" s="175" t="s">
        <v>267</v>
      </c>
      <c r="B659" s="175" t="s">
        <v>268</v>
      </c>
      <c r="C659" s="175" t="s">
        <v>216</v>
      </c>
      <c r="D659" s="175" t="s">
        <v>217</v>
      </c>
      <c r="E659" s="175"/>
      <c r="F659" s="174">
        <v>0</v>
      </c>
      <c r="G659" s="174">
        <v>0</v>
      </c>
      <c r="H659" s="174">
        <v>0</v>
      </c>
      <c r="I659" s="174">
        <v>0</v>
      </c>
      <c r="J659" s="174">
        <v>0</v>
      </c>
      <c r="K659" s="174">
        <v>0</v>
      </c>
      <c r="L659" s="174">
        <v>0</v>
      </c>
      <c r="M659" s="174">
        <v>0</v>
      </c>
      <c r="N659" s="174">
        <v>0</v>
      </c>
    </row>
    <row r="660" spans="1:14" hidden="1" outlineLevel="1" x14ac:dyDescent="0.25">
      <c r="A660" s="175" t="s">
        <v>267</v>
      </c>
      <c r="B660" s="175" t="s">
        <v>268</v>
      </c>
      <c r="C660" s="175" t="s">
        <v>218</v>
      </c>
      <c r="D660" s="175" t="s">
        <v>219</v>
      </c>
      <c r="E660" s="175"/>
      <c r="F660" s="174">
        <v>0</v>
      </c>
      <c r="G660" s="174">
        <v>0</v>
      </c>
      <c r="H660" s="174">
        <v>0</v>
      </c>
      <c r="I660" s="174">
        <v>0</v>
      </c>
      <c r="J660" s="174">
        <v>0</v>
      </c>
      <c r="K660" s="174">
        <v>0</v>
      </c>
      <c r="L660" s="174">
        <v>0</v>
      </c>
      <c r="M660" s="174">
        <v>0</v>
      </c>
      <c r="N660" s="174">
        <v>0</v>
      </c>
    </row>
    <row r="661" spans="1:14" hidden="1" outlineLevel="1" x14ac:dyDescent="0.25">
      <c r="A661" s="175" t="s">
        <v>267</v>
      </c>
      <c r="B661" s="175" t="s">
        <v>268</v>
      </c>
      <c r="C661" s="175" t="s">
        <v>482</v>
      </c>
      <c r="D661" s="175" t="s">
        <v>483</v>
      </c>
      <c r="E661" s="175"/>
      <c r="F661" s="174">
        <v>0</v>
      </c>
      <c r="G661" s="174">
        <v>0</v>
      </c>
      <c r="H661" s="174">
        <v>0</v>
      </c>
      <c r="I661" s="174">
        <v>0</v>
      </c>
      <c r="J661" s="174">
        <v>0</v>
      </c>
      <c r="K661" s="174">
        <v>0</v>
      </c>
      <c r="L661" s="174">
        <v>0</v>
      </c>
      <c r="M661" s="174">
        <v>0</v>
      </c>
      <c r="N661" s="174">
        <v>0</v>
      </c>
    </row>
    <row r="662" spans="1:14" hidden="1" outlineLevel="1" x14ac:dyDescent="0.25">
      <c r="A662" s="175" t="s">
        <v>267</v>
      </c>
      <c r="B662" s="175" t="s">
        <v>268</v>
      </c>
      <c r="C662" s="175" t="s">
        <v>484</v>
      </c>
      <c r="D662" s="175" t="s">
        <v>220</v>
      </c>
      <c r="E662" s="175"/>
      <c r="F662" s="174">
        <v>0</v>
      </c>
      <c r="G662" s="174">
        <v>0</v>
      </c>
      <c r="H662" s="174">
        <v>0</v>
      </c>
      <c r="I662" s="174">
        <v>0</v>
      </c>
      <c r="J662" s="174">
        <v>0</v>
      </c>
      <c r="K662" s="174">
        <v>0</v>
      </c>
      <c r="L662" s="174">
        <v>0</v>
      </c>
      <c r="M662" s="174">
        <v>0</v>
      </c>
      <c r="N662" s="174">
        <v>0</v>
      </c>
    </row>
    <row r="663" spans="1:14" hidden="1" outlineLevel="1" x14ac:dyDescent="0.25"/>
    <row r="664" spans="1:14" hidden="1" outlineLevel="1" x14ac:dyDescent="0.25"/>
    <row r="665" spans="1:14" hidden="1" outlineLevel="1" x14ac:dyDescent="0.25">
      <c r="A665" s="173" t="s">
        <v>269</v>
      </c>
    </row>
    <row r="666" spans="1:14" hidden="1" outlineLevel="1" x14ac:dyDescent="0.25">
      <c r="A666" s="175" t="s">
        <v>6</v>
      </c>
      <c r="B666" s="175" t="s">
        <v>143</v>
      </c>
      <c r="C666" s="175" t="s">
        <v>14</v>
      </c>
      <c r="D666" s="173" t="s">
        <v>144</v>
      </c>
      <c r="E666" s="173"/>
      <c r="F666" s="174" t="s">
        <v>145</v>
      </c>
      <c r="G666" s="174" t="s">
        <v>146</v>
      </c>
      <c r="H666" s="174" t="s">
        <v>147</v>
      </c>
      <c r="I666" s="174" t="s">
        <v>148</v>
      </c>
      <c r="J666" s="174" t="s">
        <v>149</v>
      </c>
      <c r="K666" s="174" t="s">
        <v>150</v>
      </c>
      <c r="L666" s="174" t="s">
        <v>151</v>
      </c>
      <c r="M666" s="174" t="s">
        <v>152</v>
      </c>
      <c r="N666" s="174" t="s">
        <v>5</v>
      </c>
    </row>
    <row r="667" spans="1:14" hidden="1" outlineLevel="1" x14ac:dyDescent="0.25">
      <c r="A667" s="175" t="s">
        <v>270</v>
      </c>
      <c r="B667" s="175" t="s">
        <v>271</v>
      </c>
      <c r="C667" s="175" t="s">
        <v>155</v>
      </c>
      <c r="D667" s="175" t="s">
        <v>156</v>
      </c>
      <c r="E667" s="175"/>
      <c r="F667" s="174">
        <v>8832</v>
      </c>
      <c r="G667" s="174">
        <v>0</v>
      </c>
      <c r="H667" s="174">
        <v>0</v>
      </c>
      <c r="I667" s="174">
        <v>0</v>
      </c>
      <c r="J667" s="174">
        <v>0</v>
      </c>
      <c r="K667" s="174">
        <v>0</v>
      </c>
      <c r="L667" s="174">
        <v>0</v>
      </c>
      <c r="M667" s="174">
        <v>0</v>
      </c>
      <c r="N667" s="174">
        <v>8832</v>
      </c>
    </row>
    <row r="668" spans="1:14" hidden="1" outlineLevel="1" x14ac:dyDescent="0.25">
      <c r="A668" s="175" t="s">
        <v>270</v>
      </c>
      <c r="B668" s="175" t="s">
        <v>271</v>
      </c>
      <c r="C668" s="175" t="s">
        <v>157</v>
      </c>
      <c r="D668" s="175" t="s">
        <v>158</v>
      </c>
      <c r="E668" s="175"/>
      <c r="F668" s="174">
        <v>0</v>
      </c>
      <c r="G668" s="174">
        <v>0</v>
      </c>
      <c r="H668" s="174">
        <v>0</v>
      </c>
      <c r="I668" s="174">
        <v>0</v>
      </c>
      <c r="J668" s="174">
        <v>14240</v>
      </c>
      <c r="K668" s="174">
        <v>0</v>
      </c>
      <c r="L668" s="174">
        <v>0</v>
      </c>
      <c r="M668" s="174">
        <v>0</v>
      </c>
      <c r="N668" s="174">
        <v>14240</v>
      </c>
    </row>
    <row r="669" spans="1:14" hidden="1" outlineLevel="1" x14ac:dyDescent="0.25">
      <c r="A669" s="175" t="s">
        <v>270</v>
      </c>
      <c r="B669" s="175" t="s">
        <v>271</v>
      </c>
      <c r="C669" s="175" t="s">
        <v>159</v>
      </c>
      <c r="D669" s="175" t="s">
        <v>160</v>
      </c>
      <c r="E669" s="175"/>
      <c r="F669" s="174">
        <v>0</v>
      </c>
      <c r="G669" s="174">
        <v>6336</v>
      </c>
      <c r="H669" s="174">
        <v>0</v>
      </c>
      <c r="I669" s="174">
        <v>0</v>
      </c>
      <c r="J669" s="174">
        <v>0</v>
      </c>
      <c r="K669" s="174">
        <v>48</v>
      </c>
      <c r="L669" s="174">
        <v>0</v>
      </c>
      <c r="M669" s="174">
        <v>0</v>
      </c>
      <c r="N669" s="174">
        <v>6384</v>
      </c>
    </row>
    <row r="670" spans="1:14" hidden="1" outlineLevel="1" x14ac:dyDescent="0.25">
      <c r="A670" s="175" t="s">
        <v>270</v>
      </c>
      <c r="B670" s="175" t="s">
        <v>271</v>
      </c>
      <c r="C670" s="175" t="s">
        <v>161</v>
      </c>
      <c r="D670" s="175" t="s">
        <v>162</v>
      </c>
      <c r="E670" s="175"/>
      <c r="F670" s="174">
        <v>0</v>
      </c>
      <c r="G670" s="174">
        <v>0</v>
      </c>
      <c r="H670" s="174">
        <v>0</v>
      </c>
      <c r="I670" s="174">
        <v>0</v>
      </c>
      <c r="J670" s="174">
        <v>0</v>
      </c>
      <c r="K670" s="174">
        <v>7920</v>
      </c>
      <c r="L670" s="174">
        <v>0</v>
      </c>
      <c r="M670" s="174">
        <v>0</v>
      </c>
      <c r="N670" s="174">
        <v>7920</v>
      </c>
    </row>
    <row r="671" spans="1:14" hidden="1" outlineLevel="1" x14ac:dyDescent="0.25">
      <c r="A671" s="175" t="s">
        <v>270</v>
      </c>
      <c r="B671" s="175" t="s">
        <v>271</v>
      </c>
      <c r="C671" s="175" t="s">
        <v>163</v>
      </c>
      <c r="D671" s="175" t="s">
        <v>164</v>
      </c>
      <c r="E671" s="175"/>
      <c r="F671" s="174">
        <v>0</v>
      </c>
      <c r="G671" s="174">
        <v>0</v>
      </c>
      <c r="H671" s="174">
        <v>0</v>
      </c>
      <c r="I671" s="174">
        <v>0</v>
      </c>
      <c r="J671" s="174">
        <v>0</v>
      </c>
      <c r="K671" s="174">
        <v>0</v>
      </c>
      <c r="L671" s="174">
        <v>0</v>
      </c>
      <c r="M671" s="174">
        <v>0</v>
      </c>
      <c r="N671" s="174">
        <v>0</v>
      </c>
    </row>
    <row r="672" spans="1:14" hidden="1" outlineLevel="1" x14ac:dyDescent="0.25">
      <c r="A672" s="175" t="s">
        <v>270</v>
      </c>
      <c r="B672" s="175" t="s">
        <v>271</v>
      </c>
      <c r="C672" s="175" t="s">
        <v>165</v>
      </c>
      <c r="D672" s="175" t="s">
        <v>166</v>
      </c>
      <c r="E672" s="175"/>
      <c r="F672" s="174">
        <v>0</v>
      </c>
      <c r="G672" s="174">
        <v>0</v>
      </c>
      <c r="H672" s="174">
        <v>0</v>
      </c>
      <c r="I672" s="174">
        <v>0</v>
      </c>
      <c r="J672" s="174">
        <v>0</v>
      </c>
      <c r="K672" s="174">
        <v>0</v>
      </c>
      <c r="L672" s="174">
        <v>0</v>
      </c>
      <c r="M672" s="174">
        <v>0</v>
      </c>
      <c r="N672" s="174">
        <v>0</v>
      </c>
    </row>
    <row r="673" spans="1:14" hidden="1" outlineLevel="1" x14ac:dyDescent="0.25">
      <c r="A673" s="175" t="s">
        <v>270</v>
      </c>
      <c r="B673" s="175" t="s">
        <v>271</v>
      </c>
      <c r="C673" s="175" t="s">
        <v>167</v>
      </c>
      <c r="D673" s="175" t="s">
        <v>168</v>
      </c>
      <c r="E673" s="175"/>
      <c r="F673" s="174">
        <v>0</v>
      </c>
      <c r="G673" s="174">
        <v>96</v>
      </c>
      <c r="H673" s="174">
        <v>0</v>
      </c>
      <c r="I673" s="174">
        <v>0</v>
      </c>
      <c r="J673" s="174">
        <v>0</v>
      </c>
      <c r="K673" s="174">
        <v>0</v>
      </c>
      <c r="L673" s="174">
        <v>0</v>
      </c>
      <c r="M673" s="174">
        <v>0</v>
      </c>
      <c r="N673" s="174">
        <v>96</v>
      </c>
    </row>
    <row r="674" spans="1:14" hidden="1" outlineLevel="1" x14ac:dyDescent="0.25">
      <c r="A674" s="175" t="s">
        <v>270</v>
      </c>
      <c r="B674" s="175" t="s">
        <v>271</v>
      </c>
      <c r="C674" s="175" t="s">
        <v>169</v>
      </c>
      <c r="D674" s="175" t="s">
        <v>170</v>
      </c>
      <c r="E674" s="175"/>
      <c r="F674" s="174">
        <v>0</v>
      </c>
      <c r="G674" s="174">
        <v>0</v>
      </c>
      <c r="H674" s="174">
        <v>0</v>
      </c>
      <c r="I674" s="174">
        <v>0</v>
      </c>
      <c r="J674" s="174">
        <v>160</v>
      </c>
      <c r="K674" s="174">
        <v>0</v>
      </c>
      <c r="L674" s="174">
        <v>0</v>
      </c>
      <c r="M674" s="174">
        <v>0</v>
      </c>
      <c r="N674" s="174">
        <v>160</v>
      </c>
    </row>
    <row r="675" spans="1:14" hidden="1" outlineLevel="1" x14ac:dyDescent="0.25">
      <c r="A675" s="175" t="s">
        <v>270</v>
      </c>
      <c r="B675" s="175" t="s">
        <v>271</v>
      </c>
      <c r="C675" s="175" t="s">
        <v>171</v>
      </c>
      <c r="D675" s="175" t="s">
        <v>172</v>
      </c>
      <c r="E675" s="175"/>
      <c r="F675" s="174">
        <v>0</v>
      </c>
      <c r="G675" s="174">
        <v>64</v>
      </c>
      <c r="H675" s="174">
        <v>0</v>
      </c>
      <c r="I675" s="174">
        <v>0</v>
      </c>
      <c r="J675" s="174">
        <v>11200</v>
      </c>
      <c r="K675" s="174">
        <v>0</v>
      </c>
      <c r="L675" s="174">
        <v>0</v>
      </c>
      <c r="M675" s="174">
        <v>0</v>
      </c>
      <c r="N675" s="174">
        <v>11264</v>
      </c>
    </row>
    <row r="676" spans="1:14" hidden="1" outlineLevel="1" x14ac:dyDescent="0.25">
      <c r="A676" s="175" t="s">
        <v>270</v>
      </c>
      <c r="B676" s="175" t="s">
        <v>271</v>
      </c>
      <c r="C676" s="175" t="s">
        <v>173</v>
      </c>
      <c r="D676" s="175" t="s">
        <v>174</v>
      </c>
      <c r="E676" s="175"/>
      <c r="F676" s="174">
        <v>0</v>
      </c>
      <c r="G676" s="174">
        <v>0</v>
      </c>
      <c r="H676" s="174">
        <v>0</v>
      </c>
      <c r="I676" s="174">
        <v>0</v>
      </c>
      <c r="J676" s="174">
        <v>0</v>
      </c>
      <c r="K676" s="174">
        <v>0</v>
      </c>
      <c r="L676" s="174">
        <v>0</v>
      </c>
      <c r="M676" s="174">
        <v>0</v>
      </c>
      <c r="N676" s="174">
        <v>0</v>
      </c>
    </row>
    <row r="677" spans="1:14" hidden="1" outlineLevel="1" x14ac:dyDescent="0.25">
      <c r="A677" s="175" t="s">
        <v>270</v>
      </c>
      <c r="B677" s="175" t="s">
        <v>271</v>
      </c>
      <c r="C677" s="175" t="s">
        <v>175</v>
      </c>
      <c r="D677" s="175" t="s">
        <v>176</v>
      </c>
      <c r="E677" s="175"/>
      <c r="F677" s="174">
        <v>0</v>
      </c>
      <c r="G677" s="174">
        <v>0</v>
      </c>
      <c r="H677" s="174">
        <v>0</v>
      </c>
      <c r="I677" s="174">
        <v>0</v>
      </c>
      <c r="J677" s="174">
        <v>0</v>
      </c>
      <c r="K677" s="174">
        <v>928</v>
      </c>
      <c r="L677" s="174">
        <v>0</v>
      </c>
      <c r="M677" s="174">
        <v>0</v>
      </c>
      <c r="N677" s="174">
        <v>928</v>
      </c>
    </row>
    <row r="678" spans="1:14" hidden="1" outlineLevel="1" x14ac:dyDescent="0.25">
      <c r="A678" s="175" t="s">
        <v>270</v>
      </c>
      <c r="B678" s="175" t="s">
        <v>271</v>
      </c>
      <c r="C678" s="175" t="s">
        <v>177</v>
      </c>
      <c r="D678" s="175" t="s">
        <v>178</v>
      </c>
      <c r="E678" s="175"/>
      <c r="F678" s="174">
        <v>26352</v>
      </c>
      <c r="G678" s="174">
        <v>0</v>
      </c>
      <c r="H678" s="174">
        <v>0</v>
      </c>
      <c r="I678" s="174">
        <v>0</v>
      </c>
      <c r="J678" s="174">
        <v>0</v>
      </c>
      <c r="K678" s="174">
        <v>0</v>
      </c>
      <c r="L678" s="174">
        <v>0</v>
      </c>
      <c r="M678" s="174">
        <v>0</v>
      </c>
      <c r="N678" s="174">
        <v>26352</v>
      </c>
    </row>
    <row r="679" spans="1:14" hidden="1" outlineLevel="1" x14ac:dyDescent="0.25">
      <c r="A679" s="175" t="s">
        <v>270</v>
      </c>
      <c r="B679" s="175" t="s">
        <v>271</v>
      </c>
      <c r="C679" s="175" t="s">
        <v>179</v>
      </c>
      <c r="D679" s="175" t="s">
        <v>180</v>
      </c>
      <c r="E679" s="175"/>
      <c r="F679" s="174">
        <v>1760</v>
      </c>
      <c r="G679" s="174">
        <v>0</v>
      </c>
      <c r="H679" s="174">
        <v>0</v>
      </c>
      <c r="I679" s="174">
        <v>0</v>
      </c>
      <c r="J679" s="174">
        <v>0</v>
      </c>
      <c r="K679" s="174">
        <v>0</v>
      </c>
      <c r="L679" s="174">
        <v>0</v>
      </c>
      <c r="M679" s="174">
        <v>0</v>
      </c>
      <c r="N679" s="174">
        <v>1760</v>
      </c>
    </row>
    <row r="680" spans="1:14" hidden="1" outlineLevel="1" x14ac:dyDescent="0.25">
      <c r="A680" s="175" t="s">
        <v>270</v>
      </c>
      <c r="B680" s="175" t="s">
        <v>271</v>
      </c>
      <c r="C680" s="175" t="s">
        <v>181</v>
      </c>
      <c r="D680" s="175" t="s">
        <v>182</v>
      </c>
      <c r="E680" s="175"/>
      <c r="F680" s="174">
        <v>0</v>
      </c>
      <c r="G680" s="174">
        <v>0</v>
      </c>
      <c r="H680" s="174">
        <v>0</v>
      </c>
      <c r="I680" s="174">
        <v>0</v>
      </c>
      <c r="J680" s="174">
        <v>0</v>
      </c>
      <c r="K680" s="174">
        <v>0</v>
      </c>
      <c r="L680" s="174">
        <v>0</v>
      </c>
      <c r="M680" s="174">
        <v>0</v>
      </c>
      <c r="N680" s="174">
        <v>0</v>
      </c>
    </row>
    <row r="681" spans="1:14" hidden="1" outlineLevel="1" x14ac:dyDescent="0.25">
      <c r="A681" s="175" t="s">
        <v>270</v>
      </c>
      <c r="B681" s="175" t="s">
        <v>271</v>
      </c>
      <c r="C681" s="175" t="s">
        <v>183</v>
      </c>
      <c r="D681" s="175" t="s">
        <v>184</v>
      </c>
      <c r="E681" s="175"/>
      <c r="F681" s="174">
        <v>0</v>
      </c>
      <c r="G681" s="174">
        <v>0</v>
      </c>
      <c r="H681" s="174">
        <v>0</v>
      </c>
      <c r="I681" s="174">
        <v>0</v>
      </c>
      <c r="J681" s="174">
        <v>0</v>
      </c>
      <c r="K681" s="174">
        <v>0</v>
      </c>
      <c r="L681" s="174">
        <v>0</v>
      </c>
      <c r="M681" s="174">
        <v>0</v>
      </c>
      <c r="N681" s="174">
        <v>0</v>
      </c>
    </row>
    <row r="682" spans="1:14" hidden="1" outlineLevel="1" x14ac:dyDescent="0.25">
      <c r="A682" s="175" t="s">
        <v>270</v>
      </c>
      <c r="B682" s="175" t="s">
        <v>271</v>
      </c>
      <c r="C682" s="175" t="s">
        <v>185</v>
      </c>
      <c r="D682" s="175" t="s">
        <v>186</v>
      </c>
      <c r="E682" s="175"/>
      <c r="F682" s="174">
        <v>0</v>
      </c>
      <c r="G682" s="174">
        <v>0</v>
      </c>
      <c r="H682" s="174">
        <v>0</v>
      </c>
      <c r="I682" s="174">
        <v>0</v>
      </c>
      <c r="J682" s="174">
        <v>0</v>
      </c>
      <c r="K682" s="174">
        <v>8576</v>
      </c>
      <c r="L682" s="174">
        <v>0</v>
      </c>
      <c r="M682" s="174">
        <v>0</v>
      </c>
      <c r="N682" s="174">
        <v>8576</v>
      </c>
    </row>
    <row r="683" spans="1:14" hidden="1" outlineLevel="1" x14ac:dyDescent="0.25">
      <c r="A683" s="175" t="s">
        <v>270</v>
      </c>
      <c r="B683" s="175" t="s">
        <v>271</v>
      </c>
      <c r="C683" s="175" t="s">
        <v>187</v>
      </c>
      <c r="D683" s="175" t="s">
        <v>188</v>
      </c>
      <c r="E683" s="175"/>
      <c r="F683" s="174">
        <v>0</v>
      </c>
      <c r="G683" s="174">
        <v>0</v>
      </c>
      <c r="H683" s="174">
        <v>0</v>
      </c>
      <c r="I683" s="174">
        <v>0</v>
      </c>
      <c r="J683" s="174">
        <v>0</v>
      </c>
      <c r="K683" s="174">
        <v>0</v>
      </c>
      <c r="L683" s="174">
        <v>0</v>
      </c>
      <c r="M683" s="174">
        <v>0</v>
      </c>
      <c r="N683" s="174">
        <v>0</v>
      </c>
    </row>
    <row r="684" spans="1:14" hidden="1" outlineLevel="1" x14ac:dyDescent="0.25">
      <c r="A684" s="175" t="s">
        <v>270</v>
      </c>
      <c r="B684" s="175" t="s">
        <v>271</v>
      </c>
      <c r="C684" s="175" t="s">
        <v>189</v>
      </c>
      <c r="D684" s="175" t="s">
        <v>190</v>
      </c>
      <c r="E684" s="175"/>
      <c r="F684" s="174">
        <v>0</v>
      </c>
      <c r="G684" s="174">
        <v>0</v>
      </c>
      <c r="H684" s="174">
        <v>0</v>
      </c>
      <c r="I684" s="174">
        <v>0</v>
      </c>
      <c r="J684" s="174">
        <v>0</v>
      </c>
      <c r="K684" s="174">
        <v>0</v>
      </c>
      <c r="L684" s="174">
        <v>0</v>
      </c>
      <c r="M684" s="174">
        <v>0</v>
      </c>
      <c r="N684" s="174">
        <v>0</v>
      </c>
    </row>
    <row r="685" spans="1:14" hidden="1" outlineLevel="1" x14ac:dyDescent="0.25">
      <c r="A685" s="175" t="s">
        <v>270</v>
      </c>
      <c r="B685" s="175" t="s">
        <v>271</v>
      </c>
      <c r="C685" s="175" t="s">
        <v>191</v>
      </c>
      <c r="D685" s="175" t="s">
        <v>192</v>
      </c>
      <c r="E685" s="175"/>
      <c r="F685" s="174">
        <v>0</v>
      </c>
      <c r="G685" s="174">
        <v>11936</v>
      </c>
      <c r="H685" s="174">
        <v>0</v>
      </c>
      <c r="I685" s="174">
        <v>0</v>
      </c>
      <c r="J685" s="174">
        <v>0</v>
      </c>
      <c r="K685" s="174">
        <v>0</v>
      </c>
      <c r="L685" s="174">
        <v>0</v>
      </c>
      <c r="M685" s="174">
        <v>0</v>
      </c>
      <c r="N685" s="174">
        <v>11936</v>
      </c>
    </row>
    <row r="686" spans="1:14" hidden="1" outlineLevel="1" x14ac:dyDescent="0.25">
      <c r="A686" s="175" t="s">
        <v>270</v>
      </c>
      <c r="B686" s="175" t="s">
        <v>271</v>
      </c>
      <c r="C686" s="175" t="s">
        <v>193</v>
      </c>
      <c r="D686" s="175" t="s">
        <v>194</v>
      </c>
      <c r="E686" s="175"/>
      <c r="F686" s="174">
        <v>0</v>
      </c>
      <c r="G686" s="174">
        <v>0</v>
      </c>
      <c r="H686" s="174">
        <v>0</v>
      </c>
      <c r="I686" s="174">
        <v>0</v>
      </c>
      <c r="J686" s="174">
        <v>0</v>
      </c>
      <c r="K686" s="174">
        <v>0</v>
      </c>
      <c r="L686" s="174">
        <v>0</v>
      </c>
      <c r="M686" s="174">
        <v>0</v>
      </c>
      <c r="N686" s="174">
        <v>0</v>
      </c>
    </row>
    <row r="687" spans="1:14" hidden="1" outlineLevel="1" x14ac:dyDescent="0.25">
      <c r="A687" s="175" t="s">
        <v>270</v>
      </c>
      <c r="B687" s="175" t="s">
        <v>271</v>
      </c>
      <c r="C687" s="175" t="s">
        <v>195</v>
      </c>
      <c r="D687" s="175" t="s">
        <v>196</v>
      </c>
      <c r="E687" s="175"/>
      <c r="F687" s="174">
        <v>0</v>
      </c>
      <c r="G687" s="174">
        <v>0</v>
      </c>
      <c r="H687" s="174">
        <v>0</v>
      </c>
      <c r="I687" s="174">
        <v>0</v>
      </c>
      <c r="J687" s="174">
        <v>0</v>
      </c>
      <c r="K687" s="174">
        <v>0</v>
      </c>
      <c r="L687" s="174">
        <v>0</v>
      </c>
      <c r="M687" s="174">
        <v>0</v>
      </c>
      <c r="N687" s="174">
        <v>0</v>
      </c>
    </row>
    <row r="688" spans="1:14" hidden="1" outlineLevel="1" x14ac:dyDescent="0.25">
      <c r="A688" s="175" t="s">
        <v>270</v>
      </c>
      <c r="B688" s="175" t="s">
        <v>271</v>
      </c>
      <c r="C688" s="175" t="s">
        <v>197</v>
      </c>
      <c r="D688" s="175" t="s">
        <v>198</v>
      </c>
      <c r="E688" s="175"/>
      <c r="F688" s="174">
        <v>0</v>
      </c>
      <c r="G688" s="174">
        <v>0</v>
      </c>
      <c r="H688" s="174">
        <v>0</v>
      </c>
      <c r="I688" s="174">
        <v>0</v>
      </c>
      <c r="J688" s="174">
        <v>0</v>
      </c>
      <c r="K688" s="174">
        <v>0</v>
      </c>
      <c r="L688" s="174">
        <v>0</v>
      </c>
      <c r="M688" s="174">
        <v>0</v>
      </c>
      <c r="N688" s="174">
        <v>0</v>
      </c>
    </row>
    <row r="689" spans="1:14" hidden="1" outlineLevel="1" x14ac:dyDescent="0.25">
      <c r="A689" s="175" t="s">
        <v>270</v>
      </c>
      <c r="B689" s="175" t="s">
        <v>271</v>
      </c>
      <c r="C689" s="175" t="s">
        <v>199</v>
      </c>
      <c r="D689" s="175" t="s">
        <v>200</v>
      </c>
      <c r="E689" s="175"/>
      <c r="F689" s="174">
        <v>48</v>
      </c>
      <c r="G689" s="174">
        <v>0</v>
      </c>
      <c r="H689" s="174">
        <v>0</v>
      </c>
      <c r="I689" s="174">
        <v>0</v>
      </c>
      <c r="J689" s="174">
        <v>0</v>
      </c>
      <c r="K689" s="174">
        <v>0</v>
      </c>
      <c r="L689" s="174">
        <v>0</v>
      </c>
      <c r="M689" s="174">
        <v>0</v>
      </c>
      <c r="N689" s="174">
        <v>48</v>
      </c>
    </row>
    <row r="690" spans="1:14" hidden="1" outlineLevel="1" x14ac:dyDescent="0.25">
      <c r="A690" s="175" t="s">
        <v>270</v>
      </c>
      <c r="B690" s="175" t="s">
        <v>271</v>
      </c>
      <c r="C690" s="175" t="s">
        <v>201</v>
      </c>
      <c r="D690" s="175" t="s">
        <v>202</v>
      </c>
      <c r="E690" s="175"/>
      <c r="F690" s="174">
        <v>1200</v>
      </c>
      <c r="G690" s="174">
        <v>0</v>
      </c>
      <c r="H690" s="174">
        <v>0</v>
      </c>
      <c r="I690" s="174">
        <v>0</v>
      </c>
      <c r="J690" s="174">
        <v>0</v>
      </c>
      <c r="K690" s="174">
        <v>0</v>
      </c>
      <c r="L690" s="174">
        <v>0</v>
      </c>
      <c r="M690" s="174">
        <v>0</v>
      </c>
      <c r="N690" s="174">
        <v>1200</v>
      </c>
    </row>
    <row r="691" spans="1:14" hidden="1" outlineLevel="1" x14ac:dyDescent="0.25">
      <c r="A691" s="175" t="s">
        <v>270</v>
      </c>
      <c r="B691" s="175" t="s">
        <v>271</v>
      </c>
      <c r="C691" s="175" t="s">
        <v>203</v>
      </c>
      <c r="D691" s="175" t="s">
        <v>204</v>
      </c>
      <c r="E691" s="175"/>
      <c r="F691" s="174">
        <v>20976</v>
      </c>
      <c r="G691" s="174">
        <v>0</v>
      </c>
      <c r="H691" s="174">
        <v>0</v>
      </c>
      <c r="I691" s="174">
        <v>0</v>
      </c>
      <c r="J691" s="174">
        <v>0</v>
      </c>
      <c r="K691" s="174">
        <v>0</v>
      </c>
      <c r="L691" s="174">
        <v>0</v>
      </c>
      <c r="M691" s="174">
        <v>0</v>
      </c>
      <c r="N691" s="174">
        <v>20976</v>
      </c>
    </row>
    <row r="692" spans="1:14" hidden="1" outlineLevel="1" x14ac:dyDescent="0.25">
      <c r="A692" s="175" t="s">
        <v>270</v>
      </c>
      <c r="B692" s="175" t="s">
        <v>271</v>
      </c>
      <c r="C692" s="175" t="s">
        <v>205</v>
      </c>
      <c r="D692" s="175" t="s">
        <v>206</v>
      </c>
      <c r="E692" s="175"/>
      <c r="F692" s="174">
        <v>4464</v>
      </c>
      <c r="G692" s="174">
        <v>0</v>
      </c>
      <c r="H692" s="174">
        <v>0</v>
      </c>
      <c r="I692" s="174">
        <v>0</v>
      </c>
      <c r="J692" s="174">
        <v>0</v>
      </c>
      <c r="K692" s="174">
        <v>0</v>
      </c>
      <c r="L692" s="174">
        <v>0</v>
      </c>
      <c r="M692" s="174">
        <v>0</v>
      </c>
      <c r="N692" s="174">
        <v>4464</v>
      </c>
    </row>
    <row r="693" spans="1:14" hidden="1" outlineLevel="1" x14ac:dyDescent="0.25">
      <c r="A693" s="175" t="s">
        <v>270</v>
      </c>
      <c r="B693" s="175" t="s">
        <v>271</v>
      </c>
      <c r="C693" s="175" t="s">
        <v>207</v>
      </c>
      <c r="D693" s="175" t="s">
        <v>208</v>
      </c>
      <c r="E693" s="175"/>
      <c r="F693" s="174">
        <v>0</v>
      </c>
      <c r="G693" s="174">
        <v>0</v>
      </c>
      <c r="H693" s="174">
        <v>0</v>
      </c>
      <c r="I693" s="174">
        <v>0</v>
      </c>
      <c r="J693" s="174">
        <v>0</v>
      </c>
      <c r="K693" s="174">
        <v>0</v>
      </c>
      <c r="L693" s="174">
        <v>0</v>
      </c>
      <c r="M693" s="174">
        <v>0</v>
      </c>
      <c r="N693" s="174">
        <v>0</v>
      </c>
    </row>
    <row r="694" spans="1:14" hidden="1" outlineLevel="1" x14ac:dyDescent="0.25">
      <c r="A694" s="175" t="s">
        <v>270</v>
      </c>
      <c r="B694" s="175" t="s">
        <v>271</v>
      </c>
      <c r="C694" s="175" t="s">
        <v>209</v>
      </c>
      <c r="D694" s="175" t="s">
        <v>210</v>
      </c>
      <c r="E694" s="175"/>
      <c r="F694" s="174">
        <v>63632</v>
      </c>
      <c r="G694" s="174">
        <v>18432</v>
      </c>
      <c r="H694" s="174">
        <v>0</v>
      </c>
      <c r="I694" s="174">
        <v>0</v>
      </c>
      <c r="J694" s="174">
        <v>25600</v>
      </c>
      <c r="K694" s="174">
        <v>17472</v>
      </c>
      <c r="L694" s="174">
        <v>0</v>
      </c>
      <c r="M694" s="174">
        <v>0</v>
      </c>
      <c r="N694" s="174">
        <v>125136</v>
      </c>
    </row>
    <row r="695" spans="1:14" hidden="1" outlineLevel="1" x14ac:dyDescent="0.25">
      <c r="D695" s="173" t="s">
        <v>211</v>
      </c>
      <c r="E695" s="173"/>
    </row>
    <row r="696" spans="1:14" hidden="1" outlineLevel="1" x14ac:dyDescent="0.25">
      <c r="A696" s="175" t="s">
        <v>270</v>
      </c>
      <c r="B696" s="175" t="s">
        <v>271</v>
      </c>
      <c r="C696" s="175" t="s">
        <v>212</v>
      </c>
      <c r="D696" s="175" t="s">
        <v>213</v>
      </c>
      <c r="E696" s="175"/>
      <c r="F696" s="174">
        <v>0</v>
      </c>
      <c r="G696" s="174">
        <v>0</v>
      </c>
      <c r="H696" s="174">
        <v>0</v>
      </c>
      <c r="I696" s="174">
        <v>0</v>
      </c>
      <c r="J696" s="174">
        <v>0</v>
      </c>
      <c r="K696" s="174">
        <v>0</v>
      </c>
      <c r="L696" s="174">
        <v>0</v>
      </c>
      <c r="M696" s="174">
        <v>0</v>
      </c>
      <c r="N696" s="174">
        <v>0</v>
      </c>
    </row>
    <row r="697" spans="1:14" hidden="1" outlineLevel="1" x14ac:dyDescent="0.25">
      <c r="A697" s="175" t="s">
        <v>270</v>
      </c>
      <c r="B697" s="175" t="s">
        <v>271</v>
      </c>
      <c r="C697" s="175" t="s">
        <v>214</v>
      </c>
      <c r="D697" s="175" t="s">
        <v>215</v>
      </c>
      <c r="E697" s="175"/>
      <c r="F697" s="174">
        <v>0</v>
      </c>
      <c r="G697" s="174">
        <v>0</v>
      </c>
      <c r="H697" s="174">
        <v>0</v>
      </c>
      <c r="I697" s="174">
        <v>0</v>
      </c>
      <c r="J697" s="174">
        <v>0</v>
      </c>
      <c r="K697" s="174">
        <v>0</v>
      </c>
      <c r="L697" s="174">
        <v>0</v>
      </c>
      <c r="M697" s="174">
        <v>0</v>
      </c>
      <c r="N697" s="174">
        <v>0</v>
      </c>
    </row>
    <row r="698" spans="1:14" hidden="1" outlineLevel="1" x14ac:dyDescent="0.25">
      <c r="A698" s="175" t="s">
        <v>270</v>
      </c>
      <c r="B698" s="175" t="s">
        <v>271</v>
      </c>
      <c r="C698" s="175" t="s">
        <v>216</v>
      </c>
      <c r="D698" s="175" t="s">
        <v>217</v>
      </c>
      <c r="E698" s="175"/>
      <c r="F698" s="174">
        <v>0</v>
      </c>
      <c r="G698" s="174">
        <v>0</v>
      </c>
      <c r="H698" s="174">
        <v>0</v>
      </c>
      <c r="I698" s="174">
        <v>0</v>
      </c>
      <c r="J698" s="174">
        <v>0</v>
      </c>
      <c r="K698" s="174">
        <v>0</v>
      </c>
      <c r="L698" s="174">
        <v>0</v>
      </c>
      <c r="M698" s="174">
        <v>0</v>
      </c>
      <c r="N698" s="174">
        <v>0</v>
      </c>
    </row>
    <row r="699" spans="1:14" hidden="1" outlineLevel="1" x14ac:dyDescent="0.25">
      <c r="A699" s="175" t="s">
        <v>270</v>
      </c>
      <c r="B699" s="175" t="s">
        <v>271</v>
      </c>
      <c r="C699" s="175" t="s">
        <v>218</v>
      </c>
      <c r="D699" s="175" t="s">
        <v>219</v>
      </c>
      <c r="E699" s="175"/>
      <c r="F699" s="174">
        <v>0</v>
      </c>
      <c r="G699" s="174">
        <v>0</v>
      </c>
      <c r="H699" s="174">
        <v>0</v>
      </c>
      <c r="I699" s="174">
        <v>0</v>
      </c>
      <c r="J699" s="174">
        <v>0</v>
      </c>
      <c r="K699" s="174">
        <v>0</v>
      </c>
      <c r="L699" s="174">
        <v>0</v>
      </c>
      <c r="M699" s="174">
        <v>0</v>
      </c>
      <c r="N699" s="174">
        <v>0</v>
      </c>
    </row>
    <row r="700" spans="1:14" hidden="1" outlineLevel="1" x14ac:dyDescent="0.25">
      <c r="A700" s="175" t="s">
        <v>270</v>
      </c>
      <c r="B700" s="175" t="s">
        <v>271</v>
      </c>
      <c r="C700" s="175" t="s">
        <v>482</v>
      </c>
      <c r="D700" s="175" t="s">
        <v>483</v>
      </c>
      <c r="E700" s="175"/>
      <c r="F700" s="174">
        <v>0</v>
      </c>
      <c r="G700" s="174">
        <v>0</v>
      </c>
      <c r="H700" s="174">
        <v>0</v>
      </c>
      <c r="I700" s="174">
        <v>0</v>
      </c>
      <c r="J700" s="174">
        <v>0</v>
      </c>
      <c r="K700" s="174">
        <v>0</v>
      </c>
      <c r="L700" s="174">
        <v>0</v>
      </c>
      <c r="M700" s="174">
        <v>0</v>
      </c>
      <c r="N700" s="174">
        <v>0</v>
      </c>
    </row>
    <row r="701" spans="1:14" hidden="1" outlineLevel="1" x14ac:dyDescent="0.25">
      <c r="A701" s="175" t="s">
        <v>270</v>
      </c>
      <c r="B701" s="175" t="s">
        <v>271</v>
      </c>
      <c r="C701" s="175" t="s">
        <v>484</v>
      </c>
      <c r="D701" s="175" t="s">
        <v>220</v>
      </c>
      <c r="E701" s="175"/>
      <c r="F701" s="174">
        <v>0</v>
      </c>
      <c r="G701" s="174">
        <v>0</v>
      </c>
      <c r="H701" s="174">
        <v>0</v>
      </c>
      <c r="I701" s="174">
        <v>0</v>
      </c>
      <c r="J701" s="174">
        <v>0</v>
      </c>
      <c r="K701" s="174">
        <v>0</v>
      </c>
      <c r="L701" s="174">
        <v>0</v>
      </c>
      <c r="M701" s="174">
        <v>0</v>
      </c>
      <c r="N701" s="174">
        <v>0</v>
      </c>
    </row>
    <row r="702" spans="1:14" hidden="1" outlineLevel="1" x14ac:dyDescent="0.25"/>
    <row r="703" spans="1:14" hidden="1" outlineLevel="1" x14ac:dyDescent="0.25"/>
    <row r="704" spans="1:14" hidden="1" outlineLevel="1" x14ac:dyDescent="0.25">
      <c r="A704" s="173" t="s">
        <v>272</v>
      </c>
    </row>
    <row r="705" spans="1:14" hidden="1" outlineLevel="1" x14ac:dyDescent="0.25">
      <c r="A705" s="175" t="s">
        <v>6</v>
      </c>
      <c r="B705" s="175" t="s">
        <v>143</v>
      </c>
      <c r="C705" s="175" t="s">
        <v>14</v>
      </c>
      <c r="D705" s="173" t="s">
        <v>144</v>
      </c>
      <c r="E705" s="173"/>
      <c r="F705" s="174" t="s">
        <v>145</v>
      </c>
      <c r="G705" s="174" t="s">
        <v>146</v>
      </c>
      <c r="H705" s="174" t="s">
        <v>147</v>
      </c>
      <c r="I705" s="174" t="s">
        <v>148</v>
      </c>
      <c r="J705" s="174" t="s">
        <v>149</v>
      </c>
      <c r="K705" s="174" t="s">
        <v>150</v>
      </c>
      <c r="L705" s="174" t="s">
        <v>151</v>
      </c>
      <c r="M705" s="174" t="s">
        <v>152</v>
      </c>
      <c r="N705" s="174" t="s">
        <v>5</v>
      </c>
    </row>
    <row r="706" spans="1:14" hidden="1" outlineLevel="1" x14ac:dyDescent="0.25">
      <c r="A706" s="175" t="s">
        <v>273</v>
      </c>
      <c r="B706" s="175" t="s">
        <v>274</v>
      </c>
      <c r="C706" s="175" t="s">
        <v>155</v>
      </c>
      <c r="D706" s="175" t="s">
        <v>156</v>
      </c>
      <c r="E706" s="175"/>
      <c r="F706" s="174">
        <v>0</v>
      </c>
      <c r="G706" s="174">
        <v>0</v>
      </c>
      <c r="H706" s="174">
        <v>0</v>
      </c>
      <c r="I706" s="174">
        <v>0</v>
      </c>
      <c r="J706" s="174">
        <v>0</v>
      </c>
      <c r="K706" s="174">
        <v>0</v>
      </c>
      <c r="L706" s="174">
        <v>0</v>
      </c>
      <c r="M706" s="174">
        <v>0</v>
      </c>
      <c r="N706" s="174">
        <v>0</v>
      </c>
    </row>
    <row r="707" spans="1:14" hidden="1" outlineLevel="1" x14ac:dyDescent="0.25">
      <c r="A707" s="175" t="s">
        <v>273</v>
      </c>
      <c r="B707" s="175" t="s">
        <v>274</v>
      </c>
      <c r="C707" s="175" t="s">
        <v>157</v>
      </c>
      <c r="D707" s="175" t="s">
        <v>158</v>
      </c>
      <c r="E707" s="175"/>
      <c r="F707" s="174">
        <v>0</v>
      </c>
      <c r="G707" s="174">
        <v>0</v>
      </c>
      <c r="H707" s="174">
        <v>0</v>
      </c>
      <c r="I707" s="174">
        <v>0</v>
      </c>
      <c r="J707" s="174">
        <v>8832</v>
      </c>
      <c r="K707" s="174">
        <v>0</v>
      </c>
      <c r="L707" s="174">
        <v>0</v>
      </c>
      <c r="M707" s="174">
        <v>0</v>
      </c>
      <c r="N707" s="174">
        <v>8832</v>
      </c>
    </row>
    <row r="708" spans="1:14" hidden="1" outlineLevel="1" x14ac:dyDescent="0.25">
      <c r="A708" s="175" t="s">
        <v>273</v>
      </c>
      <c r="B708" s="175" t="s">
        <v>274</v>
      </c>
      <c r="C708" s="175" t="s">
        <v>159</v>
      </c>
      <c r="D708" s="175" t="s">
        <v>160</v>
      </c>
      <c r="E708" s="175"/>
      <c r="F708" s="174">
        <v>0</v>
      </c>
      <c r="G708" s="174">
        <v>16928</v>
      </c>
      <c r="H708" s="174">
        <v>0</v>
      </c>
      <c r="I708" s="174">
        <v>0</v>
      </c>
      <c r="J708" s="174">
        <v>0</v>
      </c>
      <c r="K708" s="174">
        <v>0</v>
      </c>
      <c r="L708" s="174">
        <v>0</v>
      </c>
      <c r="M708" s="174">
        <v>0</v>
      </c>
      <c r="N708" s="174">
        <v>16928</v>
      </c>
    </row>
    <row r="709" spans="1:14" hidden="1" outlineLevel="1" x14ac:dyDescent="0.25">
      <c r="A709" s="175" t="s">
        <v>273</v>
      </c>
      <c r="B709" s="175" t="s">
        <v>274</v>
      </c>
      <c r="C709" s="175" t="s">
        <v>161</v>
      </c>
      <c r="D709" s="175" t="s">
        <v>162</v>
      </c>
      <c r="E709" s="175"/>
      <c r="F709" s="174">
        <v>240</v>
      </c>
      <c r="G709" s="174">
        <v>0</v>
      </c>
      <c r="H709" s="174">
        <v>0</v>
      </c>
      <c r="I709" s="174">
        <v>0</v>
      </c>
      <c r="J709" s="174">
        <v>416</v>
      </c>
      <c r="K709" s="174">
        <v>128</v>
      </c>
      <c r="L709" s="174">
        <v>0</v>
      </c>
      <c r="M709" s="174">
        <v>0</v>
      </c>
      <c r="N709" s="174">
        <v>784</v>
      </c>
    </row>
    <row r="710" spans="1:14" hidden="1" outlineLevel="1" x14ac:dyDescent="0.25">
      <c r="A710" s="175" t="s">
        <v>273</v>
      </c>
      <c r="B710" s="175" t="s">
        <v>274</v>
      </c>
      <c r="C710" s="175" t="s">
        <v>163</v>
      </c>
      <c r="D710" s="175" t="s">
        <v>164</v>
      </c>
      <c r="E710" s="175"/>
      <c r="F710" s="174">
        <v>0</v>
      </c>
      <c r="G710" s="174">
        <v>0</v>
      </c>
      <c r="H710" s="174">
        <v>0</v>
      </c>
      <c r="I710" s="174">
        <v>0</v>
      </c>
      <c r="J710" s="174">
        <v>0</v>
      </c>
      <c r="K710" s="174">
        <v>0</v>
      </c>
      <c r="L710" s="174">
        <v>0</v>
      </c>
      <c r="M710" s="174">
        <v>0</v>
      </c>
      <c r="N710" s="174">
        <v>0</v>
      </c>
    </row>
    <row r="711" spans="1:14" hidden="1" outlineLevel="1" x14ac:dyDescent="0.25">
      <c r="A711" s="175" t="s">
        <v>273</v>
      </c>
      <c r="B711" s="175" t="s">
        <v>274</v>
      </c>
      <c r="C711" s="175" t="s">
        <v>165</v>
      </c>
      <c r="D711" s="175" t="s">
        <v>166</v>
      </c>
      <c r="E711" s="175"/>
      <c r="F711" s="174">
        <v>0</v>
      </c>
      <c r="G711" s="174">
        <v>0</v>
      </c>
      <c r="H711" s="174">
        <v>0</v>
      </c>
      <c r="I711" s="174">
        <v>0</v>
      </c>
      <c r="J711" s="174">
        <v>0</v>
      </c>
      <c r="K711" s="174">
        <v>0</v>
      </c>
      <c r="L711" s="174">
        <v>0</v>
      </c>
      <c r="M711" s="174">
        <v>0</v>
      </c>
      <c r="N711" s="174">
        <v>0</v>
      </c>
    </row>
    <row r="712" spans="1:14" hidden="1" outlineLevel="1" x14ac:dyDescent="0.25">
      <c r="A712" s="175" t="s">
        <v>273</v>
      </c>
      <c r="B712" s="175" t="s">
        <v>274</v>
      </c>
      <c r="C712" s="175" t="s">
        <v>167</v>
      </c>
      <c r="D712" s="175" t="s">
        <v>168</v>
      </c>
      <c r="E712" s="175"/>
      <c r="F712" s="174">
        <v>0</v>
      </c>
      <c r="G712" s="174">
        <v>2368</v>
      </c>
      <c r="H712" s="174">
        <v>0</v>
      </c>
      <c r="I712" s="174">
        <v>0</v>
      </c>
      <c r="J712" s="174">
        <v>0</v>
      </c>
      <c r="K712" s="174">
        <v>160</v>
      </c>
      <c r="L712" s="174">
        <v>0</v>
      </c>
      <c r="M712" s="174">
        <v>0</v>
      </c>
      <c r="N712" s="174">
        <v>2528</v>
      </c>
    </row>
    <row r="713" spans="1:14" hidden="1" outlineLevel="1" x14ac:dyDescent="0.25">
      <c r="A713" s="175" t="s">
        <v>273</v>
      </c>
      <c r="B713" s="175" t="s">
        <v>274</v>
      </c>
      <c r="C713" s="175" t="s">
        <v>169</v>
      </c>
      <c r="D713" s="175" t="s">
        <v>170</v>
      </c>
      <c r="E713" s="175"/>
      <c r="F713" s="174">
        <v>0</v>
      </c>
      <c r="G713" s="174">
        <v>0</v>
      </c>
      <c r="H713" s="174">
        <v>0</v>
      </c>
      <c r="I713" s="174">
        <v>0</v>
      </c>
      <c r="J713" s="174">
        <v>1168</v>
      </c>
      <c r="K713" s="174">
        <v>0</v>
      </c>
      <c r="L713" s="174">
        <v>0</v>
      </c>
      <c r="M713" s="174">
        <v>0</v>
      </c>
      <c r="N713" s="174">
        <v>1168</v>
      </c>
    </row>
    <row r="714" spans="1:14" hidden="1" outlineLevel="1" x14ac:dyDescent="0.25">
      <c r="A714" s="175" t="s">
        <v>273</v>
      </c>
      <c r="B714" s="175" t="s">
        <v>274</v>
      </c>
      <c r="C714" s="175" t="s">
        <v>171</v>
      </c>
      <c r="D714" s="175" t="s">
        <v>172</v>
      </c>
      <c r="E714" s="175"/>
      <c r="F714" s="174">
        <v>96</v>
      </c>
      <c r="G714" s="174">
        <v>192</v>
      </c>
      <c r="H714" s="174">
        <v>0</v>
      </c>
      <c r="I714" s="174">
        <v>0</v>
      </c>
      <c r="J714" s="174">
        <v>4832</v>
      </c>
      <c r="K714" s="174">
        <v>0</v>
      </c>
      <c r="L714" s="174">
        <v>0</v>
      </c>
      <c r="M714" s="174">
        <v>0</v>
      </c>
      <c r="N714" s="174">
        <v>5120</v>
      </c>
    </row>
    <row r="715" spans="1:14" hidden="1" outlineLevel="1" x14ac:dyDescent="0.25">
      <c r="A715" s="175" t="s">
        <v>273</v>
      </c>
      <c r="B715" s="175" t="s">
        <v>274</v>
      </c>
      <c r="C715" s="175" t="s">
        <v>173</v>
      </c>
      <c r="D715" s="175" t="s">
        <v>174</v>
      </c>
      <c r="E715" s="175"/>
      <c r="F715" s="174">
        <v>0</v>
      </c>
      <c r="G715" s="174">
        <v>64</v>
      </c>
      <c r="H715" s="174">
        <v>0</v>
      </c>
      <c r="I715" s="174">
        <v>0</v>
      </c>
      <c r="J715" s="174">
        <v>0</v>
      </c>
      <c r="K715" s="174">
        <v>0</v>
      </c>
      <c r="L715" s="174">
        <v>0</v>
      </c>
      <c r="M715" s="174">
        <v>0</v>
      </c>
      <c r="N715" s="174">
        <v>64</v>
      </c>
    </row>
    <row r="716" spans="1:14" hidden="1" outlineLevel="1" x14ac:dyDescent="0.25">
      <c r="A716" s="175" t="s">
        <v>273</v>
      </c>
      <c r="B716" s="175" t="s">
        <v>274</v>
      </c>
      <c r="C716" s="175" t="s">
        <v>175</v>
      </c>
      <c r="D716" s="175" t="s">
        <v>176</v>
      </c>
      <c r="E716" s="175"/>
      <c r="F716" s="174">
        <v>0</v>
      </c>
      <c r="G716" s="174">
        <v>0</v>
      </c>
      <c r="H716" s="174">
        <v>0</v>
      </c>
      <c r="I716" s="174">
        <v>0</v>
      </c>
      <c r="J716" s="174">
        <v>0</v>
      </c>
      <c r="K716" s="174">
        <v>1360</v>
      </c>
      <c r="L716" s="174">
        <v>0</v>
      </c>
      <c r="M716" s="174">
        <v>0</v>
      </c>
      <c r="N716" s="174">
        <v>1360</v>
      </c>
    </row>
    <row r="717" spans="1:14" hidden="1" outlineLevel="1" x14ac:dyDescent="0.25">
      <c r="A717" s="175" t="s">
        <v>273</v>
      </c>
      <c r="B717" s="175" t="s">
        <v>274</v>
      </c>
      <c r="C717" s="175" t="s">
        <v>177</v>
      </c>
      <c r="D717" s="175" t="s">
        <v>178</v>
      </c>
      <c r="E717" s="175"/>
      <c r="F717" s="174">
        <v>59712</v>
      </c>
      <c r="G717" s="174">
        <v>0</v>
      </c>
      <c r="H717" s="174">
        <v>0</v>
      </c>
      <c r="I717" s="174">
        <v>0</v>
      </c>
      <c r="J717" s="174">
        <v>0</v>
      </c>
      <c r="K717" s="174">
        <v>0</v>
      </c>
      <c r="L717" s="174">
        <v>0</v>
      </c>
      <c r="M717" s="174">
        <v>0</v>
      </c>
      <c r="N717" s="174">
        <v>59712</v>
      </c>
    </row>
    <row r="718" spans="1:14" hidden="1" outlineLevel="1" x14ac:dyDescent="0.25">
      <c r="A718" s="175" t="s">
        <v>273</v>
      </c>
      <c r="B718" s="175" t="s">
        <v>274</v>
      </c>
      <c r="C718" s="175" t="s">
        <v>179</v>
      </c>
      <c r="D718" s="175" t="s">
        <v>180</v>
      </c>
      <c r="E718" s="175"/>
      <c r="F718" s="174">
        <v>624</v>
      </c>
      <c r="G718" s="174">
        <v>0</v>
      </c>
      <c r="H718" s="174">
        <v>0</v>
      </c>
      <c r="I718" s="174">
        <v>0</v>
      </c>
      <c r="J718" s="174">
        <v>0</v>
      </c>
      <c r="K718" s="174">
        <v>0</v>
      </c>
      <c r="L718" s="174">
        <v>0</v>
      </c>
      <c r="M718" s="174">
        <v>0</v>
      </c>
      <c r="N718" s="174">
        <v>624</v>
      </c>
    </row>
    <row r="719" spans="1:14" hidden="1" outlineLevel="1" x14ac:dyDescent="0.25">
      <c r="A719" s="175" t="s">
        <v>273</v>
      </c>
      <c r="B719" s="175" t="s">
        <v>274</v>
      </c>
      <c r="C719" s="175" t="s">
        <v>181</v>
      </c>
      <c r="D719" s="175" t="s">
        <v>182</v>
      </c>
      <c r="E719" s="175"/>
      <c r="F719" s="174">
        <v>0</v>
      </c>
      <c r="G719" s="174">
        <v>0</v>
      </c>
      <c r="H719" s="174">
        <v>0</v>
      </c>
      <c r="I719" s="174">
        <v>0</v>
      </c>
      <c r="J719" s="174">
        <v>0</v>
      </c>
      <c r="K719" s="174">
        <v>256</v>
      </c>
      <c r="L719" s="174">
        <v>0</v>
      </c>
      <c r="M719" s="174">
        <v>0</v>
      </c>
      <c r="N719" s="174">
        <v>256</v>
      </c>
    </row>
    <row r="720" spans="1:14" hidden="1" outlineLevel="1" x14ac:dyDescent="0.25">
      <c r="A720" s="175" t="s">
        <v>273</v>
      </c>
      <c r="B720" s="175" t="s">
        <v>274</v>
      </c>
      <c r="C720" s="175" t="s">
        <v>183</v>
      </c>
      <c r="D720" s="175" t="s">
        <v>184</v>
      </c>
      <c r="E720" s="175"/>
      <c r="F720" s="174">
        <v>0</v>
      </c>
      <c r="G720" s="174">
        <v>0</v>
      </c>
      <c r="H720" s="174">
        <v>0</v>
      </c>
      <c r="I720" s="174">
        <v>0</v>
      </c>
      <c r="J720" s="174">
        <v>0</v>
      </c>
      <c r="K720" s="174">
        <v>0</v>
      </c>
      <c r="L720" s="174">
        <v>0</v>
      </c>
      <c r="M720" s="174">
        <v>0</v>
      </c>
      <c r="N720" s="174">
        <v>0</v>
      </c>
    </row>
    <row r="721" spans="1:14" hidden="1" outlineLevel="1" x14ac:dyDescent="0.25">
      <c r="A721" s="175" t="s">
        <v>273</v>
      </c>
      <c r="B721" s="175" t="s">
        <v>274</v>
      </c>
      <c r="C721" s="175" t="s">
        <v>185</v>
      </c>
      <c r="D721" s="175" t="s">
        <v>186</v>
      </c>
      <c r="E721" s="175"/>
      <c r="F721" s="174">
        <v>2976</v>
      </c>
      <c r="G721" s="174">
        <v>0</v>
      </c>
      <c r="H721" s="174">
        <v>0</v>
      </c>
      <c r="I721" s="174">
        <v>0</v>
      </c>
      <c r="J721" s="174">
        <v>0</v>
      </c>
      <c r="K721" s="174">
        <v>416</v>
      </c>
      <c r="L721" s="174">
        <v>0</v>
      </c>
      <c r="M721" s="174">
        <v>0</v>
      </c>
      <c r="N721" s="174">
        <v>3392</v>
      </c>
    </row>
    <row r="722" spans="1:14" hidden="1" outlineLevel="1" x14ac:dyDescent="0.25">
      <c r="A722" s="175" t="s">
        <v>273</v>
      </c>
      <c r="B722" s="175" t="s">
        <v>274</v>
      </c>
      <c r="C722" s="175" t="s">
        <v>187</v>
      </c>
      <c r="D722" s="175" t="s">
        <v>188</v>
      </c>
      <c r="E722" s="175"/>
      <c r="F722" s="174">
        <v>0</v>
      </c>
      <c r="G722" s="174">
        <v>0</v>
      </c>
      <c r="H722" s="174">
        <v>0</v>
      </c>
      <c r="I722" s="174">
        <v>0</v>
      </c>
      <c r="J722" s="174">
        <v>0</v>
      </c>
      <c r="K722" s="174">
        <v>0</v>
      </c>
      <c r="L722" s="174">
        <v>0</v>
      </c>
      <c r="M722" s="174">
        <v>0</v>
      </c>
      <c r="N722" s="174">
        <v>0</v>
      </c>
    </row>
    <row r="723" spans="1:14" hidden="1" outlineLevel="1" x14ac:dyDescent="0.25">
      <c r="A723" s="175" t="s">
        <v>273</v>
      </c>
      <c r="B723" s="175" t="s">
        <v>274</v>
      </c>
      <c r="C723" s="175" t="s">
        <v>189</v>
      </c>
      <c r="D723" s="175" t="s">
        <v>190</v>
      </c>
      <c r="E723" s="175"/>
      <c r="F723" s="174">
        <v>0</v>
      </c>
      <c r="G723" s="174">
        <v>0</v>
      </c>
      <c r="H723" s="174">
        <v>0</v>
      </c>
      <c r="I723" s="174">
        <v>0</v>
      </c>
      <c r="J723" s="174">
        <v>0</v>
      </c>
      <c r="K723" s="174">
        <v>0</v>
      </c>
      <c r="L723" s="174">
        <v>0</v>
      </c>
      <c r="M723" s="174">
        <v>0</v>
      </c>
      <c r="N723" s="174">
        <v>0</v>
      </c>
    </row>
    <row r="724" spans="1:14" hidden="1" outlineLevel="1" x14ac:dyDescent="0.25">
      <c r="A724" s="175" t="s">
        <v>273</v>
      </c>
      <c r="B724" s="175" t="s">
        <v>274</v>
      </c>
      <c r="C724" s="175" t="s">
        <v>191</v>
      </c>
      <c r="D724" s="175" t="s">
        <v>192</v>
      </c>
      <c r="E724" s="175"/>
      <c r="F724" s="174">
        <v>0</v>
      </c>
      <c r="G724" s="174">
        <v>26432</v>
      </c>
      <c r="H724" s="174">
        <v>0</v>
      </c>
      <c r="I724" s="174">
        <v>0</v>
      </c>
      <c r="J724" s="174">
        <v>0</v>
      </c>
      <c r="K724" s="174">
        <v>0</v>
      </c>
      <c r="L724" s="174">
        <v>0</v>
      </c>
      <c r="M724" s="174">
        <v>0</v>
      </c>
      <c r="N724" s="174">
        <v>26432</v>
      </c>
    </row>
    <row r="725" spans="1:14" hidden="1" outlineLevel="1" x14ac:dyDescent="0.25">
      <c r="A725" s="175" t="s">
        <v>273</v>
      </c>
      <c r="B725" s="175" t="s">
        <v>274</v>
      </c>
      <c r="C725" s="175" t="s">
        <v>193</v>
      </c>
      <c r="D725" s="175" t="s">
        <v>194</v>
      </c>
      <c r="E725" s="175"/>
      <c r="F725" s="174">
        <v>0</v>
      </c>
      <c r="G725" s="174">
        <v>0</v>
      </c>
      <c r="H725" s="174">
        <v>0</v>
      </c>
      <c r="I725" s="174">
        <v>0</v>
      </c>
      <c r="J725" s="174">
        <v>0</v>
      </c>
      <c r="K725" s="174">
        <v>0</v>
      </c>
      <c r="L725" s="174">
        <v>0</v>
      </c>
      <c r="M725" s="174">
        <v>0</v>
      </c>
      <c r="N725" s="174">
        <v>0</v>
      </c>
    </row>
    <row r="726" spans="1:14" hidden="1" outlineLevel="1" x14ac:dyDescent="0.25">
      <c r="A726" s="175" t="s">
        <v>273</v>
      </c>
      <c r="B726" s="175" t="s">
        <v>274</v>
      </c>
      <c r="C726" s="175" t="s">
        <v>195</v>
      </c>
      <c r="D726" s="175" t="s">
        <v>196</v>
      </c>
      <c r="E726" s="175"/>
      <c r="F726" s="174">
        <v>0</v>
      </c>
      <c r="G726" s="174">
        <v>0</v>
      </c>
      <c r="H726" s="174">
        <v>0</v>
      </c>
      <c r="I726" s="174">
        <v>0</v>
      </c>
      <c r="J726" s="174">
        <v>0</v>
      </c>
      <c r="K726" s="174">
        <v>0</v>
      </c>
      <c r="L726" s="174">
        <v>0</v>
      </c>
      <c r="M726" s="174">
        <v>0</v>
      </c>
      <c r="N726" s="174">
        <v>0</v>
      </c>
    </row>
    <row r="727" spans="1:14" hidden="1" outlineLevel="1" x14ac:dyDescent="0.25">
      <c r="A727" s="175" t="s">
        <v>273</v>
      </c>
      <c r="B727" s="175" t="s">
        <v>274</v>
      </c>
      <c r="C727" s="175" t="s">
        <v>197</v>
      </c>
      <c r="D727" s="175" t="s">
        <v>198</v>
      </c>
      <c r="E727" s="175"/>
      <c r="F727" s="174">
        <v>0</v>
      </c>
      <c r="G727" s="174">
        <v>0</v>
      </c>
      <c r="H727" s="174">
        <v>0</v>
      </c>
      <c r="I727" s="174">
        <v>0</v>
      </c>
      <c r="J727" s="174">
        <v>64</v>
      </c>
      <c r="K727" s="174">
        <v>0</v>
      </c>
      <c r="L727" s="174">
        <v>0</v>
      </c>
      <c r="M727" s="174">
        <v>0</v>
      </c>
      <c r="N727" s="174">
        <v>64</v>
      </c>
    </row>
    <row r="728" spans="1:14" hidden="1" outlineLevel="1" x14ac:dyDescent="0.25">
      <c r="A728" s="175" t="s">
        <v>273</v>
      </c>
      <c r="B728" s="175" t="s">
        <v>274</v>
      </c>
      <c r="C728" s="175" t="s">
        <v>199</v>
      </c>
      <c r="D728" s="175" t="s">
        <v>200</v>
      </c>
      <c r="E728" s="175"/>
      <c r="F728" s="174">
        <v>864</v>
      </c>
      <c r="G728" s="174">
        <v>0</v>
      </c>
      <c r="H728" s="174">
        <v>0</v>
      </c>
      <c r="I728" s="174">
        <v>0</v>
      </c>
      <c r="J728" s="174">
        <v>0</v>
      </c>
      <c r="K728" s="174">
        <v>0</v>
      </c>
      <c r="L728" s="174">
        <v>0</v>
      </c>
      <c r="M728" s="174">
        <v>0</v>
      </c>
      <c r="N728" s="174">
        <v>864</v>
      </c>
    </row>
    <row r="729" spans="1:14" hidden="1" outlineLevel="1" x14ac:dyDescent="0.25">
      <c r="A729" s="175" t="s">
        <v>273</v>
      </c>
      <c r="B729" s="175" t="s">
        <v>274</v>
      </c>
      <c r="C729" s="175" t="s">
        <v>201</v>
      </c>
      <c r="D729" s="175" t="s">
        <v>202</v>
      </c>
      <c r="E729" s="175"/>
      <c r="F729" s="174">
        <v>384</v>
      </c>
      <c r="G729" s="174">
        <v>0</v>
      </c>
      <c r="H729" s="174">
        <v>0</v>
      </c>
      <c r="I729" s="174">
        <v>0</v>
      </c>
      <c r="J729" s="174">
        <v>0</v>
      </c>
      <c r="K729" s="174">
        <v>0</v>
      </c>
      <c r="L729" s="174">
        <v>0</v>
      </c>
      <c r="M729" s="174">
        <v>0</v>
      </c>
      <c r="N729" s="174">
        <v>384</v>
      </c>
    </row>
    <row r="730" spans="1:14" hidden="1" outlineLevel="1" x14ac:dyDescent="0.25">
      <c r="A730" s="175" t="s">
        <v>273</v>
      </c>
      <c r="B730" s="175" t="s">
        <v>274</v>
      </c>
      <c r="C730" s="175" t="s">
        <v>203</v>
      </c>
      <c r="D730" s="175" t="s">
        <v>204</v>
      </c>
      <c r="E730" s="175"/>
      <c r="F730" s="174">
        <v>78960</v>
      </c>
      <c r="G730" s="174">
        <v>0</v>
      </c>
      <c r="H730" s="174">
        <v>0</v>
      </c>
      <c r="I730" s="174">
        <v>0</v>
      </c>
      <c r="J730" s="174">
        <v>0</v>
      </c>
      <c r="K730" s="174">
        <v>0</v>
      </c>
      <c r="L730" s="174">
        <v>0</v>
      </c>
      <c r="M730" s="174">
        <v>0</v>
      </c>
      <c r="N730" s="174">
        <v>78960</v>
      </c>
    </row>
    <row r="731" spans="1:14" hidden="1" outlineLevel="1" x14ac:dyDescent="0.25">
      <c r="A731" s="175" t="s">
        <v>273</v>
      </c>
      <c r="B731" s="175" t="s">
        <v>274</v>
      </c>
      <c r="C731" s="175" t="s">
        <v>205</v>
      </c>
      <c r="D731" s="175" t="s">
        <v>206</v>
      </c>
      <c r="E731" s="175"/>
      <c r="F731" s="174">
        <v>4992</v>
      </c>
      <c r="G731" s="174">
        <v>0</v>
      </c>
      <c r="H731" s="174">
        <v>0</v>
      </c>
      <c r="I731" s="174">
        <v>0</v>
      </c>
      <c r="J731" s="174">
        <v>0</v>
      </c>
      <c r="K731" s="174">
        <v>0</v>
      </c>
      <c r="L731" s="174">
        <v>0</v>
      </c>
      <c r="M731" s="174">
        <v>0</v>
      </c>
      <c r="N731" s="174">
        <v>4992</v>
      </c>
    </row>
    <row r="732" spans="1:14" hidden="1" outlineLevel="1" x14ac:dyDescent="0.25">
      <c r="A732" s="175" t="s">
        <v>273</v>
      </c>
      <c r="B732" s="175" t="s">
        <v>274</v>
      </c>
      <c r="C732" s="175" t="s">
        <v>207</v>
      </c>
      <c r="D732" s="175" t="s">
        <v>208</v>
      </c>
      <c r="E732" s="175"/>
      <c r="F732" s="174">
        <v>0</v>
      </c>
      <c r="G732" s="174">
        <v>0</v>
      </c>
      <c r="H732" s="174">
        <v>0</v>
      </c>
      <c r="I732" s="174">
        <v>0</v>
      </c>
      <c r="J732" s="174">
        <v>0</v>
      </c>
      <c r="K732" s="174">
        <v>0</v>
      </c>
      <c r="L732" s="174">
        <v>0</v>
      </c>
      <c r="M732" s="174">
        <v>0</v>
      </c>
      <c r="N732" s="174">
        <v>0</v>
      </c>
    </row>
    <row r="733" spans="1:14" hidden="1" outlineLevel="1" x14ac:dyDescent="0.25">
      <c r="A733" s="175" t="s">
        <v>273</v>
      </c>
      <c r="B733" s="175" t="s">
        <v>274</v>
      </c>
      <c r="C733" s="175" t="s">
        <v>209</v>
      </c>
      <c r="D733" s="175" t="s">
        <v>210</v>
      </c>
      <c r="E733" s="175"/>
      <c r="F733" s="174">
        <v>148848</v>
      </c>
      <c r="G733" s="174">
        <v>45984</v>
      </c>
      <c r="H733" s="174">
        <v>0</v>
      </c>
      <c r="I733" s="174">
        <v>0</v>
      </c>
      <c r="J733" s="174">
        <v>15312</v>
      </c>
      <c r="K733" s="174">
        <v>2320</v>
      </c>
      <c r="L733" s="174">
        <v>0</v>
      </c>
      <c r="M733" s="174">
        <v>0</v>
      </c>
      <c r="N733" s="174">
        <v>212464</v>
      </c>
    </row>
    <row r="734" spans="1:14" hidden="1" outlineLevel="1" x14ac:dyDescent="0.25">
      <c r="D734" s="173" t="s">
        <v>211</v>
      </c>
      <c r="E734" s="173"/>
    </row>
    <row r="735" spans="1:14" hidden="1" outlineLevel="1" x14ac:dyDescent="0.25">
      <c r="A735" s="175" t="s">
        <v>273</v>
      </c>
      <c r="B735" s="175" t="s">
        <v>274</v>
      </c>
      <c r="C735" s="175" t="s">
        <v>212</v>
      </c>
      <c r="D735" s="175" t="s">
        <v>213</v>
      </c>
      <c r="E735" s="175"/>
      <c r="F735" s="174">
        <v>0</v>
      </c>
      <c r="G735" s="174">
        <v>0</v>
      </c>
      <c r="H735" s="174">
        <v>0</v>
      </c>
      <c r="I735" s="174">
        <v>0</v>
      </c>
      <c r="J735" s="174">
        <v>0</v>
      </c>
      <c r="K735" s="174">
        <v>0</v>
      </c>
      <c r="L735" s="174">
        <v>0</v>
      </c>
      <c r="M735" s="174">
        <v>0</v>
      </c>
      <c r="N735" s="174">
        <v>0</v>
      </c>
    </row>
    <row r="736" spans="1:14" hidden="1" outlineLevel="1" x14ac:dyDescent="0.25">
      <c r="A736" s="175" t="s">
        <v>273</v>
      </c>
      <c r="B736" s="175" t="s">
        <v>274</v>
      </c>
      <c r="C736" s="175" t="s">
        <v>214</v>
      </c>
      <c r="D736" s="175" t="s">
        <v>215</v>
      </c>
      <c r="E736" s="175"/>
      <c r="F736" s="174">
        <v>0</v>
      </c>
      <c r="G736" s="174">
        <v>0</v>
      </c>
      <c r="H736" s="174">
        <v>0</v>
      </c>
      <c r="I736" s="174">
        <v>0</v>
      </c>
      <c r="J736" s="174">
        <v>0</v>
      </c>
      <c r="K736" s="174">
        <v>0</v>
      </c>
      <c r="L736" s="174">
        <v>0</v>
      </c>
      <c r="M736" s="174">
        <v>0</v>
      </c>
      <c r="N736" s="174">
        <v>0</v>
      </c>
    </row>
    <row r="737" spans="1:14" hidden="1" outlineLevel="1" x14ac:dyDescent="0.25">
      <c r="A737" s="175" t="s">
        <v>273</v>
      </c>
      <c r="B737" s="175" t="s">
        <v>274</v>
      </c>
      <c r="C737" s="175" t="s">
        <v>216</v>
      </c>
      <c r="D737" s="175" t="s">
        <v>217</v>
      </c>
      <c r="E737" s="175"/>
      <c r="F737" s="174">
        <v>0</v>
      </c>
      <c r="G737" s="174">
        <v>0</v>
      </c>
      <c r="H737" s="174">
        <v>0</v>
      </c>
      <c r="I737" s="174">
        <v>0</v>
      </c>
      <c r="J737" s="174">
        <v>0</v>
      </c>
      <c r="K737" s="174">
        <v>0</v>
      </c>
      <c r="L737" s="174">
        <v>0</v>
      </c>
      <c r="M737" s="174">
        <v>0</v>
      </c>
      <c r="N737" s="174">
        <v>0</v>
      </c>
    </row>
    <row r="738" spans="1:14" hidden="1" outlineLevel="1" x14ac:dyDescent="0.25">
      <c r="A738" s="175" t="s">
        <v>273</v>
      </c>
      <c r="B738" s="175" t="s">
        <v>274</v>
      </c>
      <c r="C738" s="175" t="s">
        <v>218</v>
      </c>
      <c r="D738" s="175" t="s">
        <v>219</v>
      </c>
      <c r="E738" s="175"/>
      <c r="F738" s="174">
        <v>0</v>
      </c>
      <c r="G738" s="174">
        <v>0</v>
      </c>
      <c r="H738" s="174">
        <v>0</v>
      </c>
      <c r="I738" s="174">
        <v>0</v>
      </c>
      <c r="J738" s="174">
        <v>0</v>
      </c>
      <c r="K738" s="174">
        <v>0</v>
      </c>
      <c r="L738" s="174">
        <v>0</v>
      </c>
      <c r="M738" s="174">
        <v>0</v>
      </c>
      <c r="N738" s="174">
        <v>0</v>
      </c>
    </row>
    <row r="739" spans="1:14" hidden="1" outlineLevel="1" x14ac:dyDescent="0.25">
      <c r="A739" s="175" t="s">
        <v>273</v>
      </c>
      <c r="B739" s="175" t="s">
        <v>274</v>
      </c>
      <c r="C739" s="175" t="s">
        <v>482</v>
      </c>
      <c r="D739" s="175" t="s">
        <v>483</v>
      </c>
      <c r="E739" s="175"/>
      <c r="F739" s="174">
        <v>0</v>
      </c>
      <c r="G739" s="174">
        <v>0</v>
      </c>
      <c r="H739" s="174">
        <v>0</v>
      </c>
      <c r="I739" s="174">
        <v>0</v>
      </c>
      <c r="J739" s="174">
        <v>0</v>
      </c>
      <c r="K739" s="174">
        <v>0</v>
      </c>
      <c r="L739" s="174">
        <v>0</v>
      </c>
      <c r="M739" s="174">
        <v>0</v>
      </c>
      <c r="N739" s="174">
        <v>0</v>
      </c>
    </row>
    <row r="740" spans="1:14" hidden="1" outlineLevel="1" x14ac:dyDescent="0.25">
      <c r="A740" s="175" t="s">
        <v>273</v>
      </c>
      <c r="B740" s="175" t="s">
        <v>274</v>
      </c>
      <c r="C740" s="175" t="s">
        <v>484</v>
      </c>
      <c r="D740" s="175" t="s">
        <v>220</v>
      </c>
      <c r="E740" s="175"/>
      <c r="F740" s="174">
        <v>0</v>
      </c>
      <c r="G740" s="174">
        <v>0</v>
      </c>
      <c r="H740" s="174">
        <v>0</v>
      </c>
      <c r="I740" s="174">
        <v>0</v>
      </c>
      <c r="J740" s="174">
        <v>0</v>
      </c>
      <c r="K740" s="174">
        <v>0</v>
      </c>
      <c r="L740" s="174">
        <v>0</v>
      </c>
      <c r="M740" s="174">
        <v>0</v>
      </c>
      <c r="N740" s="174">
        <v>0</v>
      </c>
    </row>
    <row r="741" spans="1:14" hidden="1" outlineLevel="1" x14ac:dyDescent="0.25"/>
    <row r="742" spans="1:14" hidden="1" outlineLevel="1" x14ac:dyDescent="0.25"/>
    <row r="743" spans="1:14" hidden="1" outlineLevel="1" x14ac:dyDescent="0.25">
      <c r="A743" s="173" t="s">
        <v>275</v>
      </c>
    </row>
    <row r="744" spans="1:14" hidden="1" outlineLevel="1" x14ac:dyDescent="0.25">
      <c r="A744" s="175" t="s">
        <v>6</v>
      </c>
      <c r="B744" s="175" t="s">
        <v>143</v>
      </c>
      <c r="C744" s="175" t="s">
        <v>14</v>
      </c>
      <c r="D744" s="173" t="s">
        <v>144</v>
      </c>
      <c r="E744" s="173"/>
      <c r="F744" s="174" t="s">
        <v>145</v>
      </c>
      <c r="G744" s="174" t="s">
        <v>146</v>
      </c>
      <c r="H744" s="174" t="s">
        <v>147</v>
      </c>
      <c r="I744" s="174" t="s">
        <v>148</v>
      </c>
      <c r="J744" s="174" t="s">
        <v>149</v>
      </c>
      <c r="K744" s="174" t="s">
        <v>150</v>
      </c>
      <c r="L744" s="174" t="s">
        <v>151</v>
      </c>
      <c r="M744" s="174" t="s">
        <v>152</v>
      </c>
      <c r="N744" s="174" t="s">
        <v>5</v>
      </c>
    </row>
    <row r="745" spans="1:14" hidden="1" outlineLevel="1" x14ac:dyDescent="0.25">
      <c r="A745" s="175" t="s">
        <v>276</v>
      </c>
      <c r="B745" s="175" t="s">
        <v>277</v>
      </c>
      <c r="C745" s="175" t="s">
        <v>155</v>
      </c>
      <c r="D745" s="175" t="s">
        <v>156</v>
      </c>
      <c r="E745" s="175"/>
      <c r="F745" s="174">
        <v>736</v>
      </c>
      <c r="G745" s="174">
        <v>0</v>
      </c>
      <c r="H745" s="174">
        <v>0</v>
      </c>
      <c r="I745" s="174">
        <v>0</v>
      </c>
      <c r="J745" s="174">
        <v>0</v>
      </c>
      <c r="K745" s="174">
        <v>0</v>
      </c>
      <c r="L745" s="174">
        <v>0</v>
      </c>
      <c r="M745" s="174">
        <v>0</v>
      </c>
      <c r="N745" s="174">
        <v>736</v>
      </c>
    </row>
    <row r="746" spans="1:14" hidden="1" outlineLevel="1" x14ac:dyDescent="0.25">
      <c r="A746" s="175" t="s">
        <v>276</v>
      </c>
      <c r="B746" s="175" t="s">
        <v>277</v>
      </c>
      <c r="C746" s="175" t="s">
        <v>157</v>
      </c>
      <c r="D746" s="175" t="s">
        <v>158</v>
      </c>
      <c r="E746" s="175"/>
      <c r="F746" s="174">
        <v>0</v>
      </c>
      <c r="G746" s="174">
        <v>0</v>
      </c>
      <c r="H746" s="174">
        <v>0</v>
      </c>
      <c r="I746" s="174">
        <v>0</v>
      </c>
      <c r="J746" s="174">
        <v>14688</v>
      </c>
      <c r="K746" s="174">
        <v>0</v>
      </c>
      <c r="L746" s="174">
        <v>0</v>
      </c>
      <c r="M746" s="174">
        <v>0</v>
      </c>
      <c r="N746" s="174">
        <v>14688</v>
      </c>
    </row>
    <row r="747" spans="1:14" hidden="1" outlineLevel="1" x14ac:dyDescent="0.25">
      <c r="A747" s="175" t="s">
        <v>276</v>
      </c>
      <c r="B747" s="175" t="s">
        <v>277</v>
      </c>
      <c r="C747" s="175" t="s">
        <v>159</v>
      </c>
      <c r="D747" s="175" t="s">
        <v>160</v>
      </c>
      <c r="E747" s="175"/>
      <c r="F747" s="174">
        <v>0</v>
      </c>
      <c r="G747" s="174">
        <v>27968</v>
      </c>
      <c r="H747" s="174">
        <v>0</v>
      </c>
      <c r="I747" s="174">
        <v>0</v>
      </c>
      <c r="J747" s="174">
        <v>0</v>
      </c>
      <c r="K747" s="174">
        <v>0</v>
      </c>
      <c r="L747" s="174">
        <v>0</v>
      </c>
      <c r="M747" s="174">
        <v>0</v>
      </c>
      <c r="N747" s="174">
        <v>27968</v>
      </c>
    </row>
    <row r="748" spans="1:14" hidden="1" outlineLevel="1" x14ac:dyDescent="0.25">
      <c r="A748" s="175" t="s">
        <v>276</v>
      </c>
      <c r="B748" s="175" t="s">
        <v>277</v>
      </c>
      <c r="C748" s="175" t="s">
        <v>161</v>
      </c>
      <c r="D748" s="175" t="s">
        <v>162</v>
      </c>
      <c r="E748" s="175"/>
      <c r="F748" s="174">
        <v>240</v>
      </c>
      <c r="G748" s="174">
        <v>14112</v>
      </c>
      <c r="H748" s="174">
        <v>0</v>
      </c>
      <c r="I748" s="174">
        <v>0</v>
      </c>
      <c r="J748" s="174">
        <v>1840</v>
      </c>
      <c r="K748" s="174">
        <v>3888</v>
      </c>
      <c r="L748" s="174">
        <v>0</v>
      </c>
      <c r="M748" s="174">
        <v>0</v>
      </c>
      <c r="N748" s="174">
        <v>20080</v>
      </c>
    </row>
    <row r="749" spans="1:14" hidden="1" outlineLevel="1" x14ac:dyDescent="0.25">
      <c r="A749" s="175" t="s">
        <v>276</v>
      </c>
      <c r="B749" s="175" t="s">
        <v>277</v>
      </c>
      <c r="C749" s="175" t="s">
        <v>163</v>
      </c>
      <c r="D749" s="175" t="s">
        <v>164</v>
      </c>
      <c r="E749" s="175"/>
      <c r="F749" s="174">
        <v>0</v>
      </c>
      <c r="G749" s="174">
        <v>0</v>
      </c>
      <c r="H749" s="174">
        <v>0</v>
      </c>
      <c r="I749" s="174">
        <v>0</v>
      </c>
      <c r="J749" s="174">
        <v>0</v>
      </c>
      <c r="K749" s="174">
        <v>0</v>
      </c>
      <c r="L749" s="174">
        <v>0</v>
      </c>
      <c r="M749" s="174">
        <v>0</v>
      </c>
      <c r="N749" s="174">
        <v>0</v>
      </c>
    </row>
    <row r="750" spans="1:14" hidden="1" outlineLevel="1" x14ac:dyDescent="0.25">
      <c r="A750" s="175" t="s">
        <v>276</v>
      </c>
      <c r="B750" s="175" t="s">
        <v>277</v>
      </c>
      <c r="C750" s="175" t="s">
        <v>165</v>
      </c>
      <c r="D750" s="175" t="s">
        <v>166</v>
      </c>
      <c r="E750" s="175"/>
      <c r="F750" s="174">
        <v>0</v>
      </c>
      <c r="G750" s="174">
        <v>0</v>
      </c>
      <c r="H750" s="174">
        <v>0</v>
      </c>
      <c r="I750" s="174">
        <v>0</v>
      </c>
      <c r="J750" s="174">
        <v>0</v>
      </c>
      <c r="K750" s="174">
        <v>0</v>
      </c>
      <c r="L750" s="174">
        <v>0</v>
      </c>
      <c r="M750" s="174">
        <v>0</v>
      </c>
      <c r="N750" s="174">
        <v>0</v>
      </c>
    </row>
    <row r="751" spans="1:14" hidden="1" outlineLevel="1" x14ac:dyDescent="0.25">
      <c r="A751" s="175" t="s">
        <v>276</v>
      </c>
      <c r="B751" s="175" t="s">
        <v>277</v>
      </c>
      <c r="C751" s="175" t="s">
        <v>167</v>
      </c>
      <c r="D751" s="175" t="s">
        <v>168</v>
      </c>
      <c r="E751" s="175"/>
      <c r="F751" s="174">
        <v>0</v>
      </c>
      <c r="G751" s="174">
        <v>192</v>
      </c>
      <c r="H751" s="174">
        <v>0</v>
      </c>
      <c r="I751" s="174">
        <v>0</v>
      </c>
      <c r="J751" s="174">
        <v>0</v>
      </c>
      <c r="K751" s="174">
        <v>288</v>
      </c>
      <c r="L751" s="174">
        <v>0</v>
      </c>
      <c r="M751" s="174">
        <v>0</v>
      </c>
      <c r="N751" s="174">
        <v>480</v>
      </c>
    </row>
    <row r="752" spans="1:14" hidden="1" outlineLevel="1" x14ac:dyDescent="0.25">
      <c r="A752" s="175" t="s">
        <v>276</v>
      </c>
      <c r="B752" s="175" t="s">
        <v>277</v>
      </c>
      <c r="C752" s="175" t="s">
        <v>169</v>
      </c>
      <c r="D752" s="175" t="s">
        <v>170</v>
      </c>
      <c r="E752" s="175"/>
      <c r="F752" s="174">
        <v>0</v>
      </c>
      <c r="G752" s="174">
        <v>0</v>
      </c>
      <c r="H752" s="174">
        <v>0</v>
      </c>
      <c r="I752" s="174">
        <v>0</v>
      </c>
      <c r="J752" s="174">
        <v>0</v>
      </c>
      <c r="K752" s="174">
        <v>0</v>
      </c>
      <c r="L752" s="174">
        <v>0</v>
      </c>
      <c r="M752" s="174">
        <v>0</v>
      </c>
      <c r="N752" s="174">
        <v>0</v>
      </c>
    </row>
    <row r="753" spans="1:14" hidden="1" outlineLevel="1" x14ac:dyDescent="0.25">
      <c r="A753" s="175" t="s">
        <v>276</v>
      </c>
      <c r="B753" s="175" t="s">
        <v>277</v>
      </c>
      <c r="C753" s="175" t="s">
        <v>171</v>
      </c>
      <c r="D753" s="175" t="s">
        <v>172</v>
      </c>
      <c r="E753" s="175"/>
      <c r="F753" s="174">
        <v>288</v>
      </c>
      <c r="G753" s="174">
        <v>0</v>
      </c>
      <c r="H753" s="174">
        <v>0</v>
      </c>
      <c r="I753" s="174">
        <v>0</v>
      </c>
      <c r="J753" s="174">
        <v>20672</v>
      </c>
      <c r="K753" s="174">
        <v>0</v>
      </c>
      <c r="L753" s="174">
        <v>0</v>
      </c>
      <c r="M753" s="174">
        <v>0</v>
      </c>
      <c r="N753" s="174">
        <v>20960</v>
      </c>
    </row>
    <row r="754" spans="1:14" hidden="1" outlineLevel="1" x14ac:dyDescent="0.25">
      <c r="A754" s="175" t="s">
        <v>276</v>
      </c>
      <c r="B754" s="175" t="s">
        <v>277</v>
      </c>
      <c r="C754" s="175" t="s">
        <v>173</v>
      </c>
      <c r="D754" s="175" t="s">
        <v>174</v>
      </c>
      <c r="E754" s="175"/>
      <c r="F754" s="174">
        <v>0</v>
      </c>
      <c r="G754" s="174">
        <v>0</v>
      </c>
      <c r="H754" s="174">
        <v>0</v>
      </c>
      <c r="I754" s="174">
        <v>0</v>
      </c>
      <c r="J754" s="174">
        <v>0</v>
      </c>
      <c r="K754" s="174">
        <v>0</v>
      </c>
      <c r="L754" s="174">
        <v>0</v>
      </c>
      <c r="M754" s="174">
        <v>0</v>
      </c>
      <c r="N754" s="174">
        <v>0</v>
      </c>
    </row>
    <row r="755" spans="1:14" hidden="1" outlineLevel="1" x14ac:dyDescent="0.25">
      <c r="A755" s="175" t="s">
        <v>276</v>
      </c>
      <c r="B755" s="175" t="s">
        <v>277</v>
      </c>
      <c r="C755" s="175" t="s">
        <v>175</v>
      </c>
      <c r="D755" s="175" t="s">
        <v>176</v>
      </c>
      <c r="E755" s="175"/>
      <c r="F755" s="174">
        <v>0</v>
      </c>
      <c r="G755" s="174">
        <v>0</v>
      </c>
      <c r="H755" s="174">
        <v>0</v>
      </c>
      <c r="I755" s="174">
        <v>0</v>
      </c>
      <c r="J755" s="174">
        <v>0</v>
      </c>
      <c r="K755" s="174">
        <v>1632</v>
      </c>
      <c r="L755" s="174">
        <v>0</v>
      </c>
      <c r="M755" s="174">
        <v>0</v>
      </c>
      <c r="N755" s="174">
        <v>1632</v>
      </c>
    </row>
    <row r="756" spans="1:14" hidden="1" outlineLevel="1" x14ac:dyDescent="0.25">
      <c r="A756" s="175" t="s">
        <v>276</v>
      </c>
      <c r="B756" s="175" t="s">
        <v>277</v>
      </c>
      <c r="C756" s="175" t="s">
        <v>177</v>
      </c>
      <c r="D756" s="175" t="s">
        <v>178</v>
      </c>
      <c r="E756" s="175"/>
      <c r="F756" s="174">
        <v>139808</v>
      </c>
      <c r="G756" s="174">
        <v>0</v>
      </c>
      <c r="H756" s="174">
        <v>0</v>
      </c>
      <c r="I756" s="174">
        <v>0</v>
      </c>
      <c r="J756" s="174">
        <v>0</v>
      </c>
      <c r="K756" s="174">
        <v>0</v>
      </c>
      <c r="L756" s="174">
        <v>0</v>
      </c>
      <c r="M756" s="174">
        <v>0</v>
      </c>
      <c r="N756" s="174">
        <v>139808</v>
      </c>
    </row>
    <row r="757" spans="1:14" hidden="1" outlineLevel="1" x14ac:dyDescent="0.25">
      <c r="A757" s="175" t="s">
        <v>276</v>
      </c>
      <c r="B757" s="175" t="s">
        <v>277</v>
      </c>
      <c r="C757" s="175" t="s">
        <v>179</v>
      </c>
      <c r="D757" s="175" t="s">
        <v>180</v>
      </c>
      <c r="E757" s="175"/>
      <c r="F757" s="174">
        <v>8784</v>
      </c>
      <c r="G757" s="174">
        <v>0</v>
      </c>
      <c r="H757" s="174">
        <v>0</v>
      </c>
      <c r="I757" s="174">
        <v>0</v>
      </c>
      <c r="J757" s="174">
        <v>0</v>
      </c>
      <c r="K757" s="174">
        <v>0</v>
      </c>
      <c r="L757" s="174">
        <v>0</v>
      </c>
      <c r="M757" s="174">
        <v>0</v>
      </c>
      <c r="N757" s="174">
        <v>8784</v>
      </c>
    </row>
    <row r="758" spans="1:14" hidden="1" outlineLevel="1" x14ac:dyDescent="0.25">
      <c r="A758" s="175" t="s">
        <v>276</v>
      </c>
      <c r="B758" s="175" t="s">
        <v>277</v>
      </c>
      <c r="C758" s="175" t="s">
        <v>181</v>
      </c>
      <c r="D758" s="175" t="s">
        <v>182</v>
      </c>
      <c r="E758" s="175"/>
      <c r="F758" s="174">
        <v>0</v>
      </c>
      <c r="G758" s="174">
        <v>0</v>
      </c>
      <c r="H758" s="174">
        <v>0</v>
      </c>
      <c r="I758" s="174">
        <v>0</v>
      </c>
      <c r="J758" s="174">
        <v>0</v>
      </c>
      <c r="K758" s="174">
        <v>48</v>
      </c>
      <c r="L758" s="174">
        <v>0</v>
      </c>
      <c r="M758" s="174">
        <v>0</v>
      </c>
      <c r="N758" s="174">
        <v>48</v>
      </c>
    </row>
    <row r="759" spans="1:14" hidden="1" outlineLevel="1" x14ac:dyDescent="0.25">
      <c r="A759" s="175" t="s">
        <v>276</v>
      </c>
      <c r="B759" s="175" t="s">
        <v>277</v>
      </c>
      <c r="C759" s="175" t="s">
        <v>183</v>
      </c>
      <c r="D759" s="175" t="s">
        <v>184</v>
      </c>
      <c r="E759" s="175"/>
      <c r="F759" s="174">
        <v>0</v>
      </c>
      <c r="G759" s="174">
        <v>0</v>
      </c>
      <c r="H759" s="174">
        <v>0</v>
      </c>
      <c r="I759" s="174">
        <v>0</v>
      </c>
      <c r="J759" s="174">
        <v>0</v>
      </c>
      <c r="K759" s="174">
        <v>0</v>
      </c>
      <c r="L759" s="174">
        <v>0</v>
      </c>
      <c r="M759" s="174">
        <v>0</v>
      </c>
      <c r="N759" s="174">
        <v>0</v>
      </c>
    </row>
    <row r="760" spans="1:14" hidden="1" outlineLevel="1" x14ac:dyDescent="0.25">
      <c r="A760" s="175" t="s">
        <v>276</v>
      </c>
      <c r="B760" s="175" t="s">
        <v>277</v>
      </c>
      <c r="C760" s="175" t="s">
        <v>185</v>
      </c>
      <c r="D760" s="175" t="s">
        <v>186</v>
      </c>
      <c r="E760" s="175"/>
      <c r="F760" s="174">
        <v>528</v>
      </c>
      <c r="G760" s="174">
        <v>0</v>
      </c>
      <c r="H760" s="174">
        <v>0</v>
      </c>
      <c r="I760" s="174">
        <v>0</v>
      </c>
      <c r="J760" s="174">
        <v>0</v>
      </c>
      <c r="K760" s="174">
        <v>4912</v>
      </c>
      <c r="L760" s="174">
        <v>0</v>
      </c>
      <c r="M760" s="174">
        <v>0</v>
      </c>
      <c r="N760" s="174">
        <v>5440</v>
      </c>
    </row>
    <row r="761" spans="1:14" hidden="1" outlineLevel="1" x14ac:dyDescent="0.25">
      <c r="A761" s="175" t="s">
        <v>276</v>
      </c>
      <c r="B761" s="175" t="s">
        <v>277</v>
      </c>
      <c r="C761" s="175" t="s">
        <v>187</v>
      </c>
      <c r="D761" s="175" t="s">
        <v>188</v>
      </c>
      <c r="E761" s="175"/>
      <c r="F761" s="174">
        <v>0</v>
      </c>
      <c r="G761" s="174">
        <v>0</v>
      </c>
      <c r="H761" s="174">
        <v>0</v>
      </c>
      <c r="I761" s="174">
        <v>0</v>
      </c>
      <c r="J761" s="174">
        <v>0</v>
      </c>
      <c r="K761" s="174">
        <v>0</v>
      </c>
      <c r="L761" s="174">
        <v>0</v>
      </c>
      <c r="M761" s="174">
        <v>0</v>
      </c>
      <c r="N761" s="174">
        <v>0</v>
      </c>
    </row>
    <row r="762" spans="1:14" hidden="1" outlineLevel="1" x14ac:dyDescent="0.25">
      <c r="A762" s="175" t="s">
        <v>276</v>
      </c>
      <c r="B762" s="175" t="s">
        <v>277</v>
      </c>
      <c r="C762" s="175" t="s">
        <v>189</v>
      </c>
      <c r="D762" s="175" t="s">
        <v>190</v>
      </c>
      <c r="E762" s="175"/>
      <c r="F762" s="174">
        <v>0</v>
      </c>
      <c r="G762" s="174">
        <v>0</v>
      </c>
      <c r="H762" s="174">
        <v>0</v>
      </c>
      <c r="I762" s="174">
        <v>0</v>
      </c>
      <c r="J762" s="174">
        <v>0</v>
      </c>
      <c r="K762" s="174">
        <v>1104</v>
      </c>
      <c r="L762" s="174">
        <v>0</v>
      </c>
      <c r="M762" s="174">
        <v>0</v>
      </c>
      <c r="N762" s="174">
        <v>1104</v>
      </c>
    </row>
    <row r="763" spans="1:14" hidden="1" outlineLevel="1" x14ac:dyDescent="0.25">
      <c r="A763" s="175" t="s">
        <v>276</v>
      </c>
      <c r="B763" s="175" t="s">
        <v>277</v>
      </c>
      <c r="C763" s="175" t="s">
        <v>191</v>
      </c>
      <c r="D763" s="175" t="s">
        <v>192</v>
      </c>
      <c r="E763" s="175"/>
      <c r="F763" s="174">
        <v>0</v>
      </c>
      <c r="G763" s="174">
        <v>32656</v>
      </c>
      <c r="H763" s="174">
        <v>0</v>
      </c>
      <c r="I763" s="174">
        <v>0</v>
      </c>
      <c r="J763" s="174">
        <v>0</v>
      </c>
      <c r="K763" s="174">
        <v>0</v>
      </c>
      <c r="L763" s="174">
        <v>0</v>
      </c>
      <c r="M763" s="174">
        <v>0</v>
      </c>
      <c r="N763" s="174">
        <v>32656</v>
      </c>
    </row>
    <row r="764" spans="1:14" hidden="1" outlineLevel="1" x14ac:dyDescent="0.25">
      <c r="A764" s="175" t="s">
        <v>276</v>
      </c>
      <c r="B764" s="175" t="s">
        <v>277</v>
      </c>
      <c r="C764" s="175" t="s">
        <v>193</v>
      </c>
      <c r="D764" s="175" t="s">
        <v>194</v>
      </c>
      <c r="E764" s="175"/>
      <c r="F764" s="174">
        <v>0</v>
      </c>
      <c r="G764" s="174">
        <v>0</v>
      </c>
      <c r="H764" s="174">
        <v>0</v>
      </c>
      <c r="I764" s="174">
        <v>0</v>
      </c>
      <c r="J764" s="174">
        <v>9344</v>
      </c>
      <c r="K764" s="174">
        <v>0</v>
      </c>
      <c r="L764" s="174">
        <v>0</v>
      </c>
      <c r="M764" s="174">
        <v>0</v>
      </c>
      <c r="N764" s="174">
        <v>9344</v>
      </c>
    </row>
    <row r="765" spans="1:14" hidden="1" outlineLevel="1" x14ac:dyDescent="0.25">
      <c r="A765" s="175" t="s">
        <v>276</v>
      </c>
      <c r="B765" s="175" t="s">
        <v>277</v>
      </c>
      <c r="C765" s="175" t="s">
        <v>195</v>
      </c>
      <c r="D765" s="175" t="s">
        <v>196</v>
      </c>
      <c r="E765" s="175"/>
      <c r="F765" s="174">
        <v>0</v>
      </c>
      <c r="G765" s="174">
        <v>0</v>
      </c>
      <c r="H765" s="174">
        <v>0</v>
      </c>
      <c r="I765" s="174">
        <v>0</v>
      </c>
      <c r="J765" s="174">
        <v>0</v>
      </c>
      <c r="K765" s="174">
        <v>0</v>
      </c>
      <c r="L765" s="174">
        <v>0</v>
      </c>
      <c r="M765" s="174">
        <v>0</v>
      </c>
      <c r="N765" s="174">
        <v>0</v>
      </c>
    </row>
    <row r="766" spans="1:14" hidden="1" outlineLevel="1" x14ac:dyDescent="0.25">
      <c r="A766" s="175" t="s">
        <v>276</v>
      </c>
      <c r="B766" s="175" t="s">
        <v>277</v>
      </c>
      <c r="C766" s="175" t="s">
        <v>197</v>
      </c>
      <c r="D766" s="175" t="s">
        <v>198</v>
      </c>
      <c r="E766" s="175"/>
      <c r="F766" s="174">
        <v>0</v>
      </c>
      <c r="G766" s="174">
        <v>0</v>
      </c>
      <c r="H766" s="174">
        <v>0</v>
      </c>
      <c r="I766" s="174">
        <v>0</v>
      </c>
      <c r="J766" s="174">
        <v>1728</v>
      </c>
      <c r="K766" s="174">
        <v>0</v>
      </c>
      <c r="L766" s="174">
        <v>0</v>
      </c>
      <c r="M766" s="174">
        <v>0</v>
      </c>
      <c r="N766" s="174">
        <v>1728</v>
      </c>
    </row>
    <row r="767" spans="1:14" hidden="1" outlineLevel="1" x14ac:dyDescent="0.25">
      <c r="A767" s="175" t="s">
        <v>276</v>
      </c>
      <c r="B767" s="175" t="s">
        <v>277</v>
      </c>
      <c r="C767" s="175" t="s">
        <v>199</v>
      </c>
      <c r="D767" s="175" t="s">
        <v>200</v>
      </c>
      <c r="E767" s="175"/>
      <c r="F767" s="174">
        <v>288</v>
      </c>
      <c r="G767" s="174">
        <v>0</v>
      </c>
      <c r="H767" s="174">
        <v>0</v>
      </c>
      <c r="I767" s="174">
        <v>0</v>
      </c>
      <c r="J767" s="174">
        <v>0</v>
      </c>
      <c r="K767" s="174">
        <v>0</v>
      </c>
      <c r="L767" s="174">
        <v>0</v>
      </c>
      <c r="M767" s="174">
        <v>0</v>
      </c>
      <c r="N767" s="174">
        <v>288</v>
      </c>
    </row>
    <row r="768" spans="1:14" hidden="1" outlineLevel="1" x14ac:dyDescent="0.25">
      <c r="A768" s="175" t="s">
        <v>276</v>
      </c>
      <c r="B768" s="175" t="s">
        <v>277</v>
      </c>
      <c r="C768" s="175" t="s">
        <v>201</v>
      </c>
      <c r="D768" s="175" t="s">
        <v>202</v>
      </c>
      <c r="E768" s="175"/>
      <c r="F768" s="174">
        <v>96</v>
      </c>
      <c r="G768" s="174">
        <v>0</v>
      </c>
      <c r="H768" s="174">
        <v>0</v>
      </c>
      <c r="I768" s="174">
        <v>0</v>
      </c>
      <c r="J768" s="174">
        <v>3120</v>
      </c>
      <c r="K768" s="174">
        <v>0</v>
      </c>
      <c r="L768" s="174">
        <v>0</v>
      </c>
      <c r="M768" s="174">
        <v>0</v>
      </c>
      <c r="N768" s="174">
        <v>3216</v>
      </c>
    </row>
    <row r="769" spans="1:14" hidden="1" outlineLevel="1" x14ac:dyDescent="0.25">
      <c r="A769" s="175" t="s">
        <v>276</v>
      </c>
      <c r="B769" s="175" t="s">
        <v>277</v>
      </c>
      <c r="C769" s="175" t="s">
        <v>203</v>
      </c>
      <c r="D769" s="175" t="s">
        <v>204</v>
      </c>
      <c r="E769" s="175"/>
      <c r="F769" s="174">
        <v>104048</v>
      </c>
      <c r="G769" s="174">
        <v>0</v>
      </c>
      <c r="H769" s="174">
        <v>0</v>
      </c>
      <c r="I769" s="174">
        <v>0</v>
      </c>
      <c r="J769" s="174">
        <v>0</v>
      </c>
      <c r="K769" s="174">
        <v>0</v>
      </c>
      <c r="L769" s="174">
        <v>0</v>
      </c>
      <c r="M769" s="174">
        <v>0</v>
      </c>
      <c r="N769" s="174">
        <v>104048</v>
      </c>
    </row>
    <row r="770" spans="1:14" hidden="1" outlineLevel="1" x14ac:dyDescent="0.25">
      <c r="A770" s="175" t="s">
        <v>276</v>
      </c>
      <c r="B770" s="175" t="s">
        <v>277</v>
      </c>
      <c r="C770" s="175" t="s">
        <v>205</v>
      </c>
      <c r="D770" s="175" t="s">
        <v>206</v>
      </c>
      <c r="E770" s="175"/>
      <c r="F770" s="174">
        <v>12816</v>
      </c>
      <c r="G770" s="174">
        <v>0</v>
      </c>
      <c r="H770" s="174">
        <v>0</v>
      </c>
      <c r="I770" s="174">
        <v>0</v>
      </c>
      <c r="J770" s="174">
        <v>0</v>
      </c>
      <c r="K770" s="174">
        <v>0</v>
      </c>
      <c r="L770" s="174">
        <v>0</v>
      </c>
      <c r="M770" s="174">
        <v>0</v>
      </c>
      <c r="N770" s="174">
        <v>12816</v>
      </c>
    </row>
    <row r="771" spans="1:14" hidden="1" outlineLevel="1" x14ac:dyDescent="0.25">
      <c r="A771" s="175" t="s">
        <v>276</v>
      </c>
      <c r="B771" s="175" t="s">
        <v>277</v>
      </c>
      <c r="C771" s="175" t="s">
        <v>207</v>
      </c>
      <c r="D771" s="175" t="s">
        <v>208</v>
      </c>
      <c r="E771" s="175"/>
      <c r="F771" s="174">
        <v>0</v>
      </c>
      <c r="G771" s="174">
        <v>0</v>
      </c>
      <c r="H771" s="174">
        <v>0</v>
      </c>
      <c r="I771" s="174">
        <v>0</v>
      </c>
      <c r="J771" s="174">
        <v>0</v>
      </c>
      <c r="K771" s="174">
        <v>0</v>
      </c>
      <c r="L771" s="174">
        <v>0</v>
      </c>
      <c r="M771" s="174">
        <v>0</v>
      </c>
      <c r="N771" s="174">
        <v>0</v>
      </c>
    </row>
    <row r="772" spans="1:14" hidden="1" outlineLevel="1" x14ac:dyDescent="0.25">
      <c r="A772" s="175" t="s">
        <v>276</v>
      </c>
      <c r="B772" s="175" t="s">
        <v>277</v>
      </c>
      <c r="C772" s="175" t="s">
        <v>209</v>
      </c>
      <c r="D772" s="175" t="s">
        <v>210</v>
      </c>
      <c r="E772" s="175"/>
      <c r="F772" s="174">
        <v>267632</v>
      </c>
      <c r="G772" s="174">
        <v>74928</v>
      </c>
      <c r="H772" s="174">
        <v>0</v>
      </c>
      <c r="I772" s="174">
        <v>0</v>
      </c>
      <c r="J772" s="174">
        <v>51392</v>
      </c>
      <c r="K772" s="174">
        <v>11872</v>
      </c>
      <c r="L772" s="174">
        <v>0</v>
      </c>
      <c r="M772" s="174">
        <v>0</v>
      </c>
      <c r="N772" s="174">
        <v>405824</v>
      </c>
    </row>
    <row r="773" spans="1:14" hidden="1" outlineLevel="1" x14ac:dyDescent="0.25">
      <c r="D773" s="173" t="s">
        <v>211</v>
      </c>
      <c r="E773" s="173"/>
    </row>
    <row r="774" spans="1:14" hidden="1" outlineLevel="1" x14ac:dyDescent="0.25">
      <c r="A774" s="175" t="s">
        <v>276</v>
      </c>
      <c r="B774" s="175" t="s">
        <v>277</v>
      </c>
      <c r="C774" s="175" t="s">
        <v>212</v>
      </c>
      <c r="D774" s="175" t="s">
        <v>213</v>
      </c>
      <c r="E774" s="175"/>
      <c r="F774" s="174">
        <v>0</v>
      </c>
      <c r="G774" s="174">
        <v>0</v>
      </c>
      <c r="H774" s="174">
        <v>0</v>
      </c>
      <c r="I774" s="174">
        <v>0</v>
      </c>
      <c r="J774" s="174">
        <v>0</v>
      </c>
      <c r="K774" s="174">
        <v>0</v>
      </c>
      <c r="L774" s="174">
        <v>0</v>
      </c>
      <c r="M774" s="174">
        <v>0</v>
      </c>
      <c r="N774" s="174">
        <v>0</v>
      </c>
    </row>
    <row r="775" spans="1:14" hidden="1" outlineLevel="1" x14ac:dyDescent="0.25">
      <c r="A775" s="175" t="s">
        <v>276</v>
      </c>
      <c r="B775" s="175" t="s">
        <v>277</v>
      </c>
      <c r="C775" s="175" t="s">
        <v>214</v>
      </c>
      <c r="D775" s="175" t="s">
        <v>215</v>
      </c>
      <c r="E775" s="175"/>
      <c r="F775" s="174">
        <v>0</v>
      </c>
      <c r="G775" s="174">
        <v>0</v>
      </c>
      <c r="H775" s="174">
        <v>0</v>
      </c>
      <c r="I775" s="174">
        <v>0</v>
      </c>
      <c r="J775" s="174">
        <v>0</v>
      </c>
      <c r="K775" s="174">
        <v>0</v>
      </c>
      <c r="L775" s="174">
        <v>0</v>
      </c>
      <c r="M775" s="174">
        <v>0</v>
      </c>
      <c r="N775" s="174">
        <v>0</v>
      </c>
    </row>
    <row r="776" spans="1:14" hidden="1" outlineLevel="1" x14ac:dyDescent="0.25">
      <c r="A776" s="175" t="s">
        <v>276</v>
      </c>
      <c r="B776" s="175" t="s">
        <v>277</v>
      </c>
      <c r="C776" s="175" t="s">
        <v>216</v>
      </c>
      <c r="D776" s="175" t="s">
        <v>217</v>
      </c>
      <c r="E776" s="175"/>
      <c r="F776" s="174">
        <v>0</v>
      </c>
      <c r="G776" s="174">
        <v>0</v>
      </c>
      <c r="H776" s="174">
        <v>0</v>
      </c>
      <c r="I776" s="174">
        <v>0</v>
      </c>
      <c r="J776" s="174">
        <v>0</v>
      </c>
      <c r="K776" s="174">
        <v>0</v>
      </c>
      <c r="L776" s="174">
        <v>0</v>
      </c>
      <c r="M776" s="174">
        <v>0</v>
      </c>
      <c r="N776" s="174">
        <v>0</v>
      </c>
    </row>
    <row r="777" spans="1:14" hidden="1" outlineLevel="1" x14ac:dyDescent="0.25">
      <c r="A777" s="175" t="s">
        <v>276</v>
      </c>
      <c r="B777" s="175" t="s">
        <v>277</v>
      </c>
      <c r="C777" s="175" t="s">
        <v>218</v>
      </c>
      <c r="D777" s="175" t="s">
        <v>219</v>
      </c>
      <c r="E777" s="175"/>
      <c r="F777" s="174">
        <v>0</v>
      </c>
      <c r="G777" s="174">
        <v>0</v>
      </c>
      <c r="H777" s="174">
        <v>0</v>
      </c>
      <c r="I777" s="174">
        <v>0</v>
      </c>
      <c r="J777" s="174">
        <v>0</v>
      </c>
      <c r="K777" s="174">
        <v>0</v>
      </c>
      <c r="L777" s="174">
        <v>0</v>
      </c>
      <c r="M777" s="174">
        <v>0</v>
      </c>
      <c r="N777" s="174">
        <v>0</v>
      </c>
    </row>
    <row r="778" spans="1:14" hidden="1" outlineLevel="1" x14ac:dyDescent="0.25">
      <c r="A778" s="175" t="s">
        <v>276</v>
      </c>
      <c r="B778" s="175" t="s">
        <v>277</v>
      </c>
      <c r="C778" s="175" t="s">
        <v>482</v>
      </c>
      <c r="D778" s="175" t="s">
        <v>483</v>
      </c>
      <c r="E778" s="175"/>
      <c r="F778" s="174">
        <v>0</v>
      </c>
      <c r="G778" s="174">
        <v>0</v>
      </c>
      <c r="H778" s="174">
        <v>0</v>
      </c>
      <c r="I778" s="174">
        <v>0</v>
      </c>
      <c r="J778" s="174">
        <v>0</v>
      </c>
      <c r="K778" s="174">
        <v>0</v>
      </c>
      <c r="L778" s="174">
        <v>0</v>
      </c>
      <c r="M778" s="174">
        <v>0</v>
      </c>
      <c r="N778" s="174">
        <v>0</v>
      </c>
    </row>
    <row r="779" spans="1:14" hidden="1" outlineLevel="1" x14ac:dyDescent="0.25">
      <c r="A779" s="175" t="s">
        <v>276</v>
      </c>
      <c r="B779" s="175" t="s">
        <v>277</v>
      </c>
      <c r="C779" s="175" t="s">
        <v>484</v>
      </c>
      <c r="D779" s="175" t="s">
        <v>220</v>
      </c>
      <c r="E779" s="175"/>
      <c r="F779" s="174">
        <v>0</v>
      </c>
      <c r="G779" s="174">
        <v>0</v>
      </c>
      <c r="H779" s="174">
        <v>0</v>
      </c>
      <c r="I779" s="174">
        <v>0</v>
      </c>
      <c r="J779" s="174">
        <v>0</v>
      </c>
      <c r="K779" s="174">
        <v>0</v>
      </c>
      <c r="L779" s="174">
        <v>0</v>
      </c>
      <c r="M779" s="174">
        <v>0</v>
      </c>
      <c r="N779" s="174">
        <v>0</v>
      </c>
    </row>
    <row r="780" spans="1:14" hidden="1" outlineLevel="1" x14ac:dyDescent="0.25"/>
    <row r="781" spans="1:14" hidden="1" outlineLevel="1" x14ac:dyDescent="0.25"/>
    <row r="782" spans="1:14" hidden="1" outlineLevel="1" x14ac:dyDescent="0.25">
      <c r="A782" s="173" t="s">
        <v>278</v>
      </c>
    </row>
    <row r="783" spans="1:14" hidden="1" outlineLevel="1" x14ac:dyDescent="0.25">
      <c r="A783" s="175" t="s">
        <v>6</v>
      </c>
      <c r="B783" s="175" t="s">
        <v>143</v>
      </c>
      <c r="C783" s="175" t="s">
        <v>14</v>
      </c>
      <c r="D783" s="173" t="s">
        <v>144</v>
      </c>
      <c r="E783" s="173"/>
      <c r="F783" s="174" t="s">
        <v>145</v>
      </c>
      <c r="G783" s="174" t="s">
        <v>146</v>
      </c>
      <c r="H783" s="174" t="s">
        <v>147</v>
      </c>
      <c r="I783" s="174" t="s">
        <v>148</v>
      </c>
      <c r="J783" s="174" t="s">
        <v>149</v>
      </c>
      <c r="K783" s="174" t="s">
        <v>150</v>
      </c>
      <c r="L783" s="174" t="s">
        <v>151</v>
      </c>
      <c r="M783" s="174" t="s">
        <v>152</v>
      </c>
      <c r="N783" s="174" t="s">
        <v>5</v>
      </c>
    </row>
    <row r="784" spans="1:14" hidden="1" outlineLevel="1" x14ac:dyDescent="0.25">
      <c r="A784" s="175" t="s">
        <v>279</v>
      </c>
      <c r="B784" s="175" t="s">
        <v>280</v>
      </c>
      <c r="C784" s="175" t="s">
        <v>155</v>
      </c>
      <c r="D784" s="175" t="s">
        <v>156</v>
      </c>
      <c r="E784" s="175"/>
      <c r="F784" s="174">
        <v>12192</v>
      </c>
      <c r="G784" s="174">
        <v>0</v>
      </c>
      <c r="H784" s="174">
        <v>0</v>
      </c>
      <c r="I784" s="174">
        <v>0</v>
      </c>
      <c r="J784" s="174">
        <v>0</v>
      </c>
      <c r="K784" s="174">
        <v>0</v>
      </c>
      <c r="L784" s="174">
        <v>0</v>
      </c>
      <c r="M784" s="174">
        <v>0</v>
      </c>
      <c r="N784" s="174">
        <v>12192</v>
      </c>
    </row>
    <row r="785" spans="1:14" hidden="1" outlineLevel="1" x14ac:dyDescent="0.25">
      <c r="A785" s="175" t="s">
        <v>279</v>
      </c>
      <c r="B785" s="175" t="s">
        <v>280</v>
      </c>
      <c r="C785" s="175" t="s">
        <v>157</v>
      </c>
      <c r="D785" s="175" t="s">
        <v>158</v>
      </c>
      <c r="E785" s="175"/>
      <c r="F785" s="174">
        <v>0</v>
      </c>
      <c r="G785" s="174">
        <v>0</v>
      </c>
      <c r="H785" s="174">
        <v>0</v>
      </c>
      <c r="I785" s="174">
        <v>0</v>
      </c>
      <c r="J785" s="174">
        <v>9792</v>
      </c>
      <c r="K785" s="174">
        <v>0</v>
      </c>
      <c r="L785" s="174">
        <v>0</v>
      </c>
      <c r="M785" s="174">
        <v>0</v>
      </c>
      <c r="N785" s="174">
        <v>9792</v>
      </c>
    </row>
    <row r="786" spans="1:14" hidden="1" outlineLevel="1" x14ac:dyDescent="0.25">
      <c r="A786" s="175" t="s">
        <v>279</v>
      </c>
      <c r="B786" s="175" t="s">
        <v>280</v>
      </c>
      <c r="C786" s="175" t="s">
        <v>159</v>
      </c>
      <c r="D786" s="175" t="s">
        <v>160</v>
      </c>
      <c r="E786" s="175"/>
      <c r="F786" s="174">
        <v>0</v>
      </c>
      <c r="G786" s="174">
        <v>149568</v>
      </c>
      <c r="H786" s="174">
        <v>0</v>
      </c>
      <c r="I786" s="174">
        <v>0</v>
      </c>
      <c r="J786" s="174">
        <v>0</v>
      </c>
      <c r="K786" s="174">
        <v>0</v>
      </c>
      <c r="L786" s="174">
        <v>0</v>
      </c>
      <c r="M786" s="174">
        <v>0</v>
      </c>
      <c r="N786" s="174">
        <v>149568</v>
      </c>
    </row>
    <row r="787" spans="1:14" hidden="1" outlineLevel="1" x14ac:dyDescent="0.25">
      <c r="A787" s="175" t="s">
        <v>279</v>
      </c>
      <c r="B787" s="175" t="s">
        <v>280</v>
      </c>
      <c r="C787" s="175" t="s">
        <v>161</v>
      </c>
      <c r="D787" s="175" t="s">
        <v>162</v>
      </c>
      <c r="E787" s="175"/>
      <c r="F787" s="174">
        <v>1008</v>
      </c>
      <c r="G787" s="174">
        <v>960</v>
      </c>
      <c r="H787" s="174">
        <v>0</v>
      </c>
      <c r="I787" s="174">
        <v>0</v>
      </c>
      <c r="J787" s="174">
        <v>105024</v>
      </c>
      <c r="K787" s="174">
        <v>17712</v>
      </c>
      <c r="L787" s="174">
        <v>0</v>
      </c>
      <c r="M787" s="174">
        <v>0</v>
      </c>
      <c r="N787" s="174">
        <v>124704</v>
      </c>
    </row>
    <row r="788" spans="1:14" hidden="1" outlineLevel="1" x14ac:dyDescent="0.25">
      <c r="A788" s="175" t="s">
        <v>279</v>
      </c>
      <c r="B788" s="175" t="s">
        <v>280</v>
      </c>
      <c r="C788" s="175" t="s">
        <v>163</v>
      </c>
      <c r="D788" s="175" t="s">
        <v>164</v>
      </c>
      <c r="E788" s="175"/>
      <c r="F788" s="174">
        <v>0</v>
      </c>
      <c r="G788" s="174">
        <v>0</v>
      </c>
      <c r="H788" s="174">
        <v>0</v>
      </c>
      <c r="I788" s="174">
        <v>0</v>
      </c>
      <c r="J788" s="174">
        <v>0</v>
      </c>
      <c r="K788" s="174">
        <v>0</v>
      </c>
      <c r="L788" s="174">
        <v>0</v>
      </c>
      <c r="M788" s="174">
        <v>0</v>
      </c>
      <c r="N788" s="174">
        <v>0</v>
      </c>
    </row>
    <row r="789" spans="1:14" hidden="1" outlineLevel="1" x14ac:dyDescent="0.25">
      <c r="A789" s="175" t="s">
        <v>279</v>
      </c>
      <c r="B789" s="175" t="s">
        <v>280</v>
      </c>
      <c r="C789" s="175" t="s">
        <v>165</v>
      </c>
      <c r="D789" s="175" t="s">
        <v>166</v>
      </c>
      <c r="E789" s="175"/>
      <c r="F789" s="174">
        <v>960</v>
      </c>
      <c r="G789" s="174">
        <v>0</v>
      </c>
      <c r="H789" s="174">
        <v>0</v>
      </c>
      <c r="I789" s="174">
        <v>0</v>
      </c>
      <c r="J789" s="174">
        <v>23520</v>
      </c>
      <c r="K789" s="174">
        <v>0</v>
      </c>
      <c r="L789" s="174">
        <v>0</v>
      </c>
      <c r="M789" s="174">
        <v>0</v>
      </c>
      <c r="N789" s="174">
        <v>24480</v>
      </c>
    </row>
    <row r="790" spans="1:14" hidden="1" outlineLevel="1" x14ac:dyDescent="0.25">
      <c r="A790" s="175" t="s">
        <v>279</v>
      </c>
      <c r="B790" s="175" t="s">
        <v>280</v>
      </c>
      <c r="C790" s="175" t="s">
        <v>167</v>
      </c>
      <c r="D790" s="175" t="s">
        <v>168</v>
      </c>
      <c r="E790" s="175"/>
      <c r="F790" s="174">
        <v>0</v>
      </c>
      <c r="G790" s="174">
        <v>3744</v>
      </c>
      <c r="H790" s="174">
        <v>0</v>
      </c>
      <c r="I790" s="174">
        <v>0</v>
      </c>
      <c r="J790" s="174">
        <v>0</v>
      </c>
      <c r="K790" s="174">
        <v>35776</v>
      </c>
      <c r="L790" s="174">
        <v>0</v>
      </c>
      <c r="M790" s="174">
        <v>0</v>
      </c>
      <c r="N790" s="174">
        <v>39520</v>
      </c>
    </row>
    <row r="791" spans="1:14" hidden="1" outlineLevel="1" x14ac:dyDescent="0.25">
      <c r="A791" s="175" t="s">
        <v>279</v>
      </c>
      <c r="B791" s="175" t="s">
        <v>280</v>
      </c>
      <c r="C791" s="175" t="s">
        <v>169</v>
      </c>
      <c r="D791" s="175" t="s">
        <v>170</v>
      </c>
      <c r="E791" s="175"/>
      <c r="F791" s="174">
        <v>0</v>
      </c>
      <c r="G791" s="174">
        <v>0</v>
      </c>
      <c r="H791" s="174">
        <v>0</v>
      </c>
      <c r="I791" s="174">
        <v>0</v>
      </c>
      <c r="J791" s="174">
        <v>25664</v>
      </c>
      <c r="K791" s="174">
        <v>0</v>
      </c>
      <c r="L791" s="174">
        <v>0</v>
      </c>
      <c r="M791" s="174">
        <v>0</v>
      </c>
      <c r="N791" s="174">
        <v>25664</v>
      </c>
    </row>
    <row r="792" spans="1:14" hidden="1" outlineLevel="1" x14ac:dyDescent="0.25">
      <c r="A792" s="175" t="s">
        <v>279</v>
      </c>
      <c r="B792" s="175" t="s">
        <v>280</v>
      </c>
      <c r="C792" s="175" t="s">
        <v>171</v>
      </c>
      <c r="D792" s="175" t="s">
        <v>172</v>
      </c>
      <c r="E792" s="175"/>
      <c r="F792" s="174">
        <v>9360</v>
      </c>
      <c r="G792" s="174">
        <v>2448</v>
      </c>
      <c r="H792" s="174">
        <v>0</v>
      </c>
      <c r="I792" s="174">
        <v>0</v>
      </c>
      <c r="J792" s="174">
        <v>6288</v>
      </c>
      <c r="K792" s="174">
        <v>0</v>
      </c>
      <c r="L792" s="174">
        <v>0</v>
      </c>
      <c r="M792" s="174">
        <v>0</v>
      </c>
      <c r="N792" s="174">
        <v>18096</v>
      </c>
    </row>
    <row r="793" spans="1:14" hidden="1" outlineLevel="1" x14ac:dyDescent="0.25">
      <c r="A793" s="175" t="s">
        <v>279</v>
      </c>
      <c r="B793" s="175" t="s">
        <v>280</v>
      </c>
      <c r="C793" s="175" t="s">
        <v>173</v>
      </c>
      <c r="D793" s="175" t="s">
        <v>174</v>
      </c>
      <c r="E793" s="175"/>
      <c r="F793" s="174">
        <v>0</v>
      </c>
      <c r="G793" s="174">
        <v>0</v>
      </c>
      <c r="H793" s="174">
        <v>0</v>
      </c>
      <c r="I793" s="174">
        <v>0</v>
      </c>
      <c r="J793" s="174">
        <v>0</v>
      </c>
      <c r="K793" s="174">
        <v>0</v>
      </c>
      <c r="L793" s="174">
        <v>0</v>
      </c>
      <c r="M793" s="174">
        <v>0</v>
      </c>
      <c r="N793" s="174">
        <v>0</v>
      </c>
    </row>
    <row r="794" spans="1:14" hidden="1" outlineLevel="1" x14ac:dyDescent="0.25">
      <c r="A794" s="175" t="s">
        <v>279</v>
      </c>
      <c r="B794" s="175" t="s">
        <v>280</v>
      </c>
      <c r="C794" s="175" t="s">
        <v>175</v>
      </c>
      <c r="D794" s="175" t="s">
        <v>176</v>
      </c>
      <c r="E794" s="175"/>
      <c r="F794" s="174">
        <v>0</v>
      </c>
      <c r="G794" s="174">
        <v>48</v>
      </c>
      <c r="H794" s="174">
        <v>0</v>
      </c>
      <c r="I794" s="174">
        <v>0</v>
      </c>
      <c r="J794" s="174">
        <v>0</v>
      </c>
      <c r="K794" s="174">
        <v>29024</v>
      </c>
      <c r="L794" s="174">
        <v>0</v>
      </c>
      <c r="M794" s="174">
        <v>0</v>
      </c>
      <c r="N794" s="174">
        <v>29072</v>
      </c>
    </row>
    <row r="795" spans="1:14" hidden="1" outlineLevel="1" x14ac:dyDescent="0.25">
      <c r="A795" s="175" t="s">
        <v>279</v>
      </c>
      <c r="B795" s="175" t="s">
        <v>280</v>
      </c>
      <c r="C795" s="175" t="s">
        <v>177</v>
      </c>
      <c r="D795" s="175" t="s">
        <v>178</v>
      </c>
      <c r="E795" s="175"/>
      <c r="F795" s="174">
        <v>447648</v>
      </c>
      <c r="G795" s="174">
        <v>0</v>
      </c>
      <c r="H795" s="174">
        <v>0</v>
      </c>
      <c r="I795" s="174">
        <v>0</v>
      </c>
      <c r="J795" s="174">
        <v>48</v>
      </c>
      <c r="K795" s="174">
        <v>0</v>
      </c>
      <c r="L795" s="174">
        <v>0</v>
      </c>
      <c r="M795" s="174">
        <v>0</v>
      </c>
      <c r="N795" s="174">
        <v>447696</v>
      </c>
    </row>
    <row r="796" spans="1:14" hidden="1" outlineLevel="1" x14ac:dyDescent="0.25">
      <c r="A796" s="175" t="s">
        <v>279</v>
      </c>
      <c r="B796" s="175" t="s">
        <v>280</v>
      </c>
      <c r="C796" s="175" t="s">
        <v>179</v>
      </c>
      <c r="D796" s="175" t="s">
        <v>180</v>
      </c>
      <c r="E796" s="175"/>
      <c r="F796" s="174">
        <v>46592</v>
      </c>
      <c r="G796" s="174">
        <v>0</v>
      </c>
      <c r="H796" s="174">
        <v>0</v>
      </c>
      <c r="I796" s="174">
        <v>0</v>
      </c>
      <c r="J796" s="174">
        <v>0</v>
      </c>
      <c r="K796" s="174">
        <v>0</v>
      </c>
      <c r="L796" s="174">
        <v>0</v>
      </c>
      <c r="M796" s="174">
        <v>0</v>
      </c>
      <c r="N796" s="174">
        <v>46592</v>
      </c>
    </row>
    <row r="797" spans="1:14" hidden="1" outlineLevel="1" x14ac:dyDescent="0.25">
      <c r="A797" s="175" t="s">
        <v>279</v>
      </c>
      <c r="B797" s="175" t="s">
        <v>280</v>
      </c>
      <c r="C797" s="175" t="s">
        <v>181</v>
      </c>
      <c r="D797" s="175" t="s">
        <v>182</v>
      </c>
      <c r="E797" s="175"/>
      <c r="F797" s="174">
        <v>0</v>
      </c>
      <c r="G797" s="174">
        <v>0</v>
      </c>
      <c r="H797" s="174">
        <v>0</v>
      </c>
      <c r="I797" s="174">
        <v>0</v>
      </c>
      <c r="J797" s="174">
        <v>0</v>
      </c>
      <c r="K797" s="174">
        <v>0</v>
      </c>
      <c r="L797" s="174">
        <v>0</v>
      </c>
      <c r="M797" s="174">
        <v>0</v>
      </c>
      <c r="N797" s="174">
        <v>0</v>
      </c>
    </row>
    <row r="798" spans="1:14" hidden="1" outlineLevel="1" x14ac:dyDescent="0.25">
      <c r="A798" s="175" t="s">
        <v>279</v>
      </c>
      <c r="B798" s="175" t="s">
        <v>280</v>
      </c>
      <c r="C798" s="175" t="s">
        <v>183</v>
      </c>
      <c r="D798" s="175" t="s">
        <v>184</v>
      </c>
      <c r="E798" s="175"/>
      <c r="F798" s="174">
        <v>0</v>
      </c>
      <c r="G798" s="174">
        <v>0</v>
      </c>
      <c r="H798" s="174">
        <v>0</v>
      </c>
      <c r="I798" s="174">
        <v>0</v>
      </c>
      <c r="J798" s="174">
        <v>0</v>
      </c>
      <c r="K798" s="174">
        <v>0</v>
      </c>
      <c r="L798" s="174">
        <v>0</v>
      </c>
      <c r="M798" s="174">
        <v>0</v>
      </c>
      <c r="N798" s="174">
        <v>0</v>
      </c>
    </row>
    <row r="799" spans="1:14" hidden="1" outlineLevel="1" x14ac:dyDescent="0.25">
      <c r="A799" s="175" t="s">
        <v>279</v>
      </c>
      <c r="B799" s="175" t="s">
        <v>280</v>
      </c>
      <c r="C799" s="175" t="s">
        <v>185</v>
      </c>
      <c r="D799" s="175" t="s">
        <v>186</v>
      </c>
      <c r="E799" s="175"/>
      <c r="F799" s="174">
        <v>18720</v>
      </c>
      <c r="G799" s="174">
        <v>0</v>
      </c>
      <c r="H799" s="174">
        <v>0</v>
      </c>
      <c r="I799" s="174">
        <v>0</v>
      </c>
      <c r="J799" s="174">
        <v>0</v>
      </c>
      <c r="K799" s="174">
        <v>31520</v>
      </c>
      <c r="L799" s="174">
        <v>0</v>
      </c>
      <c r="M799" s="174">
        <v>0</v>
      </c>
      <c r="N799" s="174">
        <v>50240</v>
      </c>
    </row>
    <row r="800" spans="1:14" hidden="1" outlineLevel="1" x14ac:dyDescent="0.25">
      <c r="A800" s="175" t="s">
        <v>279</v>
      </c>
      <c r="B800" s="175" t="s">
        <v>280</v>
      </c>
      <c r="C800" s="175" t="s">
        <v>187</v>
      </c>
      <c r="D800" s="175" t="s">
        <v>188</v>
      </c>
      <c r="E800" s="175"/>
      <c r="F800" s="174">
        <v>0</v>
      </c>
      <c r="G800" s="174">
        <v>0</v>
      </c>
      <c r="H800" s="174">
        <v>0</v>
      </c>
      <c r="I800" s="174">
        <v>0</v>
      </c>
      <c r="J800" s="174">
        <v>0</v>
      </c>
      <c r="K800" s="174">
        <v>32</v>
      </c>
      <c r="L800" s="174">
        <v>0</v>
      </c>
      <c r="M800" s="174">
        <v>0</v>
      </c>
      <c r="N800" s="174">
        <v>32</v>
      </c>
    </row>
    <row r="801" spans="1:14" hidden="1" outlineLevel="1" x14ac:dyDescent="0.25">
      <c r="A801" s="175" t="s">
        <v>279</v>
      </c>
      <c r="B801" s="175" t="s">
        <v>280</v>
      </c>
      <c r="C801" s="175" t="s">
        <v>189</v>
      </c>
      <c r="D801" s="175" t="s">
        <v>190</v>
      </c>
      <c r="E801" s="175"/>
      <c r="F801" s="174">
        <v>0</v>
      </c>
      <c r="G801" s="174">
        <v>0</v>
      </c>
      <c r="H801" s="174">
        <v>0</v>
      </c>
      <c r="I801" s="174">
        <v>0</v>
      </c>
      <c r="J801" s="174">
        <v>0</v>
      </c>
      <c r="K801" s="174">
        <v>0</v>
      </c>
      <c r="L801" s="174">
        <v>0</v>
      </c>
      <c r="M801" s="174">
        <v>0</v>
      </c>
      <c r="N801" s="174">
        <v>0</v>
      </c>
    </row>
    <row r="802" spans="1:14" hidden="1" outlineLevel="1" x14ac:dyDescent="0.25">
      <c r="A802" s="175" t="s">
        <v>279</v>
      </c>
      <c r="B802" s="175" t="s">
        <v>280</v>
      </c>
      <c r="C802" s="175" t="s">
        <v>191</v>
      </c>
      <c r="D802" s="175" t="s">
        <v>192</v>
      </c>
      <c r="E802" s="175"/>
      <c r="F802" s="174">
        <v>0</v>
      </c>
      <c r="G802" s="174">
        <v>118496</v>
      </c>
      <c r="H802" s="174">
        <v>0</v>
      </c>
      <c r="I802" s="174">
        <v>0</v>
      </c>
      <c r="J802" s="174">
        <v>0</v>
      </c>
      <c r="K802" s="174">
        <v>3648</v>
      </c>
      <c r="L802" s="174">
        <v>0</v>
      </c>
      <c r="M802" s="174">
        <v>0</v>
      </c>
      <c r="N802" s="174">
        <v>122144</v>
      </c>
    </row>
    <row r="803" spans="1:14" hidden="1" outlineLevel="1" x14ac:dyDescent="0.25">
      <c r="A803" s="175" t="s">
        <v>279</v>
      </c>
      <c r="B803" s="175" t="s">
        <v>280</v>
      </c>
      <c r="C803" s="175" t="s">
        <v>193</v>
      </c>
      <c r="D803" s="175" t="s">
        <v>194</v>
      </c>
      <c r="E803" s="175"/>
      <c r="F803" s="174">
        <v>0</v>
      </c>
      <c r="G803" s="174">
        <v>0</v>
      </c>
      <c r="H803" s="174">
        <v>0</v>
      </c>
      <c r="I803" s="174">
        <v>0</v>
      </c>
      <c r="J803" s="174">
        <v>0</v>
      </c>
      <c r="K803" s="174">
        <v>0</v>
      </c>
      <c r="L803" s="174">
        <v>0</v>
      </c>
      <c r="M803" s="174">
        <v>0</v>
      </c>
      <c r="N803" s="174">
        <v>0</v>
      </c>
    </row>
    <row r="804" spans="1:14" hidden="1" outlineLevel="1" x14ac:dyDescent="0.25">
      <c r="A804" s="175" t="s">
        <v>279</v>
      </c>
      <c r="B804" s="175" t="s">
        <v>280</v>
      </c>
      <c r="C804" s="175" t="s">
        <v>195</v>
      </c>
      <c r="D804" s="175" t="s">
        <v>196</v>
      </c>
      <c r="E804" s="175"/>
      <c r="F804" s="174">
        <v>0</v>
      </c>
      <c r="G804" s="174">
        <v>0</v>
      </c>
      <c r="H804" s="174">
        <v>0</v>
      </c>
      <c r="I804" s="174">
        <v>0</v>
      </c>
      <c r="J804" s="174">
        <v>1104</v>
      </c>
      <c r="K804" s="174">
        <v>0</v>
      </c>
      <c r="L804" s="174">
        <v>0</v>
      </c>
      <c r="M804" s="174">
        <v>0</v>
      </c>
      <c r="N804" s="174">
        <v>1104</v>
      </c>
    </row>
    <row r="805" spans="1:14" hidden="1" outlineLevel="1" x14ac:dyDescent="0.25">
      <c r="A805" s="175" t="s">
        <v>279</v>
      </c>
      <c r="B805" s="175" t="s">
        <v>280</v>
      </c>
      <c r="C805" s="175" t="s">
        <v>197</v>
      </c>
      <c r="D805" s="175" t="s">
        <v>198</v>
      </c>
      <c r="E805" s="175"/>
      <c r="F805" s="174">
        <v>0</v>
      </c>
      <c r="G805" s="174">
        <v>0</v>
      </c>
      <c r="H805" s="174">
        <v>0</v>
      </c>
      <c r="I805" s="174">
        <v>0</v>
      </c>
      <c r="J805" s="174">
        <v>0</v>
      </c>
      <c r="K805" s="174">
        <v>0</v>
      </c>
      <c r="L805" s="174">
        <v>0</v>
      </c>
      <c r="M805" s="174">
        <v>0</v>
      </c>
      <c r="N805" s="174">
        <v>0</v>
      </c>
    </row>
    <row r="806" spans="1:14" hidden="1" outlineLevel="1" x14ac:dyDescent="0.25">
      <c r="A806" s="175" t="s">
        <v>279</v>
      </c>
      <c r="B806" s="175" t="s">
        <v>280</v>
      </c>
      <c r="C806" s="175" t="s">
        <v>199</v>
      </c>
      <c r="D806" s="175" t="s">
        <v>200</v>
      </c>
      <c r="E806" s="175"/>
      <c r="F806" s="174">
        <v>192</v>
      </c>
      <c r="G806" s="174">
        <v>0</v>
      </c>
      <c r="H806" s="174">
        <v>0</v>
      </c>
      <c r="I806" s="174">
        <v>0</v>
      </c>
      <c r="J806" s="174">
        <v>0</v>
      </c>
      <c r="K806" s="174">
        <v>0</v>
      </c>
      <c r="L806" s="174">
        <v>0</v>
      </c>
      <c r="M806" s="174">
        <v>0</v>
      </c>
      <c r="N806" s="174">
        <v>192</v>
      </c>
    </row>
    <row r="807" spans="1:14" hidden="1" outlineLevel="1" x14ac:dyDescent="0.25">
      <c r="A807" s="175" t="s">
        <v>279</v>
      </c>
      <c r="B807" s="175" t="s">
        <v>280</v>
      </c>
      <c r="C807" s="175" t="s">
        <v>201</v>
      </c>
      <c r="D807" s="175" t="s">
        <v>202</v>
      </c>
      <c r="E807" s="175"/>
      <c r="F807" s="174">
        <v>3984</v>
      </c>
      <c r="G807" s="174">
        <v>0</v>
      </c>
      <c r="H807" s="174">
        <v>0</v>
      </c>
      <c r="I807" s="174">
        <v>0</v>
      </c>
      <c r="J807" s="174">
        <v>6640</v>
      </c>
      <c r="K807" s="174">
        <v>0</v>
      </c>
      <c r="L807" s="174">
        <v>0</v>
      </c>
      <c r="M807" s="174">
        <v>0</v>
      </c>
      <c r="N807" s="174">
        <v>10624</v>
      </c>
    </row>
    <row r="808" spans="1:14" hidden="1" outlineLevel="1" x14ac:dyDescent="0.25">
      <c r="A808" s="175" t="s">
        <v>279</v>
      </c>
      <c r="B808" s="175" t="s">
        <v>280</v>
      </c>
      <c r="C808" s="175" t="s">
        <v>203</v>
      </c>
      <c r="D808" s="175" t="s">
        <v>204</v>
      </c>
      <c r="E808" s="175"/>
      <c r="F808" s="174">
        <v>571408</v>
      </c>
      <c r="G808" s="174">
        <v>0</v>
      </c>
      <c r="H808" s="174">
        <v>0</v>
      </c>
      <c r="I808" s="174">
        <v>0</v>
      </c>
      <c r="J808" s="174">
        <v>0</v>
      </c>
      <c r="K808" s="174">
        <v>0</v>
      </c>
      <c r="L808" s="174">
        <v>0</v>
      </c>
      <c r="M808" s="174">
        <v>0</v>
      </c>
      <c r="N808" s="174">
        <v>571408</v>
      </c>
    </row>
    <row r="809" spans="1:14" hidden="1" outlineLevel="1" x14ac:dyDescent="0.25">
      <c r="A809" s="175" t="s">
        <v>279</v>
      </c>
      <c r="B809" s="175" t="s">
        <v>280</v>
      </c>
      <c r="C809" s="175" t="s">
        <v>205</v>
      </c>
      <c r="D809" s="175" t="s">
        <v>206</v>
      </c>
      <c r="E809" s="175"/>
      <c r="F809" s="174">
        <v>58272</v>
      </c>
      <c r="G809" s="174">
        <v>0</v>
      </c>
      <c r="H809" s="174">
        <v>0</v>
      </c>
      <c r="I809" s="174">
        <v>0</v>
      </c>
      <c r="J809" s="174">
        <v>58080</v>
      </c>
      <c r="K809" s="174">
        <v>0</v>
      </c>
      <c r="L809" s="174">
        <v>0</v>
      </c>
      <c r="M809" s="174">
        <v>0</v>
      </c>
      <c r="N809" s="174">
        <v>116352</v>
      </c>
    </row>
    <row r="810" spans="1:14" hidden="1" outlineLevel="1" x14ac:dyDescent="0.25">
      <c r="A810" s="175" t="s">
        <v>279</v>
      </c>
      <c r="B810" s="175" t="s">
        <v>280</v>
      </c>
      <c r="C810" s="175" t="s">
        <v>207</v>
      </c>
      <c r="D810" s="175" t="s">
        <v>208</v>
      </c>
      <c r="E810" s="175"/>
      <c r="F810" s="174">
        <v>0</v>
      </c>
      <c r="G810" s="174">
        <v>0</v>
      </c>
      <c r="H810" s="174">
        <v>0</v>
      </c>
      <c r="I810" s="174">
        <v>0</v>
      </c>
      <c r="J810" s="174">
        <v>0</v>
      </c>
      <c r="K810" s="174">
        <v>0</v>
      </c>
      <c r="L810" s="174">
        <v>0</v>
      </c>
      <c r="M810" s="174">
        <v>0</v>
      </c>
      <c r="N810" s="174">
        <v>0</v>
      </c>
    </row>
    <row r="811" spans="1:14" hidden="1" outlineLevel="1" x14ac:dyDescent="0.25">
      <c r="A811" s="175" t="s">
        <v>279</v>
      </c>
      <c r="B811" s="175" t="s">
        <v>280</v>
      </c>
      <c r="C811" s="175" t="s">
        <v>209</v>
      </c>
      <c r="D811" s="175" t="s">
        <v>210</v>
      </c>
      <c r="E811" s="175"/>
      <c r="F811" s="174">
        <v>1170336</v>
      </c>
      <c r="G811" s="174">
        <v>275264</v>
      </c>
      <c r="H811" s="174">
        <v>0</v>
      </c>
      <c r="I811" s="174">
        <v>0</v>
      </c>
      <c r="J811" s="174">
        <v>236160</v>
      </c>
      <c r="K811" s="174">
        <v>117712</v>
      </c>
      <c r="L811" s="174">
        <v>0</v>
      </c>
      <c r="M811" s="174">
        <v>0</v>
      </c>
      <c r="N811" s="174">
        <v>1799472</v>
      </c>
    </row>
    <row r="812" spans="1:14" hidden="1" outlineLevel="1" x14ac:dyDescent="0.25">
      <c r="D812" s="173" t="s">
        <v>211</v>
      </c>
      <c r="E812" s="173"/>
    </row>
    <row r="813" spans="1:14" hidden="1" outlineLevel="1" x14ac:dyDescent="0.25">
      <c r="A813" s="175" t="s">
        <v>279</v>
      </c>
      <c r="B813" s="175" t="s">
        <v>280</v>
      </c>
      <c r="C813" s="175" t="s">
        <v>212</v>
      </c>
      <c r="D813" s="175" t="s">
        <v>213</v>
      </c>
      <c r="E813" s="175"/>
      <c r="F813" s="174">
        <v>0</v>
      </c>
      <c r="G813" s="174">
        <v>0</v>
      </c>
      <c r="H813" s="174">
        <v>0</v>
      </c>
      <c r="I813" s="174">
        <v>0</v>
      </c>
      <c r="J813" s="174">
        <v>0</v>
      </c>
      <c r="K813" s="174">
        <v>0</v>
      </c>
      <c r="L813" s="174">
        <v>0</v>
      </c>
      <c r="M813" s="174">
        <v>0</v>
      </c>
      <c r="N813" s="174">
        <v>0</v>
      </c>
    </row>
    <row r="814" spans="1:14" hidden="1" outlineLevel="1" x14ac:dyDescent="0.25">
      <c r="A814" s="175" t="s">
        <v>279</v>
      </c>
      <c r="B814" s="175" t="s">
        <v>280</v>
      </c>
      <c r="C814" s="175" t="s">
        <v>214</v>
      </c>
      <c r="D814" s="175" t="s">
        <v>215</v>
      </c>
      <c r="E814" s="175"/>
      <c r="F814" s="174">
        <v>0</v>
      </c>
      <c r="G814" s="174">
        <v>0</v>
      </c>
      <c r="H814" s="174">
        <v>0</v>
      </c>
      <c r="I814" s="174">
        <v>0</v>
      </c>
      <c r="J814" s="174">
        <v>0</v>
      </c>
      <c r="K814" s="174">
        <v>0</v>
      </c>
      <c r="L814" s="174">
        <v>0</v>
      </c>
      <c r="M814" s="174">
        <v>0</v>
      </c>
      <c r="N814" s="174">
        <v>0</v>
      </c>
    </row>
    <row r="815" spans="1:14" hidden="1" outlineLevel="1" x14ac:dyDescent="0.25">
      <c r="A815" s="175" t="s">
        <v>279</v>
      </c>
      <c r="B815" s="175" t="s">
        <v>280</v>
      </c>
      <c r="C815" s="175" t="s">
        <v>216</v>
      </c>
      <c r="D815" s="175" t="s">
        <v>217</v>
      </c>
      <c r="E815" s="175"/>
      <c r="F815" s="174">
        <v>0</v>
      </c>
      <c r="G815" s="174">
        <v>0</v>
      </c>
      <c r="H815" s="174">
        <v>0</v>
      </c>
      <c r="I815" s="174">
        <v>0</v>
      </c>
      <c r="J815" s="174">
        <v>0</v>
      </c>
      <c r="K815" s="174">
        <v>0</v>
      </c>
      <c r="L815" s="174">
        <v>0</v>
      </c>
      <c r="M815" s="174">
        <v>0</v>
      </c>
      <c r="N815" s="174">
        <v>0</v>
      </c>
    </row>
    <row r="816" spans="1:14" hidden="1" outlineLevel="1" x14ac:dyDescent="0.25">
      <c r="A816" s="175" t="s">
        <v>279</v>
      </c>
      <c r="B816" s="175" t="s">
        <v>280</v>
      </c>
      <c r="C816" s="175" t="s">
        <v>218</v>
      </c>
      <c r="D816" s="175" t="s">
        <v>219</v>
      </c>
      <c r="E816" s="175"/>
      <c r="F816" s="174">
        <v>0</v>
      </c>
      <c r="G816" s="174">
        <v>0</v>
      </c>
      <c r="H816" s="174">
        <v>0</v>
      </c>
      <c r="I816" s="174">
        <v>0</v>
      </c>
      <c r="J816" s="174">
        <v>0</v>
      </c>
      <c r="K816" s="174">
        <v>0</v>
      </c>
      <c r="L816" s="174">
        <v>0</v>
      </c>
      <c r="M816" s="174">
        <v>0</v>
      </c>
      <c r="N816" s="174">
        <v>0</v>
      </c>
    </row>
    <row r="817" spans="1:14" hidden="1" outlineLevel="1" x14ac:dyDescent="0.25">
      <c r="A817" s="175" t="s">
        <v>279</v>
      </c>
      <c r="B817" s="175" t="s">
        <v>280</v>
      </c>
      <c r="C817" s="175" t="s">
        <v>482</v>
      </c>
      <c r="D817" s="175" t="s">
        <v>483</v>
      </c>
      <c r="E817" s="175"/>
      <c r="F817" s="174">
        <v>0</v>
      </c>
      <c r="G817" s="174">
        <v>0</v>
      </c>
      <c r="H817" s="174">
        <v>0</v>
      </c>
      <c r="I817" s="174">
        <v>0</v>
      </c>
      <c r="J817" s="174">
        <v>0</v>
      </c>
      <c r="K817" s="174">
        <v>0</v>
      </c>
      <c r="L817" s="174">
        <v>0</v>
      </c>
      <c r="M817" s="174">
        <v>0</v>
      </c>
      <c r="N817" s="174">
        <v>0</v>
      </c>
    </row>
    <row r="818" spans="1:14" hidden="1" outlineLevel="1" x14ac:dyDescent="0.25">
      <c r="A818" s="175" t="s">
        <v>279</v>
      </c>
      <c r="B818" s="175" t="s">
        <v>280</v>
      </c>
      <c r="C818" s="175" t="s">
        <v>484</v>
      </c>
      <c r="D818" s="175" t="s">
        <v>220</v>
      </c>
      <c r="E818" s="175"/>
      <c r="F818" s="174">
        <v>0</v>
      </c>
      <c r="G818" s="174">
        <v>0</v>
      </c>
      <c r="H818" s="174">
        <v>0</v>
      </c>
      <c r="I818" s="174">
        <v>0</v>
      </c>
      <c r="J818" s="174">
        <v>0</v>
      </c>
      <c r="K818" s="174">
        <v>0</v>
      </c>
      <c r="L818" s="174">
        <v>0</v>
      </c>
      <c r="M818" s="174">
        <v>0</v>
      </c>
      <c r="N818" s="174">
        <v>0</v>
      </c>
    </row>
    <row r="819" spans="1:14" hidden="1" outlineLevel="1" x14ac:dyDescent="0.25"/>
    <row r="820" spans="1:14" hidden="1" outlineLevel="1" x14ac:dyDescent="0.25"/>
    <row r="821" spans="1:14" hidden="1" outlineLevel="1" x14ac:dyDescent="0.25">
      <c r="A821" s="173" t="s">
        <v>281</v>
      </c>
    </row>
    <row r="822" spans="1:14" hidden="1" outlineLevel="1" x14ac:dyDescent="0.25">
      <c r="A822" s="175" t="s">
        <v>6</v>
      </c>
      <c r="B822" s="175" t="s">
        <v>143</v>
      </c>
      <c r="C822" s="175" t="s">
        <v>14</v>
      </c>
      <c r="D822" s="173" t="s">
        <v>144</v>
      </c>
      <c r="E822" s="173"/>
      <c r="F822" s="174" t="s">
        <v>145</v>
      </c>
      <c r="G822" s="174" t="s">
        <v>146</v>
      </c>
      <c r="H822" s="174" t="s">
        <v>147</v>
      </c>
      <c r="I822" s="174" t="s">
        <v>148</v>
      </c>
      <c r="J822" s="174" t="s">
        <v>149</v>
      </c>
      <c r="K822" s="174" t="s">
        <v>150</v>
      </c>
      <c r="L822" s="174" t="s">
        <v>151</v>
      </c>
      <c r="M822" s="174" t="s">
        <v>152</v>
      </c>
      <c r="N822" s="174" t="s">
        <v>5</v>
      </c>
    </row>
    <row r="823" spans="1:14" hidden="1" outlineLevel="1" x14ac:dyDescent="0.25">
      <c r="A823" s="175" t="s">
        <v>282</v>
      </c>
      <c r="B823" s="175" t="s">
        <v>283</v>
      </c>
      <c r="C823" s="175" t="s">
        <v>155</v>
      </c>
      <c r="D823" s="175" t="s">
        <v>156</v>
      </c>
      <c r="E823" s="175"/>
      <c r="F823" s="174">
        <v>0</v>
      </c>
      <c r="G823" s="174">
        <v>0</v>
      </c>
      <c r="H823" s="174">
        <v>0</v>
      </c>
      <c r="I823" s="174">
        <v>0</v>
      </c>
      <c r="J823" s="174">
        <v>2576</v>
      </c>
      <c r="K823" s="174">
        <v>0</v>
      </c>
      <c r="L823" s="174">
        <v>0</v>
      </c>
      <c r="M823" s="174">
        <v>0</v>
      </c>
      <c r="N823" s="174">
        <v>2576</v>
      </c>
    </row>
    <row r="824" spans="1:14" hidden="1" outlineLevel="1" x14ac:dyDescent="0.25">
      <c r="A824" s="175" t="s">
        <v>282</v>
      </c>
      <c r="B824" s="175" t="s">
        <v>283</v>
      </c>
      <c r="C824" s="175" t="s">
        <v>157</v>
      </c>
      <c r="D824" s="175" t="s">
        <v>158</v>
      </c>
      <c r="E824" s="175"/>
      <c r="F824" s="174">
        <v>0</v>
      </c>
      <c r="G824" s="174">
        <v>0</v>
      </c>
      <c r="H824" s="174">
        <v>0</v>
      </c>
      <c r="I824" s="174">
        <v>0</v>
      </c>
      <c r="J824" s="174">
        <v>13168</v>
      </c>
      <c r="K824" s="174">
        <v>0</v>
      </c>
      <c r="L824" s="174">
        <v>0</v>
      </c>
      <c r="M824" s="174">
        <v>0</v>
      </c>
      <c r="N824" s="174">
        <v>13168</v>
      </c>
    </row>
    <row r="825" spans="1:14" hidden="1" outlineLevel="1" x14ac:dyDescent="0.25">
      <c r="A825" s="175" t="s">
        <v>282</v>
      </c>
      <c r="B825" s="175" t="s">
        <v>283</v>
      </c>
      <c r="C825" s="175" t="s">
        <v>159</v>
      </c>
      <c r="D825" s="175" t="s">
        <v>160</v>
      </c>
      <c r="E825" s="175"/>
      <c r="F825" s="174">
        <v>0</v>
      </c>
      <c r="G825" s="174">
        <v>2064</v>
      </c>
      <c r="H825" s="174">
        <v>0</v>
      </c>
      <c r="I825" s="174">
        <v>0</v>
      </c>
      <c r="J825" s="174">
        <v>0</v>
      </c>
      <c r="K825" s="174">
        <v>0</v>
      </c>
      <c r="L825" s="174">
        <v>0</v>
      </c>
      <c r="M825" s="174">
        <v>0</v>
      </c>
      <c r="N825" s="174">
        <v>2064</v>
      </c>
    </row>
    <row r="826" spans="1:14" hidden="1" outlineLevel="1" x14ac:dyDescent="0.25">
      <c r="A826" s="175" t="s">
        <v>282</v>
      </c>
      <c r="B826" s="175" t="s">
        <v>283</v>
      </c>
      <c r="C826" s="175" t="s">
        <v>161</v>
      </c>
      <c r="D826" s="175" t="s">
        <v>162</v>
      </c>
      <c r="E826" s="175"/>
      <c r="F826" s="174">
        <v>624</v>
      </c>
      <c r="G826" s="174">
        <v>192</v>
      </c>
      <c r="H826" s="174">
        <v>0</v>
      </c>
      <c r="I826" s="174">
        <v>0</v>
      </c>
      <c r="J826" s="174">
        <v>12288</v>
      </c>
      <c r="K826" s="174">
        <v>0</v>
      </c>
      <c r="L826" s="174">
        <v>0</v>
      </c>
      <c r="M826" s="174">
        <v>0</v>
      </c>
      <c r="N826" s="174">
        <v>13104</v>
      </c>
    </row>
    <row r="827" spans="1:14" hidden="1" outlineLevel="1" x14ac:dyDescent="0.25">
      <c r="A827" s="175" t="s">
        <v>282</v>
      </c>
      <c r="B827" s="175" t="s">
        <v>283</v>
      </c>
      <c r="C827" s="175" t="s">
        <v>163</v>
      </c>
      <c r="D827" s="175" t="s">
        <v>164</v>
      </c>
      <c r="E827" s="175"/>
      <c r="F827" s="174">
        <v>0</v>
      </c>
      <c r="G827" s="174">
        <v>0</v>
      </c>
      <c r="H827" s="174">
        <v>0</v>
      </c>
      <c r="I827" s="174">
        <v>0</v>
      </c>
      <c r="J827" s="174">
        <v>0</v>
      </c>
      <c r="K827" s="174">
        <v>0</v>
      </c>
      <c r="L827" s="174">
        <v>0</v>
      </c>
      <c r="M827" s="174">
        <v>0</v>
      </c>
      <c r="N827" s="174">
        <v>0</v>
      </c>
    </row>
    <row r="828" spans="1:14" hidden="1" outlineLevel="1" x14ac:dyDescent="0.25">
      <c r="A828" s="175" t="s">
        <v>282</v>
      </c>
      <c r="B828" s="175" t="s">
        <v>283</v>
      </c>
      <c r="C828" s="175" t="s">
        <v>165</v>
      </c>
      <c r="D828" s="175" t="s">
        <v>166</v>
      </c>
      <c r="E828" s="175"/>
      <c r="F828" s="174">
        <v>0</v>
      </c>
      <c r="G828" s="174">
        <v>0</v>
      </c>
      <c r="H828" s="174">
        <v>0</v>
      </c>
      <c r="I828" s="174">
        <v>0</v>
      </c>
      <c r="J828" s="174">
        <v>7008</v>
      </c>
      <c r="K828" s="174">
        <v>0</v>
      </c>
      <c r="L828" s="174">
        <v>0</v>
      </c>
      <c r="M828" s="174">
        <v>0</v>
      </c>
      <c r="N828" s="174">
        <v>7008</v>
      </c>
    </row>
    <row r="829" spans="1:14" hidden="1" outlineLevel="1" x14ac:dyDescent="0.25">
      <c r="A829" s="175" t="s">
        <v>282</v>
      </c>
      <c r="B829" s="175" t="s">
        <v>283</v>
      </c>
      <c r="C829" s="175" t="s">
        <v>167</v>
      </c>
      <c r="D829" s="175" t="s">
        <v>168</v>
      </c>
      <c r="E829" s="175"/>
      <c r="F829" s="174">
        <v>0</v>
      </c>
      <c r="G829" s="174">
        <v>192</v>
      </c>
      <c r="H829" s="174">
        <v>0</v>
      </c>
      <c r="I829" s="174">
        <v>0</v>
      </c>
      <c r="J829" s="174">
        <v>0</v>
      </c>
      <c r="K829" s="174">
        <v>27136</v>
      </c>
      <c r="L829" s="174">
        <v>0</v>
      </c>
      <c r="M829" s="174">
        <v>0</v>
      </c>
      <c r="N829" s="174">
        <v>27328</v>
      </c>
    </row>
    <row r="830" spans="1:14" hidden="1" outlineLevel="1" x14ac:dyDescent="0.25">
      <c r="A830" s="175" t="s">
        <v>282</v>
      </c>
      <c r="B830" s="175" t="s">
        <v>283</v>
      </c>
      <c r="C830" s="175" t="s">
        <v>169</v>
      </c>
      <c r="D830" s="175" t="s">
        <v>170</v>
      </c>
      <c r="E830" s="175"/>
      <c r="F830" s="174">
        <v>0</v>
      </c>
      <c r="G830" s="174">
        <v>0</v>
      </c>
      <c r="H830" s="174">
        <v>0</v>
      </c>
      <c r="I830" s="174">
        <v>0</v>
      </c>
      <c r="J830" s="174">
        <v>512</v>
      </c>
      <c r="K830" s="174">
        <v>0</v>
      </c>
      <c r="L830" s="174">
        <v>0</v>
      </c>
      <c r="M830" s="174">
        <v>0</v>
      </c>
      <c r="N830" s="174">
        <v>512</v>
      </c>
    </row>
    <row r="831" spans="1:14" hidden="1" outlineLevel="1" x14ac:dyDescent="0.25">
      <c r="A831" s="175" t="s">
        <v>282</v>
      </c>
      <c r="B831" s="175" t="s">
        <v>283</v>
      </c>
      <c r="C831" s="175" t="s">
        <v>171</v>
      </c>
      <c r="D831" s="175" t="s">
        <v>172</v>
      </c>
      <c r="E831" s="175"/>
      <c r="F831" s="174">
        <v>144</v>
      </c>
      <c r="G831" s="174">
        <v>48</v>
      </c>
      <c r="H831" s="174">
        <v>0</v>
      </c>
      <c r="I831" s="174">
        <v>0</v>
      </c>
      <c r="J831" s="174">
        <v>46032</v>
      </c>
      <c r="K831" s="174">
        <v>0</v>
      </c>
      <c r="L831" s="174">
        <v>0</v>
      </c>
      <c r="M831" s="174">
        <v>0</v>
      </c>
      <c r="N831" s="174">
        <v>46224</v>
      </c>
    </row>
    <row r="832" spans="1:14" hidden="1" outlineLevel="1" x14ac:dyDescent="0.25">
      <c r="A832" s="175" t="s">
        <v>282</v>
      </c>
      <c r="B832" s="175" t="s">
        <v>283</v>
      </c>
      <c r="C832" s="175" t="s">
        <v>173</v>
      </c>
      <c r="D832" s="175" t="s">
        <v>174</v>
      </c>
      <c r="E832" s="175"/>
      <c r="F832" s="174">
        <v>0</v>
      </c>
      <c r="G832" s="174">
        <v>0</v>
      </c>
      <c r="H832" s="174">
        <v>0</v>
      </c>
      <c r="I832" s="174">
        <v>0</v>
      </c>
      <c r="J832" s="174">
        <v>0</v>
      </c>
      <c r="K832" s="174">
        <v>0</v>
      </c>
      <c r="L832" s="174">
        <v>0</v>
      </c>
      <c r="M832" s="174">
        <v>0</v>
      </c>
      <c r="N832" s="174">
        <v>0</v>
      </c>
    </row>
    <row r="833" spans="1:14" hidden="1" outlineLevel="1" x14ac:dyDescent="0.25">
      <c r="A833" s="175" t="s">
        <v>282</v>
      </c>
      <c r="B833" s="175" t="s">
        <v>283</v>
      </c>
      <c r="C833" s="175" t="s">
        <v>175</v>
      </c>
      <c r="D833" s="175" t="s">
        <v>176</v>
      </c>
      <c r="E833" s="175"/>
      <c r="F833" s="174">
        <v>0</v>
      </c>
      <c r="G833" s="174">
        <v>0</v>
      </c>
      <c r="H833" s="174">
        <v>0</v>
      </c>
      <c r="I833" s="174">
        <v>0</v>
      </c>
      <c r="J833" s="174">
        <v>0</v>
      </c>
      <c r="K833" s="174">
        <v>4016</v>
      </c>
      <c r="L833" s="174">
        <v>0</v>
      </c>
      <c r="M833" s="174">
        <v>0</v>
      </c>
      <c r="N833" s="174">
        <v>4016</v>
      </c>
    </row>
    <row r="834" spans="1:14" hidden="1" outlineLevel="1" x14ac:dyDescent="0.25">
      <c r="A834" s="175" t="s">
        <v>282</v>
      </c>
      <c r="B834" s="175" t="s">
        <v>283</v>
      </c>
      <c r="C834" s="175" t="s">
        <v>177</v>
      </c>
      <c r="D834" s="175" t="s">
        <v>178</v>
      </c>
      <c r="E834" s="175"/>
      <c r="F834" s="174">
        <v>45840</v>
      </c>
      <c r="G834" s="174">
        <v>0</v>
      </c>
      <c r="H834" s="174">
        <v>0</v>
      </c>
      <c r="I834" s="174">
        <v>0</v>
      </c>
      <c r="J834" s="174">
        <v>0</v>
      </c>
      <c r="K834" s="174">
        <v>0</v>
      </c>
      <c r="L834" s="174">
        <v>0</v>
      </c>
      <c r="M834" s="174">
        <v>0</v>
      </c>
      <c r="N834" s="174">
        <v>45840</v>
      </c>
    </row>
    <row r="835" spans="1:14" hidden="1" outlineLevel="1" x14ac:dyDescent="0.25">
      <c r="A835" s="175" t="s">
        <v>282</v>
      </c>
      <c r="B835" s="175" t="s">
        <v>283</v>
      </c>
      <c r="C835" s="175" t="s">
        <v>179</v>
      </c>
      <c r="D835" s="175" t="s">
        <v>180</v>
      </c>
      <c r="E835" s="175"/>
      <c r="F835" s="174">
        <v>3488</v>
      </c>
      <c r="G835" s="174">
        <v>0</v>
      </c>
      <c r="H835" s="174">
        <v>0</v>
      </c>
      <c r="I835" s="174">
        <v>0</v>
      </c>
      <c r="J835" s="174">
        <v>0</v>
      </c>
      <c r="K835" s="174">
        <v>0</v>
      </c>
      <c r="L835" s="174">
        <v>0</v>
      </c>
      <c r="M835" s="174">
        <v>0</v>
      </c>
      <c r="N835" s="174">
        <v>3488</v>
      </c>
    </row>
    <row r="836" spans="1:14" hidden="1" outlineLevel="1" x14ac:dyDescent="0.25">
      <c r="A836" s="175" t="s">
        <v>282</v>
      </c>
      <c r="B836" s="175" t="s">
        <v>283</v>
      </c>
      <c r="C836" s="175" t="s">
        <v>181</v>
      </c>
      <c r="D836" s="175" t="s">
        <v>182</v>
      </c>
      <c r="E836" s="175"/>
      <c r="F836" s="174">
        <v>0</v>
      </c>
      <c r="G836" s="174">
        <v>0</v>
      </c>
      <c r="H836" s="174">
        <v>0</v>
      </c>
      <c r="I836" s="174">
        <v>0</v>
      </c>
      <c r="J836" s="174">
        <v>0</v>
      </c>
      <c r="K836" s="174">
        <v>1456</v>
      </c>
      <c r="L836" s="174">
        <v>0</v>
      </c>
      <c r="M836" s="174">
        <v>0</v>
      </c>
      <c r="N836" s="174">
        <v>1456</v>
      </c>
    </row>
    <row r="837" spans="1:14" hidden="1" outlineLevel="1" x14ac:dyDescent="0.25">
      <c r="A837" s="175" t="s">
        <v>282</v>
      </c>
      <c r="B837" s="175" t="s">
        <v>283</v>
      </c>
      <c r="C837" s="175" t="s">
        <v>183</v>
      </c>
      <c r="D837" s="175" t="s">
        <v>184</v>
      </c>
      <c r="E837" s="175"/>
      <c r="F837" s="174">
        <v>0</v>
      </c>
      <c r="G837" s="174">
        <v>0</v>
      </c>
      <c r="H837" s="174">
        <v>0</v>
      </c>
      <c r="I837" s="174">
        <v>0</v>
      </c>
      <c r="J837" s="174">
        <v>0</v>
      </c>
      <c r="K837" s="174">
        <v>0</v>
      </c>
      <c r="L837" s="174">
        <v>0</v>
      </c>
      <c r="M837" s="174">
        <v>0</v>
      </c>
      <c r="N837" s="174">
        <v>0</v>
      </c>
    </row>
    <row r="838" spans="1:14" hidden="1" outlineLevel="1" x14ac:dyDescent="0.25">
      <c r="A838" s="175" t="s">
        <v>282</v>
      </c>
      <c r="B838" s="175" t="s">
        <v>283</v>
      </c>
      <c r="C838" s="175" t="s">
        <v>185</v>
      </c>
      <c r="D838" s="175" t="s">
        <v>186</v>
      </c>
      <c r="E838" s="175"/>
      <c r="F838" s="174">
        <v>0</v>
      </c>
      <c r="G838" s="174">
        <v>0</v>
      </c>
      <c r="H838" s="174">
        <v>0</v>
      </c>
      <c r="I838" s="174">
        <v>0</v>
      </c>
      <c r="J838" s="174">
        <v>0</v>
      </c>
      <c r="K838" s="174">
        <v>21232</v>
      </c>
      <c r="L838" s="174">
        <v>0</v>
      </c>
      <c r="M838" s="174">
        <v>0</v>
      </c>
      <c r="N838" s="174">
        <v>21232</v>
      </c>
    </row>
    <row r="839" spans="1:14" hidden="1" outlineLevel="1" x14ac:dyDescent="0.25">
      <c r="A839" s="175" t="s">
        <v>282</v>
      </c>
      <c r="B839" s="175" t="s">
        <v>283</v>
      </c>
      <c r="C839" s="175" t="s">
        <v>187</v>
      </c>
      <c r="D839" s="175" t="s">
        <v>188</v>
      </c>
      <c r="E839" s="175"/>
      <c r="F839" s="174">
        <v>0</v>
      </c>
      <c r="G839" s="174">
        <v>0</v>
      </c>
      <c r="H839" s="174">
        <v>0</v>
      </c>
      <c r="I839" s="174">
        <v>0</v>
      </c>
      <c r="J839" s="174">
        <v>0</v>
      </c>
      <c r="K839" s="174">
        <v>0</v>
      </c>
      <c r="L839" s="174">
        <v>0</v>
      </c>
      <c r="M839" s="174">
        <v>0</v>
      </c>
      <c r="N839" s="174">
        <v>0</v>
      </c>
    </row>
    <row r="840" spans="1:14" hidden="1" outlineLevel="1" x14ac:dyDescent="0.25">
      <c r="A840" s="175" t="s">
        <v>282</v>
      </c>
      <c r="B840" s="175" t="s">
        <v>283</v>
      </c>
      <c r="C840" s="175" t="s">
        <v>189</v>
      </c>
      <c r="D840" s="175" t="s">
        <v>190</v>
      </c>
      <c r="E840" s="175"/>
      <c r="F840" s="174">
        <v>0</v>
      </c>
      <c r="G840" s="174">
        <v>0</v>
      </c>
      <c r="H840" s="174">
        <v>0</v>
      </c>
      <c r="I840" s="174">
        <v>0</v>
      </c>
      <c r="J840" s="174">
        <v>0</v>
      </c>
      <c r="K840" s="174">
        <v>3840</v>
      </c>
      <c r="L840" s="174">
        <v>0</v>
      </c>
      <c r="M840" s="174">
        <v>0</v>
      </c>
      <c r="N840" s="174">
        <v>3840</v>
      </c>
    </row>
    <row r="841" spans="1:14" hidden="1" outlineLevel="1" x14ac:dyDescent="0.25">
      <c r="A841" s="175" t="s">
        <v>282</v>
      </c>
      <c r="B841" s="175" t="s">
        <v>283</v>
      </c>
      <c r="C841" s="175" t="s">
        <v>191</v>
      </c>
      <c r="D841" s="175" t="s">
        <v>192</v>
      </c>
      <c r="E841" s="175"/>
      <c r="F841" s="174">
        <v>0</v>
      </c>
      <c r="G841" s="174">
        <v>16624</v>
      </c>
      <c r="H841" s="174">
        <v>0</v>
      </c>
      <c r="I841" s="174">
        <v>0</v>
      </c>
      <c r="J841" s="174">
        <v>0</v>
      </c>
      <c r="K841" s="174">
        <v>0</v>
      </c>
      <c r="L841" s="174">
        <v>0</v>
      </c>
      <c r="M841" s="174">
        <v>0</v>
      </c>
      <c r="N841" s="174">
        <v>16624</v>
      </c>
    </row>
    <row r="842" spans="1:14" hidden="1" outlineLevel="1" x14ac:dyDescent="0.25">
      <c r="A842" s="175" t="s">
        <v>282</v>
      </c>
      <c r="B842" s="175" t="s">
        <v>283</v>
      </c>
      <c r="C842" s="175" t="s">
        <v>193</v>
      </c>
      <c r="D842" s="175" t="s">
        <v>194</v>
      </c>
      <c r="E842" s="175"/>
      <c r="F842" s="174">
        <v>0</v>
      </c>
      <c r="G842" s="174">
        <v>0</v>
      </c>
      <c r="H842" s="174">
        <v>0</v>
      </c>
      <c r="I842" s="174">
        <v>0</v>
      </c>
      <c r="J842" s="174">
        <v>6480</v>
      </c>
      <c r="K842" s="174">
        <v>0</v>
      </c>
      <c r="L842" s="174">
        <v>0</v>
      </c>
      <c r="M842" s="174">
        <v>0</v>
      </c>
      <c r="N842" s="174">
        <v>6480</v>
      </c>
    </row>
    <row r="843" spans="1:14" hidden="1" outlineLevel="1" x14ac:dyDescent="0.25">
      <c r="A843" s="175" t="s">
        <v>282</v>
      </c>
      <c r="B843" s="175" t="s">
        <v>283</v>
      </c>
      <c r="C843" s="175" t="s">
        <v>195</v>
      </c>
      <c r="D843" s="175" t="s">
        <v>196</v>
      </c>
      <c r="E843" s="175"/>
      <c r="F843" s="174">
        <v>0</v>
      </c>
      <c r="G843" s="174">
        <v>0</v>
      </c>
      <c r="H843" s="174">
        <v>0</v>
      </c>
      <c r="I843" s="174">
        <v>0</v>
      </c>
      <c r="J843" s="174">
        <v>0</v>
      </c>
      <c r="K843" s="174">
        <v>0</v>
      </c>
      <c r="L843" s="174">
        <v>0</v>
      </c>
      <c r="M843" s="174">
        <v>0</v>
      </c>
      <c r="N843" s="174">
        <v>0</v>
      </c>
    </row>
    <row r="844" spans="1:14" hidden="1" outlineLevel="1" x14ac:dyDescent="0.25">
      <c r="A844" s="175" t="s">
        <v>282</v>
      </c>
      <c r="B844" s="175" t="s">
        <v>283</v>
      </c>
      <c r="C844" s="175" t="s">
        <v>197</v>
      </c>
      <c r="D844" s="175" t="s">
        <v>198</v>
      </c>
      <c r="E844" s="175"/>
      <c r="F844" s="174">
        <v>0</v>
      </c>
      <c r="G844" s="174">
        <v>0</v>
      </c>
      <c r="H844" s="174">
        <v>0</v>
      </c>
      <c r="I844" s="174">
        <v>0</v>
      </c>
      <c r="J844" s="174">
        <v>704</v>
      </c>
      <c r="K844" s="174">
        <v>0</v>
      </c>
      <c r="L844" s="174">
        <v>0</v>
      </c>
      <c r="M844" s="174">
        <v>0</v>
      </c>
      <c r="N844" s="174">
        <v>704</v>
      </c>
    </row>
    <row r="845" spans="1:14" hidden="1" outlineLevel="1" x14ac:dyDescent="0.25">
      <c r="A845" s="175" t="s">
        <v>282</v>
      </c>
      <c r="B845" s="175" t="s">
        <v>283</v>
      </c>
      <c r="C845" s="175" t="s">
        <v>199</v>
      </c>
      <c r="D845" s="175" t="s">
        <v>200</v>
      </c>
      <c r="E845" s="175"/>
      <c r="F845" s="174">
        <v>0</v>
      </c>
      <c r="G845" s="174">
        <v>0</v>
      </c>
      <c r="H845" s="174">
        <v>0</v>
      </c>
      <c r="I845" s="174">
        <v>0</v>
      </c>
      <c r="J845" s="174">
        <v>0</v>
      </c>
      <c r="K845" s="174">
        <v>0</v>
      </c>
      <c r="L845" s="174">
        <v>0</v>
      </c>
      <c r="M845" s="174">
        <v>0</v>
      </c>
      <c r="N845" s="174">
        <v>0</v>
      </c>
    </row>
    <row r="846" spans="1:14" hidden="1" outlineLevel="1" x14ac:dyDescent="0.25">
      <c r="A846" s="175" t="s">
        <v>282</v>
      </c>
      <c r="B846" s="175" t="s">
        <v>283</v>
      </c>
      <c r="C846" s="175" t="s">
        <v>201</v>
      </c>
      <c r="D846" s="175" t="s">
        <v>202</v>
      </c>
      <c r="E846" s="175"/>
      <c r="F846" s="174">
        <v>4576</v>
      </c>
      <c r="G846" s="174">
        <v>0</v>
      </c>
      <c r="H846" s="174">
        <v>0</v>
      </c>
      <c r="I846" s="174">
        <v>0</v>
      </c>
      <c r="J846" s="174">
        <v>1920</v>
      </c>
      <c r="K846" s="174">
        <v>0</v>
      </c>
      <c r="L846" s="174">
        <v>0</v>
      </c>
      <c r="M846" s="174">
        <v>0</v>
      </c>
      <c r="N846" s="174">
        <v>6496</v>
      </c>
    </row>
    <row r="847" spans="1:14" hidden="1" outlineLevel="1" x14ac:dyDescent="0.25">
      <c r="A847" s="175" t="s">
        <v>282</v>
      </c>
      <c r="B847" s="175" t="s">
        <v>283</v>
      </c>
      <c r="C847" s="175" t="s">
        <v>203</v>
      </c>
      <c r="D847" s="175" t="s">
        <v>204</v>
      </c>
      <c r="E847" s="175"/>
      <c r="F847" s="174">
        <v>92032</v>
      </c>
      <c r="G847" s="174">
        <v>0</v>
      </c>
      <c r="H847" s="174">
        <v>0</v>
      </c>
      <c r="I847" s="174">
        <v>0</v>
      </c>
      <c r="J847" s="174">
        <v>0</v>
      </c>
      <c r="K847" s="174">
        <v>0</v>
      </c>
      <c r="L847" s="174">
        <v>0</v>
      </c>
      <c r="M847" s="174">
        <v>0</v>
      </c>
      <c r="N847" s="174">
        <v>92032</v>
      </c>
    </row>
    <row r="848" spans="1:14" hidden="1" outlineLevel="1" x14ac:dyDescent="0.25">
      <c r="A848" s="175" t="s">
        <v>282</v>
      </c>
      <c r="B848" s="175" t="s">
        <v>283</v>
      </c>
      <c r="C848" s="175" t="s">
        <v>205</v>
      </c>
      <c r="D848" s="175" t="s">
        <v>206</v>
      </c>
      <c r="E848" s="175"/>
      <c r="F848" s="174">
        <v>3616</v>
      </c>
      <c r="G848" s="174">
        <v>0</v>
      </c>
      <c r="H848" s="174">
        <v>0</v>
      </c>
      <c r="I848" s="174">
        <v>0</v>
      </c>
      <c r="J848" s="174">
        <v>1696</v>
      </c>
      <c r="K848" s="174">
        <v>0</v>
      </c>
      <c r="L848" s="174">
        <v>0</v>
      </c>
      <c r="M848" s="174">
        <v>0</v>
      </c>
      <c r="N848" s="174">
        <v>5312</v>
      </c>
    </row>
    <row r="849" spans="1:14" hidden="1" outlineLevel="1" x14ac:dyDescent="0.25">
      <c r="A849" s="175" t="s">
        <v>282</v>
      </c>
      <c r="B849" s="175" t="s">
        <v>283</v>
      </c>
      <c r="C849" s="175" t="s">
        <v>207</v>
      </c>
      <c r="D849" s="175" t="s">
        <v>208</v>
      </c>
      <c r="E849" s="175"/>
      <c r="F849" s="174">
        <v>0</v>
      </c>
      <c r="G849" s="174">
        <v>0</v>
      </c>
      <c r="H849" s="174">
        <v>0</v>
      </c>
      <c r="I849" s="174">
        <v>0</v>
      </c>
      <c r="J849" s="174">
        <v>0</v>
      </c>
      <c r="K849" s="174">
        <v>0</v>
      </c>
      <c r="L849" s="174">
        <v>0</v>
      </c>
      <c r="M849" s="174">
        <v>0</v>
      </c>
      <c r="N849" s="174">
        <v>0</v>
      </c>
    </row>
    <row r="850" spans="1:14" hidden="1" outlineLevel="1" x14ac:dyDescent="0.25">
      <c r="A850" s="175" t="s">
        <v>282</v>
      </c>
      <c r="B850" s="175" t="s">
        <v>283</v>
      </c>
      <c r="C850" s="175" t="s">
        <v>209</v>
      </c>
      <c r="D850" s="175" t="s">
        <v>210</v>
      </c>
      <c r="E850" s="175"/>
      <c r="F850" s="174">
        <v>150320</v>
      </c>
      <c r="G850" s="174">
        <v>19120</v>
      </c>
      <c r="H850" s="174">
        <v>0</v>
      </c>
      <c r="I850" s="174">
        <v>0</v>
      </c>
      <c r="J850" s="174">
        <v>92384</v>
      </c>
      <c r="K850" s="174">
        <v>57680</v>
      </c>
      <c r="L850" s="174">
        <v>0</v>
      </c>
      <c r="M850" s="174">
        <v>0</v>
      </c>
      <c r="N850" s="174">
        <v>319504</v>
      </c>
    </row>
    <row r="851" spans="1:14" hidden="1" outlineLevel="1" x14ac:dyDescent="0.25">
      <c r="D851" s="173" t="s">
        <v>211</v>
      </c>
      <c r="E851" s="173"/>
    </row>
    <row r="852" spans="1:14" hidden="1" outlineLevel="1" x14ac:dyDescent="0.25">
      <c r="A852" s="175" t="s">
        <v>282</v>
      </c>
      <c r="B852" s="175" t="s">
        <v>283</v>
      </c>
      <c r="C852" s="175" t="s">
        <v>212</v>
      </c>
      <c r="D852" s="175" t="s">
        <v>213</v>
      </c>
      <c r="E852" s="175"/>
      <c r="F852" s="174">
        <v>0</v>
      </c>
      <c r="G852" s="174">
        <v>0</v>
      </c>
      <c r="H852" s="174">
        <v>0</v>
      </c>
      <c r="I852" s="174">
        <v>0</v>
      </c>
      <c r="J852" s="174">
        <v>0</v>
      </c>
      <c r="K852" s="174">
        <v>0</v>
      </c>
      <c r="L852" s="174">
        <v>0</v>
      </c>
      <c r="M852" s="174">
        <v>0</v>
      </c>
      <c r="N852" s="174">
        <v>0</v>
      </c>
    </row>
    <row r="853" spans="1:14" hidden="1" outlineLevel="1" x14ac:dyDescent="0.25">
      <c r="A853" s="175" t="s">
        <v>282</v>
      </c>
      <c r="B853" s="175" t="s">
        <v>283</v>
      </c>
      <c r="C853" s="175" t="s">
        <v>214</v>
      </c>
      <c r="D853" s="175" t="s">
        <v>215</v>
      </c>
      <c r="E853" s="175"/>
      <c r="F853" s="174">
        <v>0</v>
      </c>
      <c r="G853" s="174">
        <v>0</v>
      </c>
      <c r="H853" s="174">
        <v>0</v>
      </c>
      <c r="I853" s="174">
        <v>0</v>
      </c>
      <c r="J853" s="174">
        <v>0</v>
      </c>
      <c r="K853" s="174">
        <v>0</v>
      </c>
      <c r="L853" s="174">
        <v>0</v>
      </c>
      <c r="M853" s="174">
        <v>0</v>
      </c>
      <c r="N853" s="174">
        <v>0</v>
      </c>
    </row>
    <row r="854" spans="1:14" hidden="1" outlineLevel="1" x14ac:dyDescent="0.25">
      <c r="A854" s="175" t="s">
        <v>282</v>
      </c>
      <c r="B854" s="175" t="s">
        <v>283</v>
      </c>
      <c r="C854" s="175" t="s">
        <v>216</v>
      </c>
      <c r="D854" s="175" t="s">
        <v>217</v>
      </c>
      <c r="E854" s="175"/>
      <c r="F854" s="174">
        <v>0</v>
      </c>
      <c r="G854" s="174">
        <v>0</v>
      </c>
      <c r="H854" s="174">
        <v>0</v>
      </c>
      <c r="I854" s="174">
        <v>0</v>
      </c>
      <c r="J854" s="174">
        <v>0</v>
      </c>
      <c r="K854" s="174">
        <v>0</v>
      </c>
      <c r="L854" s="174">
        <v>0</v>
      </c>
      <c r="M854" s="174">
        <v>0</v>
      </c>
      <c r="N854" s="174">
        <v>0</v>
      </c>
    </row>
    <row r="855" spans="1:14" hidden="1" outlineLevel="1" x14ac:dyDescent="0.25">
      <c r="A855" s="175" t="s">
        <v>282</v>
      </c>
      <c r="B855" s="175" t="s">
        <v>283</v>
      </c>
      <c r="C855" s="175" t="s">
        <v>218</v>
      </c>
      <c r="D855" s="175" t="s">
        <v>219</v>
      </c>
      <c r="E855" s="175"/>
      <c r="F855" s="174">
        <v>0</v>
      </c>
      <c r="G855" s="174">
        <v>0</v>
      </c>
      <c r="H855" s="174">
        <v>0</v>
      </c>
      <c r="I855" s="174">
        <v>0</v>
      </c>
      <c r="J855" s="174">
        <v>0</v>
      </c>
      <c r="K855" s="174">
        <v>0</v>
      </c>
      <c r="L855" s="174">
        <v>0</v>
      </c>
      <c r="M855" s="174">
        <v>0</v>
      </c>
      <c r="N855" s="174">
        <v>0</v>
      </c>
    </row>
    <row r="856" spans="1:14" hidden="1" outlineLevel="1" x14ac:dyDescent="0.25">
      <c r="A856" s="175" t="s">
        <v>282</v>
      </c>
      <c r="B856" s="175" t="s">
        <v>283</v>
      </c>
      <c r="C856" s="175" t="s">
        <v>482</v>
      </c>
      <c r="D856" s="175" t="s">
        <v>483</v>
      </c>
      <c r="E856" s="175"/>
      <c r="F856" s="174">
        <v>0</v>
      </c>
      <c r="G856" s="174">
        <v>0</v>
      </c>
      <c r="H856" s="174">
        <v>0</v>
      </c>
      <c r="I856" s="174">
        <v>0</v>
      </c>
      <c r="J856" s="174">
        <v>0</v>
      </c>
      <c r="K856" s="174">
        <v>0</v>
      </c>
      <c r="L856" s="174">
        <v>0</v>
      </c>
      <c r="M856" s="174">
        <v>0</v>
      </c>
      <c r="N856" s="174">
        <v>0</v>
      </c>
    </row>
    <row r="857" spans="1:14" hidden="1" outlineLevel="1" x14ac:dyDescent="0.25">
      <c r="A857" s="175" t="s">
        <v>282</v>
      </c>
      <c r="B857" s="175" t="s">
        <v>283</v>
      </c>
      <c r="C857" s="175" t="s">
        <v>484</v>
      </c>
      <c r="D857" s="175" t="s">
        <v>220</v>
      </c>
      <c r="E857" s="175"/>
      <c r="F857" s="174">
        <v>0</v>
      </c>
      <c r="G857" s="174">
        <v>0</v>
      </c>
      <c r="H857" s="174">
        <v>0</v>
      </c>
      <c r="I857" s="174">
        <v>0</v>
      </c>
      <c r="J857" s="174">
        <v>0</v>
      </c>
      <c r="K857" s="174">
        <v>0</v>
      </c>
      <c r="L857" s="174">
        <v>0</v>
      </c>
      <c r="M857" s="174">
        <v>0</v>
      </c>
      <c r="N857" s="174">
        <v>0</v>
      </c>
    </row>
    <row r="858" spans="1:14" hidden="1" outlineLevel="1" x14ac:dyDescent="0.25"/>
    <row r="859" spans="1:14" hidden="1" outlineLevel="1" x14ac:dyDescent="0.25"/>
    <row r="860" spans="1:14" hidden="1" outlineLevel="1" x14ac:dyDescent="0.25">
      <c r="A860" s="173" t="s">
        <v>284</v>
      </c>
    </row>
    <row r="861" spans="1:14" hidden="1" outlineLevel="1" x14ac:dyDescent="0.25">
      <c r="A861" s="175" t="s">
        <v>6</v>
      </c>
      <c r="B861" s="175" t="s">
        <v>143</v>
      </c>
      <c r="C861" s="175" t="s">
        <v>14</v>
      </c>
      <c r="D861" s="173" t="s">
        <v>144</v>
      </c>
      <c r="E861" s="173"/>
      <c r="F861" s="174" t="s">
        <v>145</v>
      </c>
      <c r="G861" s="174" t="s">
        <v>146</v>
      </c>
      <c r="H861" s="174" t="s">
        <v>147</v>
      </c>
      <c r="I861" s="174" t="s">
        <v>148</v>
      </c>
      <c r="J861" s="174" t="s">
        <v>149</v>
      </c>
      <c r="K861" s="174" t="s">
        <v>150</v>
      </c>
      <c r="L861" s="174" t="s">
        <v>151</v>
      </c>
      <c r="M861" s="174" t="s">
        <v>152</v>
      </c>
      <c r="N861" s="174" t="s">
        <v>5</v>
      </c>
    </row>
    <row r="862" spans="1:14" hidden="1" outlineLevel="1" x14ac:dyDescent="0.25">
      <c r="A862" s="175" t="s">
        <v>285</v>
      </c>
      <c r="B862" s="175" t="s">
        <v>286</v>
      </c>
      <c r="C862" s="175" t="s">
        <v>155</v>
      </c>
      <c r="D862" s="175" t="s">
        <v>156</v>
      </c>
      <c r="E862" s="175"/>
      <c r="F862" s="174">
        <v>96</v>
      </c>
      <c r="G862" s="174">
        <v>0</v>
      </c>
      <c r="H862" s="174">
        <v>0</v>
      </c>
      <c r="I862" s="174">
        <v>0</v>
      </c>
      <c r="J862" s="174">
        <v>0</v>
      </c>
      <c r="K862" s="174">
        <v>0</v>
      </c>
      <c r="L862" s="174">
        <v>0</v>
      </c>
      <c r="M862" s="174">
        <v>0</v>
      </c>
      <c r="N862" s="174">
        <v>96</v>
      </c>
    </row>
    <row r="863" spans="1:14" hidden="1" outlineLevel="1" x14ac:dyDescent="0.25">
      <c r="A863" s="175" t="s">
        <v>285</v>
      </c>
      <c r="B863" s="175" t="s">
        <v>286</v>
      </c>
      <c r="C863" s="175" t="s">
        <v>157</v>
      </c>
      <c r="D863" s="175" t="s">
        <v>158</v>
      </c>
      <c r="E863" s="175"/>
      <c r="F863" s="174">
        <v>0</v>
      </c>
      <c r="G863" s="174">
        <v>0</v>
      </c>
      <c r="H863" s="174">
        <v>0</v>
      </c>
      <c r="I863" s="174">
        <v>0</v>
      </c>
      <c r="J863" s="174">
        <v>15168</v>
      </c>
      <c r="K863" s="174">
        <v>0</v>
      </c>
      <c r="L863" s="174">
        <v>0</v>
      </c>
      <c r="M863" s="174">
        <v>0</v>
      </c>
      <c r="N863" s="174">
        <v>15168</v>
      </c>
    </row>
    <row r="864" spans="1:14" hidden="1" outlineLevel="1" x14ac:dyDescent="0.25">
      <c r="A864" s="175" t="s">
        <v>285</v>
      </c>
      <c r="B864" s="175" t="s">
        <v>286</v>
      </c>
      <c r="C864" s="175" t="s">
        <v>159</v>
      </c>
      <c r="D864" s="175" t="s">
        <v>160</v>
      </c>
      <c r="E864" s="175"/>
      <c r="F864" s="174">
        <v>0</v>
      </c>
      <c r="G864" s="174">
        <v>7744</v>
      </c>
      <c r="H864" s="174">
        <v>0</v>
      </c>
      <c r="I864" s="174">
        <v>0</v>
      </c>
      <c r="J864" s="174">
        <v>2976</v>
      </c>
      <c r="K864" s="174">
        <v>0</v>
      </c>
      <c r="L864" s="174">
        <v>0</v>
      </c>
      <c r="M864" s="174">
        <v>0</v>
      </c>
      <c r="N864" s="174">
        <v>10720</v>
      </c>
    </row>
    <row r="865" spans="1:14" hidden="1" outlineLevel="1" x14ac:dyDescent="0.25">
      <c r="A865" s="175" t="s">
        <v>285</v>
      </c>
      <c r="B865" s="175" t="s">
        <v>286</v>
      </c>
      <c r="C865" s="175" t="s">
        <v>161</v>
      </c>
      <c r="D865" s="175" t="s">
        <v>162</v>
      </c>
      <c r="E865" s="175"/>
      <c r="F865" s="174">
        <v>0</v>
      </c>
      <c r="G865" s="174">
        <v>240</v>
      </c>
      <c r="H865" s="174">
        <v>0</v>
      </c>
      <c r="I865" s="174">
        <v>0</v>
      </c>
      <c r="J865" s="174">
        <v>48</v>
      </c>
      <c r="K865" s="174">
        <v>0</v>
      </c>
      <c r="L865" s="174">
        <v>0</v>
      </c>
      <c r="M865" s="174">
        <v>0</v>
      </c>
      <c r="N865" s="174">
        <v>288</v>
      </c>
    </row>
    <row r="866" spans="1:14" hidden="1" outlineLevel="1" x14ac:dyDescent="0.25">
      <c r="A866" s="175" t="s">
        <v>285</v>
      </c>
      <c r="B866" s="175" t="s">
        <v>286</v>
      </c>
      <c r="C866" s="175" t="s">
        <v>163</v>
      </c>
      <c r="D866" s="175" t="s">
        <v>164</v>
      </c>
      <c r="E866" s="175"/>
      <c r="F866" s="174">
        <v>0</v>
      </c>
      <c r="G866" s="174">
        <v>0</v>
      </c>
      <c r="H866" s="174">
        <v>0</v>
      </c>
      <c r="I866" s="174">
        <v>0</v>
      </c>
      <c r="J866" s="174">
        <v>0</v>
      </c>
      <c r="K866" s="174">
        <v>0</v>
      </c>
      <c r="L866" s="174">
        <v>0</v>
      </c>
      <c r="M866" s="174">
        <v>0</v>
      </c>
      <c r="N866" s="174">
        <v>0</v>
      </c>
    </row>
    <row r="867" spans="1:14" hidden="1" outlineLevel="1" x14ac:dyDescent="0.25">
      <c r="A867" s="175" t="s">
        <v>285</v>
      </c>
      <c r="B867" s="175" t="s">
        <v>286</v>
      </c>
      <c r="C867" s="175" t="s">
        <v>165</v>
      </c>
      <c r="D867" s="175" t="s">
        <v>166</v>
      </c>
      <c r="E867" s="175"/>
      <c r="F867" s="174">
        <v>0</v>
      </c>
      <c r="G867" s="174">
        <v>0</v>
      </c>
      <c r="H867" s="174">
        <v>0</v>
      </c>
      <c r="I867" s="174">
        <v>0</v>
      </c>
      <c r="J867" s="174">
        <v>0</v>
      </c>
      <c r="K867" s="174">
        <v>0</v>
      </c>
      <c r="L867" s="174">
        <v>0</v>
      </c>
      <c r="M867" s="174">
        <v>0</v>
      </c>
      <c r="N867" s="174">
        <v>0</v>
      </c>
    </row>
    <row r="868" spans="1:14" hidden="1" outlineLevel="1" x14ac:dyDescent="0.25">
      <c r="A868" s="175" t="s">
        <v>285</v>
      </c>
      <c r="B868" s="175" t="s">
        <v>286</v>
      </c>
      <c r="C868" s="175" t="s">
        <v>167</v>
      </c>
      <c r="D868" s="175" t="s">
        <v>168</v>
      </c>
      <c r="E868" s="175"/>
      <c r="F868" s="174">
        <v>0</v>
      </c>
      <c r="G868" s="174">
        <v>0</v>
      </c>
      <c r="H868" s="174">
        <v>0</v>
      </c>
      <c r="I868" s="174">
        <v>0</v>
      </c>
      <c r="J868" s="174">
        <v>0</v>
      </c>
      <c r="K868" s="174">
        <v>96</v>
      </c>
      <c r="L868" s="174">
        <v>0</v>
      </c>
      <c r="M868" s="174">
        <v>0</v>
      </c>
      <c r="N868" s="174">
        <v>96</v>
      </c>
    </row>
    <row r="869" spans="1:14" hidden="1" outlineLevel="1" x14ac:dyDescent="0.25">
      <c r="A869" s="175" t="s">
        <v>285</v>
      </c>
      <c r="B869" s="175" t="s">
        <v>286</v>
      </c>
      <c r="C869" s="175" t="s">
        <v>169</v>
      </c>
      <c r="D869" s="175" t="s">
        <v>170</v>
      </c>
      <c r="E869" s="175"/>
      <c r="F869" s="174">
        <v>0</v>
      </c>
      <c r="G869" s="174">
        <v>0</v>
      </c>
      <c r="H869" s="174">
        <v>0</v>
      </c>
      <c r="I869" s="174">
        <v>0</v>
      </c>
      <c r="J869" s="174">
        <v>0</v>
      </c>
      <c r="K869" s="174">
        <v>0</v>
      </c>
      <c r="L869" s="174">
        <v>0</v>
      </c>
      <c r="M869" s="174">
        <v>0</v>
      </c>
      <c r="N869" s="174">
        <v>0</v>
      </c>
    </row>
    <row r="870" spans="1:14" hidden="1" outlineLevel="1" x14ac:dyDescent="0.25">
      <c r="A870" s="175" t="s">
        <v>285</v>
      </c>
      <c r="B870" s="175" t="s">
        <v>286</v>
      </c>
      <c r="C870" s="175" t="s">
        <v>171</v>
      </c>
      <c r="D870" s="175" t="s">
        <v>172</v>
      </c>
      <c r="E870" s="175"/>
      <c r="F870" s="174">
        <v>96</v>
      </c>
      <c r="G870" s="174">
        <v>0</v>
      </c>
      <c r="H870" s="174">
        <v>0</v>
      </c>
      <c r="I870" s="174">
        <v>0</v>
      </c>
      <c r="J870" s="174">
        <v>46304</v>
      </c>
      <c r="K870" s="174">
        <v>0</v>
      </c>
      <c r="L870" s="174">
        <v>0</v>
      </c>
      <c r="M870" s="174">
        <v>0</v>
      </c>
      <c r="N870" s="174">
        <v>46400</v>
      </c>
    </row>
    <row r="871" spans="1:14" hidden="1" outlineLevel="1" x14ac:dyDescent="0.25">
      <c r="A871" s="175" t="s">
        <v>285</v>
      </c>
      <c r="B871" s="175" t="s">
        <v>286</v>
      </c>
      <c r="C871" s="175" t="s">
        <v>173</v>
      </c>
      <c r="D871" s="175" t="s">
        <v>174</v>
      </c>
      <c r="E871" s="175"/>
      <c r="F871" s="174">
        <v>0</v>
      </c>
      <c r="G871" s="174">
        <v>0</v>
      </c>
      <c r="H871" s="174">
        <v>0</v>
      </c>
      <c r="I871" s="174">
        <v>0</v>
      </c>
      <c r="J871" s="174">
        <v>0</v>
      </c>
      <c r="K871" s="174">
        <v>0</v>
      </c>
      <c r="L871" s="174">
        <v>0</v>
      </c>
      <c r="M871" s="174">
        <v>0</v>
      </c>
      <c r="N871" s="174">
        <v>0</v>
      </c>
    </row>
    <row r="872" spans="1:14" hidden="1" outlineLevel="1" x14ac:dyDescent="0.25">
      <c r="A872" s="175" t="s">
        <v>285</v>
      </c>
      <c r="B872" s="175" t="s">
        <v>286</v>
      </c>
      <c r="C872" s="175" t="s">
        <v>175</v>
      </c>
      <c r="D872" s="175" t="s">
        <v>176</v>
      </c>
      <c r="E872" s="175"/>
      <c r="F872" s="174">
        <v>0</v>
      </c>
      <c r="G872" s="174">
        <v>0</v>
      </c>
      <c r="H872" s="174">
        <v>0</v>
      </c>
      <c r="I872" s="174">
        <v>0</v>
      </c>
      <c r="J872" s="174">
        <v>0</v>
      </c>
      <c r="K872" s="174">
        <v>2496</v>
      </c>
      <c r="L872" s="174">
        <v>0</v>
      </c>
      <c r="M872" s="174">
        <v>0</v>
      </c>
      <c r="N872" s="174">
        <v>2496</v>
      </c>
    </row>
    <row r="873" spans="1:14" hidden="1" outlineLevel="1" x14ac:dyDescent="0.25">
      <c r="A873" s="175" t="s">
        <v>285</v>
      </c>
      <c r="B873" s="175" t="s">
        <v>286</v>
      </c>
      <c r="C873" s="175" t="s">
        <v>177</v>
      </c>
      <c r="D873" s="175" t="s">
        <v>178</v>
      </c>
      <c r="E873" s="175"/>
      <c r="F873" s="174">
        <v>60912</v>
      </c>
      <c r="G873" s="174">
        <v>0</v>
      </c>
      <c r="H873" s="174">
        <v>0</v>
      </c>
      <c r="I873" s="174">
        <v>0</v>
      </c>
      <c r="J873" s="174">
        <v>0</v>
      </c>
      <c r="K873" s="174">
        <v>0</v>
      </c>
      <c r="L873" s="174">
        <v>0</v>
      </c>
      <c r="M873" s="174">
        <v>0</v>
      </c>
      <c r="N873" s="174">
        <v>60912</v>
      </c>
    </row>
    <row r="874" spans="1:14" hidden="1" outlineLevel="1" x14ac:dyDescent="0.25">
      <c r="A874" s="175" t="s">
        <v>285</v>
      </c>
      <c r="B874" s="175" t="s">
        <v>286</v>
      </c>
      <c r="C874" s="175" t="s">
        <v>179</v>
      </c>
      <c r="D874" s="175" t="s">
        <v>180</v>
      </c>
      <c r="E874" s="175"/>
      <c r="F874" s="174">
        <v>192</v>
      </c>
      <c r="G874" s="174">
        <v>0</v>
      </c>
      <c r="H874" s="174">
        <v>0</v>
      </c>
      <c r="I874" s="174">
        <v>0</v>
      </c>
      <c r="J874" s="174">
        <v>0</v>
      </c>
      <c r="K874" s="174">
        <v>0</v>
      </c>
      <c r="L874" s="174">
        <v>0</v>
      </c>
      <c r="M874" s="174">
        <v>0</v>
      </c>
      <c r="N874" s="174">
        <v>192</v>
      </c>
    </row>
    <row r="875" spans="1:14" hidden="1" outlineLevel="1" x14ac:dyDescent="0.25">
      <c r="A875" s="175" t="s">
        <v>285</v>
      </c>
      <c r="B875" s="175" t="s">
        <v>286</v>
      </c>
      <c r="C875" s="175" t="s">
        <v>181</v>
      </c>
      <c r="D875" s="175" t="s">
        <v>182</v>
      </c>
      <c r="E875" s="175"/>
      <c r="F875" s="174">
        <v>0</v>
      </c>
      <c r="G875" s="174">
        <v>0</v>
      </c>
      <c r="H875" s="174">
        <v>0</v>
      </c>
      <c r="I875" s="174">
        <v>0</v>
      </c>
      <c r="J875" s="174">
        <v>0</v>
      </c>
      <c r="K875" s="174">
        <v>0</v>
      </c>
      <c r="L875" s="174">
        <v>0</v>
      </c>
      <c r="M875" s="174">
        <v>0</v>
      </c>
      <c r="N875" s="174">
        <v>0</v>
      </c>
    </row>
    <row r="876" spans="1:14" hidden="1" outlineLevel="1" x14ac:dyDescent="0.25">
      <c r="A876" s="175" t="s">
        <v>285</v>
      </c>
      <c r="B876" s="175" t="s">
        <v>286</v>
      </c>
      <c r="C876" s="175" t="s">
        <v>183</v>
      </c>
      <c r="D876" s="175" t="s">
        <v>184</v>
      </c>
      <c r="E876" s="175"/>
      <c r="F876" s="174">
        <v>0</v>
      </c>
      <c r="G876" s="174">
        <v>0</v>
      </c>
      <c r="H876" s="174">
        <v>0</v>
      </c>
      <c r="I876" s="174">
        <v>0</v>
      </c>
      <c r="J876" s="174">
        <v>0</v>
      </c>
      <c r="K876" s="174">
        <v>0</v>
      </c>
      <c r="L876" s="174">
        <v>0</v>
      </c>
      <c r="M876" s="174">
        <v>0</v>
      </c>
      <c r="N876" s="174">
        <v>0</v>
      </c>
    </row>
    <row r="877" spans="1:14" hidden="1" outlineLevel="1" x14ac:dyDescent="0.25">
      <c r="A877" s="175" t="s">
        <v>285</v>
      </c>
      <c r="B877" s="175" t="s">
        <v>286</v>
      </c>
      <c r="C877" s="175" t="s">
        <v>185</v>
      </c>
      <c r="D877" s="175" t="s">
        <v>186</v>
      </c>
      <c r="E877" s="175"/>
      <c r="F877" s="174">
        <v>0</v>
      </c>
      <c r="G877" s="174">
        <v>0</v>
      </c>
      <c r="H877" s="174">
        <v>0</v>
      </c>
      <c r="I877" s="174">
        <v>0</v>
      </c>
      <c r="J877" s="174">
        <v>0</v>
      </c>
      <c r="K877" s="174">
        <v>23552</v>
      </c>
      <c r="L877" s="174">
        <v>0</v>
      </c>
      <c r="M877" s="174">
        <v>0</v>
      </c>
      <c r="N877" s="174">
        <v>23552</v>
      </c>
    </row>
    <row r="878" spans="1:14" hidden="1" outlineLevel="1" x14ac:dyDescent="0.25">
      <c r="A878" s="175" t="s">
        <v>285</v>
      </c>
      <c r="B878" s="175" t="s">
        <v>286</v>
      </c>
      <c r="C878" s="175" t="s">
        <v>187</v>
      </c>
      <c r="D878" s="175" t="s">
        <v>188</v>
      </c>
      <c r="E878" s="175"/>
      <c r="F878" s="174">
        <v>0</v>
      </c>
      <c r="G878" s="174">
        <v>0</v>
      </c>
      <c r="H878" s="174">
        <v>0</v>
      </c>
      <c r="I878" s="174">
        <v>0</v>
      </c>
      <c r="J878" s="174">
        <v>0</v>
      </c>
      <c r="K878" s="174">
        <v>0</v>
      </c>
      <c r="L878" s="174">
        <v>0</v>
      </c>
      <c r="M878" s="174">
        <v>0</v>
      </c>
      <c r="N878" s="174">
        <v>0</v>
      </c>
    </row>
    <row r="879" spans="1:14" hidden="1" outlineLevel="1" x14ac:dyDescent="0.25">
      <c r="A879" s="175" t="s">
        <v>285</v>
      </c>
      <c r="B879" s="175" t="s">
        <v>286</v>
      </c>
      <c r="C879" s="175" t="s">
        <v>189</v>
      </c>
      <c r="D879" s="175" t="s">
        <v>190</v>
      </c>
      <c r="E879" s="175"/>
      <c r="F879" s="174">
        <v>0</v>
      </c>
      <c r="G879" s="174">
        <v>0</v>
      </c>
      <c r="H879" s="174">
        <v>0</v>
      </c>
      <c r="I879" s="174">
        <v>0</v>
      </c>
      <c r="J879" s="174">
        <v>0</v>
      </c>
      <c r="K879" s="174">
        <v>0</v>
      </c>
      <c r="L879" s="174">
        <v>0</v>
      </c>
      <c r="M879" s="174">
        <v>0</v>
      </c>
      <c r="N879" s="174">
        <v>0</v>
      </c>
    </row>
    <row r="880" spans="1:14" hidden="1" outlineLevel="1" x14ac:dyDescent="0.25">
      <c r="A880" s="175" t="s">
        <v>285</v>
      </c>
      <c r="B880" s="175" t="s">
        <v>286</v>
      </c>
      <c r="C880" s="175" t="s">
        <v>191</v>
      </c>
      <c r="D880" s="175" t="s">
        <v>192</v>
      </c>
      <c r="E880" s="175"/>
      <c r="F880" s="174">
        <v>0</v>
      </c>
      <c r="G880" s="174">
        <v>16608</v>
      </c>
      <c r="H880" s="174">
        <v>0</v>
      </c>
      <c r="I880" s="174">
        <v>0</v>
      </c>
      <c r="J880" s="174">
        <v>0</v>
      </c>
      <c r="K880" s="174">
        <v>0</v>
      </c>
      <c r="L880" s="174">
        <v>0</v>
      </c>
      <c r="M880" s="174">
        <v>0</v>
      </c>
      <c r="N880" s="174">
        <v>16608</v>
      </c>
    </row>
    <row r="881" spans="1:14" hidden="1" outlineLevel="1" x14ac:dyDescent="0.25">
      <c r="A881" s="175" t="s">
        <v>285</v>
      </c>
      <c r="B881" s="175" t="s">
        <v>286</v>
      </c>
      <c r="C881" s="175" t="s">
        <v>193</v>
      </c>
      <c r="D881" s="175" t="s">
        <v>194</v>
      </c>
      <c r="E881" s="175"/>
      <c r="F881" s="174">
        <v>0</v>
      </c>
      <c r="G881" s="174">
        <v>0</v>
      </c>
      <c r="H881" s="174">
        <v>0</v>
      </c>
      <c r="I881" s="174">
        <v>0</v>
      </c>
      <c r="J881" s="174">
        <v>15648</v>
      </c>
      <c r="K881" s="174">
        <v>0</v>
      </c>
      <c r="L881" s="174">
        <v>0</v>
      </c>
      <c r="M881" s="174">
        <v>0</v>
      </c>
      <c r="N881" s="174">
        <v>15648</v>
      </c>
    </row>
    <row r="882" spans="1:14" hidden="1" outlineLevel="1" x14ac:dyDescent="0.25">
      <c r="A882" s="175" t="s">
        <v>285</v>
      </c>
      <c r="B882" s="175" t="s">
        <v>286</v>
      </c>
      <c r="C882" s="175" t="s">
        <v>195</v>
      </c>
      <c r="D882" s="175" t="s">
        <v>196</v>
      </c>
      <c r="E882" s="175"/>
      <c r="F882" s="174">
        <v>0</v>
      </c>
      <c r="G882" s="174">
        <v>0</v>
      </c>
      <c r="H882" s="174">
        <v>0</v>
      </c>
      <c r="I882" s="174">
        <v>0</v>
      </c>
      <c r="J882" s="174">
        <v>0</v>
      </c>
      <c r="K882" s="174">
        <v>0</v>
      </c>
      <c r="L882" s="174">
        <v>0</v>
      </c>
      <c r="M882" s="174">
        <v>0</v>
      </c>
      <c r="N882" s="174">
        <v>0</v>
      </c>
    </row>
    <row r="883" spans="1:14" hidden="1" outlineLevel="1" x14ac:dyDescent="0.25">
      <c r="A883" s="175" t="s">
        <v>285</v>
      </c>
      <c r="B883" s="175" t="s">
        <v>286</v>
      </c>
      <c r="C883" s="175" t="s">
        <v>197</v>
      </c>
      <c r="D883" s="175" t="s">
        <v>198</v>
      </c>
      <c r="E883" s="175"/>
      <c r="F883" s="174">
        <v>0</v>
      </c>
      <c r="G883" s="174">
        <v>0</v>
      </c>
      <c r="H883" s="174">
        <v>0</v>
      </c>
      <c r="I883" s="174">
        <v>0</v>
      </c>
      <c r="J883" s="174">
        <v>0</v>
      </c>
      <c r="K883" s="174">
        <v>0</v>
      </c>
      <c r="L883" s="174">
        <v>0</v>
      </c>
      <c r="M883" s="174">
        <v>0</v>
      </c>
      <c r="N883" s="174">
        <v>0</v>
      </c>
    </row>
    <row r="884" spans="1:14" hidden="1" outlineLevel="1" x14ac:dyDescent="0.25">
      <c r="A884" s="175" t="s">
        <v>285</v>
      </c>
      <c r="B884" s="175" t="s">
        <v>286</v>
      </c>
      <c r="C884" s="175" t="s">
        <v>199</v>
      </c>
      <c r="D884" s="175" t="s">
        <v>200</v>
      </c>
      <c r="E884" s="175"/>
      <c r="F884" s="174">
        <v>0</v>
      </c>
      <c r="G884" s="174">
        <v>0</v>
      </c>
      <c r="H884" s="174">
        <v>0</v>
      </c>
      <c r="I884" s="174">
        <v>0</v>
      </c>
      <c r="J884" s="174">
        <v>0</v>
      </c>
      <c r="K884" s="174">
        <v>0</v>
      </c>
      <c r="L884" s="174">
        <v>0</v>
      </c>
      <c r="M884" s="174">
        <v>0</v>
      </c>
      <c r="N884" s="174">
        <v>0</v>
      </c>
    </row>
    <row r="885" spans="1:14" hidden="1" outlineLevel="1" x14ac:dyDescent="0.25">
      <c r="A885" s="175" t="s">
        <v>285</v>
      </c>
      <c r="B885" s="175" t="s">
        <v>286</v>
      </c>
      <c r="C885" s="175" t="s">
        <v>201</v>
      </c>
      <c r="D885" s="175" t="s">
        <v>202</v>
      </c>
      <c r="E885" s="175"/>
      <c r="F885" s="174">
        <v>48</v>
      </c>
      <c r="G885" s="174">
        <v>0</v>
      </c>
      <c r="H885" s="174">
        <v>0</v>
      </c>
      <c r="I885" s="174">
        <v>0</v>
      </c>
      <c r="J885" s="174">
        <v>3808</v>
      </c>
      <c r="K885" s="174">
        <v>0</v>
      </c>
      <c r="L885" s="174">
        <v>0</v>
      </c>
      <c r="M885" s="174">
        <v>0</v>
      </c>
      <c r="N885" s="174">
        <v>3856</v>
      </c>
    </row>
    <row r="886" spans="1:14" hidden="1" outlineLevel="1" x14ac:dyDescent="0.25">
      <c r="A886" s="175" t="s">
        <v>285</v>
      </c>
      <c r="B886" s="175" t="s">
        <v>286</v>
      </c>
      <c r="C886" s="175" t="s">
        <v>203</v>
      </c>
      <c r="D886" s="175" t="s">
        <v>204</v>
      </c>
      <c r="E886" s="175"/>
      <c r="F886" s="174">
        <v>93888</v>
      </c>
      <c r="G886" s="174">
        <v>0</v>
      </c>
      <c r="H886" s="174">
        <v>0</v>
      </c>
      <c r="I886" s="174">
        <v>0</v>
      </c>
      <c r="J886" s="174">
        <v>0</v>
      </c>
      <c r="K886" s="174">
        <v>0</v>
      </c>
      <c r="L886" s="174">
        <v>0</v>
      </c>
      <c r="M886" s="174">
        <v>0</v>
      </c>
      <c r="N886" s="174">
        <v>93888</v>
      </c>
    </row>
    <row r="887" spans="1:14" hidden="1" outlineLevel="1" x14ac:dyDescent="0.25">
      <c r="A887" s="175" t="s">
        <v>285</v>
      </c>
      <c r="B887" s="175" t="s">
        <v>286</v>
      </c>
      <c r="C887" s="175" t="s">
        <v>205</v>
      </c>
      <c r="D887" s="175" t="s">
        <v>206</v>
      </c>
      <c r="E887" s="175"/>
      <c r="F887" s="174">
        <v>15648</v>
      </c>
      <c r="G887" s="174">
        <v>0</v>
      </c>
      <c r="H887" s="174">
        <v>0</v>
      </c>
      <c r="I887" s="174">
        <v>0</v>
      </c>
      <c r="J887" s="174">
        <v>832</v>
      </c>
      <c r="K887" s="174">
        <v>0</v>
      </c>
      <c r="L887" s="174">
        <v>0</v>
      </c>
      <c r="M887" s="174">
        <v>0</v>
      </c>
      <c r="N887" s="174">
        <v>16480</v>
      </c>
    </row>
    <row r="888" spans="1:14" hidden="1" outlineLevel="1" x14ac:dyDescent="0.25">
      <c r="A888" s="175" t="s">
        <v>285</v>
      </c>
      <c r="B888" s="175" t="s">
        <v>286</v>
      </c>
      <c r="C888" s="175" t="s">
        <v>207</v>
      </c>
      <c r="D888" s="175" t="s">
        <v>208</v>
      </c>
      <c r="E888" s="175"/>
      <c r="F888" s="174">
        <v>0</v>
      </c>
      <c r="G888" s="174">
        <v>0</v>
      </c>
      <c r="H888" s="174">
        <v>0</v>
      </c>
      <c r="I888" s="174">
        <v>0</v>
      </c>
      <c r="J888" s="174">
        <v>0</v>
      </c>
      <c r="K888" s="174">
        <v>0</v>
      </c>
      <c r="L888" s="174">
        <v>0</v>
      </c>
      <c r="M888" s="174">
        <v>0</v>
      </c>
      <c r="N888" s="174">
        <v>0</v>
      </c>
    </row>
    <row r="889" spans="1:14" hidden="1" outlineLevel="1" x14ac:dyDescent="0.25">
      <c r="A889" s="175" t="s">
        <v>285</v>
      </c>
      <c r="B889" s="175" t="s">
        <v>286</v>
      </c>
      <c r="C889" s="175" t="s">
        <v>209</v>
      </c>
      <c r="D889" s="175" t="s">
        <v>210</v>
      </c>
      <c r="E889" s="175"/>
      <c r="F889" s="174">
        <v>170880</v>
      </c>
      <c r="G889" s="174">
        <v>24592</v>
      </c>
      <c r="H889" s="174">
        <v>0</v>
      </c>
      <c r="I889" s="174">
        <v>0</v>
      </c>
      <c r="J889" s="174">
        <v>84784</v>
      </c>
      <c r="K889" s="174">
        <v>26144</v>
      </c>
      <c r="L889" s="174">
        <v>0</v>
      </c>
      <c r="M889" s="174">
        <v>0</v>
      </c>
      <c r="N889" s="174">
        <v>306400</v>
      </c>
    </row>
    <row r="890" spans="1:14" hidden="1" outlineLevel="1" x14ac:dyDescent="0.25">
      <c r="D890" s="173" t="s">
        <v>211</v>
      </c>
      <c r="E890" s="173"/>
    </row>
    <row r="891" spans="1:14" hidden="1" outlineLevel="1" x14ac:dyDescent="0.25">
      <c r="A891" s="175" t="s">
        <v>285</v>
      </c>
      <c r="B891" s="175" t="s">
        <v>286</v>
      </c>
      <c r="C891" s="175" t="s">
        <v>212</v>
      </c>
      <c r="D891" s="175" t="s">
        <v>213</v>
      </c>
      <c r="E891" s="175"/>
      <c r="F891" s="174">
        <v>0</v>
      </c>
      <c r="G891" s="174">
        <v>0</v>
      </c>
      <c r="H891" s="174">
        <v>0</v>
      </c>
      <c r="I891" s="174">
        <v>0</v>
      </c>
      <c r="J891" s="174">
        <v>0</v>
      </c>
      <c r="K891" s="174">
        <v>0</v>
      </c>
      <c r="L891" s="174">
        <v>0</v>
      </c>
      <c r="M891" s="174">
        <v>0</v>
      </c>
      <c r="N891" s="174">
        <v>0</v>
      </c>
    </row>
    <row r="892" spans="1:14" hidden="1" outlineLevel="1" x14ac:dyDescent="0.25">
      <c r="A892" s="175" t="s">
        <v>285</v>
      </c>
      <c r="B892" s="175" t="s">
        <v>286</v>
      </c>
      <c r="C892" s="175" t="s">
        <v>214</v>
      </c>
      <c r="D892" s="175" t="s">
        <v>215</v>
      </c>
      <c r="E892" s="175"/>
      <c r="F892" s="174">
        <v>0</v>
      </c>
      <c r="G892" s="174">
        <v>0</v>
      </c>
      <c r="H892" s="174">
        <v>0</v>
      </c>
      <c r="I892" s="174">
        <v>0</v>
      </c>
      <c r="J892" s="174">
        <v>0</v>
      </c>
      <c r="K892" s="174">
        <v>0</v>
      </c>
      <c r="L892" s="174">
        <v>0</v>
      </c>
      <c r="M892" s="174">
        <v>0</v>
      </c>
      <c r="N892" s="174">
        <v>0</v>
      </c>
    </row>
    <row r="893" spans="1:14" hidden="1" outlineLevel="1" x14ac:dyDescent="0.25">
      <c r="A893" s="175" t="s">
        <v>285</v>
      </c>
      <c r="B893" s="175" t="s">
        <v>286</v>
      </c>
      <c r="C893" s="175" t="s">
        <v>216</v>
      </c>
      <c r="D893" s="175" t="s">
        <v>217</v>
      </c>
      <c r="E893" s="175"/>
      <c r="F893" s="174">
        <v>0</v>
      </c>
      <c r="G893" s="174">
        <v>0</v>
      </c>
      <c r="H893" s="174">
        <v>0</v>
      </c>
      <c r="I893" s="174">
        <v>0</v>
      </c>
      <c r="J893" s="174">
        <v>0</v>
      </c>
      <c r="K893" s="174">
        <v>0</v>
      </c>
      <c r="L893" s="174">
        <v>0</v>
      </c>
      <c r="M893" s="174">
        <v>0</v>
      </c>
      <c r="N893" s="174">
        <v>0</v>
      </c>
    </row>
    <row r="894" spans="1:14" hidden="1" outlineLevel="1" x14ac:dyDescent="0.25">
      <c r="A894" s="175" t="s">
        <v>285</v>
      </c>
      <c r="B894" s="175" t="s">
        <v>286</v>
      </c>
      <c r="C894" s="175" t="s">
        <v>218</v>
      </c>
      <c r="D894" s="175" t="s">
        <v>219</v>
      </c>
      <c r="E894" s="175"/>
      <c r="F894" s="174">
        <v>0</v>
      </c>
      <c r="G894" s="174">
        <v>0</v>
      </c>
      <c r="H894" s="174">
        <v>0</v>
      </c>
      <c r="I894" s="174">
        <v>0</v>
      </c>
      <c r="J894" s="174">
        <v>0</v>
      </c>
      <c r="K894" s="174">
        <v>0</v>
      </c>
      <c r="L894" s="174">
        <v>0</v>
      </c>
      <c r="M894" s="174">
        <v>0</v>
      </c>
      <c r="N894" s="174">
        <v>0</v>
      </c>
    </row>
    <row r="895" spans="1:14" hidden="1" outlineLevel="1" x14ac:dyDescent="0.25">
      <c r="A895" s="175" t="s">
        <v>285</v>
      </c>
      <c r="B895" s="175" t="s">
        <v>286</v>
      </c>
      <c r="C895" s="175" t="s">
        <v>482</v>
      </c>
      <c r="D895" s="175" t="s">
        <v>483</v>
      </c>
      <c r="E895" s="175"/>
      <c r="F895" s="174">
        <v>0</v>
      </c>
      <c r="G895" s="174">
        <v>0</v>
      </c>
      <c r="H895" s="174">
        <v>0</v>
      </c>
      <c r="I895" s="174">
        <v>0</v>
      </c>
      <c r="J895" s="174">
        <v>0</v>
      </c>
      <c r="K895" s="174">
        <v>0</v>
      </c>
      <c r="L895" s="174">
        <v>0</v>
      </c>
      <c r="M895" s="174">
        <v>0</v>
      </c>
      <c r="N895" s="174">
        <v>0</v>
      </c>
    </row>
    <row r="896" spans="1:14" hidden="1" outlineLevel="1" x14ac:dyDescent="0.25">
      <c r="A896" s="175" t="s">
        <v>285</v>
      </c>
      <c r="B896" s="175" t="s">
        <v>286</v>
      </c>
      <c r="C896" s="175" t="s">
        <v>484</v>
      </c>
      <c r="D896" s="175" t="s">
        <v>220</v>
      </c>
      <c r="E896" s="175"/>
      <c r="F896" s="174">
        <v>0</v>
      </c>
      <c r="G896" s="174">
        <v>0</v>
      </c>
      <c r="H896" s="174">
        <v>0</v>
      </c>
      <c r="I896" s="174">
        <v>0</v>
      </c>
      <c r="J896" s="174">
        <v>0</v>
      </c>
      <c r="K896" s="174">
        <v>0</v>
      </c>
      <c r="L896" s="174">
        <v>0</v>
      </c>
      <c r="M896" s="174">
        <v>0</v>
      </c>
      <c r="N896" s="174">
        <v>0</v>
      </c>
    </row>
    <row r="897" spans="1:14" hidden="1" outlineLevel="1" x14ac:dyDescent="0.25"/>
    <row r="898" spans="1:14" hidden="1" outlineLevel="1" x14ac:dyDescent="0.25"/>
    <row r="899" spans="1:14" hidden="1" outlineLevel="1" x14ac:dyDescent="0.25">
      <c r="A899" s="173" t="s">
        <v>287</v>
      </c>
    </row>
    <row r="900" spans="1:14" hidden="1" outlineLevel="1" x14ac:dyDescent="0.25">
      <c r="A900" s="175" t="s">
        <v>6</v>
      </c>
      <c r="B900" s="175" t="s">
        <v>143</v>
      </c>
      <c r="C900" s="175" t="s">
        <v>14</v>
      </c>
      <c r="D900" s="173" t="s">
        <v>144</v>
      </c>
      <c r="E900" s="173"/>
      <c r="F900" s="174" t="s">
        <v>145</v>
      </c>
      <c r="G900" s="174" t="s">
        <v>146</v>
      </c>
      <c r="H900" s="174" t="s">
        <v>147</v>
      </c>
      <c r="I900" s="174" t="s">
        <v>148</v>
      </c>
      <c r="J900" s="174" t="s">
        <v>149</v>
      </c>
      <c r="K900" s="174" t="s">
        <v>150</v>
      </c>
      <c r="L900" s="174" t="s">
        <v>151</v>
      </c>
      <c r="M900" s="174" t="s">
        <v>152</v>
      </c>
      <c r="N900" s="174" t="s">
        <v>5</v>
      </c>
    </row>
    <row r="901" spans="1:14" hidden="1" outlineLevel="1" x14ac:dyDescent="0.25">
      <c r="A901" s="175" t="s">
        <v>288</v>
      </c>
      <c r="B901" s="175" t="s">
        <v>289</v>
      </c>
      <c r="C901" s="175" t="s">
        <v>155</v>
      </c>
      <c r="D901" s="175" t="s">
        <v>156</v>
      </c>
      <c r="E901" s="175"/>
      <c r="F901" s="174">
        <v>0</v>
      </c>
      <c r="G901" s="174">
        <v>0</v>
      </c>
      <c r="H901" s="174">
        <v>0</v>
      </c>
      <c r="I901" s="174">
        <v>0</v>
      </c>
      <c r="J901" s="174">
        <v>0</v>
      </c>
      <c r="K901" s="174">
        <v>0</v>
      </c>
      <c r="L901" s="174">
        <v>0</v>
      </c>
      <c r="M901" s="174">
        <v>0</v>
      </c>
      <c r="N901" s="174">
        <v>0</v>
      </c>
    </row>
    <row r="902" spans="1:14" hidden="1" outlineLevel="1" x14ac:dyDescent="0.25">
      <c r="A902" s="175" t="s">
        <v>288</v>
      </c>
      <c r="B902" s="175" t="s">
        <v>289</v>
      </c>
      <c r="C902" s="175" t="s">
        <v>157</v>
      </c>
      <c r="D902" s="175" t="s">
        <v>158</v>
      </c>
      <c r="E902" s="175"/>
      <c r="F902" s="174">
        <v>0</v>
      </c>
      <c r="G902" s="174">
        <v>0</v>
      </c>
      <c r="H902" s="174">
        <v>0</v>
      </c>
      <c r="I902" s="174">
        <v>0</v>
      </c>
      <c r="J902" s="174">
        <v>14448</v>
      </c>
      <c r="K902" s="174">
        <v>0</v>
      </c>
      <c r="L902" s="174">
        <v>0</v>
      </c>
      <c r="M902" s="174">
        <v>0</v>
      </c>
      <c r="N902" s="174">
        <v>14448</v>
      </c>
    </row>
    <row r="903" spans="1:14" hidden="1" outlineLevel="1" x14ac:dyDescent="0.25">
      <c r="A903" s="175" t="s">
        <v>288</v>
      </c>
      <c r="B903" s="175" t="s">
        <v>289</v>
      </c>
      <c r="C903" s="175" t="s">
        <v>159</v>
      </c>
      <c r="D903" s="175" t="s">
        <v>160</v>
      </c>
      <c r="E903" s="175"/>
      <c r="F903" s="174">
        <v>0</v>
      </c>
      <c r="G903" s="174">
        <v>16096</v>
      </c>
      <c r="H903" s="174">
        <v>0</v>
      </c>
      <c r="I903" s="174">
        <v>0</v>
      </c>
      <c r="J903" s="174">
        <v>0</v>
      </c>
      <c r="K903" s="174">
        <v>0</v>
      </c>
      <c r="L903" s="174">
        <v>0</v>
      </c>
      <c r="M903" s="174">
        <v>0</v>
      </c>
      <c r="N903" s="174">
        <v>16096</v>
      </c>
    </row>
    <row r="904" spans="1:14" hidden="1" outlineLevel="1" x14ac:dyDescent="0.25">
      <c r="A904" s="175" t="s">
        <v>288</v>
      </c>
      <c r="B904" s="175" t="s">
        <v>289</v>
      </c>
      <c r="C904" s="175" t="s">
        <v>161</v>
      </c>
      <c r="D904" s="175" t="s">
        <v>162</v>
      </c>
      <c r="E904" s="175"/>
      <c r="F904" s="174">
        <v>0</v>
      </c>
      <c r="G904" s="174">
        <v>0</v>
      </c>
      <c r="H904" s="174">
        <v>0</v>
      </c>
      <c r="I904" s="174">
        <v>0</v>
      </c>
      <c r="J904" s="174">
        <v>9648</v>
      </c>
      <c r="K904" s="174">
        <v>0</v>
      </c>
      <c r="L904" s="174">
        <v>0</v>
      </c>
      <c r="M904" s="174">
        <v>0</v>
      </c>
      <c r="N904" s="174">
        <v>9648</v>
      </c>
    </row>
    <row r="905" spans="1:14" hidden="1" outlineLevel="1" x14ac:dyDescent="0.25">
      <c r="A905" s="175" t="s">
        <v>288</v>
      </c>
      <c r="B905" s="175" t="s">
        <v>289</v>
      </c>
      <c r="C905" s="175" t="s">
        <v>163</v>
      </c>
      <c r="D905" s="175" t="s">
        <v>164</v>
      </c>
      <c r="E905" s="175"/>
      <c r="F905" s="174">
        <v>0</v>
      </c>
      <c r="G905" s="174">
        <v>0</v>
      </c>
      <c r="H905" s="174">
        <v>0</v>
      </c>
      <c r="I905" s="174">
        <v>0</v>
      </c>
      <c r="J905" s="174">
        <v>0</v>
      </c>
      <c r="K905" s="174">
        <v>0</v>
      </c>
      <c r="L905" s="174">
        <v>0</v>
      </c>
      <c r="M905" s="174">
        <v>0</v>
      </c>
      <c r="N905" s="174">
        <v>0</v>
      </c>
    </row>
    <row r="906" spans="1:14" hidden="1" outlineLevel="1" x14ac:dyDescent="0.25">
      <c r="A906" s="175" t="s">
        <v>288</v>
      </c>
      <c r="B906" s="175" t="s">
        <v>289</v>
      </c>
      <c r="C906" s="175" t="s">
        <v>165</v>
      </c>
      <c r="D906" s="175" t="s">
        <v>166</v>
      </c>
      <c r="E906" s="175"/>
      <c r="F906" s="174">
        <v>0</v>
      </c>
      <c r="G906" s="174">
        <v>0</v>
      </c>
      <c r="H906" s="174">
        <v>0</v>
      </c>
      <c r="I906" s="174">
        <v>0</v>
      </c>
      <c r="J906" s="174">
        <v>0</v>
      </c>
      <c r="K906" s="174">
        <v>0</v>
      </c>
      <c r="L906" s="174">
        <v>0</v>
      </c>
      <c r="M906" s="174">
        <v>0</v>
      </c>
      <c r="N906" s="174">
        <v>0</v>
      </c>
    </row>
    <row r="907" spans="1:14" hidden="1" outlineLevel="1" x14ac:dyDescent="0.25">
      <c r="A907" s="175" t="s">
        <v>288</v>
      </c>
      <c r="B907" s="175" t="s">
        <v>289</v>
      </c>
      <c r="C907" s="175" t="s">
        <v>167</v>
      </c>
      <c r="D907" s="175" t="s">
        <v>168</v>
      </c>
      <c r="E907" s="175"/>
      <c r="F907" s="174">
        <v>0</v>
      </c>
      <c r="G907" s="174">
        <v>33920</v>
      </c>
      <c r="H907" s="174">
        <v>0</v>
      </c>
      <c r="I907" s="174">
        <v>0</v>
      </c>
      <c r="J907" s="174">
        <v>0</v>
      </c>
      <c r="K907" s="174">
        <v>15200</v>
      </c>
      <c r="L907" s="174">
        <v>0</v>
      </c>
      <c r="M907" s="174">
        <v>0</v>
      </c>
      <c r="N907" s="174">
        <v>49120</v>
      </c>
    </row>
    <row r="908" spans="1:14" hidden="1" outlineLevel="1" x14ac:dyDescent="0.25">
      <c r="A908" s="175" t="s">
        <v>288</v>
      </c>
      <c r="B908" s="175" t="s">
        <v>289</v>
      </c>
      <c r="C908" s="175" t="s">
        <v>169</v>
      </c>
      <c r="D908" s="175" t="s">
        <v>170</v>
      </c>
      <c r="E908" s="175"/>
      <c r="F908" s="174">
        <v>0</v>
      </c>
      <c r="G908" s="174">
        <v>0</v>
      </c>
      <c r="H908" s="174">
        <v>0</v>
      </c>
      <c r="I908" s="174">
        <v>0</v>
      </c>
      <c r="J908" s="174">
        <v>336</v>
      </c>
      <c r="K908" s="174">
        <v>0</v>
      </c>
      <c r="L908" s="174">
        <v>0</v>
      </c>
      <c r="M908" s="174">
        <v>0</v>
      </c>
      <c r="N908" s="174">
        <v>336</v>
      </c>
    </row>
    <row r="909" spans="1:14" hidden="1" outlineLevel="1" x14ac:dyDescent="0.25">
      <c r="A909" s="175" t="s">
        <v>288</v>
      </c>
      <c r="B909" s="175" t="s">
        <v>289</v>
      </c>
      <c r="C909" s="175" t="s">
        <v>171</v>
      </c>
      <c r="D909" s="175" t="s">
        <v>172</v>
      </c>
      <c r="E909" s="175"/>
      <c r="F909" s="174">
        <v>0</v>
      </c>
      <c r="G909" s="174">
        <v>0</v>
      </c>
      <c r="H909" s="174">
        <v>0</v>
      </c>
      <c r="I909" s="174">
        <v>0</v>
      </c>
      <c r="J909" s="174">
        <v>0</v>
      </c>
      <c r="K909" s="174">
        <v>0</v>
      </c>
      <c r="L909" s="174">
        <v>0</v>
      </c>
      <c r="M909" s="174">
        <v>0</v>
      </c>
      <c r="N909" s="174">
        <v>0</v>
      </c>
    </row>
    <row r="910" spans="1:14" hidden="1" outlineLevel="1" x14ac:dyDescent="0.25">
      <c r="A910" s="175" t="s">
        <v>288</v>
      </c>
      <c r="B910" s="175" t="s">
        <v>289</v>
      </c>
      <c r="C910" s="175" t="s">
        <v>173</v>
      </c>
      <c r="D910" s="175" t="s">
        <v>174</v>
      </c>
      <c r="E910" s="175"/>
      <c r="F910" s="174">
        <v>0</v>
      </c>
      <c r="G910" s="174">
        <v>0</v>
      </c>
      <c r="H910" s="174">
        <v>0</v>
      </c>
      <c r="I910" s="174">
        <v>0</v>
      </c>
      <c r="J910" s="174">
        <v>0</v>
      </c>
      <c r="K910" s="174">
        <v>0</v>
      </c>
      <c r="L910" s="174">
        <v>0</v>
      </c>
      <c r="M910" s="174">
        <v>0</v>
      </c>
      <c r="N910" s="174">
        <v>0</v>
      </c>
    </row>
    <row r="911" spans="1:14" hidden="1" outlineLevel="1" x14ac:dyDescent="0.25">
      <c r="A911" s="175" t="s">
        <v>288</v>
      </c>
      <c r="B911" s="175" t="s">
        <v>289</v>
      </c>
      <c r="C911" s="175" t="s">
        <v>175</v>
      </c>
      <c r="D911" s="175" t="s">
        <v>176</v>
      </c>
      <c r="E911" s="175"/>
      <c r="F911" s="174">
        <v>0</v>
      </c>
      <c r="G911" s="174">
        <v>0</v>
      </c>
      <c r="H911" s="174">
        <v>0</v>
      </c>
      <c r="I911" s="174">
        <v>0</v>
      </c>
      <c r="J911" s="174">
        <v>0</v>
      </c>
      <c r="K911" s="174">
        <v>31104</v>
      </c>
      <c r="L911" s="174">
        <v>0</v>
      </c>
      <c r="M911" s="174">
        <v>0</v>
      </c>
      <c r="N911" s="174">
        <v>31104</v>
      </c>
    </row>
    <row r="912" spans="1:14" hidden="1" outlineLevel="1" x14ac:dyDescent="0.25">
      <c r="A912" s="175" t="s">
        <v>288</v>
      </c>
      <c r="B912" s="175" t="s">
        <v>289</v>
      </c>
      <c r="C912" s="175" t="s">
        <v>177</v>
      </c>
      <c r="D912" s="175" t="s">
        <v>178</v>
      </c>
      <c r="E912" s="175"/>
      <c r="F912" s="174">
        <v>127440</v>
      </c>
      <c r="G912" s="174">
        <v>0</v>
      </c>
      <c r="H912" s="174">
        <v>0</v>
      </c>
      <c r="I912" s="174">
        <v>0</v>
      </c>
      <c r="J912" s="174">
        <v>0</v>
      </c>
      <c r="K912" s="174">
        <v>0</v>
      </c>
      <c r="L912" s="174">
        <v>0</v>
      </c>
      <c r="M912" s="174">
        <v>0</v>
      </c>
      <c r="N912" s="174">
        <v>127440</v>
      </c>
    </row>
    <row r="913" spans="1:14" hidden="1" outlineLevel="1" x14ac:dyDescent="0.25">
      <c r="A913" s="175" t="s">
        <v>288</v>
      </c>
      <c r="B913" s="175" t="s">
        <v>289</v>
      </c>
      <c r="C913" s="175" t="s">
        <v>179</v>
      </c>
      <c r="D913" s="175" t="s">
        <v>180</v>
      </c>
      <c r="E913" s="175"/>
      <c r="F913" s="174">
        <v>15296</v>
      </c>
      <c r="G913" s="174">
        <v>0</v>
      </c>
      <c r="H913" s="174">
        <v>0</v>
      </c>
      <c r="I913" s="174">
        <v>0</v>
      </c>
      <c r="J913" s="174">
        <v>0</v>
      </c>
      <c r="K913" s="174">
        <v>0</v>
      </c>
      <c r="L913" s="174">
        <v>0</v>
      </c>
      <c r="M913" s="174">
        <v>0</v>
      </c>
      <c r="N913" s="174">
        <v>15296</v>
      </c>
    </row>
    <row r="914" spans="1:14" hidden="1" outlineLevel="1" x14ac:dyDescent="0.25">
      <c r="A914" s="175" t="s">
        <v>288</v>
      </c>
      <c r="B914" s="175" t="s">
        <v>289</v>
      </c>
      <c r="C914" s="175" t="s">
        <v>181</v>
      </c>
      <c r="D914" s="175" t="s">
        <v>182</v>
      </c>
      <c r="E914" s="175"/>
      <c r="F914" s="174">
        <v>0</v>
      </c>
      <c r="G914" s="174">
        <v>0</v>
      </c>
      <c r="H914" s="174">
        <v>0</v>
      </c>
      <c r="I914" s="174">
        <v>0</v>
      </c>
      <c r="J914" s="174">
        <v>0</v>
      </c>
      <c r="K914" s="174">
        <v>0</v>
      </c>
      <c r="L914" s="174">
        <v>0</v>
      </c>
      <c r="M914" s="174">
        <v>0</v>
      </c>
      <c r="N914" s="174">
        <v>0</v>
      </c>
    </row>
    <row r="915" spans="1:14" hidden="1" outlineLevel="1" x14ac:dyDescent="0.25">
      <c r="A915" s="175" t="s">
        <v>288</v>
      </c>
      <c r="B915" s="175" t="s">
        <v>289</v>
      </c>
      <c r="C915" s="175" t="s">
        <v>183</v>
      </c>
      <c r="D915" s="175" t="s">
        <v>184</v>
      </c>
      <c r="E915" s="175"/>
      <c r="F915" s="174">
        <v>0</v>
      </c>
      <c r="G915" s="174">
        <v>0</v>
      </c>
      <c r="H915" s="174">
        <v>0</v>
      </c>
      <c r="I915" s="174">
        <v>0</v>
      </c>
      <c r="J915" s="174">
        <v>0</v>
      </c>
      <c r="K915" s="174">
        <v>0</v>
      </c>
      <c r="L915" s="174">
        <v>0</v>
      </c>
      <c r="M915" s="174">
        <v>0</v>
      </c>
      <c r="N915" s="174">
        <v>0</v>
      </c>
    </row>
    <row r="916" spans="1:14" hidden="1" outlineLevel="1" x14ac:dyDescent="0.25">
      <c r="A916" s="175" t="s">
        <v>288</v>
      </c>
      <c r="B916" s="175" t="s">
        <v>289</v>
      </c>
      <c r="C916" s="175" t="s">
        <v>185</v>
      </c>
      <c r="D916" s="175" t="s">
        <v>186</v>
      </c>
      <c r="E916" s="175"/>
      <c r="F916" s="174">
        <v>53856</v>
      </c>
      <c r="G916" s="174">
        <v>0</v>
      </c>
      <c r="H916" s="174">
        <v>0</v>
      </c>
      <c r="I916" s="174">
        <v>0</v>
      </c>
      <c r="J916" s="174">
        <v>0</v>
      </c>
      <c r="K916" s="174">
        <v>43936</v>
      </c>
      <c r="L916" s="174">
        <v>0</v>
      </c>
      <c r="M916" s="174">
        <v>0</v>
      </c>
      <c r="N916" s="174">
        <v>97792</v>
      </c>
    </row>
    <row r="917" spans="1:14" hidden="1" outlineLevel="1" x14ac:dyDescent="0.25">
      <c r="A917" s="175" t="s">
        <v>288</v>
      </c>
      <c r="B917" s="175" t="s">
        <v>289</v>
      </c>
      <c r="C917" s="175" t="s">
        <v>187</v>
      </c>
      <c r="D917" s="175" t="s">
        <v>188</v>
      </c>
      <c r="E917" s="175"/>
      <c r="F917" s="174">
        <v>0</v>
      </c>
      <c r="G917" s="174">
        <v>0</v>
      </c>
      <c r="H917" s="174">
        <v>0</v>
      </c>
      <c r="I917" s="174">
        <v>0</v>
      </c>
      <c r="J917" s="174">
        <v>0</v>
      </c>
      <c r="K917" s="174">
        <v>0</v>
      </c>
      <c r="L917" s="174">
        <v>0</v>
      </c>
      <c r="M917" s="174">
        <v>0</v>
      </c>
      <c r="N917" s="174">
        <v>0</v>
      </c>
    </row>
    <row r="918" spans="1:14" hidden="1" outlineLevel="1" x14ac:dyDescent="0.25">
      <c r="A918" s="175" t="s">
        <v>288</v>
      </c>
      <c r="B918" s="175" t="s">
        <v>289</v>
      </c>
      <c r="C918" s="175" t="s">
        <v>189</v>
      </c>
      <c r="D918" s="175" t="s">
        <v>190</v>
      </c>
      <c r="E918" s="175"/>
      <c r="F918" s="174">
        <v>0</v>
      </c>
      <c r="G918" s="174">
        <v>0</v>
      </c>
      <c r="H918" s="174">
        <v>0</v>
      </c>
      <c r="I918" s="174">
        <v>0</v>
      </c>
      <c r="J918" s="174">
        <v>0</v>
      </c>
      <c r="K918" s="174">
        <v>848</v>
      </c>
      <c r="L918" s="174">
        <v>0</v>
      </c>
      <c r="M918" s="174">
        <v>0</v>
      </c>
      <c r="N918" s="174">
        <v>848</v>
      </c>
    </row>
    <row r="919" spans="1:14" hidden="1" outlineLevel="1" x14ac:dyDescent="0.25">
      <c r="A919" s="175" t="s">
        <v>288</v>
      </c>
      <c r="B919" s="175" t="s">
        <v>289</v>
      </c>
      <c r="C919" s="175" t="s">
        <v>191</v>
      </c>
      <c r="D919" s="175" t="s">
        <v>192</v>
      </c>
      <c r="E919" s="175"/>
      <c r="F919" s="174">
        <v>0</v>
      </c>
      <c r="G919" s="174">
        <v>33104</v>
      </c>
      <c r="H919" s="174">
        <v>0</v>
      </c>
      <c r="I919" s="174">
        <v>0</v>
      </c>
      <c r="J919" s="174">
        <v>0</v>
      </c>
      <c r="K919" s="174">
        <v>0</v>
      </c>
      <c r="L919" s="174">
        <v>0</v>
      </c>
      <c r="M919" s="174">
        <v>0</v>
      </c>
      <c r="N919" s="174">
        <v>33104</v>
      </c>
    </row>
    <row r="920" spans="1:14" hidden="1" outlineLevel="1" x14ac:dyDescent="0.25">
      <c r="A920" s="175" t="s">
        <v>288</v>
      </c>
      <c r="B920" s="175" t="s">
        <v>289</v>
      </c>
      <c r="C920" s="175" t="s">
        <v>193</v>
      </c>
      <c r="D920" s="175" t="s">
        <v>194</v>
      </c>
      <c r="E920" s="175"/>
      <c r="F920" s="174">
        <v>0</v>
      </c>
      <c r="G920" s="174">
        <v>0</v>
      </c>
      <c r="H920" s="174">
        <v>0</v>
      </c>
      <c r="I920" s="174">
        <v>0</v>
      </c>
      <c r="J920" s="174">
        <v>0</v>
      </c>
      <c r="K920" s="174">
        <v>0</v>
      </c>
      <c r="L920" s="174">
        <v>0</v>
      </c>
      <c r="M920" s="174">
        <v>0</v>
      </c>
      <c r="N920" s="174">
        <v>0</v>
      </c>
    </row>
    <row r="921" spans="1:14" hidden="1" outlineLevel="1" x14ac:dyDescent="0.25">
      <c r="A921" s="175" t="s">
        <v>288</v>
      </c>
      <c r="B921" s="175" t="s">
        <v>289</v>
      </c>
      <c r="C921" s="175" t="s">
        <v>195</v>
      </c>
      <c r="D921" s="175" t="s">
        <v>196</v>
      </c>
      <c r="E921" s="175"/>
      <c r="F921" s="174">
        <v>0</v>
      </c>
      <c r="G921" s="174">
        <v>0</v>
      </c>
      <c r="H921" s="174">
        <v>0</v>
      </c>
      <c r="I921" s="174">
        <v>0</v>
      </c>
      <c r="J921" s="174">
        <v>7040</v>
      </c>
      <c r="K921" s="174">
        <v>0</v>
      </c>
      <c r="L921" s="174">
        <v>0</v>
      </c>
      <c r="M921" s="174">
        <v>0</v>
      </c>
      <c r="N921" s="174">
        <v>7040</v>
      </c>
    </row>
    <row r="922" spans="1:14" hidden="1" outlineLevel="1" x14ac:dyDescent="0.25">
      <c r="A922" s="175" t="s">
        <v>288</v>
      </c>
      <c r="B922" s="175" t="s">
        <v>289</v>
      </c>
      <c r="C922" s="175" t="s">
        <v>197</v>
      </c>
      <c r="D922" s="175" t="s">
        <v>198</v>
      </c>
      <c r="E922" s="175"/>
      <c r="F922" s="174">
        <v>0</v>
      </c>
      <c r="G922" s="174">
        <v>0</v>
      </c>
      <c r="H922" s="174">
        <v>0</v>
      </c>
      <c r="I922" s="174">
        <v>0</v>
      </c>
      <c r="J922" s="174">
        <v>9184</v>
      </c>
      <c r="K922" s="174">
        <v>0</v>
      </c>
      <c r="L922" s="174">
        <v>0</v>
      </c>
      <c r="M922" s="174">
        <v>0</v>
      </c>
      <c r="N922" s="174">
        <v>9184</v>
      </c>
    </row>
    <row r="923" spans="1:14" hidden="1" outlineLevel="1" x14ac:dyDescent="0.25">
      <c r="A923" s="175" t="s">
        <v>288</v>
      </c>
      <c r="B923" s="175" t="s">
        <v>289</v>
      </c>
      <c r="C923" s="175" t="s">
        <v>199</v>
      </c>
      <c r="D923" s="175" t="s">
        <v>200</v>
      </c>
      <c r="E923" s="175"/>
      <c r="F923" s="174">
        <v>12160</v>
      </c>
      <c r="G923" s="174">
        <v>0</v>
      </c>
      <c r="H923" s="174">
        <v>0</v>
      </c>
      <c r="I923" s="174">
        <v>0</v>
      </c>
      <c r="J923" s="174">
        <v>0</v>
      </c>
      <c r="K923" s="174">
        <v>0</v>
      </c>
      <c r="L923" s="174">
        <v>0</v>
      </c>
      <c r="M923" s="174">
        <v>0</v>
      </c>
      <c r="N923" s="174">
        <v>12160</v>
      </c>
    </row>
    <row r="924" spans="1:14" hidden="1" outlineLevel="1" x14ac:dyDescent="0.25">
      <c r="A924" s="175" t="s">
        <v>288</v>
      </c>
      <c r="B924" s="175" t="s">
        <v>289</v>
      </c>
      <c r="C924" s="175" t="s">
        <v>201</v>
      </c>
      <c r="D924" s="175" t="s">
        <v>202</v>
      </c>
      <c r="E924" s="175"/>
      <c r="F924" s="174">
        <v>768</v>
      </c>
      <c r="G924" s="174">
        <v>0</v>
      </c>
      <c r="H924" s="174">
        <v>0</v>
      </c>
      <c r="I924" s="174">
        <v>0</v>
      </c>
      <c r="J924" s="174">
        <v>0</v>
      </c>
      <c r="K924" s="174">
        <v>0</v>
      </c>
      <c r="L924" s="174">
        <v>0</v>
      </c>
      <c r="M924" s="174">
        <v>0</v>
      </c>
      <c r="N924" s="174">
        <v>768</v>
      </c>
    </row>
    <row r="925" spans="1:14" hidden="1" outlineLevel="1" x14ac:dyDescent="0.25">
      <c r="A925" s="175" t="s">
        <v>288</v>
      </c>
      <c r="B925" s="175" t="s">
        <v>289</v>
      </c>
      <c r="C925" s="175" t="s">
        <v>203</v>
      </c>
      <c r="D925" s="175" t="s">
        <v>204</v>
      </c>
      <c r="E925" s="175"/>
      <c r="F925" s="174">
        <v>190704</v>
      </c>
      <c r="G925" s="174">
        <v>0</v>
      </c>
      <c r="H925" s="174">
        <v>0</v>
      </c>
      <c r="I925" s="174">
        <v>0</v>
      </c>
      <c r="J925" s="174">
        <v>0</v>
      </c>
      <c r="K925" s="174">
        <v>0</v>
      </c>
      <c r="L925" s="174">
        <v>0</v>
      </c>
      <c r="M925" s="174">
        <v>0</v>
      </c>
      <c r="N925" s="174">
        <v>190704</v>
      </c>
    </row>
    <row r="926" spans="1:14" hidden="1" outlineLevel="1" x14ac:dyDescent="0.25">
      <c r="A926" s="175" t="s">
        <v>288</v>
      </c>
      <c r="B926" s="175" t="s">
        <v>289</v>
      </c>
      <c r="C926" s="175" t="s">
        <v>205</v>
      </c>
      <c r="D926" s="175" t="s">
        <v>206</v>
      </c>
      <c r="E926" s="175"/>
      <c r="F926" s="174">
        <v>40752</v>
      </c>
      <c r="G926" s="174">
        <v>0</v>
      </c>
      <c r="H926" s="174">
        <v>0</v>
      </c>
      <c r="I926" s="174">
        <v>0</v>
      </c>
      <c r="J926" s="174">
        <v>0</v>
      </c>
      <c r="K926" s="174">
        <v>0</v>
      </c>
      <c r="L926" s="174">
        <v>0</v>
      </c>
      <c r="M926" s="174">
        <v>0</v>
      </c>
      <c r="N926" s="174">
        <v>40752</v>
      </c>
    </row>
    <row r="927" spans="1:14" hidden="1" outlineLevel="1" x14ac:dyDescent="0.25">
      <c r="A927" s="175" t="s">
        <v>288</v>
      </c>
      <c r="B927" s="175" t="s">
        <v>289</v>
      </c>
      <c r="C927" s="175" t="s">
        <v>207</v>
      </c>
      <c r="D927" s="175" t="s">
        <v>208</v>
      </c>
      <c r="E927" s="175"/>
      <c r="F927" s="174">
        <v>0</v>
      </c>
      <c r="G927" s="174">
        <v>0</v>
      </c>
      <c r="H927" s="174">
        <v>0</v>
      </c>
      <c r="I927" s="174">
        <v>0</v>
      </c>
      <c r="J927" s="174">
        <v>0</v>
      </c>
      <c r="K927" s="174">
        <v>0</v>
      </c>
      <c r="L927" s="174">
        <v>0</v>
      </c>
      <c r="M927" s="174">
        <v>0</v>
      </c>
      <c r="N927" s="174">
        <v>0</v>
      </c>
    </row>
    <row r="928" spans="1:14" hidden="1" outlineLevel="1" x14ac:dyDescent="0.25">
      <c r="A928" s="175" t="s">
        <v>288</v>
      </c>
      <c r="B928" s="175" t="s">
        <v>289</v>
      </c>
      <c r="C928" s="175" t="s">
        <v>209</v>
      </c>
      <c r="D928" s="175" t="s">
        <v>210</v>
      </c>
      <c r="E928" s="175"/>
      <c r="F928" s="174">
        <v>440976</v>
      </c>
      <c r="G928" s="174">
        <v>83120</v>
      </c>
      <c r="H928" s="174">
        <v>0</v>
      </c>
      <c r="I928" s="174">
        <v>0</v>
      </c>
      <c r="J928" s="174">
        <v>40656</v>
      </c>
      <c r="K928" s="174">
        <v>91088</v>
      </c>
      <c r="L928" s="174">
        <v>0</v>
      </c>
      <c r="M928" s="174">
        <v>0</v>
      </c>
      <c r="N928" s="174">
        <v>655840</v>
      </c>
    </row>
    <row r="929" spans="1:14" hidden="1" outlineLevel="1" x14ac:dyDescent="0.25">
      <c r="D929" s="173" t="s">
        <v>211</v>
      </c>
      <c r="E929" s="173"/>
    </row>
    <row r="930" spans="1:14" hidden="1" outlineLevel="1" x14ac:dyDescent="0.25">
      <c r="A930" s="175" t="s">
        <v>288</v>
      </c>
      <c r="B930" s="175" t="s">
        <v>289</v>
      </c>
      <c r="C930" s="175" t="s">
        <v>212</v>
      </c>
      <c r="D930" s="175" t="s">
        <v>213</v>
      </c>
      <c r="E930" s="175"/>
      <c r="F930" s="174">
        <v>0</v>
      </c>
      <c r="G930" s="174">
        <v>0</v>
      </c>
      <c r="H930" s="174">
        <v>0</v>
      </c>
      <c r="I930" s="174">
        <v>0</v>
      </c>
      <c r="J930" s="174">
        <v>0</v>
      </c>
      <c r="K930" s="174">
        <v>0</v>
      </c>
      <c r="L930" s="174">
        <v>0</v>
      </c>
      <c r="M930" s="174">
        <v>0</v>
      </c>
      <c r="N930" s="174">
        <v>0</v>
      </c>
    </row>
    <row r="931" spans="1:14" hidden="1" outlineLevel="1" x14ac:dyDescent="0.25">
      <c r="A931" s="175" t="s">
        <v>288</v>
      </c>
      <c r="B931" s="175" t="s">
        <v>289</v>
      </c>
      <c r="C931" s="175" t="s">
        <v>214</v>
      </c>
      <c r="D931" s="175" t="s">
        <v>215</v>
      </c>
      <c r="E931" s="175"/>
      <c r="F931" s="174">
        <v>0</v>
      </c>
      <c r="G931" s="174">
        <v>0</v>
      </c>
      <c r="H931" s="174">
        <v>0</v>
      </c>
      <c r="I931" s="174">
        <v>0</v>
      </c>
      <c r="J931" s="174">
        <v>0</v>
      </c>
      <c r="K931" s="174">
        <v>0</v>
      </c>
      <c r="L931" s="174">
        <v>0</v>
      </c>
      <c r="M931" s="174">
        <v>0</v>
      </c>
      <c r="N931" s="174">
        <v>0</v>
      </c>
    </row>
    <row r="932" spans="1:14" hidden="1" outlineLevel="1" x14ac:dyDescent="0.25">
      <c r="A932" s="175" t="s">
        <v>288</v>
      </c>
      <c r="B932" s="175" t="s">
        <v>289</v>
      </c>
      <c r="C932" s="175" t="s">
        <v>216</v>
      </c>
      <c r="D932" s="175" t="s">
        <v>217</v>
      </c>
      <c r="E932" s="175"/>
      <c r="F932" s="174">
        <v>0</v>
      </c>
      <c r="G932" s="174">
        <v>0</v>
      </c>
      <c r="H932" s="174">
        <v>0</v>
      </c>
      <c r="I932" s="174">
        <v>0</v>
      </c>
      <c r="J932" s="174">
        <v>0</v>
      </c>
      <c r="K932" s="174">
        <v>0</v>
      </c>
      <c r="L932" s="174">
        <v>0</v>
      </c>
      <c r="M932" s="174">
        <v>0</v>
      </c>
      <c r="N932" s="174">
        <v>0</v>
      </c>
    </row>
    <row r="933" spans="1:14" hidden="1" outlineLevel="1" x14ac:dyDescent="0.25">
      <c r="A933" s="175" t="s">
        <v>288</v>
      </c>
      <c r="B933" s="175" t="s">
        <v>289</v>
      </c>
      <c r="C933" s="175" t="s">
        <v>218</v>
      </c>
      <c r="D933" s="175" t="s">
        <v>219</v>
      </c>
      <c r="E933" s="175"/>
      <c r="F933" s="174">
        <v>0</v>
      </c>
      <c r="G933" s="174">
        <v>0</v>
      </c>
      <c r="H933" s="174">
        <v>0</v>
      </c>
      <c r="I933" s="174">
        <v>0</v>
      </c>
      <c r="J933" s="174">
        <v>0</v>
      </c>
      <c r="K933" s="174">
        <v>0</v>
      </c>
      <c r="L933" s="174">
        <v>0</v>
      </c>
      <c r="M933" s="174">
        <v>0</v>
      </c>
      <c r="N933" s="174">
        <v>0</v>
      </c>
    </row>
    <row r="934" spans="1:14" hidden="1" outlineLevel="1" x14ac:dyDescent="0.25">
      <c r="A934" s="175" t="s">
        <v>288</v>
      </c>
      <c r="B934" s="175" t="s">
        <v>289</v>
      </c>
      <c r="C934" s="175" t="s">
        <v>482</v>
      </c>
      <c r="D934" s="175" t="s">
        <v>483</v>
      </c>
      <c r="E934" s="175"/>
      <c r="F934" s="174">
        <v>0</v>
      </c>
      <c r="G934" s="174">
        <v>0</v>
      </c>
      <c r="H934" s="174">
        <v>0</v>
      </c>
      <c r="I934" s="174">
        <v>0</v>
      </c>
      <c r="J934" s="174">
        <v>0</v>
      </c>
      <c r="K934" s="174">
        <v>0</v>
      </c>
      <c r="L934" s="174">
        <v>0</v>
      </c>
      <c r="M934" s="174">
        <v>0</v>
      </c>
      <c r="N934" s="174">
        <v>0</v>
      </c>
    </row>
    <row r="935" spans="1:14" hidden="1" outlineLevel="1" x14ac:dyDescent="0.25">
      <c r="A935" s="175" t="s">
        <v>288</v>
      </c>
      <c r="B935" s="175" t="s">
        <v>289</v>
      </c>
      <c r="C935" s="175" t="s">
        <v>484</v>
      </c>
      <c r="D935" s="175" t="s">
        <v>220</v>
      </c>
      <c r="E935" s="175"/>
      <c r="F935" s="174">
        <v>0</v>
      </c>
      <c r="G935" s="174">
        <v>0</v>
      </c>
      <c r="H935" s="174">
        <v>0</v>
      </c>
      <c r="I935" s="174">
        <v>0</v>
      </c>
      <c r="J935" s="174">
        <v>0</v>
      </c>
      <c r="K935" s="174">
        <v>0</v>
      </c>
      <c r="L935" s="174">
        <v>0</v>
      </c>
      <c r="M935" s="174">
        <v>0</v>
      </c>
      <c r="N935" s="174">
        <v>0</v>
      </c>
    </row>
    <row r="936" spans="1:14" hidden="1" outlineLevel="1" x14ac:dyDescent="0.25"/>
    <row r="937" spans="1:14" hidden="1" outlineLevel="1" x14ac:dyDescent="0.25"/>
    <row r="938" spans="1:14" hidden="1" outlineLevel="1" x14ac:dyDescent="0.25">
      <c r="A938" s="173" t="s">
        <v>290</v>
      </c>
    </row>
    <row r="939" spans="1:14" hidden="1" outlineLevel="1" x14ac:dyDescent="0.25">
      <c r="A939" s="175" t="s">
        <v>6</v>
      </c>
      <c r="B939" s="175" t="s">
        <v>143</v>
      </c>
      <c r="C939" s="175" t="s">
        <v>14</v>
      </c>
      <c r="D939" s="173" t="s">
        <v>144</v>
      </c>
      <c r="E939" s="173"/>
      <c r="F939" s="174" t="s">
        <v>145</v>
      </c>
      <c r="G939" s="174" t="s">
        <v>146</v>
      </c>
      <c r="H939" s="174" t="s">
        <v>147</v>
      </c>
      <c r="I939" s="174" t="s">
        <v>148</v>
      </c>
      <c r="J939" s="174" t="s">
        <v>149</v>
      </c>
      <c r="K939" s="174" t="s">
        <v>150</v>
      </c>
      <c r="L939" s="174" t="s">
        <v>151</v>
      </c>
      <c r="M939" s="174" t="s">
        <v>152</v>
      </c>
      <c r="N939" s="174" t="s">
        <v>5</v>
      </c>
    </row>
    <row r="940" spans="1:14" hidden="1" outlineLevel="1" x14ac:dyDescent="0.25">
      <c r="A940" s="175" t="s">
        <v>291</v>
      </c>
      <c r="B940" s="175" t="s">
        <v>292</v>
      </c>
      <c r="C940" s="175" t="s">
        <v>155</v>
      </c>
      <c r="D940" s="175" t="s">
        <v>156</v>
      </c>
      <c r="E940" s="175"/>
      <c r="F940" s="174">
        <v>864</v>
      </c>
      <c r="G940" s="174">
        <v>0</v>
      </c>
      <c r="H940" s="174">
        <v>0</v>
      </c>
      <c r="I940" s="174">
        <v>0</v>
      </c>
      <c r="J940" s="174">
        <v>0</v>
      </c>
      <c r="K940" s="174">
        <v>0</v>
      </c>
      <c r="L940" s="174">
        <v>0</v>
      </c>
      <c r="M940" s="174">
        <v>0</v>
      </c>
      <c r="N940" s="174">
        <v>864</v>
      </c>
    </row>
    <row r="941" spans="1:14" hidden="1" outlineLevel="1" x14ac:dyDescent="0.25">
      <c r="A941" s="175" t="s">
        <v>291</v>
      </c>
      <c r="B941" s="175" t="s">
        <v>292</v>
      </c>
      <c r="C941" s="175" t="s">
        <v>157</v>
      </c>
      <c r="D941" s="175" t="s">
        <v>158</v>
      </c>
      <c r="E941" s="175"/>
      <c r="F941" s="174">
        <v>48</v>
      </c>
      <c r="G941" s="174">
        <v>0</v>
      </c>
      <c r="H941" s="174">
        <v>0</v>
      </c>
      <c r="I941" s="174">
        <v>0</v>
      </c>
      <c r="J941" s="174">
        <v>21200</v>
      </c>
      <c r="K941" s="174">
        <v>0</v>
      </c>
      <c r="L941" s="174">
        <v>0</v>
      </c>
      <c r="M941" s="174">
        <v>0</v>
      </c>
      <c r="N941" s="174">
        <v>21248</v>
      </c>
    </row>
    <row r="942" spans="1:14" hidden="1" outlineLevel="1" x14ac:dyDescent="0.25">
      <c r="A942" s="175" t="s">
        <v>291</v>
      </c>
      <c r="B942" s="175" t="s">
        <v>292</v>
      </c>
      <c r="C942" s="175" t="s">
        <v>159</v>
      </c>
      <c r="D942" s="175" t="s">
        <v>160</v>
      </c>
      <c r="E942" s="175"/>
      <c r="F942" s="174">
        <v>0</v>
      </c>
      <c r="G942" s="174">
        <v>33408</v>
      </c>
      <c r="H942" s="174">
        <v>0</v>
      </c>
      <c r="I942" s="174">
        <v>0</v>
      </c>
      <c r="J942" s="174">
        <v>5808</v>
      </c>
      <c r="K942" s="174">
        <v>864</v>
      </c>
      <c r="L942" s="174">
        <v>0</v>
      </c>
      <c r="M942" s="174">
        <v>0</v>
      </c>
      <c r="N942" s="174">
        <v>40080</v>
      </c>
    </row>
    <row r="943" spans="1:14" hidden="1" outlineLevel="1" x14ac:dyDescent="0.25">
      <c r="A943" s="175" t="s">
        <v>291</v>
      </c>
      <c r="B943" s="175" t="s">
        <v>292</v>
      </c>
      <c r="C943" s="175" t="s">
        <v>161</v>
      </c>
      <c r="D943" s="175" t="s">
        <v>162</v>
      </c>
      <c r="E943" s="175"/>
      <c r="F943" s="174">
        <v>432</v>
      </c>
      <c r="G943" s="174">
        <v>17856</v>
      </c>
      <c r="H943" s="174">
        <v>0</v>
      </c>
      <c r="I943" s="174">
        <v>0</v>
      </c>
      <c r="J943" s="174">
        <v>2544</v>
      </c>
      <c r="K943" s="174">
        <v>624</v>
      </c>
      <c r="L943" s="174">
        <v>0</v>
      </c>
      <c r="M943" s="174">
        <v>0</v>
      </c>
      <c r="N943" s="174">
        <v>21456</v>
      </c>
    </row>
    <row r="944" spans="1:14" hidden="1" outlineLevel="1" x14ac:dyDescent="0.25">
      <c r="A944" s="175" t="s">
        <v>291</v>
      </c>
      <c r="B944" s="175" t="s">
        <v>292</v>
      </c>
      <c r="C944" s="175" t="s">
        <v>163</v>
      </c>
      <c r="D944" s="175" t="s">
        <v>164</v>
      </c>
      <c r="E944" s="175"/>
      <c r="F944" s="174">
        <v>0</v>
      </c>
      <c r="G944" s="174">
        <v>0</v>
      </c>
      <c r="H944" s="174">
        <v>0</v>
      </c>
      <c r="I944" s="174">
        <v>0</v>
      </c>
      <c r="J944" s="174">
        <v>0</v>
      </c>
      <c r="K944" s="174">
        <v>0</v>
      </c>
      <c r="L944" s="174">
        <v>0</v>
      </c>
      <c r="M944" s="174">
        <v>0</v>
      </c>
      <c r="N944" s="174">
        <v>0</v>
      </c>
    </row>
    <row r="945" spans="1:14" hidden="1" outlineLevel="1" x14ac:dyDescent="0.25">
      <c r="A945" s="175" t="s">
        <v>291</v>
      </c>
      <c r="B945" s="175" t="s">
        <v>292</v>
      </c>
      <c r="C945" s="175" t="s">
        <v>165</v>
      </c>
      <c r="D945" s="175" t="s">
        <v>166</v>
      </c>
      <c r="E945" s="175"/>
      <c r="F945" s="174">
        <v>0</v>
      </c>
      <c r="G945" s="174">
        <v>0</v>
      </c>
      <c r="H945" s="174">
        <v>0</v>
      </c>
      <c r="I945" s="174">
        <v>0</v>
      </c>
      <c r="J945" s="174">
        <v>0</v>
      </c>
      <c r="K945" s="174">
        <v>0</v>
      </c>
      <c r="L945" s="174">
        <v>0</v>
      </c>
      <c r="M945" s="174">
        <v>0</v>
      </c>
      <c r="N945" s="174">
        <v>0</v>
      </c>
    </row>
    <row r="946" spans="1:14" hidden="1" outlineLevel="1" x14ac:dyDescent="0.25">
      <c r="A946" s="175" t="s">
        <v>291</v>
      </c>
      <c r="B946" s="175" t="s">
        <v>292</v>
      </c>
      <c r="C946" s="175" t="s">
        <v>167</v>
      </c>
      <c r="D946" s="175" t="s">
        <v>168</v>
      </c>
      <c r="E946" s="175"/>
      <c r="F946" s="174">
        <v>0</v>
      </c>
      <c r="G946" s="174">
        <v>96</v>
      </c>
      <c r="H946" s="174">
        <v>0</v>
      </c>
      <c r="I946" s="174">
        <v>0</v>
      </c>
      <c r="J946" s="174">
        <v>0</v>
      </c>
      <c r="K946" s="174">
        <v>96</v>
      </c>
      <c r="L946" s="174">
        <v>0</v>
      </c>
      <c r="M946" s="174">
        <v>0</v>
      </c>
      <c r="N946" s="174">
        <v>192</v>
      </c>
    </row>
    <row r="947" spans="1:14" hidden="1" outlineLevel="1" x14ac:dyDescent="0.25">
      <c r="A947" s="175" t="s">
        <v>291</v>
      </c>
      <c r="B947" s="175" t="s">
        <v>292</v>
      </c>
      <c r="C947" s="175" t="s">
        <v>169</v>
      </c>
      <c r="D947" s="175" t="s">
        <v>170</v>
      </c>
      <c r="E947" s="175"/>
      <c r="F947" s="174">
        <v>0</v>
      </c>
      <c r="G947" s="174">
        <v>0</v>
      </c>
      <c r="H947" s="174">
        <v>0</v>
      </c>
      <c r="I947" s="174">
        <v>0</v>
      </c>
      <c r="J947" s="174">
        <v>8368</v>
      </c>
      <c r="K947" s="174">
        <v>0</v>
      </c>
      <c r="L947" s="174">
        <v>0</v>
      </c>
      <c r="M947" s="174">
        <v>0</v>
      </c>
      <c r="N947" s="174">
        <v>8368</v>
      </c>
    </row>
    <row r="948" spans="1:14" hidden="1" outlineLevel="1" x14ac:dyDescent="0.25">
      <c r="A948" s="175" t="s">
        <v>291</v>
      </c>
      <c r="B948" s="175" t="s">
        <v>292</v>
      </c>
      <c r="C948" s="175" t="s">
        <v>171</v>
      </c>
      <c r="D948" s="175" t="s">
        <v>172</v>
      </c>
      <c r="E948" s="175"/>
      <c r="F948" s="174">
        <v>144</v>
      </c>
      <c r="G948" s="174">
        <v>448</v>
      </c>
      <c r="H948" s="174">
        <v>0</v>
      </c>
      <c r="I948" s="174">
        <v>0</v>
      </c>
      <c r="J948" s="174">
        <v>56896</v>
      </c>
      <c r="K948" s="174">
        <v>0</v>
      </c>
      <c r="L948" s="174">
        <v>0</v>
      </c>
      <c r="M948" s="174">
        <v>0</v>
      </c>
      <c r="N948" s="174">
        <v>57488</v>
      </c>
    </row>
    <row r="949" spans="1:14" hidden="1" outlineLevel="1" x14ac:dyDescent="0.25">
      <c r="A949" s="175" t="s">
        <v>291</v>
      </c>
      <c r="B949" s="175" t="s">
        <v>292</v>
      </c>
      <c r="C949" s="175" t="s">
        <v>173</v>
      </c>
      <c r="D949" s="175" t="s">
        <v>174</v>
      </c>
      <c r="E949" s="175"/>
      <c r="F949" s="174">
        <v>0</v>
      </c>
      <c r="G949" s="174">
        <v>0</v>
      </c>
      <c r="H949" s="174">
        <v>0</v>
      </c>
      <c r="I949" s="174">
        <v>0</v>
      </c>
      <c r="J949" s="174">
        <v>0</v>
      </c>
      <c r="K949" s="174">
        <v>0</v>
      </c>
      <c r="L949" s="174">
        <v>0</v>
      </c>
      <c r="M949" s="174">
        <v>0</v>
      </c>
      <c r="N949" s="174">
        <v>0</v>
      </c>
    </row>
    <row r="950" spans="1:14" hidden="1" outlineLevel="1" x14ac:dyDescent="0.25">
      <c r="A950" s="175" t="s">
        <v>291</v>
      </c>
      <c r="B950" s="175" t="s">
        <v>292</v>
      </c>
      <c r="C950" s="175" t="s">
        <v>175</v>
      </c>
      <c r="D950" s="175" t="s">
        <v>176</v>
      </c>
      <c r="E950" s="175"/>
      <c r="F950" s="174">
        <v>0</v>
      </c>
      <c r="G950" s="174">
        <v>0</v>
      </c>
      <c r="H950" s="174">
        <v>0</v>
      </c>
      <c r="I950" s="174">
        <v>0</v>
      </c>
      <c r="J950" s="174">
        <v>0</v>
      </c>
      <c r="K950" s="174">
        <v>10576</v>
      </c>
      <c r="L950" s="174">
        <v>0</v>
      </c>
      <c r="M950" s="174">
        <v>0</v>
      </c>
      <c r="N950" s="174">
        <v>10576</v>
      </c>
    </row>
    <row r="951" spans="1:14" hidden="1" outlineLevel="1" x14ac:dyDescent="0.25">
      <c r="A951" s="175" t="s">
        <v>291</v>
      </c>
      <c r="B951" s="175" t="s">
        <v>292</v>
      </c>
      <c r="C951" s="175" t="s">
        <v>177</v>
      </c>
      <c r="D951" s="175" t="s">
        <v>178</v>
      </c>
      <c r="E951" s="175"/>
      <c r="F951" s="174">
        <v>87840</v>
      </c>
      <c r="G951" s="174">
        <v>0</v>
      </c>
      <c r="H951" s="174">
        <v>0</v>
      </c>
      <c r="I951" s="174">
        <v>0</v>
      </c>
      <c r="J951" s="174">
        <v>0</v>
      </c>
      <c r="K951" s="174">
        <v>0</v>
      </c>
      <c r="L951" s="174">
        <v>0</v>
      </c>
      <c r="M951" s="174">
        <v>0</v>
      </c>
      <c r="N951" s="174">
        <v>87840</v>
      </c>
    </row>
    <row r="952" spans="1:14" hidden="1" outlineLevel="1" x14ac:dyDescent="0.25">
      <c r="A952" s="175" t="s">
        <v>291</v>
      </c>
      <c r="B952" s="175" t="s">
        <v>292</v>
      </c>
      <c r="C952" s="175" t="s">
        <v>179</v>
      </c>
      <c r="D952" s="175" t="s">
        <v>180</v>
      </c>
      <c r="E952" s="175"/>
      <c r="F952" s="174">
        <v>768</v>
      </c>
      <c r="G952" s="174">
        <v>0</v>
      </c>
      <c r="H952" s="174">
        <v>0</v>
      </c>
      <c r="I952" s="174">
        <v>0</v>
      </c>
      <c r="J952" s="174">
        <v>0</v>
      </c>
      <c r="K952" s="174">
        <v>0</v>
      </c>
      <c r="L952" s="174">
        <v>0</v>
      </c>
      <c r="M952" s="174">
        <v>0</v>
      </c>
      <c r="N952" s="174">
        <v>768</v>
      </c>
    </row>
    <row r="953" spans="1:14" hidden="1" outlineLevel="1" x14ac:dyDescent="0.25">
      <c r="A953" s="175" t="s">
        <v>291</v>
      </c>
      <c r="B953" s="175" t="s">
        <v>292</v>
      </c>
      <c r="C953" s="175" t="s">
        <v>181</v>
      </c>
      <c r="D953" s="175" t="s">
        <v>182</v>
      </c>
      <c r="E953" s="175"/>
      <c r="F953" s="174">
        <v>0</v>
      </c>
      <c r="G953" s="174">
        <v>0</v>
      </c>
      <c r="H953" s="174">
        <v>0</v>
      </c>
      <c r="I953" s="174">
        <v>0</v>
      </c>
      <c r="J953" s="174">
        <v>0</v>
      </c>
      <c r="K953" s="174">
        <v>96</v>
      </c>
      <c r="L953" s="174">
        <v>0</v>
      </c>
      <c r="M953" s="174">
        <v>0</v>
      </c>
      <c r="N953" s="174">
        <v>96</v>
      </c>
    </row>
    <row r="954" spans="1:14" hidden="1" outlineLevel="1" x14ac:dyDescent="0.25">
      <c r="A954" s="175" t="s">
        <v>291</v>
      </c>
      <c r="B954" s="175" t="s">
        <v>292</v>
      </c>
      <c r="C954" s="175" t="s">
        <v>183</v>
      </c>
      <c r="D954" s="175" t="s">
        <v>184</v>
      </c>
      <c r="E954" s="175"/>
      <c r="F954" s="174">
        <v>0</v>
      </c>
      <c r="G954" s="174">
        <v>0</v>
      </c>
      <c r="H954" s="174">
        <v>0</v>
      </c>
      <c r="I954" s="174">
        <v>0</v>
      </c>
      <c r="J954" s="174">
        <v>0</v>
      </c>
      <c r="K954" s="174">
        <v>0</v>
      </c>
      <c r="L954" s="174">
        <v>0</v>
      </c>
      <c r="M954" s="174">
        <v>0</v>
      </c>
      <c r="N954" s="174">
        <v>0</v>
      </c>
    </row>
    <row r="955" spans="1:14" hidden="1" outlineLevel="1" x14ac:dyDescent="0.25">
      <c r="A955" s="175" t="s">
        <v>291</v>
      </c>
      <c r="B955" s="175" t="s">
        <v>292</v>
      </c>
      <c r="C955" s="175" t="s">
        <v>185</v>
      </c>
      <c r="D955" s="175" t="s">
        <v>186</v>
      </c>
      <c r="E955" s="175"/>
      <c r="F955" s="174">
        <v>12528</v>
      </c>
      <c r="G955" s="174">
        <v>0</v>
      </c>
      <c r="H955" s="174">
        <v>0</v>
      </c>
      <c r="I955" s="174">
        <v>0</v>
      </c>
      <c r="J955" s="174">
        <v>0</v>
      </c>
      <c r="K955" s="174">
        <v>96</v>
      </c>
      <c r="L955" s="174">
        <v>0</v>
      </c>
      <c r="M955" s="174">
        <v>0</v>
      </c>
      <c r="N955" s="174">
        <v>12624</v>
      </c>
    </row>
    <row r="956" spans="1:14" hidden="1" outlineLevel="1" x14ac:dyDescent="0.25">
      <c r="A956" s="175" t="s">
        <v>291</v>
      </c>
      <c r="B956" s="175" t="s">
        <v>292</v>
      </c>
      <c r="C956" s="175" t="s">
        <v>187</v>
      </c>
      <c r="D956" s="175" t="s">
        <v>188</v>
      </c>
      <c r="E956" s="175"/>
      <c r="F956" s="174">
        <v>0</v>
      </c>
      <c r="G956" s="174">
        <v>0</v>
      </c>
      <c r="H956" s="174">
        <v>0</v>
      </c>
      <c r="I956" s="174">
        <v>0</v>
      </c>
      <c r="J956" s="174">
        <v>0</v>
      </c>
      <c r="K956" s="174">
        <v>0</v>
      </c>
      <c r="L956" s="174">
        <v>0</v>
      </c>
      <c r="M956" s="174">
        <v>0</v>
      </c>
      <c r="N956" s="174">
        <v>0</v>
      </c>
    </row>
    <row r="957" spans="1:14" hidden="1" outlineLevel="1" x14ac:dyDescent="0.25">
      <c r="A957" s="175" t="s">
        <v>291</v>
      </c>
      <c r="B957" s="175" t="s">
        <v>292</v>
      </c>
      <c r="C957" s="175" t="s">
        <v>189</v>
      </c>
      <c r="D957" s="175" t="s">
        <v>190</v>
      </c>
      <c r="E957" s="175"/>
      <c r="F957" s="174">
        <v>0</v>
      </c>
      <c r="G957" s="174">
        <v>0</v>
      </c>
      <c r="H957" s="174">
        <v>0</v>
      </c>
      <c r="I957" s="174">
        <v>0</v>
      </c>
      <c r="J957" s="174">
        <v>0</v>
      </c>
      <c r="K957" s="174">
        <v>0</v>
      </c>
      <c r="L957" s="174">
        <v>0</v>
      </c>
      <c r="M957" s="174">
        <v>0</v>
      </c>
      <c r="N957" s="174">
        <v>0</v>
      </c>
    </row>
    <row r="958" spans="1:14" hidden="1" outlineLevel="1" x14ac:dyDescent="0.25">
      <c r="A958" s="175" t="s">
        <v>291</v>
      </c>
      <c r="B958" s="175" t="s">
        <v>292</v>
      </c>
      <c r="C958" s="175" t="s">
        <v>191</v>
      </c>
      <c r="D958" s="175" t="s">
        <v>192</v>
      </c>
      <c r="E958" s="175"/>
      <c r="F958" s="174">
        <v>0</v>
      </c>
      <c r="G958" s="174">
        <v>37520</v>
      </c>
      <c r="H958" s="174">
        <v>0</v>
      </c>
      <c r="I958" s="174">
        <v>0</v>
      </c>
      <c r="J958" s="174">
        <v>0</v>
      </c>
      <c r="K958" s="174">
        <v>1968</v>
      </c>
      <c r="L958" s="174">
        <v>0</v>
      </c>
      <c r="M958" s="174">
        <v>0</v>
      </c>
      <c r="N958" s="174">
        <v>39488</v>
      </c>
    </row>
    <row r="959" spans="1:14" hidden="1" outlineLevel="1" x14ac:dyDescent="0.25">
      <c r="A959" s="175" t="s">
        <v>291</v>
      </c>
      <c r="B959" s="175" t="s">
        <v>292</v>
      </c>
      <c r="C959" s="175" t="s">
        <v>193</v>
      </c>
      <c r="D959" s="175" t="s">
        <v>194</v>
      </c>
      <c r="E959" s="175"/>
      <c r="F959" s="174">
        <v>0</v>
      </c>
      <c r="G959" s="174">
        <v>0</v>
      </c>
      <c r="H959" s="174">
        <v>0</v>
      </c>
      <c r="I959" s="174">
        <v>0</v>
      </c>
      <c r="J959" s="174">
        <v>12960</v>
      </c>
      <c r="K959" s="174">
        <v>0</v>
      </c>
      <c r="L959" s="174">
        <v>0</v>
      </c>
      <c r="M959" s="174">
        <v>0</v>
      </c>
      <c r="N959" s="174">
        <v>12960</v>
      </c>
    </row>
    <row r="960" spans="1:14" hidden="1" outlineLevel="1" x14ac:dyDescent="0.25">
      <c r="A960" s="175" t="s">
        <v>291</v>
      </c>
      <c r="B960" s="175" t="s">
        <v>292</v>
      </c>
      <c r="C960" s="175" t="s">
        <v>195</v>
      </c>
      <c r="D960" s="175" t="s">
        <v>196</v>
      </c>
      <c r="E960" s="175"/>
      <c r="F960" s="174">
        <v>0</v>
      </c>
      <c r="G960" s="174">
        <v>0</v>
      </c>
      <c r="H960" s="174">
        <v>0</v>
      </c>
      <c r="I960" s="174">
        <v>0</v>
      </c>
      <c r="J960" s="174">
        <v>0</v>
      </c>
      <c r="K960" s="174">
        <v>0</v>
      </c>
      <c r="L960" s="174">
        <v>0</v>
      </c>
      <c r="M960" s="174">
        <v>0</v>
      </c>
      <c r="N960" s="174">
        <v>0</v>
      </c>
    </row>
    <row r="961" spans="1:14" hidden="1" outlineLevel="1" x14ac:dyDescent="0.25">
      <c r="A961" s="175" t="s">
        <v>291</v>
      </c>
      <c r="B961" s="175" t="s">
        <v>292</v>
      </c>
      <c r="C961" s="175" t="s">
        <v>197</v>
      </c>
      <c r="D961" s="175" t="s">
        <v>198</v>
      </c>
      <c r="E961" s="175"/>
      <c r="F961" s="174">
        <v>0</v>
      </c>
      <c r="G961" s="174">
        <v>0</v>
      </c>
      <c r="H961" s="174">
        <v>0</v>
      </c>
      <c r="I961" s="174">
        <v>0</v>
      </c>
      <c r="J961" s="174">
        <v>640</v>
      </c>
      <c r="K961" s="174">
        <v>0</v>
      </c>
      <c r="L961" s="174">
        <v>0</v>
      </c>
      <c r="M961" s="174">
        <v>0</v>
      </c>
      <c r="N961" s="174">
        <v>640</v>
      </c>
    </row>
    <row r="962" spans="1:14" hidden="1" outlineLevel="1" x14ac:dyDescent="0.25">
      <c r="A962" s="175" t="s">
        <v>291</v>
      </c>
      <c r="B962" s="175" t="s">
        <v>292</v>
      </c>
      <c r="C962" s="175" t="s">
        <v>199</v>
      </c>
      <c r="D962" s="175" t="s">
        <v>200</v>
      </c>
      <c r="E962" s="175"/>
      <c r="F962" s="174">
        <v>496</v>
      </c>
      <c r="G962" s="174">
        <v>0</v>
      </c>
      <c r="H962" s="174">
        <v>0</v>
      </c>
      <c r="I962" s="174">
        <v>0</v>
      </c>
      <c r="J962" s="174">
        <v>0</v>
      </c>
      <c r="K962" s="174">
        <v>0</v>
      </c>
      <c r="L962" s="174">
        <v>0</v>
      </c>
      <c r="M962" s="174">
        <v>0</v>
      </c>
      <c r="N962" s="174">
        <v>496</v>
      </c>
    </row>
    <row r="963" spans="1:14" hidden="1" outlineLevel="1" x14ac:dyDescent="0.25">
      <c r="A963" s="175" t="s">
        <v>291</v>
      </c>
      <c r="B963" s="175" t="s">
        <v>292</v>
      </c>
      <c r="C963" s="175" t="s">
        <v>201</v>
      </c>
      <c r="D963" s="175" t="s">
        <v>202</v>
      </c>
      <c r="E963" s="175"/>
      <c r="F963" s="174">
        <v>1824</v>
      </c>
      <c r="G963" s="174">
        <v>0</v>
      </c>
      <c r="H963" s="174">
        <v>0</v>
      </c>
      <c r="I963" s="174">
        <v>0</v>
      </c>
      <c r="J963" s="174">
        <v>0</v>
      </c>
      <c r="K963" s="174">
        <v>0</v>
      </c>
      <c r="L963" s="174">
        <v>0</v>
      </c>
      <c r="M963" s="174">
        <v>0</v>
      </c>
      <c r="N963" s="174">
        <v>1824</v>
      </c>
    </row>
    <row r="964" spans="1:14" hidden="1" outlineLevel="1" x14ac:dyDescent="0.25">
      <c r="A964" s="175" t="s">
        <v>291</v>
      </c>
      <c r="B964" s="175" t="s">
        <v>292</v>
      </c>
      <c r="C964" s="175" t="s">
        <v>203</v>
      </c>
      <c r="D964" s="175" t="s">
        <v>204</v>
      </c>
      <c r="E964" s="175"/>
      <c r="F964" s="174">
        <v>92352</v>
      </c>
      <c r="G964" s="174">
        <v>0</v>
      </c>
      <c r="H964" s="174">
        <v>0</v>
      </c>
      <c r="I964" s="174">
        <v>0</v>
      </c>
      <c r="J964" s="174">
        <v>0</v>
      </c>
      <c r="K964" s="174">
        <v>0</v>
      </c>
      <c r="L964" s="174">
        <v>0</v>
      </c>
      <c r="M964" s="174">
        <v>0</v>
      </c>
      <c r="N964" s="174">
        <v>92352</v>
      </c>
    </row>
    <row r="965" spans="1:14" hidden="1" outlineLevel="1" x14ac:dyDescent="0.25">
      <c r="A965" s="175" t="s">
        <v>291</v>
      </c>
      <c r="B965" s="175" t="s">
        <v>292</v>
      </c>
      <c r="C965" s="175" t="s">
        <v>205</v>
      </c>
      <c r="D965" s="175" t="s">
        <v>206</v>
      </c>
      <c r="E965" s="175"/>
      <c r="F965" s="174">
        <v>17120</v>
      </c>
      <c r="G965" s="174">
        <v>0</v>
      </c>
      <c r="H965" s="174">
        <v>0</v>
      </c>
      <c r="I965" s="174">
        <v>0</v>
      </c>
      <c r="J965" s="174">
        <v>96</v>
      </c>
      <c r="K965" s="174">
        <v>0</v>
      </c>
      <c r="L965" s="174">
        <v>0</v>
      </c>
      <c r="M965" s="174">
        <v>0</v>
      </c>
      <c r="N965" s="174">
        <v>17216</v>
      </c>
    </row>
    <row r="966" spans="1:14" hidden="1" outlineLevel="1" x14ac:dyDescent="0.25">
      <c r="A966" s="175" t="s">
        <v>291</v>
      </c>
      <c r="B966" s="175" t="s">
        <v>292</v>
      </c>
      <c r="C966" s="175" t="s">
        <v>207</v>
      </c>
      <c r="D966" s="175" t="s">
        <v>208</v>
      </c>
      <c r="E966" s="175"/>
      <c r="F966" s="174">
        <v>0</v>
      </c>
      <c r="G966" s="174">
        <v>0</v>
      </c>
      <c r="H966" s="174">
        <v>0</v>
      </c>
      <c r="I966" s="174">
        <v>0</v>
      </c>
      <c r="J966" s="174">
        <v>0</v>
      </c>
      <c r="K966" s="174">
        <v>0</v>
      </c>
      <c r="L966" s="174">
        <v>0</v>
      </c>
      <c r="M966" s="174">
        <v>0</v>
      </c>
      <c r="N966" s="174">
        <v>0</v>
      </c>
    </row>
    <row r="967" spans="1:14" hidden="1" outlineLevel="1" x14ac:dyDescent="0.25">
      <c r="A967" s="175" t="s">
        <v>291</v>
      </c>
      <c r="B967" s="175" t="s">
        <v>292</v>
      </c>
      <c r="C967" s="175" t="s">
        <v>209</v>
      </c>
      <c r="D967" s="175" t="s">
        <v>210</v>
      </c>
      <c r="E967" s="175"/>
      <c r="F967" s="174">
        <v>214416</v>
      </c>
      <c r="G967" s="174">
        <v>89328</v>
      </c>
      <c r="H967" s="174">
        <v>0</v>
      </c>
      <c r="I967" s="174">
        <v>0</v>
      </c>
      <c r="J967" s="174">
        <v>108512</v>
      </c>
      <c r="K967" s="174">
        <v>14320</v>
      </c>
      <c r="L967" s="174">
        <v>0</v>
      </c>
      <c r="M967" s="174">
        <v>0</v>
      </c>
      <c r="N967" s="174">
        <v>426576</v>
      </c>
    </row>
    <row r="968" spans="1:14" hidden="1" outlineLevel="1" x14ac:dyDescent="0.25">
      <c r="D968" s="173" t="s">
        <v>211</v>
      </c>
      <c r="E968" s="173"/>
    </row>
    <row r="969" spans="1:14" hidden="1" outlineLevel="1" x14ac:dyDescent="0.25">
      <c r="A969" s="175" t="s">
        <v>291</v>
      </c>
      <c r="B969" s="175" t="s">
        <v>292</v>
      </c>
      <c r="C969" s="175" t="s">
        <v>212</v>
      </c>
      <c r="D969" s="175" t="s">
        <v>213</v>
      </c>
      <c r="E969" s="175"/>
      <c r="F969" s="174">
        <v>0</v>
      </c>
      <c r="G969" s="174">
        <v>0</v>
      </c>
      <c r="H969" s="174">
        <v>0</v>
      </c>
      <c r="I969" s="174">
        <v>0</v>
      </c>
      <c r="J969" s="174">
        <v>0</v>
      </c>
      <c r="K969" s="174">
        <v>0</v>
      </c>
      <c r="L969" s="174">
        <v>0</v>
      </c>
      <c r="M969" s="174">
        <v>0</v>
      </c>
      <c r="N969" s="174">
        <v>0</v>
      </c>
    </row>
    <row r="970" spans="1:14" hidden="1" outlineLevel="1" x14ac:dyDescent="0.25">
      <c r="A970" s="175" t="s">
        <v>291</v>
      </c>
      <c r="B970" s="175" t="s">
        <v>292</v>
      </c>
      <c r="C970" s="175" t="s">
        <v>214</v>
      </c>
      <c r="D970" s="175" t="s">
        <v>215</v>
      </c>
      <c r="E970" s="175"/>
      <c r="F970" s="174">
        <v>0</v>
      </c>
      <c r="G970" s="174">
        <v>0</v>
      </c>
      <c r="H970" s="174">
        <v>0</v>
      </c>
      <c r="I970" s="174">
        <v>0</v>
      </c>
      <c r="J970" s="174">
        <v>0</v>
      </c>
      <c r="K970" s="174">
        <v>0</v>
      </c>
      <c r="L970" s="174">
        <v>0</v>
      </c>
      <c r="M970" s="174">
        <v>0</v>
      </c>
      <c r="N970" s="174">
        <v>0</v>
      </c>
    </row>
    <row r="971" spans="1:14" hidden="1" outlineLevel="1" x14ac:dyDescent="0.25">
      <c r="A971" s="175" t="s">
        <v>291</v>
      </c>
      <c r="B971" s="175" t="s">
        <v>292</v>
      </c>
      <c r="C971" s="175" t="s">
        <v>216</v>
      </c>
      <c r="D971" s="175" t="s">
        <v>217</v>
      </c>
      <c r="E971" s="175"/>
      <c r="F971" s="174">
        <v>0</v>
      </c>
      <c r="G971" s="174">
        <v>0</v>
      </c>
      <c r="H971" s="174">
        <v>0</v>
      </c>
      <c r="I971" s="174">
        <v>0</v>
      </c>
      <c r="J971" s="174">
        <v>0</v>
      </c>
      <c r="K971" s="174">
        <v>0</v>
      </c>
      <c r="L971" s="174">
        <v>0</v>
      </c>
      <c r="M971" s="174">
        <v>0</v>
      </c>
      <c r="N971" s="174">
        <v>0</v>
      </c>
    </row>
    <row r="972" spans="1:14" hidden="1" outlineLevel="1" x14ac:dyDescent="0.25">
      <c r="A972" s="175" t="s">
        <v>291</v>
      </c>
      <c r="B972" s="175" t="s">
        <v>292</v>
      </c>
      <c r="C972" s="175" t="s">
        <v>218</v>
      </c>
      <c r="D972" s="175" t="s">
        <v>219</v>
      </c>
      <c r="E972" s="175"/>
      <c r="F972" s="174">
        <v>0</v>
      </c>
      <c r="G972" s="174">
        <v>0</v>
      </c>
      <c r="H972" s="174">
        <v>0</v>
      </c>
      <c r="I972" s="174">
        <v>0</v>
      </c>
      <c r="J972" s="174">
        <v>0</v>
      </c>
      <c r="K972" s="174">
        <v>0</v>
      </c>
      <c r="L972" s="174">
        <v>0</v>
      </c>
      <c r="M972" s="174">
        <v>0</v>
      </c>
      <c r="N972" s="174">
        <v>0</v>
      </c>
    </row>
    <row r="973" spans="1:14" hidden="1" outlineLevel="1" x14ac:dyDescent="0.25">
      <c r="A973" s="175" t="s">
        <v>291</v>
      </c>
      <c r="B973" s="175" t="s">
        <v>292</v>
      </c>
      <c r="C973" s="175" t="s">
        <v>482</v>
      </c>
      <c r="D973" s="175" t="s">
        <v>483</v>
      </c>
      <c r="E973" s="175"/>
      <c r="F973" s="174">
        <v>0</v>
      </c>
      <c r="G973" s="174">
        <v>0</v>
      </c>
      <c r="H973" s="174">
        <v>0</v>
      </c>
      <c r="I973" s="174">
        <v>0</v>
      </c>
      <c r="J973" s="174">
        <v>0</v>
      </c>
      <c r="K973" s="174">
        <v>0</v>
      </c>
      <c r="L973" s="174">
        <v>0</v>
      </c>
      <c r="M973" s="174">
        <v>0</v>
      </c>
      <c r="N973" s="174">
        <v>0</v>
      </c>
    </row>
    <row r="974" spans="1:14" hidden="1" outlineLevel="1" x14ac:dyDescent="0.25">
      <c r="A974" s="175" t="s">
        <v>291</v>
      </c>
      <c r="B974" s="175" t="s">
        <v>292</v>
      </c>
      <c r="C974" s="175" t="s">
        <v>484</v>
      </c>
      <c r="D974" s="175" t="s">
        <v>220</v>
      </c>
      <c r="E974" s="175"/>
      <c r="F974" s="174">
        <v>0</v>
      </c>
      <c r="G974" s="174">
        <v>0</v>
      </c>
      <c r="H974" s="174">
        <v>0</v>
      </c>
      <c r="I974" s="174">
        <v>0</v>
      </c>
      <c r="J974" s="174">
        <v>0</v>
      </c>
      <c r="K974" s="174">
        <v>0</v>
      </c>
      <c r="L974" s="174">
        <v>0</v>
      </c>
      <c r="M974" s="174">
        <v>0</v>
      </c>
      <c r="N974" s="174">
        <v>0</v>
      </c>
    </row>
    <row r="975" spans="1:14" hidden="1" outlineLevel="1" x14ac:dyDescent="0.25"/>
    <row r="976" spans="1:14" hidden="1" outlineLevel="1" x14ac:dyDescent="0.25"/>
    <row r="977" spans="1:14" hidden="1" outlineLevel="1" x14ac:dyDescent="0.25">
      <c r="A977" s="173" t="s">
        <v>293</v>
      </c>
    </row>
    <row r="978" spans="1:14" hidden="1" outlineLevel="1" x14ac:dyDescent="0.25">
      <c r="A978" s="175" t="s">
        <v>6</v>
      </c>
      <c r="B978" s="175" t="s">
        <v>143</v>
      </c>
      <c r="C978" s="175" t="s">
        <v>14</v>
      </c>
      <c r="D978" s="173" t="s">
        <v>144</v>
      </c>
      <c r="E978" s="173"/>
      <c r="F978" s="174" t="s">
        <v>145</v>
      </c>
      <c r="G978" s="174" t="s">
        <v>146</v>
      </c>
      <c r="H978" s="174" t="s">
        <v>147</v>
      </c>
      <c r="I978" s="174" t="s">
        <v>148</v>
      </c>
      <c r="J978" s="174" t="s">
        <v>149</v>
      </c>
      <c r="K978" s="174" t="s">
        <v>150</v>
      </c>
      <c r="L978" s="174" t="s">
        <v>151</v>
      </c>
      <c r="M978" s="174" t="s">
        <v>152</v>
      </c>
      <c r="N978" s="174" t="s">
        <v>5</v>
      </c>
    </row>
    <row r="979" spans="1:14" hidden="1" outlineLevel="1" x14ac:dyDescent="0.25">
      <c r="A979" s="175" t="s">
        <v>294</v>
      </c>
      <c r="B979" s="175" t="s">
        <v>295</v>
      </c>
      <c r="C979" s="175" t="s">
        <v>155</v>
      </c>
      <c r="D979" s="175" t="s">
        <v>156</v>
      </c>
      <c r="E979" s="175"/>
      <c r="F979" s="174">
        <v>3072</v>
      </c>
      <c r="G979" s="174">
        <v>0</v>
      </c>
      <c r="H979" s="174">
        <v>0</v>
      </c>
      <c r="I979" s="174">
        <v>0</v>
      </c>
      <c r="J979" s="174">
        <v>0</v>
      </c>
      <c r="K979" s="174">
        <v>0</v>
      </c>
      <c r="L979" s="174">
        <v>0</v>
      </c>
      <c r="M979" s="174">
        <v>0</v>
      </c>
      <c r="N979" s="174">
        <v>3072</v>
      </c>
    </row>
    <row r="980" spans="1:14" hidden="1" outlineLevel="1" x14ac:dyDescent="0.25">
      <c r="A980" s="175" t="s">
        <v>294</v>
      </c>
      <c r="B980" s="175" t="s">
        <v>295</v>
      </c>
      <c r="C980" s="175" t="s">
        <v>157</v>
      </c>
      <c r="D980" s="175" t="s">
        <v>158</v>
      </c>
      <c r="E980" s="175"/>
      <c r="F980" s="174">
        <v>0</v>
      </c>
      <c r="G980" s="174">
        <v>0</v>
      </c>
      <c r="H980" s="174">
        <v>0</v>
      </c>
      <c r="I980" s="174">
        <v>0</v>
      </c>
      <c r="J980" s="174">
        <v>0</v>
      </c>
      <c r="K980" s="174">
        <v>0</v>
      </c>
      <c r="L980" s="174">
        <v>0</v>
      </c>
      <c r="M980" s="174">
        <v>0</v>
      </c>
      <c r="N980" s="174">
        <v>0</v>
      </c>
    </row>
    <row r="981" spans="1:14" hidden="1" outlineLevel="1" x14ac:dyDescent="0.25">
      <c r="A981" s="175" t="s">
        <v>294</v>
      </c>
      <c r="B981" s="175" t="s">
        <v>295</v>
      </c>
      <c r="C981" s="175" t="s">
        <v>159</v>
      </c>
      <c r="D981" s="175" t="s">
        <v>160</v>
      </c>
      <c r="E981" s="175"/>
      <c r="F981" s="174">
        <v>0</v>
      </c>
      <c r="G981" s="174">
        <v>20640</v>
      </c>
      <c r="H981" s="174">
        <v>0</v>
      </c>
      <c r="I981" s="174">
        <v>0</v>
      </c>
      <c r="J981" s="174">
        <v>0</v>
      </c>
      <c r="K981" s="174">
        <v>0</v>
      </c>
      <c r="L981" s="174">
        <v>0</v>
      </c>
      <c r="M981" s="174">
        <v>0</v>
      </c>
      <c r="N981" s="174">
        <v>20640</v>
      </c>
    </row>
    <row r="982" spans="1:14" hidden="1" outlineLevel="1" x14ac:dyDescent="0.25">
      <c r="A982" s="175" t="s">
        <v>294</v>
      </c>
      <c r="B982" s="175" t="s">
        <v>295</v>
      </c>
      <c r="C982" s="175" t="s">
        <v>161</v>
      </c>
      <c r="D982" s="175" t="s">
        <v>162</v>
      </c>
      <c r="E982" s="175"/>
      <c r="F982" s="174">
        <v>720</v>
      </c>
      <c r="G982" s="174">
        <v>11264</v>
      </c>
      <c r="H982" s="174">
        <v>0</v>
      </c>
      <c r="I982" s="174">
        <v>0</v>
      </c>
      <c r="J982" s="174">
        <v>720</v>
      </c>
      <c r="K982" s="174">
        <v>32</v>
      </c>
      <c r="L982" s="174">
        <v>0</v>
      </c>
      <c r="M982" s="174">
        <v>0</v>
      </c>
      <c r="N982" s="174">
        <v>12736</v>
      </c>
    </row>
    <row r="983" spans="1:14" hidden="1" outlineLevel="1" x14ac:dyDescent="0.25">
      <c r="A983" s="175" t="s">
        <v>294</v>
      </c>
      <c r="B983" s="175" t="s">
        <v>295</v>
      </c>
      <c r="C983" s="175" t="s">
        <v>163</v>
      </c>
      <c r="D983" s="175" t="s">
        <v>164</v>
      </c>
      <c r="E983" s="175"/>
      <c r="F983" s="174">
        <v>0</v>
      </c>
      <c r="G983" s="174">
        <v>0</v>
      </c>
      <c r="H983" s="174">
        <v>0</v>
      </c>
      <c r="I983" s="174">
        <v>0</v>
      </c>
      <c r="J983" s="174">
        <v>0</v>
      </c>
      <c r="K983" s="174">
        <v>0</v>
      </c>
      <c r="L983" s="174">
        <v>0</v>
      </c>
      <c r="M983" s="174">
        <v>0</v>
      </c>
      <c r="N983" s="174">
        <v>0</v>
      </c>
    </row>
    <row r="984" spans="1:14" hidden="1" outlineLevel="1" x14ac:dyDescent="0.25">
      <c r="A984" s="175" t="s">
        <v>294</v>
      </c>
      <c r="B984" s="175" t="s">
        <v>295</v>
      </c>
      <c r="C984" s="175" t="s">
        <v>165</v>
      </c>
      <c r="D984" s="175" t="s">
        <v>166</v>
      </c>
      <c r="E984" s="175"/>
      <c r="F984" s="174">
        <v>144</v>
      </c>
      <c r="G984" s="174">
        <v>0</v>
      </c>
      <c r="H984" s="174">
        <v>0</v>
      </c>
      <c r="I984" s="174">
        <v>0</v>
      </c>
      <c r="J984" s="174">
        <v>0</v>
      </c>
      <c r="K984" s="174">
        <v>0</v>
      </c>
      <c r="L984" s="174">
        <v>0</v>
      </c>
      <c r="M984" s="174">
        <v>0</v>
      </c>
      <c r="N984" s="174">
        <v>144</v>
      </c>
    </row>
    <row r="985" spans="1:14" hidden="1" outlineLevel="1" x14ac:dyDescent="0.25">
      <c r="A985" s="175" t="s">
        <v>294</v>
      </c>
      <c r="B985" s="175" t="s">
        <v>295</v>
      </c>
      <c r="C985" s="175" t="s">
        <v>167</v>
      </c>
      <c r="D985" s="175" t="s">
        <v>168</v>
      </c>
      <c r="E985" s="175"/>
      <c r="F985" s="174">
        <v>0</v>
      </c>
      <c r="G985" s="174">
        <v>608</v>
      </c>
      <c r="H985" s="174">
        <v>0</v>
      </c>
      <c r="I985" s="174">
        <v>0</v>
      </c>
      <c r="J985" s="174">
        <v>0</v>
      </c>
      <c r="K985" s="174">
        <v>0</v>
      </c>
      <c r="L985" s="174">
        <v>0</v>
      </c>
      <c r="M985" s="174">
        <v>0</v>
      </c>
      <c r="N985" s="174">
        <v>608</v>
      </c>
    </row>
    <row r="986" spans="1:14" hidden="1" outlineLevel="1" x14ac:dyDescent="0.25">
      <c r="A986" s="175" t="s">
        <v>294</v>
      </c>
      <c r="B986" s="175" t="s">
        <v>295</v>
      </c>
      <c r="C986" s="175" t="s">
        <v>169</v>
      </c>
      <c r="D986" s="175" t="s">
        <v>170</v>
      </c>
      <c r="E986" s="175"/>
      <c r="F986" s="174">
        <v>0</v>
      </c>
      <c r="G986" s="174">
        <v>0</v>
      </c>
      <c r="H986" s="174">
        <v>0</v>
      </c>
      <c r="I986" s="174">
        <v>0</v>
      </c>
      <c r="J986" s="174">
        <v>0</v>
      </c>
      <c r="K986" s="174">
        <v>0</v>
      </c>
      <c r="L986" s="174">
        <v>0</v>
      </c>
      <c r="M986" s="174">
        <v>0</v>
      </c>
      <c r="N986" s="174">
        <v>0</v>
      </c>
    </row>
    <row r="987" spans="1:14" hidden="1" outlineLevel="1" x14ac:dyDescent="0.25">
      <c r="A987" s="175" t="s">
        <v>294</v>
      </c>
      <c r="B987" s="175" t="s">
        <v>295</v>
      </c>
      <c r="C987" s="175" t="s">
        <v>171</v>
      </c>
      <c r="D987" s="175" t="s">
        <v>172</v>
      </c>
      <c r="E987" s="175"/>
      <c r="F987" s="174">
        <v>48</v>
      </c>
      <c r="G987" s="174">
        <v>128</v>
      </c>
      <c r="H987" s="174">
        <v>0</v>
      </c>
      <c r="I987" s="174">
        <v>0</v>
      </c>
      <c r="J987" s="174">
        <v>0</v>
      </c>
      <c r="K987" s="174">
        <v>0</v>
      </c>
      <c r="L987" s="174">
        <v>0</v>
      </c>
      <c r="M987" s="174">
        <v>0</v>
      </c>
      <c r="N987" s="174">
        <v>176</v>
      </c>
    </row>
    <row r="988" spans="1:14" hidden="1" outlineLevel="1" x14ac:dyDescent="0.25">
      <c r="A988" s="175" t="s">
        <v>294</v>
      </c>
      <c r="B988" s="175" t="s">
        <v>295</v>
      </c>
      <c r="C988" s="175" t="s">
        <v>173</v>
      </c>
      <c r="D988" s="175" t="s">
        <v>174</v>
      </c>
      <c r="E988" s="175"/>
      <c r="F988" s="174">
        <v>0</v>
      </c>
      <c r="G988" s="174">
        <v>32</v>
      </c>
      <c r="H988" s="174">
        <v>0</v>
      </c>
      <c r="I988" s="174">
        <v>0</v>
      </c>
      <c r="J988" s="174">
        <v>0</v>
      </c>
      <c r="K988" s="174">
        <v>0</v>
      </c>
      <c r="L988" s="174">
        <v>0</v>
      </c>
      <c r="M988" s="174">
        <v>0</v>
      </c>
      <c r="N988" s="174">
        <v>32</v>
      </c>
    </row>
    <row r="989" spans="1:14" hidden="1" outlineLevel="1" x14ac:dyDescent="0.25">
      <c r="A989" s="175" t="s">
        <v>294</v>
      </c>
      <c r="B989" s="175" t="s">
        <v>295</v>
      </c>
      <c r="C989" s="175" t="s">
        <v>175</v>
      </c>
      <c r="D989" s="175" t="s">
        <v>176</v>
      </c>
      <c r="E989" s="175"/>
      <c r="F989" s="174">
        <v>0</v>
      </c>
      <c r="G989" s="174">
        <v>0</v>
      </c>
      <c r="H989" s="174">
        <v>0</v>
      </c>
      <c r="I989" s="174">
        <v>0</v>
      </c>
      <c r="J989" s="174">
        <v>0</v>
      </c>
      <c r="K989" s="174">
        <v>0</v>
      </c>
      <c r="L989" s="174">
        <v>0</v>
      </c>
      <c r="M989" s="174">
        <v>0</v>
      </c>
      <c r="N989" s="174">
        <v>0</v>
      </c>
    </row>
    <row r="990" spans="1:14" hidden="1" outlineLevel="1" x14ac:dyDescent="0.25">
      <c r="A990" s="175" t="s">
        <v>294</v>
      </c>
      <c r="B990" s="175" t="s">
        <v>295</v>
      </c>
      <c r="C990" s="175" t="s">
        <v>177</v>
      </c>
      <c r="D990" s="175" t="s">
        <v>178</v>
      </c>
      <c r="E990" s="175"/>
      <c r="F990" s="174">
        <v>80320</v>
      </c>
      <c r="G990" s="174">
        <v>0</v>
      </c>
      <c r="H990" s="174">
        <v>0</v>
      </c>
      <c r="I990" s="174">
        <v>0</v>
      </c>
      <c r="J990" s="174">
        <v>0</v>
      </c>
      <c r="K990" s="174">
        <v>0</v>
      </c>
      <c r="L990" s="174">
        <v>0</v>
      </c>
      <c r="M990" s="174">
        <v>0</v>
      </c>
      <c r="N990" s="174">
        <v>80320</v>
      </c>
    </row>
    <row r="991" spans="1:14" hidden="1" outlineLevel="1" x14ac:dyDescent="0.25">
      <c r="A991" s="175" t="s">
        <v>294</v>
      </c>
      <c r="B991" s="175" t="s">
        <v>295</v>
      </c>
      <c r="C991" s="175" t="s">
        <v>179</v>
      </c>
      <c r="D991" s="175" t="s">
        <v>180</v>
      </c>
      <c r="E991" s="175"/>
      <c r="F991" s="174">
        <v>1696</v>
      </c>
      <c r="G991" s="174">
        <v>0</v>
      </c>
      <c r="H991" s="174">
        <v>0</v>
      </c>
      <c r="I991" s="174">
        <v>0</v>
      </c>
      <c r="J991" s="174">
        <v>48</v>
      </c>
      <c r="K991" s="174">
        <v>0</v>
      </c>
      <c r="L991" s="174">
        <v>0</v>
      </c>
      <c r="M991" s="174">
        <v>0</v>
      </c>
      <c r="N991" s="174">
        <v>1744</v>
      </c>
    </row>
    <row r="992" spans="1:14" hidden="1" outlineLevel="1" x14ac:dyDescent="0.25">
      <c r="A992" s="175" t="s">
        <v>294</v>
      </c>
      <c r="B992" s="175" t="s">
        <v>295</v>
      </c>
      <c r="C992" s="175" t="s">
        <v>181</v>
      </c>
      <c r="D992" s="175" t="s">
        <v>182</v>
      </c>
      <c r="E992" s="175"/>
      <c r="F992" s="174">
        <v>0</v>
      </c>
      <c r="G992" s="174">
        <v>0</v>
      </c>
      <c r="H992" s="174">
        <v>0</v>
      </c>
      <c r="I992" s="174">
        <v>0</v>
      </c>
      <c r="J992" s="174">
        <v>0</v>
      </c>
      <c r="K992" s="174">
        <v>0</v>
      </c>
      <c r="L992" s="174">
        <v>0</v>
      </c>
      <c r="M992" s="174">
        <v>0</v>
      </c>
      <c r="N992" s="174">
        <v>0</v>
      </c>
    </row>
    <row r="993" spans="1:14" hidden="1" outlineLevel="1" x14ac:dyDescent="0.25">
      <c r="A993" s="175" t="s">
        <v>294</v>
      </c>
      <c r="B993" s="175" t="s">
        <v>295</v>
      </c>
      <c r="C993" s="175" t="s">
        <v>183</v>
      </c>
      <c r="D993" s="175" t="s">
        <v>184</v>
      </c>
      <c r="E993" s="175"/>
      <c r="F993" s="174">
        <v>0</v>
      </c>
      <c r="G993" s="174">
        <v>0</v>
      </c>
      <c r="H993" s="174">
        <v>0</v>
      </c>
      <c r="I993" s="174">
        <v>0</v>
      </c>
      <c r="J993" s="174">
        <v>0</v>
      </c>
      <c r="K993" s="174">
        <v>0</v>
      </c>
      <c r="L993" s="174">
        <v>0</v>
      </c>
      <c r="M993" s="174">
        <v>0</v>
      </c>
      <c r="N993" s="174">
        <v>0</v>
      </c>
    </row>
    <row r="994" spans="1:14" hidden="1" outlineLevel="1" x14ac:dyDescent="0.25">
      <c r="A994" s="175" t="s">
        <v>294</v>
      </c>
      <c r="B994" s="175" t="s">
        <v>295</v>
      </c>
      <c r="C994" s="175" t="s">
        <v>185</v>
      </c>
      <c r="D994" s="175" t="s">
        <v>186</v>
      </c>
      <c r="E994" s="175"/>
      <c r="F994" s="174">
        <v>0</v>
      </c>
      <c r="G994" s="174">
        <v>0</v>
      </c>
      <c r="H994" s="174">
        <v>0</v>
      </c>
      <c r="I994" s="174">
        <v>0</v>
      </c>
      <c r="J994" s="174">
        <v>0</v>
      </c>
      <c r="K994" s="174">
        <v>960</v>
      </c>
      <c r="L994" s="174">
        <v>0</v>
      </c>
      <c r="M994" s="174">
        <v>0</v>
      </c>
      <c r="N994" s="174">
        <v>960</v>
      </c>
    </row>
    <row r="995" spans="1:14" hidden="1" outlineLevel="1" x14ac:dyDescent="0.25">
      <c r="A995" s="175" t="s">
        <v>294</v>
      </c>
      <c r="B995" s="175" t="s">
        <v>295</v>
      </c>
      <c r="C995" s="175" t="s">
        <v>187</v>
      </c>
      <c r="D995" s="175" t="s">
        <v>188</v>
      </c>
      <c r="E995" s="175"/>
      <c r="F995" s="174">
        <v>0</v>
      </c>
      <c r="G995" s="174">
        <v>0</v>
      </c>
      <c r="H995" s="174">
        <v>0</v>
      </c>
      <c r="I995" s="174">
        <v>0</v>
      </c>
      <c r="J995" s="174">
        <v>0</v>
      </c>
      <c r="K995" s="174">
        <v>0</v>
      </c>
      <c r="L995" s="174">
        <v>0</v>
      </c>
      <c r="M995" s="174">
        <v>0</v>
      </c>
      <c r="N995" s="174">
        <v>0</v>
      </c>
    </row>
    <row r="996" spans="1:14" hidden="1" outlineLevel="1" x14ac:dyDescent="0.25">
      <c r="A996" s="175" t="s">
        <v>294</v>
      </c>
      <c r="B996" s="175" t="s">
        <v>295</v>
      </c>
      <c r="C996" s="175" t="s">
        <v>189</v>
      </c>
      <c r="D996" s="175" t="s">
        <v>190</v>
      </c>
      <c r="E996" s="175"/>
      <c r="F996" s="174">
        <v>0</v>
      </c>
      <c r="G996" s="174">
        <v>0</v>
      </c>
      <c r="H996" s="174">
        <v>0</v>
      </c>
      <c r="I996" s="174">
        <v>0</v>
      </c>
      <c r="J996" s="174">
        <v>0</v>
      </c>
      <c r="K996" s="174">
        <v>0</v>
      </c>
      <c r="L996" s="174">
        <v>0</v>
      </c>
      <c r="M996" s="174">
        <v>0</v>
      </c>
      <c r="N996" s="174">
        <v>0</v>
      </c>
    </row>
    <row r="997" spans="1:14" hidden="1" outlineLevel="1" x14ac:dyDescent="0.25">
      <c r="A997" s="175" t="s">
        <v>294</v>
      </c>
      <c r="B997" s="175" t="s">
        <v>295</v>
      </c>
      <c r="C997" s="175" t="s">
        <v>191</v>
      </c>
      <c r="D997" s="175" t="s">
        <v>192</v>
      </c>
      <c r="E997" s="175"/>
      <c r="F997" s="174">
        <v>0</v>
      </c>
      <c r="G997" s="174">
        <v>22480</v>
      </c>
      <c r="H997" s="174">
        <v>0</v>
      </c>
      <c r="I997" s="174">
        <v>0</v>
      </c>
      <c r="J997" s="174">
        <v>0</v>
      </c>
      <c r="K997" s="174">
        <v>0</v>
      </c>
      <c r="L997" s="174">
        <v>0</v>
      </c>
      <c r="M997" s="174">
        <v>0</v>
      </c>
      <c r="N997" s="174">
        <v>22480</v>
      </c>
    </row>
    <row r="998" spans="1:14" hidden="1" outlineLevel="1" x14ac:dyDescent="0.25">
      <c r="A998" s="175" t="s">
        <v>294</v>
      </c>
      <c r="B998" s="175" t="s">
        <v>295</v>
      </c>
      <c r="C998" s="175" t="s">
        <v>193</v>
      </c>
      <c r="D998" s="175" t="s">
        <v>194</v>
      </c>
      <c r="E998" s="175"/>
      <c r="F998" s="174">
        <v>0</v>
      </c>
      <c r="G998" s="174">
        <v>0</v>
      </c>
      <c r="H998" s="174">
        <v>0</v>
      </c>
      <c r="I998" s="174">
        <v>0</v>
      </c>
      <c r="J998" s="174">
        <v>0</v>
      </c>
      <c r="K998" s="174">
        <v>0</v>
      </c>
      <c r="L998" s="174">
        <v>0</v>
      </c>
      <c r="M998" s="174">
        <v>0</v>
      </c>
      <c r="N998" s="174">
        <v>0</v>
      </c>
    </row>
    <row r="999" spans="1:14" hidden="1" outlineLevel="1" x14ac:dyDescent="0.25">
      <c r="A999" s="175" t="s">
        <v>294</v>
      </c>
      <c r="B999" s="175" t="s">
        <v>295</v>
      </c>
      <c r="C999" s="175" t="s">
        <v>195</v>
      </c>
      <c r="D999" s="175" t="s">
        <v>196</v>
      </c>
      <c r="E999" s="175"/>
      <c r="F999" s="174">
        <v>0</v>
      </c>
      <c r="G999" s="174">
        <v>0</v>
      </c>
      <c r="H999" s="174">
        <v>0</v>
      </c>
      <c r="I999" s="174">
        <v>0</v>
      </c>
      <c r="J999" s="174">
        <v>0</v>
      </c>
      <c r="K999" s="174">
        <v>0</v>
      </c>
      <c r="L999" s="174">
        <v>0</v>
      </c>
      <c r="M999" s="174">
        <v>0</v>
      </c>
      <c r="N999" s="174">
        <v>0</v>
      </c>
    </row>
    <row r="1000" spans="1:14" hidden="1" outlineLevel="1" x14ac:dyDescent="0.25">
      <c r="A1000" s="175" t="s">
        <v>294</v>
      </c>
      <c r="B1000" s="175" t="s">
        <v>295</v>
      </c>
      <c r="C1000" s="175" t="s">
        <v>197</v>
      </c>
      <c r="D1000" s="175" t="s">
        <v>198</v>
      </c>
      <c r="E1000" s="175"/>
      <c r="F1000" s="174">
        <v>0</v>
      </c>
      <c r="G1000" s="174">
        <v>0</v>
      </c>
      <c r="H1000" s="174">
        <v>0</v>
      </c>
      <c r="I1000" s="174">
        <v>0</v>
      </c>
      <c r="J1000" s="174">
        <v>0</v>
      </c>
      <c r="K1000" s="174">
        <v>0</v>
      </c>
      <c r="L1000" s="174">
        <v>0</v>
      </c>
      <c r="M1000" s="174">
        <v>0</v>
      </c>
      <c r="N1000" s="174">
        <v>0</v>
      </c>
    </row>
    <row r="1001" spans="1:14" hidden="1" outlineLevel="1" x14ac:dyDescent="0.25">
      <c r="A1001" s="175" t="s">
        <v>294</v>
      </c>
      <c r="B1001" s="175" t="s">
        <v>295</v>
      </c>
      <c r="C1001" s="175" t="s">
        <v>199</v>
      </c>
      <c r="D1001" s="175" t="s">
        <v>200</v>
      </c>
      <c r="E1001" s="175"/>
      <c r="F1001" s="174">
        <v>0</v>
      </c>
      <c r="G1001" s="174">
        <v>0</v>
      </c>
      <c r="H1001" s="174">
        <v>0</v>
      </c>
      <c r="I1001" s="174">
        <v>0</v>
      </c>
      <c r="J1001" s="174">
        <v>0</v>
      </c>
      <c r="K1001" s="174">
        <v>0</v>
      </c>
      <c r="L1001" s="174">
        <v>0</v>
      </c>
      <c r="M1001" s="174">
        <v>0</v>
      </c>
      <c r="N1001" s="174">
        <v>0</v>
      </c>
    </row>
    <row r="1002" spans="1:14" hidden="1" outlineLevel="1" x14ac:dyDescent="0.25">
      <c r="A1002" s="175" t="s">
        <v>294</v>
      </c>
      <c r="B1002" s="175" t="s">
        <v>295</v>
      </c>
      <c r="C1002" s="175" t="s">
        <v>201</v>
      </c>
      <c r="D1002" s="175" t="s">
        <v>202</v>
      </c>
      <c r="E1002" s="175"/>
      <c r="F1002" s="174">
        <v>2592</v>
      </c>
      <c r="G1002" s="174">
        <v>0</v>
      </c>
      <c r="H1002" s="174">
        <v>0</v>
      </c>
      <c r="I1002" s="174">
        <v>0</v>
      </c>
      <c r="J1002" s="174">
        <v>512</v>
      </c>
      <c r="K1002" s="174">
        <v>0</v>
      </c>
      <c r="L1002" s="174">
        <v>0</v>
      </c>
      <c r="M1002" s="174">
        <v>0</v>
      </c>
      <c r="N1002" s="174">
        <v>3104</v>
      </c>
    </row>
    <row r="1003" spans="1:14" hidden="1" outlineLevel="1" x14ac:dyDescent="0.25">
      <c r="A1003" s="175" t="s">
        <v>294</v>
      </c>
      <c r="B1003" s="175" t="s">
        <v>295</v>
      </c>
      <c r="C1003" s="175" t="s">
        <v>203</v>
      </c>
      <c r="D1003" s="175" t="s">
        <v>204</v>
      </c>
      <c r="E1003" s="175"/>
      <c r="F1003" s="174">
        <v>186208</v>
      </c>
      <c r="G1003" s="174">
        <v>0</v>
      </c>
      <c r="H1003" s="174">
        <v>0</v>
      </c>
      <c r="I1003" s="174">
        <v>0</v>
      </c>
      <c r="J1003" s="174">
        <v>0</v>
      </c>
      <c r="K1003" s="174">
        <v>0</v>
      </c>
      <c r="L1003" s="174">
        <v>0</v>
      </c>
      <c r="M1003" s="174">
        <v>0</v>
      </c>
      <c r="N1003" s="174">
        <v>186208</v>
      </c>
    </row>
    <row r="1004" spans="1:14" hidden="1" outlineLevel="1" x14ac:dyDescent="0.25">
      <c r="A1004" s="175" t="s">
        <v>294</v>
      </c>
      <c r="B1004" s="175" t="s">
        <v>295</v>
      </c>
      <c r="C1004" s="175" t="s">
        <v>205</v>
      </c>
      <c r="D1004" s="175" t="s">
        <v>206</v>
      </c>
      <c r="E1004" s="175"/>
      <c r="F1004" s="174">
        <v>16032</v>
      </c>
      <c r="G1004" s="174">
        <v>0</v>
      </c>
      <c r="H1004" s="174">
        <v>0</v>
      </c>
      <c r="I1004" s="174">
        <v>0</v>
      </c>
      <c r="J1004" s="174">
        <v>128</v>
      </c>
      <c r="K1004" s="174">
        <v>0</v>
      </c>
      <c r="L1004" s="174">
        <v>0</v>
      </c>
      <c r="M1004" s="174">
        <v>0</v>
      </c>
      <c r="N1004" s="174">
        <v>16160</v>
      </c>
    </row>
    <row r="1005" spans="1:14" hidden="1" outlineLevel="1" x14ac:dyDescent="0.25">
      <c r="A1005" s="175" t="s">
        <v>294</v>
      </c>
      <c r="B1005" s="175" t="s">
        <v>295</v>
      </c>
      <c r="C1005" s="175" t="s">
        <v>207</v>
      </c>
      <c r="D1005" s="175" t="s">
        <v>208</v>
      </c>
      <c r="E1005" s="175"/>
      <c r="F1005" s="174">
        <v>0</v>
      </c>
      <c r="G1005" s="174">
        <v>0</v>
      </c>
      <c r="H1005" s="174">
        <v>0</v>
      </c>
      <c r="I1005" s="174">
        <v>0</v>
      </c>
      <c r="J1005" s="174">
        <v>0</v>
      </c>
      <c r="K1005" s="174">
        <v>0</v>
      </c>
      <c r="L1005" s="174">
        <v>0</v>
      </c>
      <c r="M1005" s="174">
        <v>0</v>
      </c>
      <c r="N1005" s="174">
        <v>0</v>
      </c>
    </row>
    <row r="1006" spans="1:14" hidden="1" outlineLevel="1" x14ac:dyDescent="0.25">
      <c r="A1006" s="175" t="s">
        <v>294</v>
      </c>
      <c r="B1006" s="175" t="s">
        <v>295</v>
      </c>
      <c r="C1006" s="175" t="s">
        <v>209</v>
      </c>
      <c r="D1006" s="175" t="s">
        <v>210</v>
      </c>
      <c r="E1006" s="175"/>
      <c r="F1006" s="174">
        <v>290832</v>
      </c>
      <c r="G1006" s="174">
        <v>55152</v>
      </c>
      <c r="H1006" s="174">
        <v>0</v>
      </c>
      <c r="I1006" s="174">
        <v>0</v>
      </c>
      <c r="J1006" s="174">
        <v>1408</v>
      </c>
      <c r="K1006" s="174">
        <v>992</v>
      </c>
      <c r="L1006" s="174">
        <v>0</v>
      </c>
      <c r="M1006" s="174">
        <v>0</v>
      </c>
      <c r="N1006" s="174">
        <v>348384</v>
      </c>
    </row>
    <row r="1007" spans="1:14" hidden="1" outlineLevel="1" x14ac:dyDescent="0.25">
      <c r="D1007" s="173" t="s">
        <v>211</v>
      </c>
      <c r="E1007" s="173"/>
    </row>
    <row r="1008" spans="1:14" hidden="1" outlineLevel="1" x14ac:dyDescent="0.25">
      <c r="A1008" s="175" t="s">
        <v>294</v>
      </c>
      <c r="B1008" s="175" t="s">
        <v>295</v>
      </c>
      <c r="C1008" s="175" t="s">
        <v>212</v>
      </c>
      <c r="D1008" s="175" t="s">
        <v>213</v>
      </c>
      <c r="E1008" s="175"/>
      <c r="F1008" s="174">
        <v>0</v>
      </c>
      <c r="G1008" s="174">
        <v>0</v>
      </c>
      <c r="H1008" s="174">
        <v>0</v>
      </c>
      <c r="I1008" s="174">
        <v>0</v>
      </c>
      <c r="J1008" s="174">
        <v>0</v>
      </c>
      <c r="K1008" s="174">
        <v>0</v>
      </c>
      <c r="L1008" s="174">
        <v>0</v>
      </c>
      <c r="M1008" s="174">
        <v>0</v>
      </c>
      <c r="N1008" s="174">
        <v>0</v>
      </c>
    </row>
    <row r="1009" spans="1:14" hidden="1" outlineLevel="1" x14ac:dyDescent="0.25">
      <c r="A1009" s="175" t="s">
        <v>294</v>
      </c>
      <c r="B1009" s="175" t="s">
        <v>295</v>
      </c>
      <c r="C1009" s="175" t="s">
        <v>214</v>
      </c>
      <c r="D1009" s="175" t="s">
        <v>215</v>
      </c>
      <c r="E1009" s="175"/>
      <c r="F1009" s="174">
        <v>0</v>
      </c>
      <c r="G1009" s="174">
        <v>0</v>
      </c>
      <c r="H1009" s="174">
        <v>0</v>
      </c>
      <c r="I1009" s="174">
        <v>0</v>
      </c>
      <c r="J1009" s="174">
        <v>0</v>
      </c>
      <c r="K1009" s="174">
        <v>0</v>
      </c>
      <c r="L1009" s="174">
        <v>0</v>
      </c>
      <c r="M1009" s="174">
        <v>0</v>
      </c>
      <c r="N1009" s="174">
        <v>0</v>
      </c>
    </row>
    <row r="1010" spans="1:14" hidden="1" outlineLevel="1" x14ac:dyDescent="0.25">
      <c r="A1010" s="175" t="s">
        <v>294</v>
      </c>
      <c r="B1010" s="175" t="s">
        <v>295</v>
      </c>
      <c r="C1010" s="175" t="s">
        <v>216</v>
      </c>
      <c r="D1010" s="175" t="s">
        <v>217</v>
      </c>
      <c r="E1010" s="175"/>
      <c r="F1010" s="174">
        <v>0</v>
      </c>
      <c r="G1010" s="174">
        <v>0</v>
      </c>
      <c r="H1010" s="174">
        <v>0</v>
      </c>
      <c r="I1010" s="174">
        <v>0</v>
      </c>
      <c r="J1010" s="174">
        <v>0</v>
      </c>
      <c r="K1010" s="174">
        <v>0</v>
      </c>
      <c r="L1010" s="174">
        <v>0</v>
      </c>
      <c r="M1010" s="174">
        <v>0</v>
      </c>
      <c r="N1010" s="174">
        <v>0</v>
      </c>
    </row>
    <row r="1011" spans="1:14" hidden="1" outlineLevel="1" x14ac:dyDescent="0.25">
      <c r="A1011" s="175" t="s">
        <v>294</v>
      </c>
      <c r="B1011" s="175" t="s">
        <v>295</v>
      </c>
      <c r="C1011" s="175" t="s">
        <v>218</v>
      </c>
      <c r="D1011" s="175" t="s">
        <v>219</v>
      </c>
      <c r="E1011" s="175"/>
      <c r="F1011" s="174">
        <v>0</v>
      </c>
      <c r="G1011" s="174">
        <v>0</v>
      </c>
      <c r="H1011" s="174">
        <v>0</v>
      </c>
      <c r="I1011" s="174">
        <v>0</v>
      </c>
      <c r="J1011" s="174">
        <v>0</v>
      </c>
      <c r="K1011" s="174">
        <v>0</v>
      </c>
      <c r="L1011" s="174">
        <v>0</v>
      </c>
      <c r="M1011" s="174">
        <v>0</v>
      </c>
      <c r="N1011" s="174">
        <v>0</v>
      </c>
    </row>
    <row r="1012" spans="1:14" hidden="1" outlineLevel="1" x14ac:dyDescent="0.25">
      <c r="A1012" s="175" t="s">
        <v>294</v>
      </c>
      <c r="B1012" s="175" t="s">
        <v>295</v>
      </c>
      <c r="C1012" s="175" t="s">
        <v>482</v>
      </c>
      <c r="D1012" s="175" t="s">
        <v>483</v>
      </c>
      <c r="E1012" s="175"/>
      <c r="F1012" s="174">
        <v>0</v>
      </c>
      <c r="G1012" s="174">
        <v>0</v>
      </c>
      <c r="H1012" s="174">
        <v>0</v>
      </c>
      <c r="I1012" s="174">
        <v>0</v>
      </c>
      <c r="J1012" s="174">
        <v>0</v>
      </c>
      <c r="K1012" s="174">
        <v>0</v>
      </c>
      <c r="L1012" s="174">
        <v>0</v>
      </c>
      <c r="M1012" s="174">
        <v>0</v>
      </c>
      <c r="N1012" s="174">
        <v>0</v>
      </c>
    </row>
    <row r="1013" spans="1:14" hidden="1" outlineLevel="1" x14ac:dyDescent="0.25">
      <c r="A1013" s="175" t="s">
        <v>294</v>
      </c>
      <c r="B1013" s="175" t="s">
        <v>295</v>
      </c>
      <c r="C1013" s="175" t="s">
        <v>484</v>
      </c>
      <c r="D1013" s="175" t="s">
        <v>220</v>
      </c>
      <c r="E1013" s="175"/>
      <c r="F1013" s="174">
        <v>0</v>
      </c>
      <c r="G1013" s="174">
        <v>0</v>
      </c>
      <c r="H1013" s="174">
        <v>0</v>
      </c>
      <c r="I1013" s="174">
        <v>0</v>
      </c>
      <c r="J1013" s="174">
        <v>0</v>
      </c>
      <c r="K1013" s="174">
        <v>0</v>
      </c>
      <c r="L1013" s="174">
        <v>0</v>
      </c>
      <c r="M1013" s="174">
        <v>0</v>
      </c>
      <c r="N1013" s="174">
        <v>0</v>
      </c>
    </row>
    <row r="1014" spans="1:14" hidden="1" outlineLevel="1" x14ac:dyDescent="0.25"/>
    <row r="1015" spans="1:14" hidden="1" outlineLevel="1" x14ac:dyDescent="0.25"/>
    <row r="1016" spans="1:14" hidden="1" outlineLevel="1" x14ac:dyDescent="0.25">
      <c r="A1016" s="173" t="s">
        <v>296</v>
      </c>
    </row>
    <row r="1017" spans="1:14" hidden="1" outlineLevel="1" x14ac:dyDescent="0.25">
      <c r="A1017" s="175" t="s">
        <v>6</v>
      </c>
      <c r="B1017" s="175" t="s">
        <v>143</v>
      </c>
      <c r="C1017" s="175" t="s">
        <v>14</v>
      </c>
      <c r="D1017" s="173" t="s">
        <v>144</v>
      </c>
      <c r="E1017" s="173"/>
      <c r="F1017" s="174" t="s">
        <v>145</v>
      </c>
      <c r="G1017" s="174" t="s">
        <v>146</v>
      </c>
      <c r="H1017" s="174" t="s">
        <v>147</v>
      </c>
      <c r="I1017" s="174" t="s">
        <v>148</v>
      </c>
      <c r="J1017" s="174" t="s">
        <v>149</v>
      </c>
      <c r="K1017" s="174" t="s">
        <v>150</v>
      </c>
      <c r="L1017" s="174" t="s">
        <v>151</v>
      </c>
      <c r="M1017" s="174" t="s">
        <v>152</v>
      </c>
      <c r="N1017" s="174" t="s">
        <v>5</v>
      </c>
    </row>
    <row r="1018" spans="1:14" hidden="1" outlineLevel="1" x14ac:dyDescent="0.25">
      <c r="A1018" s="175" t="s">
        <v>297</v>
      </c>
      <c r="B1018" s="175" t="s">
        <v>298</v>
      </c>
      <c r="C1018" s="175" t="s">
        <v>155</v>
      </c>
      <c r="D1018" s="175" t="s">
        <v>156</v>
      </c>
      <c r="E1018" s="175"/>
      <c r="F1018" s="174">
        <v>672</v>
      </c>
      <c r="G1018" s="174">
        <v>0</v>
      </c>
      <c r="H1018" s="174">
        <v>0</v>
      </c>
      <c r="I1018" s="174">
        <v>0</v>
      </c>
      <c r="J1018" s="174">
        <v>0</v>
      </c>
      <c r="K1018" s="174">
        <v>0</v>
      </c>
      <c r="L1018" s="174">
        <v>0</v>
      </c>
      <c r="M1018" s="174">
        <v>0</v>
      </c>
      <c r="N1018" s="174">
        <v>672</v>
      </c>
    </row>
    <row r="1019" spans="1:14" hidden="1" outlineLevel="1" x14ac:dyDescent="0.25">
      <c r="A1019" s="175" t="s">
        <v>297</v>
      </c>
      <c r="B1019" s="175" t="s">
        <v>298</v>
      </c>
      <c r="C1019" s="175" t="s">
        <v>157</v>
      </c>
      <c r="D1019" s="175" t="s">
        <v>158</v>
      </c>
      <c r="E1019" s="175"/>
      <c r="F1019" s="174">
        <v>0</v>
      </c>
      <c r="G1019" s="174">
        <v>0</v>
      </c>
      <c r="H1019" s="174">
        <v>0</v>
      </c>
      <c r="I1019" s="174">
        <v>0</v>
      </c>
      <c r="J1019" s="174">
        <v>22176</v>
      </c>
      <c r="K1019" s="174">
        <v>0</v>
      </c>
      <c r="L1019" s="174">
        <v>0</v>
      </c>
      <c r="M1019" s="174">
        <v>0</v>
      </c>
      <c r="N1019" s="174">
        <v>22176</v>
      </c>
    </row>
    <row r="1020" spans="1:14" hidden="1" outlineLevel="1" x14ac:dyDescent="0.25">
      <c r="A1020" s="175" t="s">
        <v>297</v>
      </c>
      <c r="B1020" s="175" t="s">
        <v>298</v>
      </c>
      <c r="C1020" s="175" t="s">
        <v>159</v>
      </c>
      <c r="D1020" s="175" t="s">
        <v>160</v>
      </c>
      <c r="E1020" s="175"/>
      <c r="F1020" s="174">
        <v>0</v>
      </c>
      <c r="G1020" s="174">
        <v>12640</v>
      </c>
      <c r="H1020" s="174">
        <v>0</v>
      </c>
      <c r="I1020" s="174">
        <v>0</v>
      </c>
      <c r="J1020" s="174">
        <v>0</v>
      </c>
      <c r="K1020" s="174">
        <v>0</v>
      </c>
      <c r="L1020" s="174">
        <v>0</v>
      </c>
      <c r="M1020" s="174">
        <v>0</v>
      </c>
      <c r="N1020" s="174">
        <v>12640</v>
      </c>
    </row>
    <row r="1021" spans="1:14" hidden="1" outlineLevel="1" x14ac:dyDescent="0.25">
      <c r="A1021" s="175" t="s">
        <v>297</v>
      </c>
      <c r="B1021" s="175" t="s">
        <v>298</v>
      </c>
      <c r="C1021" s="175" t="s">
        <v>161</v>
      </c>
      <c r="D1021" s="175" t="s">
        <v>162</v>
      </c>
      <c r="E1021" s="175"/>
      <c r="F1021" s="174">
        <v>432</v>
      </c>
      <c r="G1021" s="174">
        <v>384</v>
      </c>
      <c r="H1021" s="174">
        <v>0</v>
      </c>
      <c r="I1021" s="174">
        <v>0</v>
      </c>
      <c r="J1021" s="174">
        <v>6672</v>
      </c>
      <c r="K1021" s="174">
        <v>0</v>
      </c>
      <c r="L1021" s="174">
        <v>0</v>
      </c>
      <c r="M1021" s="174">
        <v>0</v>
      </c>
      <c r="N1021" s="174">
        <v>7488</v>
      </c>
    </row>
    <row r="1022" spans="1:14" hidden="1" outlineLevel="1" x14ac:dyDescent="0.25">
      <c r="A1022" s="175" t="s">
        <v>297</v>
      </c>
      <c r="B1022" s="175" t="s">
        <v>298</v>
      </c>
      <c r="C1022" s="175" t="s">
        <v>163</v>
      </c>
      <c r="D1022" s="175" t="s">
        <v>164</v>
      </c>
      <c r="E1022" s="175"/>
      <c r="F1022" s="174">
        <v>0</v>
      </c>
      <c r="G1022" s="174">
        <v>0</v>
      </c>
      <c r="H1022" s="174">
        <v>0</v>
      </c>
      <c r="I1022" s="174">
        <v>0</v>
      </c>
      <c r="J1022" s="174">
        <v>0</v>
      </c>
      <c r="K1022" s="174">
        <v>0</v>
      </c>
      <c r="L1022" s="174">
        <v>0</v>
      </c>
      <c r="M1022" s="174">
        <v>0</v>
      </c>
      <c r="N1022" s="174">
        <v>0</v>
      </c>
    </row>
    <row r="1023" spans="1:14" hidden="1" outlineLevel="1" x14ac:dyDescent="0.25">
      <c r="A1023" s="175" t="s">
        <v>297</v>
      </c>
      <c r="B1023" s="175" t="s">
        <v>298</v>
      </c>
      <c r="C1023" s="175" t="s">
        <v>165</v>
      </c>
      <c r="D1023" s="175" t="s">
        <v>166</v>
      </c>
      <c r="E1023" s="175"/>
      <c r="F1023" s="174">
        <v>1056</v>
      </c>
      <c r="G1023" s="174">
        <v>0</v>
      </c>
      <c r="H1023" s="174">
        <v>0</v>
      </c>
      <c r="I1023" s="174">
        <v>0</v>
      </c>
      <c r="J1023" s="174">
        <v>0</v>
      </c>
      <c r="K1023" s="174">
        <v>0</v>
      </c>
      <c r="L1023" s="174">
        <v>0</v>
      </c>
      <c r="M1023" s="174">
        <v>0</v>
      </c>
      <c r="N1023" s="174">
        <v>1056</v>
      </c>
    </row>
    <row r="1024" spans="1:14" hidden="1" outlineLevel="1" x14ac:dyDescent="0.25">
      <c r="A1024" s="175" t="s">
        <v>297</v>
      </c>
      <c r="B1024" s="175" t="s">
        <v>298</v>
      </c>
      <c r="C1024" s="175" t="s">
        <v>167</v>
      </c>
      <c r="D1024" s="175" t="s">
        <v>168</v>
      </c>
      <c r="E1024" s="175"/>
      <c r="F1024" s="174">
        <v>0</v>
      </c>
      <c r="G1024" s="174">
        <v>64</v>
      </c>
      <c r="H1024" s="174">
        <v>0</v>
      </c>
      <c r="I1024" s="174">
        <v>0</v>
      </c>
      <c r="J1024" s="174">
        <v>0</v>
      </c>
      <c r="K1024" s="174">
        <v>1504</v>
      </c>
      <c r="L1024" s="174">
        <v>0</v>
      </c>
      <c r="M1024" s="174">
        <v>0</v>
      </c>
      <c r="N1024" s="174">
        <v>1568</v>
      </c>
    </row>
    <row r="1025" spans="1:14" hidden="1" outlineLevel="1" x14ac:dyDescent="0.25">
      <c r="A1025" s="175" t="s">
        <v>297</v>
      </c>
      <c r="B1025" s="175" t="s">
        <v>298</v>
      </c>
      <c r="C1025" s="175" t="s">
        <v>169</v>
      </c>
      <c r="D1025" s="175" t="s">
        <v>170</v>
      </c>
      <c r="E1025" s="175"/>
      <c r="F1025" s="174">
        <v>0</v>
      </c>
      <c r="G1025" s="174">
        <v>0</v>
      </c>
      <c r="H1025" s="174">
        <v>0</v>
      </c>
      <c r="I1025" s="174">
        <v>0</v>
      </c>
      <c r="J1025" s="174">
        <v>0</v>
      </c>
      <c r="K1025" s="174">
        <v>0</v>
      </c>
      <c r="L1025" s="174">
        <v>0</v>
      </c>
      <c r="M1025" s="174">
        <v>0</v>
      </c>
      <c r="N1025" s="174">
        <v>0</v>
      </c>
    </row>
    <row r="1026" spans="1:14" hidden="1" outlineLevel="1" x14ac:dyDescent="0.25">
      <c r="A1026" s="175" t="s">
        <v>297</v>
      </c>
      <c r="B1026" s="175" t="s">
        <v>298</v>
      </c>
      <c r="C1026" s="175" t="s">
        <v>171</v>
      </c>
      <c r="D1026" s="175" t="s">
        <v>172</v>
      </c>
      <c r="E1026" s="175"/>
      <c r="F1026" s="174">
        <v>192</v>
      </c>
      <c r="G1026" s="174">
        <v>0</v>
      </c>
      <c r="H1026" s="174">
        <v>0</v>
      </c>
      <c r="I1026" s="174">
        <v>0</v>
      </c>
      <c r="J1026" s="174">
        <v>64</v>
      </c>
      <c r="K1026" s="174">
        <v>0</v>
      </c>
      <c r="L1026" s="174">
        <v>0</v>
      </c>
      <c r="M1026" s="174">
        <v>0</v>
      </c>
      <c r="N1026" s="174">
        <v>256</v>
      </c>
    </row>
    <row r="1027" spans="1:14" hidden="1" outlineLevel="1" x14ac:dyDescent="0.25">
      <c r="A1027" s="175" t="s">
        <v>297</v>
      </c>
      <c r="B1027" s="175" t="s">
        <v>298</v>
      </c>
      <c r="C1027" s="175" t="s">
        <v>173</v>
      </c>
      <c r="D1027" s="175" t="s">
        <v>174</v>
      </c>
      <c r="E1027" s="175"/>
      <c r="F1027" s="174">
        <v>0</v>
      </c>
      <c r="G1027" s="174">
        <v>704</v>
      </c>
      <c r="H1027" s="174">
        <v>0</v>
      </c>
      <c r="I1027" s="174">
        <v>0</v>
      </c>
      <c r="J1027" s="174">
        <v>0</v>
      </c>
      <c r="K1027" s="174">
        <v>0</v>
      </c>
      <c r="L1027" s="174">
        <v>0</v>
      </c>
      <c r="M1027" s="174">
        <v>0</v>
      </c>
      <c r="N1027" s="174">
        <v>704</v>
      </c>
    </row>
    <row r="1028" spans="1:14" hidden="1" outlineLevel="1" x14ac:dyDescent="0.25">
      <c r="A1028" s="175" t="s">
        <v>297</v>
      </c>
      <c r="B1028" s="175" t="s">
        <v>298</v>
      </c>
      <c r="C1028" s="175" t="s">
        <v>175</v>
      </c>
      <c r="D1028" s="175" t="s">
        <v>176</v>
      </c>
      <c r="E1028" s="175"/>
      <c r="F1028" s="174">
        <v>0</v>
      </c>
      <c r="G1028" s="174">
        <v>0</v>
      </c>
      <c r="H1028" s="174">
        <v>0</v>
      </c>
      <c r="I1028" s="174">
        <v>0</v>
      </c>
      <c r="J1028" s="174">
        <v>0</v>
      </c>
      <c r="K1028" s="174">
        <v>27984</v>
      </c>
      <c r="L1028" s="174">
        <v>0</v>
      </c>
      <c r="M1028" s="174">
        <v>0</v>
      </c>
      <c r="N1028" s="174">
        <v>27984</v>
      </c>
    </row>
    <row r="1029" spans="1:14" hidden="1" outlineLevel="1" x14ac:dyDescent="0.25">
      <c r="A1029" s="175" t="s">
        <v>297</v>
      </c>
      <c r="B1029" s="175" t="s">
        <v>298</v>
      </c>
      <c r="C1029" s="175" t="s">
        <v>177</v>
      </c>
      <c r="D1029" s="175" t="s">
        <v>178</v>
      </c>
      <c r="E1029" s="175"/>
      <c r="F1029" s="174">
        <v>89568</v>
      </c>
      <c r="G1029" s="174">
        <v>0</v>
      </c>
      <c r="H1029" s="174">
        <v>0</v>
      </c>
      <c r="I1029" s="174">
        <v>0</v>
      </c>
      <c r="J1029" s="174">
        <v>0</v>
      </c>
      <c r="K1029" s="174">
        <v>0</v>
      </c>
      <c r="L1029" s="174">
        <v>0</v>
      </c>
      <c r="M1029" s="174">
        <v>0</v>
      </c>
      <c r="N1029" s="174">
        <v>89568</v>
      </c>
    </row>
    <row r="1030" spans="1:14" hidden="1" outlineLevel="1" x14ac:dyDescent="0.25">
      <c r="A1030" s="175" t="s">
        <v>297</v>
      </c>
      <c r="B1030" s="175" t="s">
        <v>298</v>
      </c>
      <c r="C1030" s="175" t="s">
        <v>179</v>
      </c>
      <c r="D1030" s="175" t="s">
        <v>180</v>
      </c>
      <c r="E1030" s="175"/>
      <c r="F1030" s="174">
        <v>5504</v>
      </c>
      <c r="G1030" s="174">
        <v>0</v>
      </c>
      <c r="H1030" s="174">
        <v>0</v>
      </c>
      <c r="I1030" s="174">
        <v>0</v>
      </c>
      <c r="J1030" s="174">
        <v>0</v>
      </c>
      <c r="K1030" s="174">
        <v>0</v>
      </c>
      <c r="L1030" s="174">
        <v>0</v>
      </c>
      <c r="M1030" s="174">
        <v>0</v>
      </c>
      <c r="N1030" s="174">
        <v>5504</v>
      </c>
    </row>
    <row r="1031" spans="1:14" hidden="1" outlineLevel="1" x14ac:dyDescent="0.25">
      <c r="A1031" s="175" t="s">
        <v>297</v>
      </c>
      <c r="B1031" s="175" t="s">
        <v>298</v>
      </c>
      <c r="C1031" s="175" t="s">
        <v>181</v>
      </c>
      <c r="D1031" s="175" t="s">
        <v>182</v>
      </c>
      <c r="E1031" s="175"/>
      <c r="F1031" s="174">
        <v>0</v>
      </c>
      <c r="G1031" s="174">
        <v>0</v>
      </c>
      <c r="H1031" s="174">
        <v>0</v>
      </c>
      <c r="I1031" s="174">
        <v>0</v>
      </c>
      <c r="J1031" s="174">
        <v>0</v>
      </c>
      <c r="K1031" s="174">
        <v>0</v>
      </c>
      <c r="L1031" s="174">
        <v>0</v>
      </c>
      <c r="M1031" s="174">
        <v>0</v>
      </c>
      <c r="N1031" s="174">
        <v>0</v>
      </c>
    </row>
    <row r="1032" spans="1:14" hidden="1" outlineLevel="1" x14ac:dyDescent="0.25">
      <c r="A1032" s="175" t="s">
        <v>297</v>
      </c>
      <c r="B1032" s="175" t="s">
        <v>298</v>
      </c>
      <c r="C1032" s="175" t="s">
        <v>183</v>
      </c>
      <c r="D1032" s="175" t="s">
        <v>184</v>
      </c>
      <c r="E1032" s="175"/>
      <c r="F1032" s="174">
        <v>0</v>
      </c>
      <c r="G1032" s="174">
        <v>0</v>
      </c>
      <c r="H1032" s="174">
        <v>0</v>
      </c>
      <c r="I1032" s="174">
        <v>0</v>
      </c>
      <c r="J1032" s="174">
        <v>0</v>
      </c>
      <c r="K1032" s="174">
        <v>0</v>
      </c>
      <c r="L1032" s="174">
        <v>0</v>
      </c>
      <c r="M1032" s="174">
        <v>0</v>
      </c>
      <c r="N1032" s="174">
        <v>0</v>
      </c>
    </row>
    <row r="1033" spans="1:14" hidden="1" outlineLevel="1" x14ac:dyDescent="0.25">
      <c r="A1033" s="175" t="s">
        <v>297</v>
      </c>
      <c r="B1033" s="175" t="s">
        <v>298</v>
      </c>
      <c r="C1033" s="175" t="s">
        <v>185</v>
      </c>
      <c r="D1033" s="175" t="s">
        <v>186</v>
      </c>
      <c r="E1033" s="175"/>
      <c r="F1033" s="174">
        <v>0</v>
      </c>
      <c r="G1033" s="174">
        <v>0</v>
      </c>
      <c r="H1033" s="174">
        <v>0</v>
      </c>
      <c r="I1033" s="174">
        <v>0</v>
      </c>
      <c r="J1033" s="174">
        <v>0</v>
      </c>
      <c r="K1033" s="174">
        <v>18704</v>
      </c>
      <c r="L1033" s="174">
        <v>0</v>
      </c>
      <c r="M1033" s="174">
        <v>0</v>
      </c>
      <c r="N1033" s="174">
        <v>18704</v>
      </c>
    </row>
    <row r="1034" spans="1:14" hidden="1" outlineLevel="1" x14ac:dyDescent="0.25">
      <c r="A1034" s="175" t="s">
        <v>297</v>
      </c>
      <c r="B1034" s="175" t="s">
        <v>298</v>
      </c>
      <c r="C1034" s="175" t="s">
        <v>187</v>
      </c>
      <c r="D1034" s="175" t="s">
        <v>188</v>
      </c>
      <c r="E1034" s="175"/>
      <c r="F1034" s="174">
        <v>0</v>
      </c>
      <c r="G1034" s="174">
        <v>0</v>
      </c>
      <c r="H1034" s="174">
        <v>0</v>
      </c>
      <c r="I1034" s="174">
        <v>0</v>
      </c>
      <c r="J1034" s="174">
        <v>0</v>
      </c>
      <c r="K1034" s="174">
        <v>0</v>
      </c>
      <c r="L1034" s="174">
        <v>0</v>
      </c>
      <c r="M1034" s="174">
        <v>0</v>
      </c>
      <c r="N1034" s="174">
        <v>0</v>
      </c>
    </row>
    <row r="1035" spans="1:14" hidden="1" outlineLevel="1" x14ac:dyDescent="0.25">
      <c r="A1035" s="175" t="s">
        <v>297</v>
      </c>
      <c r="B1035" s="175" t="s">
        <v>298</v>
      </c>
      <c r="C1035" s="175" t="s">
        <v>189</v>
      </c>
      <c r="D1035" s="175" t="s">
        <v>190</v>
      </c>
      <c r="E1035" s="175"/>
      <c r="F1035" s="174">
        <v>0</v>
      </c>
      <c r="G1035" s="174">
        <v>0</v>
      </c>
      <c r="H1035" s="174">
        <v>0</v>
      </c>
      <c r="I1035" s="174">
        <v>0</v>
      </c>
      <c r="J1035" s="174">
        <v>0</v>
      </c>
      <c r="K1035" s="174">
        <v>0</v>
      </c>
      <c r="L1035" s="174">
        <v>0</v>
      </c>
      <c r="M1035" s="174">
        <v>0</v>
      </c>
      <c r="N1035" s="174">
        <v>0</v>
      </c>
    </row>
    <row r="1036" spans="1:14" hidden="1" outlineLevel="1" x14ac:dyDescent="0.25">
      <c r="A1036" s="175" t="s">
        <v>297</v>
      </c>
      <c r="B1036" s="175" t="s">
        <v>298</v>
      </c>
      <c r="C1036" s="175" t="s">
        <v>191</v>
      </c>
      <c r="D1036" s="175" t="s">
        <v>192</v>
      </c>
      <c r="E1036" s="175"/>
      <c r="F1036" s="174">
        <v>0</v>
      </c>
      <c r="G1036" s="174">
        <v>29280</v>
      </c>
      <c r="H1036" s="174">
        <v>0</v>
      </c>
      <c r="I1036" s="174">
        <v>0</v>
      </c>
      <c r="J1036" s="174">
        <v>0</v>
      </c>
      <c r="K1036" s="174">
        <v>0</v>
      </c>
      <c r="L1036" s="174">
        <v>0</v>
      </c>
      <c r="M1036" s="174">
        <v>0</v>
      </c>
      <c r="N1036" s="174">
        <v>29280</v>
      </c>
    </row>
    <row r="1037" spans="1:14" hidden="1" outlineLevel="1" x14ac:dyDescent="0.25">
      <c r="A1037" s="175" t="s">
        <v>297</v>
      </c>
      <c r="B1037" s="175" t="s">
        <v>298</v>
      </c>
      <c r="C1037" s="175" t="s">
        <v>193</v>
      </c>
      <c r="D1037" s="175" t="s">
        <v>194</v>
      </c>
      <c r="E1037" s="175"/>
      <c r="F1037" s="174">
        <v>0</v>
      </c>
      <c r="G1037" s="174">
        <v>0</v>
      </c>
      <c r="H1037" s="174">
        <v>0</v>
      </c>
      <c r="I1037" s="174">
        <v>0</v>
      </c>
      <c r="J1037" s="174">
        <v>12832</v>
      </c>
      <c r="K1037" s="174">
        <v>0</v>
      </c>
      <c r="L1037" s="174">
        <v>0</v>
      </c>
      <c r="M1037" s="174">
        <v>0</v>
      </c>
      <c r="N1037" s="174">
        <v>12832</v>
      </c>
    </row>
    <row r="1038" spans="1:14" hidden="1" outlineLevel="1" x14ac:dyDescent="0.25">
      <c r="A1038" s="175" t="s">
        <v>297</v>
      </c>
      <c r="B1038" s="175" t="s">
        <v>298</v>
      </c>
      <c r="C1038" s="175" t="s">
        <v>195</v>
      </c>
      <c r="D1038" s="175" t="s">
        <v>196</v>
      </c>
      <c r="E1038" s="175"/>
      <c r="F1038" s="174">
        <v>0</v>
      </c>
      <c r="G1038" s="174">
        <v>0</v>
      </c>
      <c r="H1038" s="174">
        <v>0</v>
      </c>
      <c r="I1038" s="174">
        <v>0</v>
      </c>
      <c r="J1038" s="174">
        <v>8256</v>
      </c>
      <c r="K1038" s="174">
        <v>0</v>
      </c>
      <c r="L1038" s="174">
        <v>0</v>
      </c>
      <c r="M1038" s="174">
        <v>0</v>
      </c>
      <c r="N1038" s="174">
        <v>8256</v>
      </c>
    </row>
    <row r="1039" spans="1:14" hidden="1" outlineLevel="1" x14ac:dyDescent="0.25">
      <c r="A1039" s="175" t="s">
        <v>297</v>
      </c>
      <c r="B1039" s="175" t="s">
        <v>298</v>
      </c>
      <c r="C1039" s="175" t="s">
        <v>197</v>
      </c>
      <c r="D1039" s="175" t="s">
        <v>198</v>
      </c>
      <c r="E1039" s="175"/>
      <c r="F1039" s="174">
        <v>0</v>
      </c>
      <c r="G1039" s="174">
        <v>0</v>
      </c>
      <c r="H1039" s="174">
        <v>0</v>
      </c>
      <c r="I1039" s="174">
        <v>0</v>
      </c>
      <c r="J1039" s="174">
        <v>480</v>
      </c>
      <c r="K1039" s="174">
        <v>0</v>
      </c>
      <c r="L1039" s="174">
        <v>0</v>
      </c>
      <c r="M1039" s="174">
        <v>0</v>
      </c>
      <c r="N1039" s="174">
        <v>480</v>
      </c>
    </row>
    <row r="1040" spans="1:14" hidden="1" outlineLevel="1" x14ac:dyDescent="0.25">
      <c r="A1040" s="175" t="s">
        <v>297</v>
      </c>
      <c r="B1040" s="175" t="s">
        <v>298</v>
      </c>
      <c r="C1040" s="175" t="s">
        <v>199</v>
      </c>
      <c r="D1040" s="175" t="s">
        <v>200</v>
      </c>
      <c r="E1040" s="175"/>
      <c r="F1040" s="174">
        <v>3648</v>
      </c>
      <c r="G1040" s="174">
        <v>0</v>
      </c>
      <c r="H1040" s="174">
        <v>0</v>
      </c>
      <c r="I1040" s="174">
        <v>0</v>
      </c>
      <c r="J1040" s="174">
        <v>0</v>
      </c>
      <c r="K1040" s="174">
        <v>0</v>
      </c>
      <c r="L1040" s="174">
        <v>0</v>
      </c>
      <c r="M1040" s="174">
        <v>0</v>
      </c>
      <c r="N1040" s="174">
        <v>3648</v>
      </c>
    </row>
    <row r="1041" spans="1:14" hidden="1" outlineLevel="1" x14ac:dyDescent="0.25">
      <c r="A1041" s="175" t="s">
        <v>297</v>
      </c>
      <c r="B1041" s="175" t="s">
        <v>298</v>
      </c>
      <c r="C1041" s="175" t="s">
        <v>201</v>
      </c>
      <c r="D1041" s="175" t="s">
        <v>202</v>
      </c>
      <c r="E1041" s="175"/>
      <c r="F1041" s="174">
        <v>144</v>
      </c>
      <c r="G1041" s="174">
        <v>0</v>
      </c>
      <c r="H1041" s="174">
        <v>0</v>
      </c>
      <c r="I1041" s="174">
        <v>0</v>
      </c>
      <c r="J1041" s="174">
        <v>48</v>
      </c>
      <c r="K1041" s="174">
        <v>0</v>
      </c>
      <c r="L1041" s="174">
        <v>0</v>
      </c>
      <c r="M1041" s="174">
        <v>0</v>
      </c>
      <c r="N1041" s="174">
        <v>192</v>
      </c>
    </row>
    <row r="1042" spans="1:14" hidden="1" outlineLevel="1" x14ac:dyDescent="0.25">
      <c r="A1042" s="175" t="s">
        <v>297</v>
      </c>
      <c r="B1042" s="175" t="s">
        <v>298</v>
      </c>
      <c r="C1042" s="175" t="s">
        <v>203</v>
      </c>
      <c r="D1042" s="175" t="s">
        <v>204</v>
      </c>
      <c r="E1042" s="175"/>
      <c r="F1042" s="174">
        <v>72848</v>
      </c>
      <c r="G1042" s="174">
        <v>0</v>
      </c>
      <c r="H1042" s="174">
        <v>0</v>
      </c>
      <c r="I1042" s="174">
        <v>0</v>
      </c>
      <c r="J1042" s="174">
        <v>0</v>
      </c>
      <c r="K1042" s="174">
        <v>0</v>
      </c>
      <c r="L1042" s="174">
        <v>0</v>
      </c>
      <c r="M1042" s="174">
        <v>0</v>
      </c>
      <c r="N1042" s="174">
        <v>72848</v>
      </c>
    </row>
    <row r="1043" spans="1:14" hidden="1" outlineLevel="1" x14ac:dyDescent="0.25">
      <c r="A1043" s="175" t="s">
        <v>297</v>
      </c>
      <c r="B1043" s="175" t="s">
        <v>298</v>
      </c>
      <c r="C1043" s="175" t="s">
        <v>205</v>
      </c>
      <c r="D1043" s="175" t="s">
        <v>206</v>
      </c>
      <c r="E1043" s="175"/>
      <c r="F1043" s="174">
        <v>6656</v>
      </c>
      <c r="G1043" s="174">
        <v>0</v>
      </c>
      <c r="H1043" s="174">
        <v>0</v>
      </c>
      <c r="I1043" s="174">
        <v>0</v>
      </c>
      <c r="J1043" s="174">
        <v>0</v>
      </c>
      <c r="K1043" s="174">
        <v>0</v>
      </c>
      <c r="L1043" s="174">
        <v>0</v>
      </c>
      <c r="M1043" s="174">
        <v>0</v>
      </c>
      <c r="N1043" s="174">
        <v>6656</v>
      </c>
    </row>
    <row r="1044" spans="1:14" hidden="1" outlineLevel="1" x14ac:dyDescent="0.25">
      <c r="A1044" s="175" t="s">
        <v>297</v>
      </c>
      <c r="B1044" s="175" t="s">
        <v>298</v>
      </c>
      <c r="C1044" s="175" t="s">
        <v>207</v>
      </c>
      <c r="D1044" s="175" t="s">
        <v>208</v>
      </c>
      <c r="E1044" s="175"/>
      <c r="F1044" s="174">
        <v>0</v>
      </c>
      <c r="G1044" s="174">
        <v>0</v>
      </c>
      <c r="H1044" s="174">
        <v>0</v>
      </c>
      <c r="I1044" s="174">
        <v>0</v>
      </c>
      <c r="J1044" s="174">
        <v>0</v>
      </c>
      <c r="K1044" s="174">
        <v>0</v>
      </c>
      <c r="L1044" s="174">
        <v>0</v>
      </c>
      <c r="M1044" s="174">
        <v>0</v>
      </c>
      <c r="N1044" s="174">
        <v>0</v>
      </c>
    </row>
    <row r="1045" spans="1:14" hidden="1" outlineLevel="1" x14ac:dyDescent="0.25">
      <c r="A1045" s="175" t="s">
        <v>297</v>
      </c>
      <c r="B1045" s="175" t="s">
        <v>298</v>
      </c>
      <c r="C1045" s="175" t="s">
        <v>209</v>
      </c>
      <c r="D1045" s="175" t="s">
        <v>210</v>
      </c>
      <c r="E1045" s="175"/>
      <c r="F1045" s="174">
        <v>180720</v>
      </c>
      <c r="G1045" s="174">
        <v>43072</v>
      </c>
      <c r="H1045" s="174">
        <v>0</v>
      </c>
      <c r="I1045" s="174">
        <v>0</v>
      </c>
      <c r="J1045" s="174">
        <v>50528</v>
      </c>
      <c r="K1045" s="174">
        <v>48192</v>
      </c>
      <c r="L1045" s="174">
        <v>0</v>
      </c>
      <c r="M1045" s="174">
        <v>0</v>
      </c>
      <c r="N1045" s="174">
        <v>322512</v>
      </c>
    </row>
    <row r="1046" spans="1:14" hidden="1" outlineLevel="1" x14ac:dyDescent="0.25">
      <c r="D1046" s="173" t="s">
        <v>211</v>
      </c>
      <c r="E1046" s="173"/>
    </row>
    <row r="1047" spans="1:14" hidden="1" outlineLevel="1" x14ac:dyDescent="0.25">
      <c r="A1047" s="175" t="s">
        <v>297</v>
      </c>
      <c r="B1047" s="175" t="s">
        <v>298</v>
      </c>
      <c r="C1047" s="175" t="s">
        <v>212</v>
      </c>
      <c r="D1047" s="175" t="s">
        <v>213</v>
      </c>
      <c r="E1047" s="175"/>
      <c r="F1047" s="174">
        <v>0</v>
      </c>
      <c r="G1047" s="174">
        <v>0</v>
      </c>
      <c r="H1047" s="174">
        <v>0</v>
      </c>
      <c r="I1047" s="174">
        <v>0</v>
      </c>
      <c r="J1047" s="174">
        <v>0</v>
      </c>
      <c r="K1047" s="174">
        <v>0</v>
      </c>
      <c r="L1047" s="174">
        <v>0</v>
      </c>
      <c r="M1047" s="174">
        <v>0</v>
      </c>
      <c r="N1047" s="174">
        <v>0</v>
      </c>
    </row>
    <row r="1048" spans="1:14" hidden="1" outlineLevel="1" x14ac:dyDescent="0.25">
      <c r="A1048" s="175" t="s">
        <v>297</v>
      </c>
      <c r="B1048" s="175" t="s">
        <v>298</v>
      </c>
      <c r="C1048" s="175" t="s">
        <v>214</v>
      </c>
      <c r="D1048" s="175" t="s">
        <v>215</v>
      </c>
      <c r="E1048" s="175"/>
      <c r="F1048" s="174">
        <v>0</v>
      </c>
      <c r="G1048" s="174">
        <v>0</v>
      </c>
      <c r="H1048" s="174">
        <v>0</v>
      </c>
      <c r="I1048" s="174">
        <v>0</v>
      </c>
      <c r="J1048" s="174">
        <v>0</v>
      </c>
      <c r="K1048" s="174">
        <v>0</v>
      </c>
      <c r="L1048" s="174">
        <v>0</v>
      </c>
      <c r="M1048" s="174">
        <v>0</v>
      </c>
      <c r="N1048" s="174">
        <v>0</v>
      </c>
    </row>
    <row r="1049" spans="1:14" hidden="1" outlineLevel="1" x14ac:dyDescent="0.25">
      <c r="A1049" s="175" t="s">
        <v>297</v>
      </c>
      <c r="B1049" s="175" t="s">
        <v>298</v>
      </c>
      <c r="C1049" s="175" t="s">
        <v>216</v>
      </c>
      <c r="D1049" s="175" t="s">
        <v>217</v>
      </c>
      <c r="E1049" s="175"/>
      <c r="F1049" s="174">
        <v>0</v>
      </c>
      <c r="G1049" s="174">
        <v>0</v>
      </c>
      <c r="H1049" s="174">
        <v>0</v>
      </c>
      <c r="I1049" s="174">
        <v>0</v>
      </c>
      <c r="J1049" s="174">
        <v>0</v>
      </c>
      <c r="K1049" s="174">
        <v>0</v>
      </c>
      <c r="L1049" s="174">
        <v>0</v>
      </c>
      <c r="M1049" s="174">
        <v>0</v>
      </c>
      <c r="N1049" s="174">
        <v>0</v>
      </c>
    </row>
    <row r="1050" spans="1:14" hidden="1" outlineLevel="1" x14ac:dyDescent="0.25">
      <c r="A1050" s="175" t="s">
        <v>297</v>
      </c>
      <c r="B1050" s="175" t="s">
        <v>298</v>
      </c>
      <c r="C1050" s="175" t="s">
        <v>218</v>
      </c>
      <c r="D1050" s="175" t="s">
        <v>219</v>
      </c>
      <c r="E1050" s="175"/>
      <c r="F1050" s="174">
        <v>0</v>
      </c>
      <c r="G1050" s="174">
        <v>0</v>
      </c>
      <c r="H1050" s="174">
        <v>0</v>
      </c>
      <c r="I1050" s="174">
        <v>0</v>
      </c>
      <c r="J1050" s="174">
        <v>0</v>
      </c>
      <c r="K1050" s="174">
        <v>0</v>
      </c>
      <c r="L1050" s="174">
        <v>0</v>
      </c>
      <c r="M1050" s="174">
        <v>0</v>
      </c>
      <c r="N1050" s="174">
        <v>0</v>
      </c>
    </row>
    <row r="1051" spans="1:14" hidden="1" outlineLevel="1" x14ac:dyDescent="0.25">
      <c r="A1051" s="175" t="s">
        <v>297</v>
      </c>
      <c r="B1051" s="175" t="s">
        <v>298</v>
      </c>
      <c r="C1051" s="175" t="s">
        <v>482</v>
      </c>
      <c r="D1051" s="175" t="s">
        <v>483</v>
      </c>
      <c r="E1051" s="175"/>
      <c r="F1051" s="174">
        <v>0</v>
      </c>
      <c r="G1051" s="174">
        <v>0</v>
      </c>
      <c r="H1051" s="174">
        <v>0</v>
      </c>
      <c r="I1051" s="174">
        <v>0</v>
      </c>
      <c r="J1051" s="174">
        <v>0</v>
      </c>
      <c r="K1051" s="174">
        <v>0</v>
      </c>
      <c r="L1051" s="174">
        <v>0</v>
      </c>
      <c r="M1051" s="174">
        <v>0</v>
      </c>
      <c r="N1051" s="174">
        <v>0</v>
      </c>
    </row>
    <row r="1052" spans="1:14" hidden="1" outlineLevel="1" x14ac:dyDescent="0.25">
      <c r="A1052" s="175" t="s">
        <v>297</v>
      </c>
      <c r="B1052" s="175" t="s">
        <v>298</v>
      </c>
      <c r="C1052" s="175" t="s">
        <v>484</v>
      </c>
      <c r="D1052" s="175" t="s">
        <v>220</v>
      </c>
      <c r="E1052" s="175"/>
      <c r="F1052" s="174">
        <v>0</v>
      </c>
      <c r="G1052" s="174">
        <v>0</v>
      </c>
      <c r="H1052" s="174">
        <v>0</v>
      </c>
      <c r="I1052" s="174">
        <v>0</v>
      </c>
      <c r="J1052" s="174">
        <v>0</v>
      </c>
      <c r="K1052" s="174">
        <v>0</v>
      </c>
      <c r="L1052" s="174">
        <v>0</v>
      </c>
      <c r="M1052" s="174">
        <v>0</v>
      </c>
      <c r="N1052" s="174">
        <v>0</v>
      </c>
    </row>
    <row r="1053" spans="1:14" hidden="1" outlineLevel="1" x14ac:dyDescent="0.25"/>
    <row r="1054" spans="1:14" hidden="1" outlineLevel="1" x14ac:dyDescent="0.25"/>
    <row r="1055" spans="1:14" hidden="1" outlineLevel="1" x14ac:dyDescent="0.25">
      <c r="A1055" s="173" t="s">
        <v>299</v>
      </c>
    </row>
    <row r="1056" spans="1:14" hidden="1" outlineLevel="1" x14ac:dyDescent="0.25">
      <c r="A1056" s="175" t="s">
        <v>6</v>
      </c>
      <c r="B1056" s="175" t="s">
        <v>143</v>
      </c>
      <c r="C1056" s="175" t="s">
        <v>14</v>
      </c>
      <c r="D1056" s="173" t="s">
        <v>144</v>
      </c>
      <c r="E1056" s="173"/>
      <c r="F1056" s="174" t="s">
        <v>145</v>
      </c>
      <c r="G1056" s="174" t="s">
        <v>146</v>
      </c>
      <c r="H1056" s="174" t="s">
        <v>147</v>
      </c>
      <c r="I1056" s="174" t="s">
        <v>148</v>
      </c>
      <c r="J1056" s="174" t="s">
        <v>149</v>
      </c>
      <c r="K1056" s="174" t="s">
        <v>150</v>
      </c>
      <c r="L1056" s="174" t="s">
        <v>151</v>
      </c>
      <c r="M1056" s="174" t="s">
        <v>152</v>
      </c>
      <c r="N1056" s="174" t="s">
        <v>5</v>
      </c>
    </row>
    <row r="1057" spans="1:14" hidden="1" outlineLevel="1" x14ac:dyDescent="0.25">
      <c r="A1057" s="175" t="s">
        <v>300</v>
      </c>
      <c r="B1057" s="175" t="s">
        <v>301</v>
      </c>
      <c r="C1057" s="175" t="s">
        <v>155</v>
      </c>
      <c r="D1057" s="175" t="s">
        <v>156</v>
      </c>
      <c r="E1057" s="175"/>
      <c r="F1057" s="174">
        <v>480</v>
      </c>
      <c r="G1057" s="174">
        <v>0</v>
      </c>
      <c r="H1057" s="174">
        <v>0</v>
      </c>
      <c r="I1057" s="174">
        <v>0</v>
      </c>
      <c r="J1057" s="174">
        <v>0</v>
      </c>
      <c r="K1057" s="174">
        <v>0</v>
      </c>
      <c r="L1057" s="174">
        <v>0</v>
      </c>
      <c r="M1057" s="174">
        <v>0</v>
      </c>
      <c r="N1057" s="174">
        <v>480</v>
      </c>
    </row>
    <row r="1058" spans="1:14" hidden="1" outlineLevel="1" x14ac:dyDescent="0.25">
      <c r="A1058" s="175" t="s">
        <v>300</v>
      </c>
      <c r="B1058" s="175" t="s">
        <v>301</v>
      </c>
      <c r="C1058" s="175" t="s">
        <v>157</v>
      </c>
      <c r="D1058" s="175" t="s">
        <v>158</v>
      </c>
      <c r="E1058" s="175"/>
      <c r="F1058" s="174">
        <v>0</v>
      </c>
      <c r="G1058" s="174">
        <v>0</v>
      </c>
      <c r="H1058" s="174">
        <v>0</v>
      </c>
      <c r="I1058" s="174">
        <v>0</v>
      </c>
      <c r="J1058" s="174">
        <v>54480</v>
      </c>
      <c r="K1058" s="174">
        <v>0</v>
      </c>
      <c r="L1058" s="174">
        <v>0</v>
      </c>
      <c r="M1058" s="174">
        <v>0</v>
      </c>
      <c r="N1058" s="174">
        <v>54480</v>
      </c>
    </row>
    <row r="1059" spans="1:14" hidden="1" outlineLevel="1" x14ac:dyDescent="0.25">
      <c r="A1059" s="175" t="s">
        <v>300</v>
      </c>
      <c r="B1059" s="175" t="s">
        <v>301</v>
      </c>
      <c r="C1059" s="175" t="s">
        <v>159</v>
      </c>
      <c r="D1059" s="175" t="s">
        <v>160</v>
      </c>
      <c r="E1059" s="175"/>
      <c r="F1059" s="174">
        <v>0</v>
      </c>
      <c r="G1059" s="174">
        <v>97152</v>
      </c>
      <c r="H1059" s="174">
        <v>0</v>
      </c>
      <c r="I1059" s="174">
        <v>0</v>
      </c>
      <c r="J1059" s="174">
        <v>0</v>
      </c>
      <c r="K1059" s="174">
        <v>0</v>
      </c>
      <c r="L1059" s="174">
        <v>0</v>
      </c>
      <c r="M1059" s="174">
        <v>0</v>
      </c>
      <c r="N1059" s="174">
        <v>97152</v>
      </c>
    </row>
    <row r="1060" spans="1:14" hidden="1" outlineLevel="1" x14ac:dyDescent="0.25">
      <c r="A1060" s="175" t="s">
        <v>300</v>
      </c>
      <c r="B1060" s="175" t="s">
        <v>301</v>
      </c>
      <c r="C1060" s="175" t="s">
        <v>161</v>
      </c>
      <c r="D1060" s="175" t="s">
        <v>162</v>
      </c>
      <c r="E1060" s="175"/>
      <c r="F1060" s="174">
        <v>560</v>
      </c>
      <c r="G1060" s="174">
        <v>0</v>
      </c>
      <c r="H1060" s="174">
        <v>0</v>
      </c>
      <c r="I1060" s="174">
        <v>0</v>
      </c>
      <c r="J1060" s="174">
        <v>8592</v>
      </c>
      <c r="K1060" s="174">
        <v>80</v>
      </c>
      <c r="L1060" s="174">
        <v>0</v>
      </c>
      <c r="M1060" s="174">
        <v>0</v>
      </c>
      <c r="N1060" s="174">
        <v>9232</v>
      </c>
    </row>
    <row r="1061" spans="1:14" hidden="1" outlineLevel="1" x14ac:dyDescent="0.25">
      <c r="A1061" s="175" t="s">
        <v>300</v>
      </c>
      <c r="B1061" s="175" t="s">
        <v>301</v>
      </c>
      <c r="C1061" s="175" t="s">
        <v>163</v>
      </c>
      <c r="D1061" s="175" t="s">
        <v>164</v>
      </c>
      <c r="E1061" s="175"/>
      <c r="F1061" s="174">
        <v>0</v>
      </c>
      <c r="G1061" s="174">
        <v>0</v>
      </c>
      <c r="H1061" s="174">
        <v>0</v>
      </c>
      <c r="I1061" s="174">
        <v>0</v>
      </c>
      <c r="J1061" s="174">
        <v>0</v>
      </c>
      <c r="K1061" s="174">
        <v>0</v>
      </c>
      <c r="L1061" s="174">
        <v>0</v>
      </c>
      <c r="M1061" s="174">
        <v>0</v>
      </c>
      <c r="N1061" s="174">
        <v>0</v>
      </c>
    </row>
    <row r="1062" spans="1:14" hidden="1" outlineLevel="1" x14ac:dyDescent="0.25">
      <c r="A1062" s="175" t="s">
        <v>300</v>
      </c>
      <c r="B1062" s="175" t="s">
        <v>301</v>
      </c>
      <c r="C1062" s="175" t="s">
        <v>165</v>
      </c>
      <c r="D1062" s="175" t="s">
        <v>166</v>
      </c>
      <c r="E1062" s="175"/>
      <c r="F1062" s="174">
        <v>0</v>
      </c>
      <c r="G1062" s="174">
        <v>0</v>
      </c>
      <c r="H1062" s="174">
        <v>0</v>
      </c>
      <c r="I1062" s="174">
        <v>0</v>
      </c>
      <c r="J1062" s="174">
        <v>2688</v>
      </c>
      <c r="K1062" s="174">
        <v>0</v>
      </c>
      <c r="L1062" s="174">
        <v>0</v>
      </c>
      <c r="M1062" s="174">
        <v>0</v>
      </c>
      <c r="N1062" s="174">
        <v>2688</v>
      </c>
    </row>
    <row r="1063" spans="1:14" hidden="1" outlineLevel="1" x14ac:dyDescent="0.25">
      <c r="A1063" s="175" t="s">
        <v>300</v>
      </c>
      <c r="B1063" s="175" t="s">
        <v>301</v>
      </c>
      <c r="C1063" s="175" t="s">
        <v>167</v>
      </c>
      <c r="D1063" s="175" t="s">
        <v>168</v>
      </c>
      <c r="E1063" s="175"/>
      <c r="F1063" s="174">
        <v>0</v>
      </c>
      <c r="G1063" s="174">
        <v>19104</v>
      </c>
      <c r="H1063" s="174">
        <v>0</v>
      </c>
      <c r="I1063" s="174">
        <v>0</v>
      </c>
      <c r="J1063" s="174">
        <v>0</v>
      </c>
      <c r="K1063" s="174">
        <v>976</v>
      </c>
      <c r="L1063" s="174">
        <v>0</v>
      </c>
      <c r="M1063" s="174">
        <v>0</v>
      </c>
      <c r="N1063" s="174">
        <v>20080</v>
      </c>
    </row>
    <row r="1064" spans="1:14" hidden="1" outlineLevel="1" x14ac:dyDescent="0.25">
      <c r="A1064" s="175" t="s">
        <v>300</v>
      </c>
      <c r="B1064" s="175" t="s">
        <v>301</v>
      </c>
      <c r="C1064" s="175" t="s">
        <v>169</v>
      </c>
      <c r="D1064" s="175" t="s">
        <v>170</v>
      </c>
      <c r="E1064" s="175"/>
      <c r="F1064" s="174">
        <v>0</v>
      </c>
      <c r="G1064" s="174">
        <v>0</v>
      </c>
      <c r="H1064" s="174">
        <v>0</v>
      </c>
      <c r="I1064" s="174">
        <v>0</v>
      </c>
      <c r="J1064" s="174">
        <v>0</v>
      </c>
      <c r="K1064" s="174">
        <v>0</v>
      </c>
      <c r="L1064" s="174">
        <v>0</v>
      </c>
      <c r="M1064" s="174">
        <v>0</v>
      </c>
      <c r="N1064" s="174">
        <v>0</v>
      </c>
    </row>
    <row r="1065" spans="1:14" hidden="1" outlineLevel="1" x14ac:dyDescent="0.25">
      <c r="A1065" s="175" t="s">
        <v>300</v>
      </c>
      <c r="B1065" s="175" t="s">
        <v>301</v>
      </c>
      <c r="C1065" s="175" t="s">
        <v>171</v>
      </c>
      <c r="D1065" s="175" t="s">
        <v>172</v>
      </c>
      <c r="E1065" s="175"/>
      <c r="F1065" s="174">
        <v>528</v>
      </c>
      <c r="G1065" s="174">
        <v>0</v>
      </c>
      <c r="H1065" s="174">
        <v>0</v>
      </c>
      <c r="I1065" s="174">
        <v>0</v>
      </c>
      <c r="J1065" s="174">
        <v>67632</v>
      </c>
      <c r="K1065" s="174">
        <v>0</v>
      </c>
      <c r="L1065" s="174">
        <v>0</v>
      </c>
      <c r="M1065" s="174">
        <v>0</v>
      </c>
      <c r="N1065" s="174">
        <v>68160</v>
      </c>
    </row>
    <row r="1066" spans="1:14" hidden="1" outlineLevel="1" x14ac:dyDescent="0.25">
      <c r="A1066" s="175" t="s">
        <v>300</v>
      </c>
      <c r="B1066" s="175" t="s">
        <v>301</v>
      </c>
      <c r="C1066" s="175" t="s">
        <v>173</v>
      </c>
      <c r="D1066" s="175" t="s">
        <v>174</v>
      </c>
      <c r="E1066" s="175"/>
      <c r="F1066" s="174">
        <v>0</v>
      </c>
      <c r="G1066" s="174">
        <v>0</v>
      </c>
      <c r="H1066" s="174">
        <v>0</v>
      </c>
      <c r="I1066" s="174">
        <v>0</v>
      </c>
      <c r="J1066" s="174">
        <v>0</v>
      </c>
      <c r="K1066" s="174">
        <v>0</v>
      </c>
      <c r="L1066" s="174">
        <v>0</v>
      </c>
      <c r="M1066" s="174">
        <v>0</v>
      </c>
      <c r="N1066" s="174">
        <v>0</v>
      </c>
    </row>
    <row r="1067" spans="1:14" hidden="1" outlineLevel="1" x14ac:dyDescent="0.25">
      <c r="A1067" s="175" t="s">
        <v>300</v>
      </c>
      <c r="B1067" s="175" t="s">
        <v>301</v>
      </c>
      <c r="C1067" s="175" t="s">
        <v>175</v>
      </c>
      <c r="D1067" s="175" t="s">
        <v>176</v>
      </c>
      <c r="E1067" s="175"/>
      <c r="F1067" s="174">
        <v>0</v>
      </c>
      <c r="G1067" s="174">
        <v>0</v>
      </c>
      <c r="H1067" s="174">
        <v>0</v>
      </c>
      <c r="I1067" s="174">
        <v>0</v>
      </c>
      <c r="J1067" s="174">
        <v>0</v>
      </c>
      <c r="K1067" s="174">
        <v>0</v>
      </c>
      <c r="L1067" s="174">
        <v>0</v>
      </c>
      <c r="M1067" s="174">
        <v>0</v>
      </c>
      <c r="N1067" s="174">
        <v>0</v>
      </c>
    </row>
    <row r="1068" spans="1:14" hidden="1" outlineLevel="1" x14ac:dyDescent="0.25">
      <c r="A1068" s="175" t="s">
        <v>300</v>
      </c>
      <c r="B1068" s="175" t="s">
        <v>301</v>
      </c>
      <c r="C1068" s="175" t="s">
        <v>177</v>
      </c>
      <c r="D1068" s="175" t="s">
        <v>178</v>
      </c>
      <c r="E1068" s="175"/>
      <c r="F1068" s="174">
        <v>190224</v>
      </c>
      <c r="G1068" s="174">
        <v>0</v>
      </c>
      <c r="H1068" s="174">
        <v>0</v>
      </c>
      <c r="I1068" s="174">
        <v>0</v>
      </c>
      <c r="J1068" s="174">
        <v>0</v>
      </c>
      <c r="K1068" s="174">
        <v>0</v>
      </c>
      <c r="L1068" s="174">
        <v>0</v>
      </c>
      <c r="M1068" s="174">
        <v>0</v>
      </c>
      <c r="N1068" s="174">
        <v>190224</v>
      </c>
    </row>
    <row r="1069" spans="1:14" hidden="1" outlineLevel="1" x14ac:dyDescent="0.25">
      <c r="A1069" s="175" t="s">
        <v>300</v>
      </c>
      <c r="B1069" s="175" t="s">
        <v>301</v>
      </c>
      <c r="C1069" s="175" t="s">
        <v>179</v>
      </c>
      <c r="D1069" s="175" t="s">
        <v>180</v>
      </c>
      <c r="E1069" s="175"/>
      <c r="F1069" s="174">
        <v>31280</v>
      </c>
      <c r="G1069" s="174">
        <v>0</v>
      </c>
      <c r="H1069" s="174">
        <v>0</v>
      </c>
      <c r="I1069" s="174">
        <v>0</v>
      </c>
      <c r="J1069" s="174">
        <v>0</v>
      </c>
      <c r="K1069" s="174">
        <v>0</v>
      </c>
      <c r="L1069" s="174">
        <v>0</v>
      </c>
      <c r="M1069" s="174">
        <v>0</v>
      </c>
      <c r="N1069" s="174">
        <v>31280</v>
      </c>
    </row>
    <row r="1070" spans="1:14" hidden="1" outlineLevel="1" x14ac:dyDescent="0.25">
      <c r="A1070" s="175" t="s">
        <v>300</v>
      </c>
      <c r="B1070" s="175" t="s">
        <v>301</v>
      </c>
      <c r="C1070" s="175" t="s">
        <v>181</v>
      </c>
      <c r="D1070" s="175" t="s">
        <v>182</v>
      </c>
      <c r="E1070" s="175"/>
      <c r="F1070" s="174">
        <v>0</v>
      </c>
      <c r="G1070" s="174">
        <v>0</v>
      </c>
      <c r="H1070" s="174">
        <v>0</v>
      </c>
      <c r="I1070" s="174">
        <v>0</v>
      </c>
      <c r="J1070" s="174">
        <v>0</v>
      </c>
      <c r="K1070" s="174">
        <v>0</v>
      </c>
      <c r="L1070" s="174">
        <v>0</v>
      </c>
      <c r="M1070" s="174">
        <v>0</v>
      </c>
      <c r="N1070" s="174">
        <v>0</v>
      </c>
    </row>
    <row r="1071" spans="1:14" hidden="1" outlineLevel="1" x14ac:dyDescent="0.25">
      <c r="A1071" s="175" t="s">
        <v>300</v>
      </c>
      <c r="B1071" s="175" t="s">
        <v>301</v>
      </c>
      <c r="C1071" s="175" t="s">
        <v>183</v>
      </c>
      <c r="D1071" s="175" t="s">
        <v>184</v>
      </c>
      <c r="E1071" s="175"/>
      <c r="F1071" s="174">
        <v>0</v>
      </c>
      <c r="G1071" s="174">
        <v>0</v>
      </c>
      <c r="H1071" s="174">
        <v>0</v>
      </c>
      <c r="I1071" s="174">
        <v>0</v>
      </c>
      <c r="J1071" s="174">
        <v>0</v>
      </c>
      <c r="K1071" s="174">
        <v>0</v>
      </c>
      <c r="L1071" s="174">
        <v>0</v>
      </c>
      <c r="M1071" s="174">
        <v>0</v>
      </c>
      <c r="N1071" s="174">
        <v>0</v>
      </c>
    </row>
    <row r="1072" spans="1:14" hidden="1" outlineLevel="1" x14ac:dyDescent="0.25">
      <c r="A1072" s="175" t="s">
        <v>300</v>
      </c>
      <c r="B1072" s="175" t="s">
        <v>301</v>
      </c>
      <c r="C1072" s="175" t="s">
        <v>185</v>
      </c>
      <c r="D1072" s="175" t="s">
        <v>186</v>
      </c>
      <c r="E1072" s="175"/>
      <c r="F1072" s="174">
        <v>48</v>
      </c>
      <c r="G1072" s="174">
        <v>0</v>
      </c>
      <c r="H1072" s="174">
        <v>0</v>
      </c>
      <c r="I1072" s="174">
        <v>0</v>
      </c>
      <c r="J1072" s="174">
        <v>0</v>
      </c>
      <c r="K1072" s="174">
        <v>5936</v>
      </c>
      <c r="L1072" s="174">
        <v>0</v>
      </c>
      <c r="M1072" s="174">
        <v>0</v>
      </c>
      <c r="N1072" s="174">
        <v>5984</v>
      </c>
    </row>
    <row r="1073" spans="1:14" hidden="1" outlineLevel="1" x14ac:dyDescent="0.25">
      <c r="A1073" s="175" t="s">
        <v>300</v>
      </c>
      <c r="B1073" s="175" t="s">
        <v>301</v>
      </c>
      <c r="C1073" s="175" t="s">
        <v>187</v>
      </c>
      <c r="D1073" s="175" t="s">
        <v>188</v>
      </c>
      <c r="E1073" s="175"/>
      <c r="F1073" s="174">
        <v>0</v>
      </c>
      <c r="G1073" s="174">
        <v>0</v>
      </c>
      <c r="H1073" s="174">
        <v>0</v>
      </c>
      <c r="I1073" s="174">
        <v>0</v>
      </c>
      <c r="J1073" s="174">
        <v>0</v>
      </c>
      <c r="K1073" s="174">
        <v>0</v>
      </c>
      <c r="L1073" s="174">
        <v>0</v>
      </c>
      <c r="M1073" s="174">
        <v>0</v>
      </c>
      <c r="N1073" s="174">
        <v>0</v>
      </c>
    </row>
    <row r="1074" spans="1:14" hidden="1" outlineLevel="1" x14ac:dyDescent="0.25">
      <c r="A1074" s="175" t="s">
        <v>300</v>
      </c>
      <c r="B1074" s="175" t="s">
        <v>301</v>
      </c>
      <c r="C1074" s="175" t="s">
        <v>189</v>
      </c>
      <c r="D1074" s="175" t="s">
        <v>190</v>
      </c>
      <c r="E1074" s="175"/>
      <c r="F1074" s="174">
        <v>0</v>
      </c>
      <c r="G1074" s="174">
        <v>0</v>
      </c>
      <c r="H1074" s="174">
        <v>0</v>
      </c>
      <c r="I1074" s="174">
        <v>0</v>
      </c>
      <c r="J1074" s="174">
        <v>0</v>
      </c>
      <c r="K1074" s="174">
        <v>0</v>
      </c>
      <c r="L1074" s="174">
        <v>0</v>
      </c>
      <c r="M1074" s="174">
        <v>0</v>
      </c>
      <c r="N1074" s="174">
        <v>0</v>
      </c>
    </row>
    <row r="1075" spans="1:14" hidden="1" outlineLevel="1" x14ac:dyDescent="0.25">
      <c r="A1075" s="175" t="s">
        <v>300</v>
      </c>
      <c r="B1075" s="175" t="s">
        <v>301</v>
      </c>
      <c r="C1075" s="175" t="s">
        <v>191</v>
      </c>
      <c r="D1075" s="175" t="s">
        <v>192</v>
      </c>
      <c r="E1075" s="175"/>
      <c r="F1075" s="174">
        <v>0</v>
      </c>
      <c r="G1075" s="174">
        <v>52592</v>
      </c>
      <c r="H1075" s="174">
        <v>0</v>
      </c>
      <c r="I1075" s="174">
        <v>0</v>
      </c>
      <c r="J1075" s="174">
        <v>0</v>
      </c>
      <c r="K1075" s="174">
        <v>0</v>
      </c>
      <c r="L1075" s="174">
        <v>0</v>
      </c>
      <c r="M1075" s="174">
        <v>0</v>
      </c>
      <c r="N1075" s="174">
        <v>52592</v>
      </c>
    </row>
    <row r="1076" spans="1:14" hidden="1" outlineLevel="1" x14ac:dyDescent="0.25">
      <c r="A1076" s="175" t="s">
        <v>300</v>
      </c>
      <c r="B1076" s="175" t="s">
        <v>301</v>
      </c>
      <c r="C1076" s="175" t="s">
        <v>193</v>
      </c>
      <c r="D1076" s="175" t="s">
        <v>194</v>
      </c>
      <c r="E1076" s="175"/>
      <c r="F1076" s="174">
        <v>0</v>
      </c>
      <c r="G1076" s="174">
        <v>0</v>
      </c>
      <c r="H1076" s="174">
        <v>0</v>
      </c>
      <c r="I1076" s="174">
        <v>0</v>
      </c>
      <c r="J1076" s="174">
        <v>0</v>
      </c>
      <c r="K1076" s="174">
        <v>0</v>
      </c>
      <c r="L1076" s="174">
        <v>0</v>
      </c>
      <c r="M1076" s="174">
        <v>0</v>
      </c>
      <c r="N1076" s="174">
        <v>0</v>
      </c>
    </row>
    <row r="1077" spans="1:14" hidden="1" outlineLevel="1" x14ac:dyDescent="0.25">
      <c r="A1077" s="175" t="s">
        <v>300</v>
      </c>
      <c r="B1077" s="175" t="s">
        <v>301</v>
      </c>
      <c r="C1077" s="175" t="s">
        <v>195</v>
      </c>
      <c r="D1077" s="175" t="s">
        <v>196</v>
      </c>
      <c r="E1077" s="175"/>
      <c r="F1077" s="174">
        <v>0</v>
      </c>
      <c r="G1077" s="174">
        <v>0</v>
      </c>
      <c r="H1077" s="174">
        <v>0</v>
      </c>
      <c r="I1077" s="174">
        <v>0</v>
      </c>
      <c r="J1077" s="174">
        <v>0</v>
      </c>
      <c r="K1077" s="174">
        <v>0</v>
      </c>
      <c r="L1077" s="174">
        <v>0</v>
      </c>
      <c r="M1077" s="174">
        <v>0</v>
      </c>
      <c r="N1077" s="174">
        <v>0</v>
      </c>
    </row>
    <row r="1078" spans="1:14" hidden="1" outlineLevel="1" x14ac:dyDescent="0.25">
      <c r="A1078" s="175" t="s">
        <v>300</v>
      </c>
      <c r="B1078" s="175" t="s">
        <v>301</v>
      </c>
      <c r="C1078" s="175" t="s">
        <v>197</v>
      </c>
      <c r="D1078" s="175" t="s">
        <v>198</v>
      </c>
      <c r="E1078" s="175"/>
      <c r="F1078" s="174">
        <v>0</v>
      </c>
      <c r="G1078" s="174">
        <v>0</v>
      </c>
      <c r="H1078" s="174">
        <v>0</v>
      </c>
      <c r="I1078" s="174">
        <v>0</v>
      </c>
      <c r="J1078" s="174">
        <v>672</v>
      </c>
      <c r="K1078" s="174">
        <v>0</v>
      </c>
      <c r="L1078" s="174">
        <v>0</v>
      </c>
      <c r="M1078" s="174">
        <v>0</v>
      </c>
      <c r="N1078" s="174">
        <v>672</v>
      </c>
    </row>
    <row r="1079" spans="1:14" hidden="1" outlineLevel="1" x14ac:dyDescent="0.25">
      <c r="A1079" s="175" t="s">
        <v>300</v>
      </c>
      <c r="B1079" s="175" t="s">
        <v>301</v>
      </c>
      <c r="C1079" s="175" t="s">
        <v>199</v>
      </c>
      <c r="D1079" s="175" t="s">
        <v>200</v>
      </c>
      <c r="E1079" s="175"/>
      <c r="F1079" s="174">
        <v>336</v>
      </c>
      <c r="G1079" s="174">
        <v>0</v>
      </c>
      <c r="H1079" s="174">
        <v>0</v>
      </c>
      <c r="I1079" s="174">
        <v>0</v>
      </c>
      <c r="J1079" s="174">
        <v>0</v>
      </c>
      <c r="K1079" s="174">
        <v>0</v>
      </c>
      <c r="L1079" s="174">
        <v>0</v>
      </c>
      <c r="M1079" s="174">
        <v>0</v>
      </c>
      <c r="N1079" s="174">
        <v>336</v>
      </c>
    </row>
    <row r="1080" spans="1:14" hidden="1" outlineLevel="1" x14ac:dyDescent="0.25">
      <c r="A1080" s="175" t="s">
        <v>300</v>
      </c>
      <c r="B1080" s="175" t="s">
        <v>301</v>
      </c>
      <c r="C1080" s="175" t="s">
        <v>201</v>
      </c>
      <c r="D1080" s="175" t="s">
        <v>202</v>
      </c>
      <c r="E1080" s="175"/>
      <c r="F1080" s="174">
        <v>2496</v>
      </c>
      <c r="G1080" s="174">
        <v>0</v>
      </c>
      <c r="H1080" s="174">
        <v>0</v>
      </c>
      <c r="I1080" s="174">
        <v>0</v>
      </c>
      <c r="J1080" s="174">
        <v>11808</v>
      </c>
      <c r="K1080" s="174">
        <v>0</v>
      </c>
      <c r="L1080" s="174">
        <v>0</v>
      </c>
      <c r="M1080" s="174">
        <v>0</v>
      </c>
      <c r="N1080" s="174">
        <v>14304</v>
      </c>
    </row>
    <row r="1081" spans="1:14" hidden="1" outlineLevel="1" x14ac:dyDescent="0.25">
      <c r="A1081" s="175" t="s">
        <v>300</v>
      </c>
      <c r="B1081" s="175" t="s">
        <v>301</v>
      </c>
      <c r="C1081" s="175" t="s">
        <v>203</v>
      </c>
      <c r="D1081" s="175" t="s">
        <v>204</v>
      </c>
      <c r="E1081" s="175"/>
      <c r="F1081" s="174">
        <v>196944</v>
      </c>
      <c r="G1081" s="174">
        <v>0</v>
      </c>
      <c r="H1081" s="174">
        <v>0</v>
      </c>
      <c r="I1081" s="174">
        <v>0</v>
      </c>
      <c r="J1081" s="174">
        <v>0</v>
      </c>
      <c r="K1081" s="174">
        <v>0</v>
      </c>
      <c r="L1081" s="174">
        <v>0</v>
      </c>
      <c r="M1081" s="174">
        <v>0</v>
      </c>
      <c r="N1081" s="174">
        <v>196944</v>
      </c>
    </row>
    <row r="1082" spans="1:14" hidden="1" outlineLevel="1" x14ac:dyDescent="0.25">
      <c r="A1082" s="175" t="s">
        <v>300</v>
      </c>
      <c r="B1082" s="175" t="s">
        <v>301</v>
      </c>
      <c r="C1082" s="175" t="s">
        <v>205</v>
      </c>
      <c r="D1082" s="175" t="s">
        <v>206</v>
      </c>
      <c r="E1082" s="175"/>
      <c r="F1082" s="174">
        <v>29424</v>
      </c>
      <c r="G1082" s="174">
        <v>0</v>
      </c>
      <c r="H1082" s="174">
        <v>0</v>
      </c>
      <c r="I1082" s="174">
        <v>0</v>
      </c>
      <c r="J1082" s="174">
        <v>0</v>
      </c>
      <c r="K1082" s="174">
        <v>0</v>
      </c>
      <c r="L1082" s="174">
        <v>0</v>
      </c>
      <c r="M1082" s="174">
        <v>0</v>
      </c>
      <c r="N1082" s="174">
        <v>29424</v>
      </c>
    </row>
    <row r="1083" spans="1:14" hidden="1" outlineLevel="1" x14ac:dyDescent="0.25">
      <c r="A1083" s="175" t="s">
        <v>300</v>
      </c>
      <c r="B1083" s="175" t="s">
        <v>301</v>
      </c>
      <c r="C1083" s="175" t="s">
        <v>207</v>
      </c>
      <c r="D1083" s="175" t="s">
        <v>208</v>
      </c>
      <c r="E1083" s="175"/>
      <c r="F1083" s="174">
        <v>0</v>
      </c>
      <c r="G1083" s="174">
        <v>0</v>
      </c>
      <c r="H1083" s="174">
        <v>0</v>
      </c>
      <c r="I1083" s="174">
        <v>0</v>
      </c>
      <c r="J1083" s="174">
        <v>0</v>
      </c>
      <c r="K1083" s="174">
        <v>0</v>
      </c>
      <c r="L1083" s="174">
        <v>0</v>
      </c>
      <c r="M1083" s="174">
        <v>0</v>
      </c>
      <c r="N1083" s="174">
        <v>0</v>
      </c>
    </row>
    <row r="1084" spans="1:14" hidden="1" outlineLevel="1" x14ac:dyDescent="0.25">
      <c r="A1084" s="175" t="s">
        <v>300</v>
      </c>
      <c r="B1084" s="175" t="s">
        <v>301</v>
      </c>
      <c r="C1084" s="175" t="s">
        <v>209</v>
      </c>
      <c r="D1084" s="175" t="s">
        <v>210</v>
      </c>
      <c r="E1084" s="175"/>
      <c r="F1084" s="174">
        <v>452320</v>
      </c>
      <c r="G1084" s="174">
        <v>168848</v>
      </c>
      <c r="H1084" s="174">
        <v>0</v>
      </c>
      <c r="I1084" s="174">
        <v>0</v>
      </c>
      <c r="J1084" s="174">
        <v>145872</v>
      </c>
      <c r="K1084" s="174">
        <v>6992</v>
      </c>
      <c r="L1084" s="174">
        <v>0</v>
      </c>
      <c r="M1084" s="174">
        <v>0</v>
      </c>
      <c r="N1084" s="174">
        <v>774032</v>
      </c>
    </row>
    <row r="1085" spans="1:14" hidden="1" outlineLevel="1" x14ac:dyDescent="0.25">
      <c r="D1085" s="173" t="s">
        <v>211</v>
      </c>
      <c r="E1085" s="173"/>
    </row>
    <row r="1086" spans="1:14" hidden="1" outlineLevel="1" x14ac:dyDescent="0.25">
      <c r="A1086" s="175" t="s">
        <v>300</v>
      </c>
      <c r="B1086" s="175" t="s">
        <v>301</v>
      </c>
      <c r="C1086" s="175" t="s">
        <v>212</v>
      </c>
      <c r="D1086" s="175" t="s">
        <v>213</v>
      </c>
      <c r="E1086" s="175"/>
      <c r="F1086" s="174">
        <v>0</v>
      </c>
      <c r="G1086" s="174">
        <v>0</v>
      </c>
      <c r="H1086" s="174">
        <v>0</v>
      </c>
      <c r="I1086" s="174">
        <v>0</v>
      </c>
      <c r="J1086" s="174">
        <v>0</v>
      </c>
      <c r="K1086" s="174">
        <v>0</v>
      </c>
      <c r="L1086" s="174">
        <v>0</v>
      </c>
      <c r="M1086" s="174">
        <v>0</v>
      </c>
      <c r="N1086" s="174">
        <v>0</v>
      </c>
    </row>
    <row r="1087" spans="1:14" hidden="1" outlineLevel="1" x14ac:dyDescent="0.25">
      <c r="A1087" s="175" t="s">
        <v>300</v>
      </c>
      <c r="B1087" s="175" t="s">
        <v>301</v>
      </c>
      <c r="C1087" s="175" t="s">
        <v>214</v>
      </c>
      <c r="D1087" s="175" t="s">
        <v>215</v>
      </c>
      <c r="E1087" s="175"/>
      <c r="F1087" s="174">
        <v>0</v>
      </c>
      <c r="G1087" s="174">
        <v>0</v>
      </c>
      <c r="H1087" s="174">
        <v>0</v>
      </c>
      <c r="I1087" s="174">
        <v>0</v>
      </c>
      <c r="J1087" s="174">
        <v>0</v>
      </c>
      <c r="K1087" s="174">
        <v>0</v>
      </c>
      <c r="L1087" s="174">
        <v>0</v>
      </c>
      <c r="M1087" s="174">
        <v>0</v>
      </c>
      <c r="N1087" s="174">
        <v>0</v>
      </c>
    </row>
    <row r="1088" spans="1:14" hidden="1" outlineLevel="1" x14ac:dyDescent="0.25">
      <c r="A1088" s="175" t="s">
        <v>300</v>
      </c>
      <c r="B1088" s="175" t="s">
        <v>301</v>
      </c>
      <c r="C1088" s="175" t="s">
        <v>216</v>
      </c>
      <c r="D1088" s="175" t="s">
        <v>217</v>
      </c>
      <c r="E1088" s="175"/>
      <c r="F1088" s="174">
        <v>0</v>
      </c>
      <c r="G1088" s="174">
        <v>0</v>
      </c>
      <c r="H1088" s="174">
        <v>0</v>
      </c>
      <c r="I1088" s="174">
        <v>0</v>
      </c>
      <c r="J1088" s="174">
        <v>0</v>
      </c>
      <c r="K1088" s="174">
        <v>0</v>
      </c>
      <c r="L1088" s="174">
        <v>0</v>
      </c>
      <c r="M1088" s="174">
        <v>0</v>
      </c>
      <c r="N1088" s="174">
        <v>0</v>
      </c>
    </row>
    <row r="1089" spans="1:14" hidden="1" outlineLevel="1" x14ac:dyDescent="0.25">
      <c r="A1089" s="175" t="s">
        <v>300</v>
      </c>
      <c r="B1089" s="175" t="s">
        <v>301</v>
      </c>
      <c r="C1089" s="175" t="s">
        <v>218</v>
      </c>
      <c r="D1089" s="175" t="s">
        <v>219</v>
      </c>
      <c r="E1089" s="175"/>
      <c r="F1089" s="174">
        <v>0</v>
      </c>
      <c r="G1089" s="174">
        <v>0</v>
      </c>
      <c r="H1089" s="174">
        <v>0</v>
      </c>
      <c r="I1089" s="174">
        <v>0</v>
      </c>
      <c r="J1089" s="174">
        <v>0</v>
      </c>
      <c r="K1089" s="174">
        <v>0</v>
      </c>
      <c r="L1089" s="174">
        <v>0</v>
      </c>
      <c r="M1089" s="174">
        <v>0</v>
      </c>
      <c r="N1089" s="174">
        <v>0</v>
      </c>
    </row>
    <row r="1090" spans="1:14" hidden="1" outlineLevel="1" x14ac:dyDescent="0.25">
      <c r="A1090" s="175" t="s">
        <v>300</v>
      </c>
      <c r="B1090" s="175" t="s">
        <v>301</v>
      </c>
      <c r="C1090" s="175" t="s">
        <v>482</v>
      </c>
      <c r="D1090" s="175" t="s">
        <v>483</v>
      </c>
      <c r="E1090" s="175"/>
      <c r="F1090" s="174">
        <v>0</v>
      </c>
      <c r="G1090" s="174">
        <v>0</v>
      </c>
      <c r="H1090" s="174">
        <v>0</v>
      </c>
      <c r="I1090" s="174">
        <v>0</v>
      </c>
      <c r="J1090" s="174">
        <v>0</v>
      </c>
      <c r="K1090" s="174">
        <v>0</v>
      </c>
      <c r="L1090" s="174">
        <v>0</v>
      </c>
      <c r="M1090" s="174">
        <v>0</v>
      </c>
      <c r="N1090" s="174">
        <v>0</v>
      </c>
    </row>
    <row r="1091" spans="1:14" hidden="1" outlineLevel="1" x14ac:dyDescent="0.25">
      <c r="A1091" s="175" t="s">
        <v>300</v>
      </c>
      <c r="B1091" s="175" t="s">
        <v>301</v>
      </c>
      <c r="C1091" s="175" t="s">
        <v>484</v>
      </c>
      <c r="D1091" s="175" t="s">
        <v>220</v>
      </c>
      <c r="E1091" s="175"/>
      <c r="F1091" s="174">
        <v>0</v>
      </c>
      <c r="G1091" s="174">
        <v>0</v>
      </c>
      <c r="H1091" s="174">
        <v>0</v>
      </c>
      <c r="I1091" s="174">
        <v>0</v>
      </c>
      <c r="J1091" s="174">
        <v>0</v>
      </c>
      <c r="K1091" s="174">
        <v>0</v>
      </c>
      <c r="L1091" s="174">
        <v>0</v>
      </c>
      <c r="M1091" s="174">
        <v>0</v>
      </c>
      <c r="N1091" s="174">
        <v>0</v>
      </c>
    </row>
    <row r="1092" spans="1:14" hidden="1" outlineLevel="1" x14ac:dyDescent="0.25"/>
    <row r="1093" spans="1:14" hidden="1" outlineLevel="1" x14ac:dyDescent="0.25"/>
    <row r="1094" spans="1:14" hidden="1" outlineLevel="1" x14ac:dyDescent="0.25">
      <c r="A1094" s="173" t="s">
        <v>302</v>
      </c>
    </row>
    <row r="1095" spans="1:14" hidden="1" outlineLevel="1" x14ac:dyDescent="0.25">
      <c r="A1095" s="175" t="s">
        <v>6</v>
      </c>
      <c r="B1095" s="175" t="s">
        <v>143</v>
      </c>
      <c r="C1095" s="175" t="s">
        <v>14</v>
      </c>
      <c r="D1095" s="173" t="s">
        <v>144</v>
      </c>
      <c r="E1095" s="173"/>
      <c r="F1095" s="174" t="s">
        <v>145</v>
      </c>
      <c r="G1095" s="174" t="s">
        <v>146</v>
      </c>
      <c r="H1095" s="174" t="s">
        <v>147</v>
      </c>
      <c r="I1095" s="174" t="s">
        <v>148</v>
      </c>
      <c r="J1095" s="174" t="s">
        <v>149</v>
      </c>
      <c r="K1095" s="174" t="s">
        <v>150</v>
      </c>
      <c r="L1095" s="174" t="s">
        <v>151</v>
      </c>
      <c r="M1095" s="174" t="s">
        <v>152</v>
      </c>
      <c r="N1095" s="174" t="s">
        <v>5</v>
      </c>
    </row>
    <row r="1096" spans="1:14" hidden="1" outlineLevel="1" x14ac:dyDescent="0.25">
      <c r="A1096" s="175" t="s">
        <v>303</v>
      </c>
      <c r="B1096" s="175" t="s">
        <v>304</v>
      </c>
      <c r="C1096" s="175" t="s">
        <v>155</v>
      </c>
      <c r="D1096" s="175" t="s">
        <v>156</v>
      </c>
      <c r="E1096" s="175"/>
      <c r="F1096" s="174">
        <v>2720</v>
      </c>
      <c r="G1096" s="174">
        <v>0</v>
      </c>
      <c r="H1096" s="174">
        <v>0</v>
      </c>
      <c r="I1096" s="174">
        <v>0</v>
      </c>
      <c r="J1096" s="174">
        <v>1872</v>
      </c>
      <c r="K1096" s="174">
        <v>0</v>
      </c>
      <c r="L1096" s="174">
        <v>0</v>
      </c>
      <c r="M1096" s="174">
        <v>0</v>
      </c>
      <c r="N1096" s="174">
        <v>4592</v>
      </c>
    </row>
    <row r="1097" spans="1:14" hidden="1" outlineLevel="1" x14ac:dyDescent="0.25">
      <c r="A1097" s="175" t="s">
        <v>303</v>
      </c>
      <c r="B1097" s="175" t="s">
        <v>304</v>
      </c>
      <c r="C1097" s="175" t="s">
        <v>157</v>
      </c>
      <c r="D1097" s="175" t="s">
        <v>158</v>
      </c>
      <c r="E1097" s="175"/>
      <c r="F1097" s="174">
        <v>0</v>
      </c>
      <c r="G1097" s="174">
        <v>0</v>
      </c>
      <c r="H1097" s="174">
        <v>0</v>
      </c>
      <c r="I1097" s="174">
        <v>0</v>
      </c>
      <c r="J1097" s="174">
        <v>17712</v>
      </c>
      <c r="K1097" s="174">
        <v>0</v>
      </c>
      <c r="L1097" s="174">
        <v>0</v>
      </c>
      <c r="M1097" s="174">
        <v>0</v>
      </c>
      <c r="N1097" s="174">
        <v>17712</v>
      </c>
    </row>
    <row r="1098" spans="1:14" hidden="1" outlineLevel="1" x14ac:dyDescent="0.25">
      <c r="A1098" s="175" t="s">
        <v>303</v>
      </c>
      <c r="B1098" s="175" t="s">
        <v>304</v>
      </c>
      <c r="C1098" s="175" t="s">
        <v>159</v>
      </c>
      <c r="D1098" s="175" t="s">
        <v>160</v>
      </c>
      <c r="E1098" s="175"/>
      <c r="F1098" s="174">
        <v>0</v>
      </c>
      <c r="G1098" s="174">
        <v>10608</v>
      </c>
      <c r="H1098" s="174">
        <v>0</v>
      </c>
      <c r="I1098" s="174">
        <v>0</v>
      </c>
      <c r="J1098" s="174">
        <v>0</v>
      </c>
      <c r="K1098" s="174">
        <v>0</v>
      </c>
      <c r="L1098" s="174">
        <v>0</v>
      </c>
      <c r="M1098" s="174">
        <v>0</v>
      </c>
      <c r="N1098" s="174">
        <v>10608</v>
      </c>
    </row>
    <row r="1099" spans="1:14" hidden="1" outlineLevel="1" x14ac:dyDescent="0.25">
      <c r="A1099" s="175" t="s">
        <v>303</v>
      </c>
      <c r="B1099" s="175" t="s">
        <v>304</v>
      </c>
      <c r="C1099" s="175" t="s">
        <v>161</v>
      </c>
      <c r="D1099" s="175" t="s">
        <v>162</v>
      </c>
      <c r="E1099" s="175"/>
      <c r="F1099" s="174">
        <v>48</v>
      </c>
      <c r="G1099" s="174">
        <v>832</v>
      </c>
      <c r="H1099" s="174">
        <v>0</v>
      </c>
      <c r="I1099" s="174">
        <v>0</v>
      </c>
      <c r="J1099" s="174">
        <v>5456</v>
      </c>
      <c r="K1099" s="174">
        <v>0</v>
      </c>
      <c r="L1099" s="174">
        <v>0</v>
      </c>
      <c r="M1099" s="174">
        <v>0</v>
      </c>
      <c r="N1099" s="174">
        <v>6336</v>
      </c>
    </row>
    <row r="1100" spans="1:14" hidden="1" outlineLevel="1" x14ac:dyDescent="0.25">
      <c r="A1100" s="175" t="s">
        <v>303</v>
      </c>
      <c r="B1100" s="175" t="s">
        <v>304</v>
      </c>
      <c r="C1100" s="175" t="s">
        <v>163</v>
      </c>
      <c r="D1100" s="175" t="s">
        <v>164</v>
      </c>
      <c r="E1100" s="175"/>
      <c r="F1100" s="174">
        <v>0</v>
      </c>
      <c r="G1100" s="174">
        <v>0</v>
      </c>
      <c r="H1100" s="174">
        <v>0</v>
      </c>
      <c r="I1100" s="174">
        <v>0</v>
      </c>
      <c r="J1100" s="174">
        <v>0</v>
      </c>
      <c r="K1100" s="174">
        <v>0</v>
      </c>
      <c r="L1100" s="174">
        <v>0</v>
      </c>
      <c r="M1100" s="174">
        <v>0</v>
      </c>
      <c r="N1100" s="174">
        <v>0</v>
      </c>
    </row>
    <row r="1101" spans="1:14" hidden="1" outlineLevel="1" x14ac:dyDescent="0.25">
      <c r="A1101" s="175" t="s">
        <v>303</v>
      </c>
      <c r="B1101" s="175" t="s">
        <v>304</v>
      </c>
      <c r="C1101" s="175" t="s">
        <v>165</v>
      </c>
      <c r="D1101" s="175" t="s">
        <v>166</v>
      </c>
      <c r="E1101" s="175"/>
      <c r="F1101" s="174">
        <v>0</v>
      </c>
      <c r="G1101" s="174">
        <v>0</v>
      </c>
      <c r="H1101" s="174">
        <v>0</v>
      </c>
      <c r="I1101" s="174">
        <v>0</v>
      </c>
      <c r="J1101" s="174">
        <v>1856</v>
      </c>
      <c r="K1101" s="174">
        <v>0</v>
      </c>
      <c r="L1101" s="174">
        <v>0</v>
      </c>
      <c r="M1101" s="174">
        <v>0</v>
      </c>
      <c r="N1101" s="174">
        <v>1856</v>
      </c>
    </row>
    <row r="1102" spans="1:14" hidden="1" outlineLevel="1" x14ac:dyDescent="0.25">
      <c r="A1102" s="175" t="s">
        <v>303</v>
      </c>
      <c r="B1102" s="175" t="s">
        <v>304</v>
      </c>
      <c r="C1102" s="175" t="s">
        <v>167</v>
      </c>
      <c r="D1102" s="175" t="s">
        <v>168</v>
      </c>
      <c r="E1102" s="175"/>
      <c r="F1102" s="174">
        <v>0</v>
      </c>
      <c r="G1102" s="174">
        <v>240</v>
      </c>
      <c r="H1102" s="174">
        <v>0</v>
      </c>
      <c r="I1102" s="174">
        <v>0</v>
      </c>
      <c r="J1102" s="174">
        <v>0</v>
      </c>
      <c r="K1102" s="174">
        <v>1024</v>
      </c>
      <c r="L1102" s="174">
        <v>0</v>
      </c>
      <c r="M1102" s="174">
        <v>0</v>
      </c>
      <c r="N1102" s="174">
        <v>1264</v>
      </c>
    </row>
    <row r="1103" spans="1:14" hidden="1" outlineLevel="1" x14ac:dyDescent="0.25">
      <c r="A1103" s="175" t="s">
        <v>303</v>
      </c>
      <c r="B1103" s="175" t="s">
        <v>304</v>
      </c>
      <c r="C1103" s="175" t="s">
        <v>169</v>
      </c>
      <c r="D1103" s="175" t="s">
        <v>170</v>
      </c>
      <c r="E1103" s="175"/>
      <c r="F1103" s="174">
        <v>0</v>
      </c>
      <c r="G1103" s="174">
        <v>0</v>
      </c>
      <c r="H1103" s="174">
        <v>0</v>
      </c>
      <c r="I1103" s="174">
        <v>0</v>
      </c>
      <c r="J1103" s="174">
        <v>1728</v>
      </c>
      <c r="K1103" s="174">
        <v>0</v>
      </c>
      <c r="L1103" s="174">
        <v>0</v>
      </c>
      <c r="M1103" s="174">
        <v>0</v>
      </c>
      <c r="N1103" s="174">
        <v>1728</v>
      </c>
    </row>
    <row r="1104" spans="1:14" hidden="1" outlineLevel="1" x14ac:dyDescent="0.25">
      <c r="A1104" s="175" t="s">
        <v>303</v>
      </c>
      <c r="B1104" s="175" t="s">
        <v>304</v>
      </c>
      <c r="C1104" s="175" t="s">
        <v>171</v>
      </c>
      <c r="D1104" s="175" t="s">
        <v>172</v>
      </c>
      <c r="E1104" s="175"/>
      <c r="F1104" s="174">
        <v>288</v>
      </c>
      <c r="G1104" s="174">
        <v>96</v>
      </c>
      <c r="H1104" s="174">
        <v>0</v>
      </c>
      <c r="I1104" s="174">
        <v>0</v>
      </c>
      <c r="J1104" s="174">
        <v>18432</v>
      </c>
      <c r="K1104" s="174">
        <v>0</v>
      </c>
      <c r="L1104" s="174">
        <v>0</v>
      </c>
      <c r="M1104" s="174">
        <v>0</v>
      </c>
      <c r="N1104" s="174">
        <v>18816</v>
      </c>
    </row>
    <row r="1105" spans="1:14" hidden="1" outlineLevel="1" x14ac:dyDescent="0.25">
      <c r="A1105" s="175" t="s">
        <v>303</v>
      </c>
      <c r="B1105" s="175" t="s">
        <v>304</v>
      </c>
      <c r="C1105" s="175" t="s">
        <v>173</v>
      </c>
      <c r="D1105" s="175" t="s">
        <v>174</v>
      </c>
      <c r="E1105" s="175"/>
      <c r="F1105" s="174">
        <v>0</v>
      </c>
      <c r="G1105" s="174">
        <v>0</v>
      </c>
      <c r="H1105" s="174">
        <v>0</v>
      </c>
      <c r="I1105" s="174">
        <v>0</v>
      </c>
      <c r="J1105" s="174">
        <v>0</v>
      </c>
      <c r="K1105" s="174">
        <v>0</v>
      </c>
      <c r="L1105" s="174">
        <v>0</v>
      </c>
      <c r="M1105" s="174">
        <v>0</v>
      </c>
      <c r="N1105" s="174">
        <v>0</v>
      </c>
    </row>
    <row r="1106" spans="1:14" hidden="1" outlineLevel="1" x14ac:dyDescent="0.25">
      <c r="A1106" s="175" t="s">
        <v>303</v>
      </c>
      <c r="B1106" s="175" t="s">
        <v>304</v>
      </c>
      <c r="C1106" s="175" t="s">
        <v>175</v>
      </c>
      <c r="D1106" s="175" t="s">
        <v>176</v>
      </c>
      <c r="E1106" s="175"/>
      <c r="F1106" s="174">
        <v>0</v>
      </c>
      <c r="G1106" s="174">
        <v>0</v>
      </c>
      <c r="H1106" s="174">
        <v>0</v>
      </c>
      <c r="I1106" s="174">
        <v>0</v>
      </c>
      <c r="J1106" s="174">
        <v>0</v>
      </c>
      <c r="K1106" s="174">
        <v>8592</v>
      </c>
      <c r="L1106" s="174">
        <v>0</v>
      </c>
      <c r="M1106" s="174">
        <v>0</v>
      </c>
      <c r="N1106" s="174">
        <v>8592</v>
      </c>
    </row>
    <row r="1107" spans="1:14" hidden="1" outlineLevel="1" x14ac:dyDescent="0.25">
      <c r="A1107" s="175" t="s">
        <v>303</v>
      </c>
      <c r="B1107" s="175" t="s">
        <v>304</v>
      </c>
      <c r="C1107" s="175" t="s">
        <v>177</v>
      </c>
      <c r="D1107" s="175" t="s">
        <v>178</v>
      </c>
      <c r="E1107" s="175"/>
      <c r="F1107" s="174">
        <v>124032</v>
      </c>
      <c r="G1107" s="174">
        <v>0</v>
      </c>
      <c r="H1107" s="174">
        <v>0</v>
      </c>
      <c r="I1107" s="174">
        <v>0</v>
      </c>
      <c r="J1107" s="174">
        <v>0</v>
      </c>
      <c r="K1107" s="174">
        <v>0</v>
      </c>
      <c r="L1107" s="174">
        <v>0</v>
      </c>
      <c r="M1107" s="174">
        <v>0</v>
      </c>
      <c r="N1107" s="174">
        <v>124032</v>
      </c>
    </row>
    <row r="1108" spans="1:14" hidden="1" outlineLevel="1" x14ac:dyDescent="0.25">
      <c r="A1108" s="175" t="s">
        <v>303</v>
      </c>
      <c r="B1108" s="175" t="s">
        <v>304</v>
      </c>
      <c r="C1108" s="175" t="s">
        <v>179</v>
      </c>
      <c r="D1108" s="175" t="s">
        <v>180</v>
      </c>
      <c r="E1108" s="175"/>
      <c r="F1108" s="174">
        <v>2848</v>
      </c>
      <c r="G1108" s="174">
        <v>0</v>
      </c>
      <c r="H1108" s="174">
        <v>0</v>
      </c>
      <c r="I1108" s="174">
        <v>0</v>
      </c>
      <c r="J1108" s="174">
        <v>0</v>
      </c>
      <c r="K1108" s="174">
        <v>0</v>
      </c>
      <c r="L1108" s="174">
        <v>0</v>
      </c>
      <c r="M1108" s="174">
        <v>0</v>
      </c>
      <c r="N1108" s="174">
        <v>2848</v>
      </c>
    </row>
    <row r="1109" spans="1:14" hidden="1" outlineLevel="1" x14ac:dyDescent="0.25">
      <c r="A1109" s="175" t="s">
        <v>303</v>
      </c>
      <c r="B1109" s="175" t="s">
        <v>304</v>
      </c>
      <c r="C1109" s="175" t="s">
        <v>181</v>
      </c>
      <c r="D1109" s="175" t="s">
        <v>182</v>
      </c>
      <c r="E1109" s="175"/>
      <c r="F1109" s="174">
        <v>0</v>
      </c>
      <c r="G1109" s="174">
        <v>0</v>
      </c>
      <c r="H1109" s="174">
        <v>0</v>
      </c>
      <c r="I1109" s="174">
        <v>0</v>
      </c>
      <c r="J1109" s="174">
        <v>0</v>
      </c>
      <c r="K1109" s="174">
        <v>0</v>
      </c>
      <c r="L1109" s="174">
        <v>0</v>
      </c>
      <c r="M1109" s="174">
        <v>0</v>
      </c>
      <c r="N1109" s="174">
        <v>0</v>
      </c>
    </row>
    <row r="1110" spans="1:14" hidden="1" outlineLevel="1" x14ac:dyDescent="0.25">
      <c r="A1110" s="175" t="s">
        <v>303</v>
      </c>
      <c r="B1110" s="175" t="s">
        <v>304</v>
      </c>
      <c r="C1110" s="175" t="s">
        <v>183</v>
      </c>
      <c r="D1110" s="175" t="s">
        <v>184</v>
      </c>
      <c r="E1110" s="175"/>
      <c r="F1110" s="174">
        <v>0</v>
      </c>
      <c r="G1110" s="174">
        <v>0</v>
      </c>
      <c r="H1110" s="174">
        <v>0</v>
      </c>
      <c r="I1110" s="174">
        <v>0</v>
      </c>
      <c r="J1110" s="174">
        <v>0</v>
      </c>
      <c r="K1110" s="174">
        <v>0</v>
      </c>
      <c r="L1110" s="174">
        <v>0</v>
      </c>
      <c r="M1110" s="174">
        <v>0</v>
      </c>
      <c r="N1110" s="174">
        <v>0</v>
      </c>
    </row>
    <row r="1111" spans="1:14" hidden="1" outlineLevel="1" x14ac:dyDescent="0.25">
      <c r="A1111" s="175" t="s">
        <v>303</v>
      </c>
      <c r="B1111" s="175" t="s">
        <v>304</v>
      </c>
      <c r="C1111" s="175" t="s">
        <v>185</v>
      </c>
      <c r="D1111" s="175" t="s">
        <v>186</v>
      </c>
      <c r="E1111" s="175"/>
      <c r="F1111" s="174">
        <v>0</v>
      </c>
      <c r="G1111" s="174">
        <v>0</v>
      </c>
      <c r="H1111" s="174">
        <v>0</v>
      </c>
      <c r="I1111" s="174">
        <v>0</v>
      </c>
      <c r="J1111" s="174">
        <v>0</v>
      </c>
      <c r="K1111" s="174">
        <v>4816</v>
      </c>
      <c r="L1111" s="174">
        <v>0</v>
      </c>
      <c r="M1111" s="174">
        <v>0</v>
      </c>
      <c r="N1111" s="174">
        <v>4816</v>
      </c>
    </row>
    <row r="1112" spans="1:14" hidden="1" outlineLevel="1" x14ac:dyDescent="0.25">
      <c r="A1112" s="175" t="s">
        <v>303</v>
      </c>
      <c r="B1112" s="175" t="s">
        <v>304</v>
      </c>
      <c r="C1112" s="175" t="s">
        <v>187</v>
      </c>
      <c r="D1112" s="175" t="s">
        <v>188</v>
      </c>
      <c r="E1112" s="175"/>
      <c r="F1112" s="174">
        <v>0</v>
      </c>
      <c r="G1112" s="174">
        <v>0</v>
      </c>
      <c r="H1112" s="174">
        <v>0</v>
      </c>
      <c r="I1112" s="174">
        <v>0</v>
      </c>
      <c r="J1112" s="174">
        <v>0</v>
      </c>
      <c r="K1112" s="174">
        <v>0</v>
      </c>
      <c r="L1112" s="174">
        <v>0</v>
      </c>
      <c r="M1112" s="174">
        <v>0</v>
      </c>
      <c r="N1112" s="174">
        <v>0</v>
      </c>
    </row>
    <row r="1113" spans="1:14" hidden="1" outlineLevel="1" x14ac:dyDescent="0.25">
      <c r="A1113" s="175" t="s">
        <v>303</v>
      </c>
      <c r="B1113" s="175" t="s">
        <v>304</v>
      </c>
      <c r="C1113" s="175" t="s">
        <v>189</v>
      </c>
      <c r="D1113" s="175" t="s">
        <v>190</v>
      </c>
      <c r="E1113" s="175"/>
      <c r="F1113" s="174">
        <v>0</v>
      </c>
      <c r="G1113" s="174">
        <v>0</v>
      </c>
      <c r="H1113" s="174">
        <v>0</v>
      </c>
      <c r="I1113" s="174">
        <v>0</v>
      </c>
      <c r="J1113" s="174">
        <v>0</v>
      </c>
      <c r="K1113" s="174">
        <v>0</v>
      </c>
      <c r="L1113" s="174">
        <v>0</v>
      </c>
      <c r="M1113" s="174">
        <v>0</v>
      </c>
      <c r="N1113" s="174">
        <v>0</v>
      </c>
    </row>
    <row r="1114" spans="1:14" hidden="1" outlineLevel="1" x14ac:dyDescent="0.25">
      <c r="A1114" s="175" t="s">
        <v>303</v>
      </c>
      <c r="B1114" s="175" t="s">
        <v>304</v>
      </c>
      <c r="C1114" s="175" t="s">
        <v>191</v>
      </c>
      <c r="D1114" s="175" t="s">
        <v>192</v>
      </c>
      <c r="E1114" s="175"/>
      <c r="F1114" s="174">
        <v>0</v>
      </c>
      <c r="G1114" s="174">
        <v>17952</v>
      </c>
      <c r="H1114" s="174">
        <v>0</v>
      </c>
      <c r="I1114" s="174">
        <v>0</v>
      </c>
      <c r="J1114" s="174">
        <v>0</v>
      </c>
      <c r="K1114" s="174">
        <v>624</v>
      </c>
      <c r="L1114" s="174">
        <v>0</v>
      </c>
      <c r="M1114" s="174">
        <v>0</v>
      </c>
      <c r="N1114" s="174">
        <v>18576</v>
      </c>
    </row>
    <row r="1115" spans="1:14" hidden="1" outlineLevel="1" x14ac:dyDescent="0.25">
      <c r="A1115" s="175" t="s">
        <v>303</v>
      </c>
      <c r="B1115" s="175" t="s">
        <v>304</v>
      </c>
      <c r="C1115" s="175" t="s">
        <v>193</v>
      </c>
      <c r="D1115" s="175" t="s">
        <v>194</v>
      </c>
      <c r="E1115" s="175"/>
      <c r="F1115" s="174">
        <v>0</v>
      </c>
      <c r="G1115" s="174">
        <v>0</v>
      </c>
      <c r="H1115" s="174">
        <v>0</v>
      </c>
      <c r="I1115" s="174">
        <v>0</v>
      </c>
      <c r="J1115" s="174">
        <v>0</v>
      </c>
      <c r="K1115" s="174">
        <v>0</v>
      </c>
      <c r="L1115" s="174">
        <v>0</v>
      </c>
      <c r="M1115" s="174">
        <v>0</v>
      </c>
      <c r="N1115" s="174">
        <v>0</v>
      </c>
    </row>
    <row r="1116" spans="1:14" hidden="1" outlineLevel="1" x14ac:dyDescent="0.25">
      <c r="A1116" s="175" t="s">
        <v>303</v>
      </c>
      <c r="B1116" s="175" t="s">
        <v>304</v>
      </c>
      <c r="C1116" s="175" t="s">
        <v>195</v>
      </c>
      <c r="D1116" s="175" t="s">
        <v>196</v>
      </c>
      <c r="E1116" s="175"/>
      <c r="F1116" s="174">
        <v>0</v>
      </c>
      <c r="G1116" s="174">
        <v>0</v>
      </c>
      <c r="H1116" s="174">
        <v>0</v>
      </c>
      <c r="I1116" s="174">
        <v>0</v>
      </c>
      <c r="J1116" s="174">
        <v>0</v>
      </c>
      <c r="K1116" s="174">
        <v>0</v>
      </c>
      <c r="L1116" s="174">
        <v>0</v>
      </c>
      <c r="M1116" s="174">
        <v>0</v>
      </c>
      <c r="N1116" s="174">
        <v>0</v>
      </c>
    </row>
    <row r="1117" spans="1:14" hidden="1" outlineLevel="1" x14ac:dyDescent="0.25">
      <c r="A1117" s="175" t="s">
        <v>303</v>
      </c>
      <c r="B1117" s="175" t="s">
        <v>304</v>
      </c>
      <c r="C1117" s="175" t="s">
        <v>197</v>
      </c>
      <c r="D1117" s="175" t="s">
        <v>198</v>
      </c>
      <c r="E1117" s="175"/>
      <c r="F1117" s="174">
        <v>0</v>
      </c>
      <c r="G1117" s="174">
        <v>0</v>
      </c>
      <c r="H1117" s="174">
        <v>0</v>
      </c>
      <c r="I1117" s="174">
        <v>0</v>
      </c>
      <c r="J1117" s="174">
        <v>512</v>
      </c>
      <c r="K1117" s="174">
        <v>0</v>
      </c>
      <c r="L1117" s="174">
        <v>0</v>
      </c>
      <c r="M1117" s="174">
        <v>0</v>
      </c>
      <c r="N1117" s="174">
        <v>512</v>
      </c>
    </row>
    <row r="1118" spans="1:14" hidden="1" outlineLevel="1" x14ac:dyDescent="0.25">
      <c r="A1118" s="175" t="s">
        <v>303</v>
      </c>
      <c r="B1118" s="175" t="s">
        <v>304</v>
      </c>
      <c r="C1118" s="175" t="s">
        <v>199</v>
      </c>
      <c r="D1118" s="175" t="s">
        <v>200</v>
      </c>
      <c r="E1118" s="175"/>
      <c r="F1118" s="174">
        <v>336</v>
      </c>
      <c r="G1118" s="174">
        <v>0</v>
      </c>
      <c r="H1118" s="174">
        <v>0</v>
      </c>
      <c r="I1118" s="174">
        <v>0</v>
      </c>
      <c r="J1118" s="174">
        <v>0</v>
      </c>
      <c r="K1118" s="174">
        <v>0</v>
      </c>
      <c r="L1118" s="174">
        <v>0</v>
      </c>
      <c r="M1118" s="174">
        <v>0</v>
      </c>
      <c r="N1118" s="174">
        <v>336</v>
      </c>
    </row>
    <row r="1119" spans="1:14" hidden="1" outlineLevel="1" x14ac:dyDescent="0.25">
      <c r="A1119" s="175" t="s">
        <v>303</v>
      </c>
      <c r="B1119" s="175" t="s">
        <v>304</v>
      </c>
      <c r="C1119" s="175" t="s">
        <v>201</v>
      </c>
      <c r="D1119" s="175" t="s">
        <v>202</v>
      </c>
      <c r="E1119" s="175"/>
      <c r="F1119" s="174">
        <v>816</v>
      </c>
      <c r="G1119" s="174">
        <v>0</v>
      </c>
      <c r="H1119" s="174">
        <v>0</v>
      </c>
      <c r="I1119" s="174">
        <v>0</v>
      </c>
      <c r="J1119" s="174">
        <v>14064</v>
      </c>
      <c r="K1119" s="174">
        <v>0</v>
      </c>
      <c r="L1119" s="174">
        <v>0</v>
      </c>
      <c r="M1119" s="174">
        <v>0</v>
      </c>
      <c r="N1119" s="174">
        <v>14880</v>
      </c>
    </row>
    <row r="1120" spans="1:14" hidden="1" outlineLevel="1" x14ac:dyDescent="0.25">
      <c r="A1120" s="175" t="s">
        <v>303</v>
      </c>
      <c r="B1120" s="175" t="s">
        <v>304</v>
      </c>
      <c r="C1120" s="175" t="s">
        <v>203</v>
      </c>
      <c r="D1120" s="175" t="s">
        <v>204</v>
      </c>
      <c r="E1120" s="175"/>
      <c r="F1120" s="174">
        <v>179040</v>
      </c>
      <c r="G1120" s="174">
        <v>0</v>
      </c>
      <c r="H1120" s="174">
        <v>0</v>
      </c>
      <c r="I1120" s="174">
        <v>0</v>
      </c>
      <c r="J1120" s="174">
        <v>0</v>
      </c>
      <c r="K1120" s="174">
        <v>0</v>
      </c>
      <c r="L1120" s="174">
        <v>0</v>
      </c>
      <c r="M1120" s="174">
        <v>0</v>
      </c>
      <c r="N1120" s="174">
        <v>179040</v>
      </c>
    </row>
    <row r="1121" spans="1:14" hidden="1" outlineLevel="1" x14ac:dyDescent="0.25">
      <c r="A1121" s="175" t="s">
        <v>303</v>
      </c>
      <c r="B1121" s="175" t="s">
        <v>304</v>
      </c>
      <c r="C1121" s="175" t="s">
        <v>205</v>
      </c>
      <c r="D1121" s="175" t="s">
        <v>206</v>
      </c>
      <c r="E1121" s="175"/>
      <c r="F1121" s="174">
        <v>12240</v>
      </c>
      <c r="G1121" s="174">
        <v>0</v>
      </c>
      <c r="H1121" s="174">
        <v>0</v>
      </c>
      <c r="I1121" s="174">
        <v>0</v>
      </c>
      <c r="J1121" s="174">
        <v>1792</v>
      </c>
      <c r="K1121" s="174">
        <v>0</v>
      </c>
      <c r="L1121" s="174">
        <v>0</v>
      </c>
      <c r="M1121" s="174">
        <v>0</v>
      </c>
      <c r="N1121" s="174">
        <v>14032</v>
      </c>
    </row>
    <row r="1122" spans="1:14" hidden="1" outlineLevel="1" x14ac:dyDescent="0.25">
      <c r="A1122" s="175" t="s">
        <v>303</v>
      </c>
      <c r="B1122" s="175" t="s">
        <v>304</v>
      </c>
      <c r="C1122" s="175" t="s">
        <v>207</v>
      </c>
      <c r="D1122" s="175" t="s">
        <v>208</v>
      </c>
      <c r="E1122" s="175"/>
      <c r="F1122" s="174">
        <v>0</v>
      </c>
      <c r="G1122" s="174">
        <v>0</v>
      </c>
      <c r="H1122" s="174">
        <v>0</v>
      </c>
      <c r="I1122" s="174">
        <v>0</v>
      </c>
      <c r="J1122" s="174">
        <v>0</v>
      </c>
      <c r="K1122" s="174">
        <v>0</v>
      </c>
      <c r="L1122" s="174">
        <v>0</v>
      </c>
      <c r="M1122" s="174">
        <v>0</v>
      </c>
      <c r="N1122" s="174">
        <v>0</v>
      </c>
    </row>
    <row r="1123" spans="1:14" hidden="1" outlineLevel="1" x14ac:dyDescent="0.25">
      <c r="A1123" s="175" t="s">
        <v>303</v>
      </c>
      <c r="B1123" s="175" t="s">
        <v>304</v>
      </c>
      <c r="C1123" s="175" t="s">
        <v>209</v>
      </c>
      <c r="D1123" s="175" t="s">
        <v>210</v>
      </c>
      <c r="E1123" s="175"/>
      <c r="F1123" s="174">
        <v>322368</v>
      </c>
      <c r="G1123" s="174">
        <v>29728</v>
      </c>
      <c r="H1123" s="174">
        <v>0</v>
      </c>
      <c r="I1123" s="174">
        <v>0</v>
      </c>
      <c r="J1123" s="174">
        <v>63424</v>
      </c>
      <c r="K1123" s="174">
        <v>15056</v>
      </c>
      <c r="L1123" s="174">
        <v>0</v>
      </c>
      <c r="M1123" s="174">
        <v>0</v>
      </c>
      <c r="N1123" s="174">
        <v>430576</v>
      </c>
    </row>
    <row r="1124" spans="1:14" hidden="1" outlineLevel="1" x14ac:dyDescent="0.25">
      <c r="D1124" s="173" t="s">
        <v>211</v>
      </c>
      <c r="E1124" s="173"/>
    </row>
    <row r="1125" spans="1:14" hidden="1" outlineLevel="1" x14ac:dyDescent="0.25">
      <c r="A1125" s="175" t="s">
        <v>303</v>
      </c>
      <c r="B1125" s="175" t="s">
        <v>304</v>
      </c>
      <c r="C1125" s="175" t="s">
        <v>212</v>
      </c>
      <c r="D1125" s="175" t="s">
        <v>213</v>
      </c>
      <c r="E1125" s="175"/>
      <c r="F1125" s="174">
        <v>0</v>
      </c>
      <c r="G1125" s="174">
        <v>0</v>
      </c>
      <c r="H1125" s="174">
        <v>0</v>
      </c>
      <c r="I1125" s="174">
        <v>0</v>
      </c>
      <c r="J1125" s="174">
        <v>0</v>
      </c>
      <c r="K1125" s="174">
        <v>0</v>
      </c>
      <c r="L1125" s="174">
        <v>0</v>
      </c>
      <c r="M1125" s="174">
        <v>0</v>
      </c>
      <c r="N1125" s="174">
        <v>0</v>
      </c>
    </row>
    <row r="1126" spans="1:14" hidden="1" outlineLevel="1" x14ac:dyDescent="0.25">
      <c r="A1126" s="175" t="s">
        <v>303</v>
      </c>
      <c r="B1126" s="175" t="s">
        <v>304</v>
      </c>
      <c r="C1126" s="175" t="s">
        <v>214</v>
      </c>
      <c r="D1126" s="175" t="s">
        <v>215</v>
      </c>
      <c r="E1126" s="175"/>
      <c r="F1126" s="174">
        <v>0</v>
      </c>
      <c r="G1126" s="174">
        <v>0</v>
      </c>
      <c r="H1126" s="174">
        <v>0</v>
      </c>
      <c r="I1126" s="174">
        <v>0</v>
      </c>
      <c r="J1126" s="174">
        <v>0</v>
      </c>
      <c r="K1126" s="174">
        <v>0</v>
      </c>
      <c r="L1126" s="174">
        <v>0</v>
      </c>
      <c r="M1126" s="174">
        <v>0</v>
      </c>
      <c r="N1126" s="174">
        <v>0</v>
      </c>
    </row>
    <row r="1127" spans="1:14" hidden="1" outlineLevel="1" x14ac:dyDescent="0.25">
      <c r="A1127" s="175" t="s">
        <v>303</v>
      </c>
      <c r="B1127" s="175" t="s">
        <v>304</v>
      </c>
      <c r="C1127" s="175" t="s">
        <v>216</v>
      </c>
      <c r="D1127" s="175" t="s">
        <v>217</v>
      </c>
      <c r="E1127" s="175"/>
      <c r="F1127" s="174">
        <v>0</v>
      </c>
      <c r="G1127" s="174">
        <v>0</v>
      </c>
      <c r="H1127" s="174">
        <v>0</v>
      </c>
      <c r="I1127" s="174">
        <v>0</v>
      </c>
      <c r="J1127" s="174">
        <v>0</v>
      </c>
      <c r="K1127" s="174">
        <v>0</v>
      </c>
      <c r="L1127" s="174">
        <v>0</v>
      </c>
      <c r="M1127" s="174">
        <v>0</v>
      </c>
      <c r="N1127" s="174">
        <v>0</v>
      </c>
    </row>
    <row r="1128" spans="1:14" hidden="1" outlineLevel="1" x14ac:dyDescent="0.25">
      <c r="A1128" s="175" t="s">
        <v>303</v>
      </c>
      <c r="B1128" s="175" t="s">
        <v>304</v>
      </c>
      <c r="C1128" s="175" t="s">
        <v>218</v>
      </c>
      <c r="D1128" s="175" t="s">
        <v>219</v>
      </c>
      <c r="E1128" s="175"/>
      <c r="F1128" s="174">
        <v>0</v>
      </c>
      <c r="G1128" s="174">
        <v>0</v>
      </c>
      <c r="H1128" s="174">
        <v>0</v>
      </c>
      <c r="I1128" s="174">
        <v>0</v>
      </c>
      <c r="J1128" s="174">
        <v>0</v>
      </c>
      <c r="K1128" s="174">
        <v>0</v>
      </c>
      <c r="L1128" s="174">
        <v>0</v>
      </c>
      <c r="M1128" s="174">
        <v>0</v>
      </c>
      <c r="N1128" s="174">
        <v>0</v>
      </c>
    </row>
    <row r="1129" spans="1:14" hidden="1" outlineLevel="1" x14ac:dyDescent="0.25">
      <c r="A1129" s="175" t="s">
        <v>303</v>
      </c>
      <c r="B1129" s="175" t="s">
        <v>304</v>
      </c>
      <c r="C1129" s="175" t="s">
        <v>482</v>
      </c>
      <c r="D1129" s="175" t="s">
        <v>483</v>
      </c>
      <c r="E1129" s="175"/>
      <c r="F1129" s="174">
        <v>0</v>
      </c>
      <c r="G1129" s="174">
        <v>0</v>
      </c>
      <c r="H1129" s="174">
        <v>0</v>
      </c>
      <c r="I1129" s="174">
        <v>0</v>
      </c>
      <c r="J1129" s="174">
        <v>0</v>
      </c>
      <c r="K1129" s="174">
        <v>0</v>
      </c>
      <c r="L1129" s="174">
        <v>0</v>
      </c>
      <c r="M1129" s="174">
        <v>0</v>
      </c>
      <c r="N1129" s="174">
        <v>0</v>
      </c>
    </row>
    <row r="1130" spans="1:14" hidden="1" outlineLevel="1" x14ac:dyDescent="0.25">
      <c r="A1130" s="175" t="s">
        <v>303</v>
      </c>
      <c r="B1130" s="175" t="s">
        <v>304</v>
      </c>
      <c r="C1130" s="175" t="s">
        <v>484</v>
      </c>
      <c r="D1130" s="175" t="s">
        <v>220</v>
      </c>
      <c r="E1130" s="175"/>
      <c r="F1130" s="174">
        <v>0</v>
      </c>
      <c r="G1130" s="174">
        <v>0</v>
      </c>
      <c r="H1130" s="174">
        <v>0</v>
      </c>
      <c r="I1130" s="174">
        <v>0</v>
      </c>
      <c r="J1130" s="174">
        <v>0</v>
      </c>
      <c r="K1130" s="174">
        <v>0</v>
      </c>
      <c r="L1130" s="174">
        <v>0</v>
      </c>
      <c r="M1130" s="174">
        <v>0</v>
      </c>
      <c r="N1130" s="174">
        <v>0</v>
      </c>
    </row>
    <row r="1131" spans="1:14" hidden="1" outlineLevel="1" x14ac:dyDescent="0.25"/>
    <row r="1132" spans="1:14" hidden="1" outlineLevel="1" x14ac:dyDescent="0.25"/>
    <row r="1133" spans="1:14" hidden="1" outlineLevel="1" x14ac:dyDescent="0.25">
      <c r="A1133" s="173" t="s">
        <v>305</v>
      </c>
    </row>
    <row r="1134" spans="1:14" hidden="1" outlineLevel="1" x14ac:dyDescent="0.25">
      <c r="A1134" s="175" t="s">
        <v>6</v>
      </c>
      <c r="B1134" s="175" t="s">
        <v>143</v>
      </c>
      <c r="C1134" s="175" t="s">
        <v>14</v>
      </c>
      <c r="D1134" s="173" t="s">
        <v>144</v>
      </c>
      <c r="E1134" s="173"/>
      <c r="F1134" s="174" t="s">
        <v>145</v>
      </c>
      <c r="G1134" s="174" t="s">
        <v>146</v>
      </c>
      <c r="H1134" s="174" t="s">
        <v>147</v>
      </c>
      <c r="I1134" s="174" t="s">
        <v>148</v>
      </c>
      <c r="J1134" s="174" t="s">
        <v>149</v>
      </c>
      <c r="K1134" s="174" t="s">
        <v>150</v>
      </c>
      <c r="L1134" s="174" t="s">
        <v>151</v>
      </c>
      <c r="M1134" s="174" t="s">
        <v>152</v>
      </c>
      <c r="N1134" s="174" t="s">
        <v>5</v>
      </c>
    </row>
    <row r="1135" spans="1:14" hidden="1" outlineLevel="1" x14ac:dyDescent="0.25">
      <c r="A1135" s="175" t="s">
        <v>306</v>
      </c>
      <c r="B1135" s="175" t="s">
        <v>307</v>
      </c>
      <c r="C1135" s="175" t="s">
        <v>155</v>
      </c>
      <c r="D1135" s="175" t="s">
        <v>156</v>
      </c>
      <c r="E1135" s="175"/>
      <c r="F1135" s="174">
        <v>19680</v>
      </c>
      <c r="G1135" s="174">
        <v>0</v>
      </c>
      <c r="H1135" s="174">
        <v>0</v>
      </c>
      <c r="I1135" s="174">
        <v>0</v>
      </c>
      <c r="J1135" s="174">
        <v>0</v>
      </c>
      <c r="K1135" s="174">
        <v>0</v>
      </c>
      <c r="L1135" s="174">
        <v>0</v>
      </c>
      <c r="M1135" s="174">
        <v>0</v>
      </c>
      <c r="N1135" s="174">
        <v>19680</v>
      </c>
    </row>
    <row r="1136" spans="1:14" hidden="1" outlineLevel="1" x14ac:dyDescent="0.25">
      <c r="A1136" s="175" t="s">
        <v>306</v>
      </c>
      <c r="B1136" s="175" t="s">
        <v>307</v>
      </c>
      <c r="C1136" s="175" t="s">
        <v>157</v>
      </c>
      <c r="D1136" s="175" t="s">
        <v>158</v>
      </c>
      <c r="E1136" s="175"/>
      <c r="F1136" s="174">
        <v>0</v>
      </c>
      <c r="G1136" s="174">
        <v>0</v>
      </c>
      <c r="H1136" s="174">
        <v>0</v>
      </c>
      <c r="I1136" s="174">
        <v>0</v>
      </c>
      <c r="J1136" s="174">
        <v>21792</v>
      </c>
      <c r="K1136" s="174">
        <v>0</v>
      </c>
      <c r="L1136" s="174">
        <v>0</v>
      </c>
      <c r="M1136" s="174">
        <v>0</v>
      </c>
      <c r="N1136" s="174">
        <v>21792</v>
      </c>
    </row>
    <row r="1137" spans="1:14" hidden="1" outlineLevel="1" x14ac:dyDescent="0.25">
      <c r="A1137" s="175" t="s">
        <v>306</v>
      </c>
      <c r="B1137" s="175" t="s">
        <v>307</v>
      </c>
      <c r="C1137" s="175" t="s">
        <v>159</v>
      </c>
      <c r="D1137" s="175" t="s">
        <v>160</v>
      </c>
      <c r="E1137" s="175"/>
      <c r="F1137" s="174">
        <v>0</v>
      </c>
      <c r="G1137" s="174">
        <v>335952</v>
      </c>
      <c r="H1137" s="174">
        <v>0</v>
      </c>
      <c r="I1137" s="174">
        <v>0</v>
      </c>
      <c r="J1137" s="174">
        <v>2432</v>
      </c>
      <c r="K1137" s="174">
        <v>0</v>
      </c>
      <c r="L1137" s="174">
        <v>0</v>
      </c>
      <c r="M1137" s="174">
        <v>0</v>
      </c>
      <c r="N1137" s="174">
        <v>338384</v>
      </c>
    </row>
    <row r="1138" spans="1:14" hidden="1" outlineLevel="1" x14ac:dyDescent="0.25">
      <c r="A1138" s="175" t="s">
        <v>306</v>
      </c>
      <c r="B1138" s="175" t="s">
        <v>307</v>
      </c>
      <c r="C1138" s="175" t="s">
        <v>161</v>
      </c>
      <c r="D1138" s="175" t="s">
        <v>162</v>
      </c>
      <c r="E1138" s="175"/>
      <c r="F1138" s="174">
        <v>3840</v>
      </c>
      <c r="G1138" s="174">
        <v>4480</v>
      </c>
      <c r="H1138" s="174">
        <v>0</v>
      </c>
      <c r="I1138" s="174">
        <v>0</v>
      </c>
      <c r="J1138" s="174">
        <v>1280</v>
      </c>
      <c r="K1138" s="174">
        <v>128</v>
      </c>
      <c r="L1138" s="174">
        <v>0</v>
      </c>
      <c r="M1138" s="174">
        <v>0</v>
      </c>
      <c r="N1138" s="174">
        <v>9728</v>
      </c>
    </row>
    <row r="1139" spans="1:14" hidden="1" outlineLevel="1" x14ac:dyDescent="0.25">
      <c r="A1139" s="175" t="s">
        <v>306</v>
      </c>
      <c r="B1139" s="175" t="s">
        <v>307</v>
      </c>
      <c r="C1139" s="175" t="s">
        <v>163</v>
      </c>
      <c r="D1139" s="175" t="s">
        <v>164</v>
      </c>
      <c r="E1139" s="175"/>
      <c r="F1139" s="174">
        <v>0</v>
      </c>
      <c r="G1139" s="174">
        <v>0</v>
      </c>
      <c r="H1139" s="174">
        <v>0</v>
      </c>
      <c r="I1139" s="174">
        <v>0</v>
      </c>
      <c r="J1139" s="174">
        <v>0</v>
      </c>
      <c r="K1139" s="174">
        <v>0</v>
      </c>
      <c r="L1139" s="174">
        <v>0</v>
      </c>
      <c r="M1139" s="174">
        <v>0</v>
      </c>
      <c r="N1139" s="174">
        <v>0</v>
      </c>
    </row>
    <row r="1140" spans="1:14" hidden="1" outlineLevel="1" x14ac:dyDescent="0.25">
      <c r="A1140" s="175" t="s">
        <v>306</v>
      </c>
      <c r="B1140" s="175" t="s">
        <v>307</v>
      </c>
      <c r="C1140" s="175" t="s">
        <v>165</v>
      </c>
      <c r="D1140" s="175" t="s">
        <v>166</v>
      </c>
      <c r="E1140" s="175"/>
      <c r="F1140" s="174">
        <v>96</v>
      </c>
      <c r="G1140" s="174">
        <v>0</v>
      </c>
      <c r="H1140" s="174">
        <v>0</v>
      </c>
      <c r="I1140" s="174">
        <v>0</v>
      </c>
      <c r="J1140" s="174">
        <v>2464</v>
      </c>
      <c r="K1140" s="174">
        <v>0</v>
      </c>
      <c r="L1140" s="174">
        <v>0</v>
      </c>
      <c r="M1140" s="174">
        <v>0</v>
      </c>
      <c r="N1140" s="174">
        <v>2560</v>
      </c>
    </row>
    <row r="1141" spans="1:14" hidden="1" outlineLevel="1" x14ac:dyDescent="0.25">
      <c r="A1141" s="175" t="s">
        <v>306</v>
      </c>
      <c r="B1141" s="175" t="s">
        <v>307</v>
      </c>
      <c r="C1141" s="175" t="s">
        <v>167</v>
      </c>
      <c r="D1141" s="175" t="s">
        <v>168</v>
      </c>
      <c r="E1141" s="175"/>
      <c r="F1141" s="174">
        <v>0</v>
      </c>
      <c r="G1141" s="174">
        <v>23792</v>
      </c>
      <c r="H1141" s="174">
        <v>0</v>
      </c>
      <c r="I1141" s="174">
        <v>0</v>
      </c>
      <c r="J1141" s="174">
        <v>0</v>
      </c>
      <c r="K1141" s="174">
        <v>2752</v>
      </c>
      <c r="L1141" s="174">
        <v>0</v>
      </c>
      <c r="M1141" s="174">
        <v>0</v>
      </c>
      <c r="N1141" s="174">
        <v>26544</v>
      </c>
    </row>
    <row r="1142" spans="1:14" hidden="1" outlineLevel="1" x14ac:dyDescent="0.25">
      <c r="A1142" s="175" t="s">
        <v>306</v>
      </c>
      <c r="B1142" s="175" t="s">
        <v>307</v>
      </c>
      <c r="C1142" s="175" t="s">
        <v>169</v>
      </c>
      <c r="D1142" s="175" t="s">
        <v>170</v>
      </c>
      <c r="E1142" s="175"/>
      <c r="F1142" s="174">
        <v>0</v>
      </c>
      <c r="G1142" s="174">
        <v>0</v>
      </c>
      <c r="H1142" s="174">
        <v>0</v>
      </c>
      <c r="I1142" s="174">
        <v>0</v>
      </c>
      <c r="J1142" s="174">
        <v>2032</v>
      </c>
      <c r="K1142" s="174">
        <v>0</v>
      </c>
      <c r="L1142" s="174">
        <v>0</v>
      </c>
      <c r="M1142" s="174">
        <v>0</v>
      </c>
      <c r="N1142" s="174">
        <v>2032</v>
      </c>
    </row>
    <row r="1143" spans="1:14" hidden="1" outlineLevel="1" x14ac:dyDescent="0.25">
      <c r="A1143" s="175" t="s">
        <v>306</v>
      </c>
      <c r="B1143" s="175" t="s">
        <v>307</v>
      </c>
      <c r="C1143" s="175" t="s">
        <v>171</v>
      </c>
      <c r="D1143" s="175" t="s">
        <v>172</v>
      </c>
      <c r="E1143" s="175"/>
      <c r="F1143" s="174">
        <v>6144</v>
      </c>
      <c r="G1143" s="174">
        <v>752</v>
      </c>
      <c r="H1143" s="174">
        <v>0</v>
      </c>
      <c r="I1143" s="174">
        <v>0</v>
      </c>
      <c r="J1143" s="174">
        <v>0</v>
      </c>
      <c r="K1143" s="174">
        <v>0</v>
      </c>
      <c r="L1143" s="174">
        <v>0</v>
      </c>
      <c r="M1143" s="174">
        <v>0</v>
      </c>
      <c r="N1143" s="174">
        <v>6896</v>
      </c>
    </row>
    <row r="1144" spans="1:14" hidden="1" outlineLevel="1" x14ac:dyDescent="0.25">
      <c r="A1144" s="175" t="s">
        <v>306</v>
      </c>
      <c r="B1144" s="175" t="s">
        <v>307</v>
      </c>
      <c r="C1144" s="175" t="s">
        <v>173</v>
      </c>
      <c r="D1144" s="175" t="s">
        <v>174</v>
      </c>
      <c r="E1144" s="175"/>
      <c r="F1144" s="174">
        <v>0</v>
      </c>
      <c r="G1144" s="174">
        <v>960</v>
      </c>
      <c r="H1144" s="174">
        <v>0</v>
      </c>
      <c r="I1144" s="174">
        <v>0</v>
      </c>
      <c r="J1144" s="174">
        <v>0</v>
      </c>
      <c r="K1144" s="174">
        <v>0</v>
      </c>
      <c r="L1144" s="174">
        <v>0</v>
      </c>
      <c r="M1144" s="174">
        <v>0</v>
      </c>
      <c r="N1144" s="174">
        <v>960</v>
      </c>
    </row>
    <row r="1145" spans="1:14" hidden="1" outlineLevel="1" x14ac:dyDescent="0.25">
      <c r="A1145" s="175" t="s">
        <v>306</v>
      </c>
      <c r="B1145" s="175" t="s">
        <v>307</v>
      </c>
      <c r="C1145" s="175" t="s">
        <v>175</v>
      </c>
      <c r="D1145" s="175" t="s">
        <v>176</v>
      </c>
      <c r="E1145" s="175"/>
      <c r="F1145" s="174">
        <v>0</v>
      </c>
      <c r="G1145" s="174">
        <v>192</v>
      </c>
      <c r="H1145" s="174">
        <v>0</v>
      </c>
      <c r="I1145" s="174">
        <v>0</v>
      </c>
      <c r="J1145" s="174">
        <v>0</v>
      </c>
      <c r="K1145" s="174">
        <v>3360</v>
      </c>
      <c r="L1145" s="174">
        <v>0</v>
      </c>
      <c r="M1145" s="174">
        <v>0</v>
      </c>
      <c r="N1145" s="174">
        <v>3552</v>
      </c>
    </row>
    <row r="1146" spans="1:14" hidden="1" outlineLevel="1" x14ac:dyDescent="0.25">
      <c r="A1146" s="175" t="s">
        <v>306</v>
      </c>
      <c r="B1146" s="175" t="s">
        <v>307</v>
      </c>
      <c r="C1146" s="175" t="s">
        <v>177</v>
      </c>
      <c r="D1146" s="175" t="s">
        <v>178</v>
      </c>
      <c r="E1146" s="175"/>
      <c r="F1146" s="174">
        <v>978912</v>
      </c>
      <c r="G1146" s="174">
        <v>0</v>
      </c>
      <c r="H1146" s="174">
        <v>0</v>
      </c>
      <c r="I1146" s="174">
        <v>0</v>
      </c>
      <c r="J1146" s="174">
        <v>0</v>
      </c>
      <c r="K1146" s="174">
        <v>0</v>
      </c>
      <c r="L1146" s="174">
        <v>0</v>
      </c>
      <c r="M1146" s="174">
        <v>0</v>
      </c>
      <c r="N1146" s="174">
        <v>978912</v>
      </c>
    </row>
    <row r="1147" spans="1:14" hidden="1" outlineLevel="1" x14ac:dyDescent="0.25">
      <c r="A1147" s="175" t="s">
        <v>306</v>
      </c>
      <c r="B1147" s="175" t="s">
        <v>307</v>
      </c>
      <c r="C1147" s="175" t="s">
        <v>179</v>
      </c>
      <c r="D1147" s="175" t="s">
        <v>180</v>
      </c>
      <c r="E1147" s="175"/>
      <c r="F1147" s="174">
        <v>108128</v>
      </c>
      <c r="G1147" s="174">
        <v>0</v>
      </c>
      <c r="H1147" s="174">
        <v>0</v>
      </c>
      <c r="I1147" s="174">
        <v>0</v>
      </c>
      <c r="J1147" s="174">
        <v>176</v>
      </c>
      <c r="K1147" s="174">
        <v>0</v>
      </c>
      <c r="L1147" s="174">
        <v>0</v>
      </c>
      <c r="M1147" s="174">
        <v>0</v>
      </c>
      <c r="N1147" s="174">
        <v>108304</v>
      </c>
    </row>
    <row r="1148" spans="1:14" hidden="1" outlineLevel="1" x14ac:dyDescent="0.25">
      <c r="A1148" s="175" t="s">
        <v>306</v>
      </c>
      <c r="B1148" s="175" t="s">
        <v>307</v>
      </c>
      <c r="C1148" s="175" t="s">
        <v>181</v>
      </c>
      <c r="D1148" s="175" t="s">
        <v>182</v>
      </c>
      <c r="E1148" s="175"/>
      <c r="F1148" s="174">
        <v>0</v>
      </c>
      <c r="G1148" s="174">
        <v>0</v>
      </c>
      <c r="H1148" s="174">
        <v>0</v>
      </c>
      <c r="I1148" s="174">
        <v>0</v>
      </c>
      <c r="J1148" s="174">
        <v>0</v>
      </c>
      <c r="K1148" s="174">
        <v>1056</v>
      </c>
      <c r="L1148" s="174">
        <v>0</v>
      </c>
      <c r="M1148" s="174">
        <v>0</v>
      </c>
      <c r="N1148" s="174">
        <v>1056</v>
      </c>
    </row>
    <row r="1149" spans="1:14" hidden="1" outlineLevel="1" x14ac:dyDescent="0.25">
      <c r="A1149" s="175" t="s">
        <v>306</v>
      </c>
      <c r="B1149" s="175" t="s">
        <v>307</v>
      </c>
      <c r="C1149" s="175" t="s">
        <v>183</v>
      </c>
      <c r="D1149" s="175" t="s">
        <v>184</v>
      </c>
      <c r="E1149" s="175"/>
      <c r="F1149" s="174">
        <v>0</v>
      </c>
      <c r="G1149" s="174">
        <v>0</v>
      </c>
      <c r="H1149" s="174">
        <v>0</v>
      </c>
      <c r="I1149" s="174">
        <v>0</v>
      </c>
      <c r="J1149" s="174">
        <v>0</v>
      </c>
      <c r="K1149" s="174">
        <v>0</v>
      </c>
      <c r="L1149" s="174">
        <v>0</v>
      </c>
      <c r="M1149" s="174">
        <v>0</v>
      </c>
      <c r="N1149" s="174">
        <v>0</v>
      </c>
    </row>
    <row r="1150" spans="1:14" hidden="1" outlineLevel="1" x14ac:dyDescent="0.25">
      <c r="A1150" s="175" t="s">
        <v>306</v>
      </c>
      <c r="B1150" s="175" t="s">
        <v>307</v>
      </c>
      <c r="C1150" s="175" t="s">
        <v>185</v>
      </c>
      <c r="D1150" s="175" t="s">
        <v>186</v>
      </c>
      <c r="E1150" s="175"/>
      <c r="F1150" s="174">
        <v>0</v>
      </c>
      <c r="G1150" s="174">
        <v>0</v>
      </c>
      <c r="H1150" s="174">
        <v>0</v>
      </c>
      <c r="I1150" s="174">
        <v>0</v>
      </c>
      <c r="J1150" s="174">
        <v>0</v>
      </c>
      <c r="K1150" s="174">
        <v>12512</v>
      </c>
      <c r="L1150" s="174">
        <v>0</v>
      </c>
      <c r="M1150" s="174">
        <v>0</v>
      </c>
      <c r="N1150" s="174">
        <v>12512</v>
      </c>
    </row>
    <row r="1151" spans="1:14" hidden="1" outlineLevel="1" x14ac:dyDescent="0.25">
      <c r="A1151" s="175" t="s">
        <v>306</v>
      </c>
      <c r="B1151" s="175" t="s">
        <v>307</v>
      </c>
      <c r="C1151" s="175" t="s">
        <v>187</v>
      </c>
      <c r="D1151" s="175" t="s">
        <v>188</v>
      </c>
      <c r="E1151" s="175"/>
      <c r="F1151" s="174">
        <v>0</v>
      </c>
      <c r="G1151" s="174">
        <v>0</v>
      </c>
      <c r="H1151" s="174">
        <v>0</v>
      </c>
      <c r="I1151" s="174">
        <v>0</v>
      </c>
      <c r="J1151" s="174">
        <v>0</v>
      </c>
      <c r="K1151" s="174">
        <v>0</v>
      </c>
      <c r="L1151" s="174">
        <v>0</v>
      </c>
      <c r="M1151" s="174">
        <v>0</v>
      </c>
      <c r="N1151" s="174">
        <v>0</v>
      </c>
    </row>
    <row r="1152" spans="1:14" hidden="1" outlineLevel="1" x14ac:dyDescent="0.25">
      <c r="A1152" s="175" t="s">
        <v>306</v>
      </c>
      <c r="B1152" s="175" t="s">
        <v>307</v>
      </c>
      <c r="C1152" s="175" t="s">
        <v>189</v>
      </c>
      <c r="D1152" s="175" t="s">
        <v>190</v>
      </c>
      <c r="E1152" s="175"/>
      <c r="F1152" s="174">
        <v>0</v>
      </c>
      <c r="G1152" s="174">
        <v>0</v>
      </c>
      <c r="H1152" s="174">
        <v>0</v>
      </c>
      <c r="I1152" s="174">
        <v>0</v>
      </c>
      <c r="J1152" s="174">
        <v>0</v>
      </c>
      <c r="K1152" s="174">
        <v>3440</v>
      </c>
      <c r="L1152" s="174">
        <v>0</v>
      </c>
      <c r="M1152" s="174">
        <v>0</v>
      </c>
      <c r="N1152" s="174">
        <v>3440</v>
      </c>
    </row>
    <row r="1153" spans="1:14" hidden="1" outlineLevel="1" x14ac:dyDescent="0.25">
      <c r="A1153" s="175" t="s">
        <v>306</v>
      </c>
      <c r="B1153" s="175" t="s">
        <v>307</v>
      </c>
      <c r="C1153" s="175" t="s">
        <v>191</v>
      </c>
      <c r="D1153" s="175" t="s">
        <v>192</v>
      </c>
      <c r="E1153" s="175"/>
      <c r="F1153" s="174">
        <v>0</v>
      </c>
      <c r="G1153" s="174">
        <v>340736</v>
      </c>
      <c r="H1153" s="174">
        <v>0</v>
      </c>
      <c r="I1153" s="174">
        <v>0</v>
      </c>
      <c r="J1153" s="174">
        <v>0</v>
      </c>
      <c r="K1153" s="174">
        <v>0</v>
      </c>
      <c r="L1153" s="174">
        <v>0</v>
      </c>
      <c r="M1153" s="174">
        <v>0</v>
      </c>
      <c r="N1153" s="174">
        <v>340736</v>
      </c>
    </row>
    <row r="1154" spans="1:14" hidden="1" outlineLevel="1" x14ac:dyDescent="0.25">
      <c r="A1154" s="175" t="s">
        <v>306</v>
      </c>
      <c r="B1154" s="175" t="s">
        <v>307</v>
      </c>
      <c r="C1154" s="175" t="s">
        <v>193</v>
      </c>
      <c r="D1154" s="175" t="s">
        <v>194</v>
      </c>
      <c r="E1154" s="175"/>
      <c r="F1154" s="174">
        <v>0</v>
      </c>
      <c r="G1154" s="174">
        <v>0</v>
      </c>
      <c r="H1154" s="174">
        <v>0</v>
      </c>
      <c r="I1154" s="174">
        <v>0</v>
      </c>
      <c r="J1154" s="174">
        <v>21264</v>
      </c>
      <c r="K1154" s="174">
        <v>0</v>
      </c>
      <c r="L1154" s="174">
        <v>0</v>
      </c>
      <c r="M1154" s="174">
        <v>0</v>
      </c>
      <c r="N1154" s="174">
        <v>21264</v>
      </c>
    </row>
    <row r="1155" spans="1:14" hidden="1" outlineLevel="1" x14ac:dyDescent="0.25">
      <c r="A1155" s="175" t="s">
        <v>306</v>
      </c>
      <c r="B1155" s="175" t="s">
        <v>307</v>
      </c>
      <c r="C1155" s="175" t="s">
        <v>195</v>
      </c>
      <c r="D1155" s="175" t="s">
        <v>196</v>
      </c>
      <c r="E1155" s="175"/>
      <c r="F1155" s="174">
        <v>0</v>
      </c>
      <c r="G1155" s="174">
        <v>0</v>
      </c>
      <c r="H1155" s="174">
        <v>0</v>
      </c>
      <c r="I1155" s="174">
        <v>0</v>
      </c>
      <c r="J1155" s="174">
        <v>0</v>
      </c>
      <c r="K1155" s="174">
        <v>0</v>
      </c>
      <c r="L1155" s="174">
        <v>0</v>
      </c>
      <c r="M1155" s="174">
        <v>0</v>
      </c>
      <c r="N1155" s="174">
        <v>0</v>
      </c>
    </row>
    <row r="1156" spans="1:14" hidden="1" outlineLevel="1" x14ac:dyDescent="0.25">
      <c r="A1156" s="175" t="s">
        <v>306</v>
      </c>
      <c r="B1156" s="175" t="s">
        <v>307</v>
      </c>
      <c r="C1156" s="175" t="s">
        <v>197</v>
      </c>
      <c r="D1156" s="175" t="s">
        <v>198</v>
      </c>
      <c r="E1156" s="175"/>
      <c r="F1156" s="174">
        <v>0</v>
      </c>
      <c r="G1156" s="174">
        <v>0</v>
      </c>
      <c r="H1156" s="174">
        <v>0</v>
      </c>
      <c r="I1156" s="174">
        <v>0</v>
      </c>
      <c r="J1156" s="174">
        <v>0</v>
      </c>
      <c r="K1156" s="174">
        <v>0</v>
      </c>
      <c r="L1156" s="174">
        <v>0</v>
      </c>
      <c r="M1156" s="174">
        <v>0</v>
      </c>
      <c r="N1156" s="174">
        <v>0</v>
      </c>
    </row>
    <row r="1157" spans="1:14" hidden="1" outlineLevel="1" x14ac:dyDescent="0.25">
      <c r="A1157" s="175" t="s">
        <v>306</v>
      </c>
      <c r="B1157" s="175" t="s">
        <v>307</v>
      </c>
      <c r="C1157" s="175" t="s">
        <v>199</v>
      </c>
      <c r="D1157" s="175" t="s">
        <v>200</v>
      </c>
      <c r="E1157" s="175"/>
      <c r="F1157" s="174">
        <v>32496</v>
      </c>
      <c r="G1157" s="174">
        <v>0</v>
      </c>
      <c r="H1157" s="174">
        <v>0</v>
      </c>
      <c r="I1157" s="174">
        <v>0</v>
      </c>
      <c r="J1157" s="174">
        <v>0</v>
      </c>
      <c r="K1157" s="174">
        <v>0</v>
      </c>
      <c r="L1157" s="174">
        <v>0</v>
      </c>
      <c r="M1157" s="174">
        <v>0</v>
      </c>
      <c r="N1157" s="174">
        <v>32496</v>
      </c>
    </row>
    <row r="1158" spans="1:14" hidden="1" outlineLevel="1" x14ac:dyDescent="0.25">
      <c r="A1158" s="175" t="s">
        <v>306</v>
      </c>
      <c r="B1158" s="175" t="s">
        <v>307</v>
      </c>
      <c r="C1158" s="175" t="s">
        <v>201</v>
      </c>
      <c r="D1158" s="175" t="s">
        <v>202</v>
      </c>
      <c r="E1158" s="175"/>
      <c r="F1158" s="174">
        <v>15264</v>
      </c>
      <c r="G1158" s="174">
        <v>0</v>
      </c>
      <c r="H1158" s="174">
        <v>0</v>
      </c>
      <c r="I1158" s="174">
        <v>0</v>
      </c>
      <c r="J1158" s="174">
        <v>416</v>
      </c>
      <c r="K1158" s="174">
        <v>0</v>
      </c>
      <c r="L1158" s="174">
        <v>0</v>
      </c>
      <c r="M1158" s="174">
        <v>0</v>
      </c>
      <c r="N1158" s="174">
        <v>15680</v>
      </c>
    </row>
    <row r="1159" spans="1:14" hidden="1" outlineLevel="1" x14ac:dyDescent="0.25">
      <c r="A1159" s="175" t="s">
        <v>306</v>
      </c>
      <c r="B1159" s="175" t="s">
        <v>307</v>
      </c>
      <c r="C1159" s="175" t="s">
        <v>203</v>
      </c>
      <c r="D1159" s="175" t="s">
        <v>204</v>
      </c>
      <c r="E1159" s="175"/>
      <c r="F1159" s="174">
        <v>907392</v>
      </c>
      <c r="G1159" s="174">
        <v>0</v>
      </c>
      <c r="H1159" s="174">
        <v>0</v>
      </c>
      <c r="I1159" s="174">
        <v>0</v>
      </c>
      <c r="J1159" s="174">
        <v>0</v>
      </c>
      <c r="K1159" s="174">
        <v>0</v>
      </c>
      <c r="L1159" s="174">
        <v>0</v>
      </c>
      <c r="M1159" s="174">
        <v>0</v>
      </c>
      <c r="N1159" s="174">
        <v>907392</v>
      </c>
    </row>
    <row r="1160" spans="1:14" hidden="1" outlineLevel="1" x14ac:dyDescent="0.25">
      <c r="A1160" s="175" t="s">
        <v>306</v>
      </c>
      <c r="B1160" s="175" t="s">
        <v>307</v>
      </c>
      <c r="C1160" s="175" t="s">
        <v>205</v>
      </c>
      <c r="D1160" s="175" t="s">
        <v>206</v>
      </c>
      <c r="E1160" s="175"/>
      <c r="F1160" s="174">
        <v>72591</v>
      </c>
      <c r="G1160" s="174">
        <v>0</v>
      </c>
      <c r="H1160" s="174">
        <v>0</v>
      </c>
      <c r="I1160" s="174">
        <v>0</v>
      </c>
      <c r="J1160" s="174">
        <v>832</v>
      </c>
      <c r="K1160" s="174">
        <v>0</v>
      </c>
      <c r="L1160" s="174">
        <v>0</v>
      </c>
      <c r="M1160" s="174">
        <v>0</v>
      </c>
      <c r="N1160" s="174">
        <v>73423</v>
      </c>
    </row>
    <row r="1161" spans="1:14" hidden="1" outlineLevel="1" x14ac:dyDescent="0.25">
      <c r="A1161" s="175" t="s">
        <v>306</v>
      </c>
      <c r="B1161" s="175" t="s">
        <v>307</v>
      </c>
      <c r="C1161" s="175" t="s">
        <v>207</v>
      </c>
      <c r="D1161" s="175" t="s">
        <v>208</v>
      </c>
      <c r="E1161" s="175"/>
      <c r="F1161" s="174">
        <v>0</v>
      </c>
      <c r="G1161" s="174">
        <v>0</v>
      </c>
      <c r="H1161" s="174">
        <v>0</v>
      </c>
      <c r="I1161" s="174">
        <v>0</v>
      </c>
      <c r="J1161" s="174">
        <v>0</v>
      </c>
      <c r="K1161" s="174">
        <v>0</v>
      </c>
      <c r="L1161" s="174">
        <v>0</v>
      </c>
      <c r="M1161" s="174">
        <v>0</v>
      </c>
      <c r="N1161" s="174">
        <v>0</v>
      </c>
    </row>
    <row r="1162" spans="1:14" hidden="1" outlineLevel="1" x14ac:dyDescent="0.25">
      <c r="A1162" s="175" t="s">
        <v>306</v>
      </c>
      <c r="B1162" s="175" t="s">
        <v>307</v>
      </c>
      <c r="C1162" s="175" t="s">
        <v>209</v>
      </c>
      <c r="D1162" s="175" t="s">
        <v>210</v>
      </c>
      <c r="E1162" s="175"/>
      <c r="F1162" s="174">
        <v>2144543</v>
      </c>
      <c r="G1162" s="174">
        <v>706864</v>
      </c>
      <c r="H1162" s="174">
        <v>0</v>
      </c>
      <c r="I1162" s="174">
        <v>0</v>
      </c>
      <c r="J1162" s="174">
        <v>52688</v>
      </c>
      <c r="K1162" s="174">
        <v>23248</v>
      </c>
      <c r="L1162" s="174">
        <v>0</v>
      </c>
      <c r="M1162" s="174">
        <v>0</v>
      </c>
      <c r="N1162" s="174">
        <v>2927343</v>
      </c>
    </row>
    <row r="1163" spans="1:14" hidden="1" outlineLevel="1" x14ac:dyDescent="0.25">
      <c r="D1163" s="173" t="s">
        <v>211</v>
      </c>
      <c r="E1163" s="173"/>
    </row>
    <row r="1164" spans="1:14" hidden="1" outlineLevel="1" x14ac:dyDescent="0.25">
      <c r="A1164" s="175" t="s">
        <v>306</v>
      </c>
      <c r="B1164" s="175" t="s">
        <v>307</v>
      </c>
      <c r="C1164" s="175" t="s">
        <v>212</v>
      </c>
      <c r="D1164" s="175" t="s">
        <v>213</v>
      </c>
      <c r="E1164" s="175"/>
      <c r="F1164" s="174">
        <v>0</v>
      </c>
      <c r="G1164" s="174">
        <v>0</v>
      </c>
      <c r="H1164" s="174">
        <v>0</v>
      </c>
      <c r="I1164" s="174">
        <v>0</v>
      </c>
      <c r="J1164" s="174">
        <v>0</v>
      </c>
      <c r="K1164" s="174">
        <v>0</v>
      </c>
      <c r="L1164" s="174">
        <v>0</v>
      </c>
      <c r="M1164" s="174">
        <v>0</v>
      </c>
      <c r="N1164" s="174">
        <v>0</v>
      </c>
    </row>
    <row r="1165" spans="1:14" hidden="1" outlineLevel="1" x14ac:dyDescent="0.25">
      <c r="A1165" s="175" t="s">
        <v>306</v>
      </c>
      <c r="B1165" s="175" t="s">
        <v>307</v>
      </c>
      <c r="C1165" s="175" t="s">
        <v>214</v>
      </c>
      <c r="D1165" s="175" t="s">
        <v>215</v>
      </c>
      <c r="E1165" s="175"/>
      <c r="F1165" s="174">
        <v>0</v>
      </c>
      <c r="G1165" s="174">
        <v>0</v>
      </c>
      <c r="H1165" s="174">
        <v>0</v>
      </c>
      <c r="I1165" s="174">
        <v>0</v>
      </c>
      <c r="J1165" s="174">
        <v>0</v>
      </c>
      <c r="K1165" s="174">
        <v>0</v>
      </c>
      <c r="L1165" s="174">
        <v>0</v>
      </c>
      <c r="M1165" s="174">
        <v>0</v>
      </c>
      <c r="N1165" s="174">
        <v>0</v>
      </c>
    </row>
    <row r="1166" spans="1:14" hidden="1" outlineLevel="1" x14ac:dyDescent="0.25">
      <c r="A1166" s="175" t="s">
        <v>306</v>
      </c>
      <c r="B1166" s="175" t="s">
        <v>307</v>
      </c>
      <c r="C1166" s="175" t="s">
        <v>216</v>
      </c>
      <c r="D1166" s="175" t="s">
        <v>217</v>
      </c>
      <c r="E1166" s="175"/>
      <c r="F1166" s="174">
        <v>0</v>
      </c>
      <c r="G1166" s="174">
        <v>0</v>
      </c>
      <c r="H1166" s="174">
        <v>0</v>
      </c>
      <c r="I1166" s="174">
        <v>0</v>
      </c>
      <c r="J1166" s="174">
        <v>0</v>
      </c>
      <c r="K1166" s="174">
        <v>0</v>
      </c>
      <c r="L1166" s="174">
        <v>0</v>
      </c>
      <c r="M1166" s="174">
        <v>0</v>
      </c>
      <c r="N1166" s="174">
        <v>0</v>
      </c>
    </row>
    <row r="1167" spans="1:14" hidden="1" outlineLevel="1" x14ac:dyDescent="0.25">
      <c r="A1167" s="175" t="s">
        <v>306</v>
      </c>
      <c r="B1167" s="175" t="s">
        <v>307</v>
      </c>
      <c r="C1167" s="175" t="s">
        <v>218</v>
      </c>
      <c r="D1167" s="175" t="s">
        <v>219</v>
      </c>
      <c r="E1167" s="175"/>
      <c r="F1167" s="174">
        <v>0</v>
      </c>
      <c r="G1167" s="174">
        <v>0</v>
      </c>
      <c r="H1167" s="174">
        <v>0</v>
      </c>
      <c r="I1167" s="174">
        <v>0</v>
      </c>
      <c r="J1167" s="174">
        <v>0</v>
      </c>
      <c r="K1167" s="174">
        <v>0</v>
      </c>
      <c r="L1167" s="174">
        <v>0</v>
      </c>
      <c r="M1167" s="174">
        <v>0</v>
      </c>
      <c r="N1167" s="174">
        <v>0</v>
      </c>
    </row>
    <row r="1168" spans="1:14" hidden="1" outlineLevel="1" x14ac:dyDescent="0.25">
      <c r="A1168" s="175" t="s">
        <v>306</v>
      </c>
      <c r="B1168" s="175" t="s">
        <v>307</v>
      </c>
      <c r="C1168" s="175" t="s">
        <v>482</v>
      </c>
      <c r="D1168" s="175" t="s">
        <v>483</v>
      </c>
      <c r="E1168" s="175"/>
      <c r="F1168" s="174">
        <v>0</v>
      </c>
      <c r="G1168" s="174">
        <v>0</v>
      </c>
      <c r="H1168" s="174">
        <v>0</v>
      </c>
      <c r="I1168" s="174">
        <v>0</v>
      </c>
      <c r="J1168" s="174">
        <v>0</v>
      </c>
      <c r="K1168" s="174">
        <v>0</v>
      </c>
      <c r="L1168" s="174">
        <v>0</v>
      </c>
      <c r="M1168" s="174">
        <v>0</v>
      </c>
      <c r="N1168" s="174">
        <v>0</v>
      </c>
    </row>
    <row r="1169" spans="1:14" hidden="1" outlineLevel="1" x14ac:dyDescent="0.25">
      <c r="A1169" s="175" t="s">
        <v>306</v>
      </c>
      <c r="B1169" s="175" t="s">
        <v>307</v>
      </c>
      <c r="C1169" s="175" t="s">
        <v>484</v>
      </c>
      <c r="D1169" s="175" t="s">
        <v>220</v>
      </c>
      <c r="E1169" s="175"/>
      <c r="F1169" s="174">
        <v>0</v>
      </c>
      <c r="G1169" s="174">
        <v>0</v>
      </c>
      <c r="H1169" s="174">
        <v>0</v>
      </c>
      <c r="I1169" s="174">
        <v>0</v>
      </c>
      <c r="J1169" s="174">
        <v>0</v>
      </c>
      <c r="K1169" s="174">
        <v>0</v>
      </c>
      <c r="L1169" s="174">
        <v>0</v>
      </c>
      <c r="M1169" s="174">
        <v>0</v>
      </c>
      <c r="N1169" s="174">
        <v>0</v>
      </c>
    </row>
    <row r="1170" spans="1:14" hidden="1" outlineLevel="1" x14ac:dyDescent="0.25"/>
    <row r="1171" spans="1:14" hidden="1" outlineLevel="1" x14ac:dyDescent="0.25"/>
    <row r="1172" spans="1:14" hidden="1" outlineLevel="1" x14ac:dyDescent="0.25">
      <c r="A1172" s="173" t="s">
        <v>308</v>
      </c>
    </row>
    <row r="1173" spans="1:14" hidden="1" outlineLevel="1" x14ac:dyDescent="0.25">
      <c r="A1173" s="175" t="s">
        <v>6</v>
      </c>
      <c r="B1173" s="175" t="s">
        <v>143</v>
      </c>
      <c r="C1173" s="175" t="s">
        <v>14</v>
      </c>
      <c r="D1173" s="173" t="s">
        <v>144</v>
      </c>
      <c r="E1173" s="173"/>
      <c r="F1173" s="174" t="s">
        <v>145</v>
      </c>
      <c r="G1173" s="174" t="s">
        <v>146</v>
      </c>
      <c r="H1173" s="174" t="s">
        <v>147</v>
      </c>
      <c r="I1173" s="174" t="s">
        <v>148</v>
      </c>
      <c r="J1173" s="174" t="s">
        <v>149</v>
      </c>
      <c r="K1173" s="174" t="s">
        <v>150</v>
      </c>
      <c r="L1173" s="174" t="s">
        <v>151</v>
      </c>
      <c r="M1173" s="174" t="s">
        <v>152</v>
      </c>
      <c r="N1173" s="174" t="s">
        <v>5</v>
      </c>
    </row>
    <row r="1174" spans="1:14" hidden="1" outlineLevel="1" x14ac:dyDescent="0.25">
      <c r="A1174" s="175" t="s">
        <v>309</v>
      </c>
      <c r="B1174" s="175" t="s">
        <v>310</v>
      </c>
      <c r="C1174" s="175" t="s">
        <v>155</v>
      </c>
      <c r="D1174" s="175" t="s">
        <v>156</v>
      </c>
      <c r="E1174" s="175"/>
      <c r="F1174" s="174">
        <v>736</v>
      </c>
      <c r="G1174" s="174">
        <v>0</v>
      </c>
      <c r="H1174" s="174">
        <v>0</v>
      </c>
      <c r="I1174" s="174">
        <v>0</v>
      </c>
      <c r="J1174" s="174">
        <v>0</v>
      </c>
      <c r="K1174" s="174">
        <v>0</v>
      </c>
      <c r="L1174" s="174">
        <v>0</v>
      </c>
      <c r="M1174" s="174">
        <v>0</v>
      </c>
      <c r="N1174" s="174">
        <v>736</v>
      </c>
    </row>
    <row r="1175" spans="1:14" hidden="1" outlineLevel="1" x14ac:dyDescent="0.25">
      <c r="A1175" s="175" t="s">
        <v>309</v>
      </c>
      <c r="B1175" s="175" t="s">
        <v>310</v>
      </c>
      <c r="C1175" s="175" t="s">
        <v>157</v>
      </c>
      <c r="D1175" s="175" t="s">
        <v>158</v>
      </c>
      <c r="E1175" s="175"/>
      <c r="F1175" s="174">
        <v>0</v>
      </c>
      <c r="G1175" s="174">
        <v>0</v>
      </c>
      <c r="H1175" s="174">
        <v>0</v>
      </c>
      <c r="I1175" s="174">
        <v>0</v>
      </c>
      <c r="J1175" s="174">
        <v>0</v>
      </c>
      <c r="K1175" s="174">
        <v>0</v>
      </c>
      <c r="L1175" s="174">
        <v>0</v>
      </c>
      <c r="M1175" s="174">
        <v>0</v>
      </c>
      <c r="N1175" s="174">
        <v>0</v>
      </c>
    </row>
    <row r="1176" spans="1:14" hidden="1" outlineLevel="1" x14ac:dyDescent="0.25">
      <c r="A1176" s="175" t="s">
        <v>309</v>
      </c>
      <c r="B1176" s="175" t="s">
        <v>310</v>
      </c>
      <c r="C1176" s="175" t="s">
        <v>159</v>
      </c>
      <c r="D1176" s="175" t="s">
        <v>160</v>
      </c>
      <c r="E1176" s="175"/>
      <c r="F1176" s="174">
        <v>0</v>
      </c>
      <c r="G1176" s="174">
        <v>19200</v>
      </c>
      <c r="H1176" s="174">
        <v>0</v>
      </c>
      <c r="I1176" s="174">
        <v>0</v>
      </c>
      <c r="J1176" s="174">
        <v>0</v>
      </c>
      <c r="K1176" s="174">
        <v>0</v>
      </c>
      <c r="L1176" s="174">
        <v>0</v>
      </c>
      <c r="M1176" s="174">
        <v>0</v>
      </c>
      <c r="N1176" s="174">
        <v>19200</v>
      </c>
    </row>
    <row r="1177" spans="1:14" hidden="1" outlineLevel="1" x14ac:dyDescent="0.25">
      <c r="A1177" s="175" t="s">
        <v>309</v>
      </c>
      <c r="B1177" s="175" t="s">
        <v>310</v>
      </c>
      <c r="C1177" s="175" t="s">
        <v>161</v>
      </c>
      <c r="D1177" s="175" t="s">
        <v>162</v>
      </c>
      <c r="E1177" s="175"/>
      <c r="F1177" s="174">
        <v>144</v>
      </c>
      <c r="G1177" s="174">
        <v>1632</v>
      </c>
      <c r="H1177" s="174">
        <v>0</v>
      </c>
      <c r="I1177" s="174">
        <v>0</v>
      </c>
      <c r="J1177" s="174">
        <v>48</v>
      </c>
      <c r="K1177" s="174">
        <v>0</v>
      </c>
      <c r="L1177" s="174">
        <v>0</v>
      </c>
      <c r="M1177" s="174">
        <v>0</v>
      </c>
      <c r="N1177" s="174">
        <v>1824</v>
      </c>
    </row>
    <row r="1178" spans="1:14" hidden="1" outlineLevel="1" x14ac:dyDescent="0.25">
      <c r="A1178" s="175" t="s">
        <v>309</v>
      </c>
      <c r="B1178" s="175" t="s">
        <v>310</v>
      </c>
      <c r="C1178" s="175" t="s">
        <v>163</v>
      </c>
      <c r="D1178" s="175" t="s">
        <v>164</v>
      </c>
      <c r="E1178" s="175"/>
      <c r="F1178" s="174">
        <v>0</v>
      </c>
      <c r="G1178" s="174">
        <v>0</v>
      </c>
      <c r="H1178" s="174">
        <v>0</v>
      </c>
      <c r="I1178" s="174">
        <v>0</v>
      </c>
      <c r="J1178" s="174">
        <v>0</v>
      </c>
      <c r="K1178" s="174">
        <v>0</v>
      </c>
      <c r="L1178" s="174">
        <v>0</v>
      </c>
      <c r="M1178" s="174">
        <v>0</v>
      </c>
      <c r="N1178" s="174">
        <v>0</v>
      </c>
    </row>
    <row r="1179" spans="1:14" hidden="1" outlineLevel="1" x14ac:dyDescent="0.25">
      <c r="A1179" s="175" t="s">
        <v>309</v>
      </c>
      <c r="B1179" s="175" t="s">
        <v>310</v>
      </c>
      <c r="C1179" s="175" t="s">
        <v>165</v>
      </c>
      <c r="D1179" s="175" t="s">
        <v>166</v>
      </c>
      <c r="E1179" s="175"/>
      <c r="F1179" s="174">
        <v>0</v>
      </c>
      <c r="G1179" s="174">
        <v>0</v>
      </c>
      <c r="H1179" s="174">
        <v>0</v>
      </c>
      <c r="I1179" s="174">
        <v>0</v>
      </c>
      <c r="J1179" s="174">
        <v>0</v>
      </c>
      <c r="K1179" s="174">
        <v>0</v>
      </c>
      <c r="L1179" s="174">
        <v>0</v>
      </c>
      <c r="M1179" s="174">
        <v>0</v>
      </c>
      <c r="N1179" s="174">
        <v>0</v>
      </c>
    </row>
    <row r="1180" spans="1:14" hidden="1" outlineLevel="1" x14ac:dyDescent="0.25">
      <c r="A1180" s="175" t="s">
        <v>309</v>
      </c>
      <c r="B1180" s="175" t="s">
        <v>310</v>
      </c>
      <c r="C1180" s="175" t="s">
        <v>167</v>
      </c>
      <c r="D1180" s="175" t="s">
        <v>168</v>
      </c>
      <c r="E1180" s="175"/>
      <c r="F1180" s="174">
        <v>0</v>
      </c>
      <c r="G1180" s="174">
        <v>336</v>
      </c>
      <c r="H1180" s="174">
        <v>0</v>
      </c>
      <c r="I1180" s="174">
        <v>0</v>
      </c>
      <c r="J1180" s="174">
        <v>0</v>
      </c>
      <c r="K1180" s="174">
        <v>64</v>
      </c>
      <c r="L1180" s="174">
        <v>0</v>
      </c>
      <c r="M1180" s="174">
        <v>0</v>
      </c>
      <c r="N1180" s="174">
        <v>400</v>
      </c>
    </row>
    <row r="1181" spans="1:14" hidden="1" outlineLevel="1" x14ac:dyDescent="0.25">
      <c r="A1181" s="175" t="s">
        <v>309</v>
      </c>
      <c r="B1181" s="175" t="s">
        <v>310</v>
      </c>
      <c r="C1181" s="175" t="s">
        <v>169</v>
      </c>
      <c r="D1181" s="175" t="s">
        <v>170</v>
      </c>
      <c r="E1181" s="175"/>
      <c r="F1181" s="174">
        <v>0</v>
      </c>
      <c r="G1181" s="174">
        <v>0</v>
      </c>
      <c r="H1181" s="174">
        <v>0</v>
      </c>
      <c r="I1181" s="174">
        <v>0</v>
      </c>
      <c r="J1181" s="174">
        <v>8944</v>
      </c>
      <c r="K1181" s="174">
        <v>0</v>
      </c>
      <c r="L1181" s="174">
        <v>0</v>
      </c>
      <c r="M1181" s="174">
        <v>0</v>
      </c>
      <c r="N1181" s="174">
        <v>8944</v>
      </c>
    </row>
    <row r="1182" spans="1:14" hidden="1" outlineLevel="1" x14ac:dyDescent="0.25">
      <c r="A1182" s="175" t="s">
        <v>309</v>
      </c>
      <c r="B1182" s="175" t="s">
        <v>310</v>
      </c>
      <c r="C1182" s="175" t="s">
        <v>171</v>
      </c>
      <c r="D1182" s="175" t="s">
        <v>172</v>
      </c>
      <c r="E1182" s="175"/>
      <c r="F1182" s="174">
        <v>528</v>
      </c>
      <c r="G1182" s="174">
        <v>0</v>
      </c>
      <c r="H1182" s="174">
        <v>0</v>
      </c>
      <c r="I1182" s="174">
        <v>0</v>
      </c>
      <c r="J1182" s="174">
        <v>5696</v>
      </c>
      <c r="K1182" s="174">
        <v>0</v>
      </c>
      <c r="L1182" s="174">
        <v>0</v>
      </c>
      <c r="M1182" s="174">
        <v>0</v>
      </c>
      <c r="N1182" s="174">
        <v>6224</v>
      </c>
    </row>
    <row r="1183" spans="1:14" hidden="1" outlineLevel="1" x14ac:dyDescent="0.25">
      <c r="A1183" s="175" t="s">
        <v>309</v>
      </c>
      <c r="B1183" s="175" t="s">
        <v>310</v>
      </c>
      <c r="C1183" s="175" t="s">
        <v>173</v>
      </c>
      <c r="D1183" s="175" t="s">
        <v>174</v>
      </c>
      <c r="E1183" s="175"/>
      <c r="F1183" s="174">
        <v>0</v>
      </c>
      <c r="G1183" s="174">
        <v>0</v>
      </c>
      <c r="H1183" s="174">
        <v>0</v>
      </c>
      <c r="I1183" s="174">
        <v>0</v>
      </c>
      <c r="J1183" s="174">
        <v>0</v>
      </c>
      <c r="K1183" s="174">
        <v>0</v>
      </c>
      <c r="L1183" s="174">
        <v>0</v>
      </c>
      <c r="M1183" s="174">
        <v>0</v>
      </c>
      <c r="N1183" s="174">
        <v>0</v>
      </c>
    </row>
    <row r="1184" spans="1:14" hidden="1" outlineLevel="1" x14ac:dyDescent="0.25">
      <c r="A1184" s="175" t="s">
        <v>309</v>
      </c>
      <c r="B1184" s="175" t="s">
        <v>310</v>
      </c>
      <c r="C1184" s="175" t="s">
        <v>175</v>
      </c>
      <c r="D1184" s="175" t="s">
        <v>176</v>
      </c>
      <c r="E1184" s="175"/>
      <c r="F1184" s="174">
        <v>0</v>
      </c>
      <c r="G1184" s="174">
        <v>0</v>
      </c>
      <c r="H1184" s="174">
        <v>0</v>
      </c>
      <c r="I1184" s="174">
        <v>0</v>
      </c>
      <c r="J1184" s="174">
        <v>0</v>
      </c>
      <c r="K1184" s="174">
        <v>3040</v>
      </c>
      <c r="L1184" s="174">
        <v>0</v>
      </c>
      <c r="M1184" s="174">
        <v>0</v>
      </c>
      <c r="N1184" s="174">
        <v>3040</v>
      </c>
    </row>
    <row r="1185" spans="1:14" hidden="1" outlineLevel="1" x14ac:dyDescent="0.25">
      <c r="A1185" s="175" t="s">
        <v>309</v>
      </c>
      <c r="B1185" s="175" t="s">
        <v>310</v>
      </c>
      <c r="C1185" s="175" t="s">
        <v>177</v>
      </c>
      <c r="D1185" s="175" t="s">
        <v>178</v>
      </c>
      <c r="E1185" s="175"/>
      <c r="F1185" s="174">
        <v>49488</v>
      </c>
      <c r="G1185" s="174">
        <v>0</v>
      </c>
      <c r="H1185" s="174">
        <v>0</v>
      </c>
      <c r="I1185" s="174">
        <v>0</v>
      </c>
      <c r="J1185" s="174">
        <v>0</v>
      </c>
      <c r="K1185" s="174">
        <v>0</v>
      </c>
      <c r="L1185" s="174">
        <v>0</v>
      </c>
      <c r="M1185" s="174">
        <v>0</v>
      </c>
      <c r="N1185" s="174">
        <v>49488</v>
      </c>
    </row>
    <row r="1186" spans="1:14" hidden="1" outlineLevel="1" x14ac:dyDescent="0.25">
      <c r="A1186" s="175" t="s">
        <v>309</v>
      </c>
      <c r="B1186" s="175" t="s">
        <v>310</v>
      </c>
      <c r="C1186" s="175" t="s">
        <v>179</v>
      </c>
      <c r="D1186" s="175" t="s">
        <v>180</v>
      </c>
      <c r="E1186" s="175"/>
      <c r="F1186" s="174">
        <v>5472</v>
      </c>
      <c r="G1186" s="174">
        <v>0</v>
      </c>
      <c r="H1186" s="174">
        <v>0</v>
      </c>
      <c r="I1186" s="174">
        <v>0</v>
      </c>
      <c r="J1186" s="174">
        <v>0</v>
      </c>
      <c r="K1186" s="174">
        <v>0</v>
      </c>
      <c r="L1186" s="174">
        <v>0</v>
      </c>
      <c r="M1186" s="174">
        <v>0</v>
      </c>
      <c r="N1186" s="174">
        <v>5472</v>
      </c>
    </row>
    <row r="1187" spans="1:14" hidden="1" outlineLevel="1" x14ac:dyDescent="0.25">
      <c r="A1187" s="175" t="s">
        <v>309</v>
      </c>
      <c r="B1187" s="175" t="s">
        <v>310</v>
      </c>
      <c r="C1187" s="175" t="s">
        <v>181</v>
      </c>
      <c r="D1187" s="175" t="s">
        <v>182</v>
      </c>
      <c r="E1187" s="175"/>
      <c r="F1187" s="174">
        <v>0</v>
      </c>
      <c r="G1187" s="174">
        <v>0</v>
      </c>
      <c r="H1187" s="174">
        <v>0</v>
      </c>
      <c r="I1187" s="174">
        <v>0</v>
      </c>
      <c r="J1187" s="174">
        <v>0</v>
      </c>
      <c r="K1187" s="174">
        <v>0</v>
      </c>
      <c r="L1187" s="174">
        <v>0</v>
      </c>
      <c r="M1187" s="174">
        <v>0</v>
      </c>
      <c r="N1187" s="174">
        <v>0</v>
      </c>
    </row>
    <row r="1188" spans="1:14" hidden="1" outlineLevel="1" x14ac:dyDescent="0.25">
      <c r="A1188" s="175" t="s">
        <v>309</v>
      </c>
      <c r="B1188" s="175" t="s">
        <v>310</v>
      </c>
      <c r="C1188" s="175" t="s">
        <v>183</v>
      </c>
      <c r="D1188" s="175" t="s">
        <v>184</v>
      </c>
      <c r="E1188" s="175"/>
      <c r="F1188" s="174">
        <v>0</v>
      </c>
      <c r="G1188" s="174">
        <v>0</v>
      </c>
      <c r="H1188" s="174">
        <v>0</v>
      </c>
      <c r="I1188" s="174">
        <v>0</v>
      </c>
      <c r="J1188" s="174">
        <v>0</v>
      </c>
      <c r="K1188" s="174">
        <v>0</v>
      </c>
      <c r="L1188" s="174">
        <v>0</v>
      </c>
      <c r="M1188" s="174">
        <v>0</v>
      </c>
      <c r="N1188" s="174">
        <v>0</v>
      </c>
    </row>
    <row r="1189" spans="1:14" hidden="1" outlineLevel="1" x14ac:dyDescent="0.25">
      <c r="A1189" s="175" t="s">
        <v>309</v>
      </c>
      <c r="B1189" s="175" t="s">
        <v>310</v>
      </c>
      <c r="C1189" s="175" t="s">
        <v>185</v>
      </c>
      <c r="D1189" s="175" t="s">
        <v>186</v>
      </c>
      <c r="E1189" s="175"/>
      <c r="F1189" s="174">
        <v>0</v>
      </c>
      <c r="G1189" s="174">
        <v>0</v>
      </c>
      <c r="H1189" s="174">
        <v>0</v>
      </c>
      <c r="I1189" s="174">
        <v>0</v>
      </c>
      <c r="J1189" s="174">
        <v>0</v>
      </c>
      <c r="K1189" s="174">
        <v>13504</v>
      </c>
      <c r="L1189" s="174">
        <v>0</v>
      </c>
      <c r="M1189" s="174">
        <v>0</v>
      </c>
      <c r="N1189" s="174">
        <v>13504</v>
      </c>
    </row>
    <row r="1190" spans="1:14" hidden="1" outlineLevel="1" x14ac:dyDescent="0.25">
      <c r="A1190" s="175" t="s">
        <v>309</v>
      </c>
      <c r="B1190" s="175" t="s">
        <v>310</v>
      </c>
      <c r="C1190" s="175" t="s">
        <v>187</v>
      </c>
      <c r="D1190" s="175" t="s">
        <v>188</v>
      </c>
      <c r="E1190" s="175"/>
      <c r="F1190" s="174">
        <v>0</v>
      </c>
      <c r="G1190" s="174">
        <v>0</v>
      </c>
      <c r="H1190" s="174">
        <v>0</v>
      </c>
      <c r="I1190" s="174">
        <v>0</v>
      </c>
      <c r="J1190" s="174">
        <v>0</v>
      </c>
      <c r="K1190" s="174">
        <v>0</v>
      </c>
      <c r="L1190" s="174">
        <v>0</v>
      </c>
      <c r="M1190" s="174">
        <v>0</v>
      </c>
      <c r="N1190" s="174">
        <v>0</v>
      </c>
    </row>
    <row r="1191" spans="1:14" hidden="1" outlineLevel="1" x14ac:dyDescent="0.25">
      <c r="A1191" s="175" t="s">
        <v>309</v>
      </c>
      <c r="B1191" s="175" t="s">
        <v>310</v>
      </c>
      <c r="C1191" s="175" t="s">
        <v>189</v>
      </c>
      <c r="D1191" s="175" t="s">
        <v>190</v>
      </c>
      <c r="E1191" s="175"/>
      <c r="F1191" s="174">
        <v>0</v>
      </c>
      <c r="G1191" s="174">
        <v>0</v>
      </c>
      <c r="H1191" s="174">
        <v>0</v>
      </c>
      <c r="I1191" s="174">
        <v>0</v>
      </c>
      <c r="J1191" s="174">
        <v>0</v>
      </c>
      <c r="K1191" s="174">
        <v>0</v>
      </c>
      <c r="L1191" s="174">
        <v>0</v>
      </c>
      <c r="M1191" s="174">
        <v>0</v>
      </c>
      <c r="N1191" s="174">
        <v>0</v>
      </c>
    </row>
    <row r="1192" spans="1:14" hidden="1" outlineLevel="1" x14ac:dyDescent="0.25">
      <c r="A1192" s="175" t="s">
        <v>309</v>
      </c>
      <c r="B1192" s="175" t="s">
        <v>310</v>
      </c>
      <c r="C1192" s="175" t="s">
        <v>191</v>
      </c>
      <c r="D1192" s="175" t="s">
        <v>192</v>
      </c>
      <c r="E1192" s="175"/>
      <c r="F1192" s="174">
        <v>0</v>
      </c>
      <c r="G1192" s="174">
        <v>18960</v>
      </c>
      <c r="H1192" s="174">
        <v>0</v>
      </c>
      <c r="I1192" s="174">
        <v>0</v>
      </c>
      <c r="J1192" s="174">
        <v>0</v>
      </c>
      <c r="K1192" s="174">
        <v>0</v>
      </c>
      <c r="L1192" s="174">
        <v>0</v>
      </c>
      <c r="M1192" s="174">
        <v>0</v>
      </c>
      <c r="N1192" s="174">
        <v>18960</v>
      </c>
    </row>
    <row r="1193" spans="1:14" hidden="1" outlineLevel="1" x14ac:dyDescent="0.25">
      <c r="A1193" s="175" t="s">
        <v>309</v>
      </c>
      <c r="B1193" s="175" t="s">
        <v>310</v>
      </c>
      <c r="C1193" s="175" t="s">
        <v>193</v>
      </c>
      <c r="D1193" s="175" t="s">
        <v>194</v>
      </c>
      <c r="E1193" s="175"/>
      <c r="F1193" s="174">
        <v>0</v>
      </c>
      <c r="G1193" s="174">
        <v>0</v>
      </c>
      <c r="H1193" s="174">
        <v>0</v>
      </c>
      <c r="I1193" s="174">
        <v>0</v>
      </c>
      <c r="J1193" s="174">
        <v>6304</v>
      </c>
      <c r="K1193" s="174">
        <v>0</v>
      </c>
      <c r="L1193" s="174">
        <v>0</v>
      </c>
      <c r="M1193" s="174">
        <v>0</v>
      </c>
      <c r="N1193" s="174">
        <v>6304</v>
      </c>
    </row>
    <row r="1194" spans="1:14" hidden="1" outlineLevel="1" x14ac:dyDescent="0.25">
      <c r="A1194" s="175" t="s">
        <v>309</v>
      </c>
      <c r="B1194" s="175" t="s">
        <v>310</v>
      </c>
      <c r="C1194" s="175" t="s">
        <v>195</v>
      </c>
      <c r="D1194" s="175" t="s">
        <v>196</v>
      </c>
      <c r="E1194" s="175"/>
      <c r="F1194" s="174">
        <v>0</v>
      </c>
      <c r="G1194" s="174">
        <v>0</v>
      </c>
      <c r="H1194" s="174">
        <v>0</v>
      </c>
      <c r="I1194" s="174">
        <v>0</v>
      </c>
      <c r="J1194" s="174">
        <v>0</v>
      </c>
      <c r="K1194" s="174">
        <v>0</v>
      </c>
      <c r="L1194" s="174">
        <v>0</v>
      </c>
      <c r="M1194" s="174">
        <v>0</v>
      </c>
      <c r="N1194" s="174">
        <v>0</v>
      </c>
    </row>
    <row r="1195" spans="1:14" hidden="1" outlineLevel="1" x14ac:dyDescent="0.25">
      <c r="A1195" s="175" t="s">
        <v>309</v>
      </c>
      <c r="B1195" s="175" t="s">
        <v>310</v>
      </c>
      <c r="C1195" s="175" t="s">
        <v>197</v>
      </c>
      <c r="D1195" s="175" t="s">
        <v>198</v>
      </c>
      <c r="E1195" s="175"/>
      <c r="F1195" s="174">
        <v>0</v>
      </c>
      <c r="G1195" s="174">
        <v>0</v>
      </c>
      <c r="H1195" s="174">
        <v>0</v>
      </c>
      <c r="I1195" s="174">
        <v>0</v>
      </c>
      <c r="J1195" s="174">
        <v>0</v>
      </c>
      <c r="K1195" s="174">
        <v>0</v>
      </c>
      <c r="L1195" s="174">
        <v>0</v>
      </c>
      <c r="M1195" s="174">
        <v>0</v>
      </c>
      <c r="N1195" s="174">
        <v>0</v>
      </c>
    </row>
    <row r="1196" spans="1:14" hidden="1" outlineLevel="1" x14ac:dyDescent="0.25">
      <c r="A1196" s="175" t="s">
        <v>309</v>
      </c>
      <c r="B1196" s="175" t="s">
        <v>310</v>
      </c>
      <c r="C1196" s="175" t="s">
        <v>199</v>
      </c>
      <c r="D1196" s="175" t="s">
        <v>200</v>
      </c>
      <c r="E1196" s="175"/>
      <c r="F1196" s="174">
        <v>96</v>
      </c>
      <c r="G1196" s="174">
        <v>0</v>
      </c>
      <c r="H1196" s="174">
        <v>0</v>
      </c>
      <c r="I1196" s="174">
        <v>0</v>
      </c>
      <c r="J1196" s="174">
        <v>0</v>
      </c>
      <c r="K1196" s="174">
        <v>0</v>
      </c>
      <c r="L1196" s="174">
        <v>0</v>
      </c>
      <c r="M1196" s="174">
        <v>0</v>
      </c>
      <c r="N1196" s="174">
        <v>96</v>
      </c>
    </row>
    <row r="1197" spans="1:14" hidden="1" outlineLevel="1" x14ac:dyDescent="0.25">
      <c r="A1197" s="175" t="s">
        <v>309</v>
      </c>
      <c r="B1197" s="175" t="s">
        <v>310</v>
      </c>
      <c r="C1197" s="175" t="s">
        <v>201</v>
      </c>
      <c r="D1197" s="175" t="s">
        <v>202</v>
      </c>
      <c r="E1197" s="175"/>
      <c r="F1197" s="174">
        <v>1200</v>
      </c>
      <c r="G1197" s="174">
        <v>0</v>
      </c>
      <c r="H1197" s="174">
        <v>0</v>
      </c>
      <c r="I1197" s="174">
        <v>0</v>
      </c>
      <c r="J1197" s="174">
        <v>0</v>
      </c>
      <c r="K1197" s="174">
        <v>0</v>
      </c>
      <c r="L1197" s="174">
        <v>0</v>
      </c>
      <c r="M1197" s="174">
        <v>0</v>
      </c>
      <c r="N1197" s="174">
        <v>1200</v>
      </c>
    </row>
    <row r="1198" spans="1:14" hidden="1" outlineLevel="1" x14ac:dyDescent="0.25">
      <c r="A1198" s="175" t="s">
        <v>309</v>
      </c>
      <c r="B1198" s="175" t="s">
        <v>310</v>
      </c>
      <c r="C1198" s="175" t="s">
        <v>203</v>
      </c>
      <c r="D1198" s="175" t="s">
        <v>204</v>
      </c>
      <c r="E1198" s="175"/>
      <c r="F1198" s="174">
        <v>54432</v>
      </c>
      <c r="G1198" s="174">
        <v>0</v>
      </c>
      <c r="H1198" s="174">
        <v>0</v>
      </c>
      <c r="I1198" s="174">
        <v>0</v>
      </c>
      <c r="J1198" s="174">
        <v>0</v>
      </c>
      <c r="K1198" s="174">
        <v>0</v>
      </c>
      <c r="L1198" s="174">
        <v>0</v>
      </c>
      <c r="M1198" s="174">
        <v>0</v>
      </c>
      <c r="N1198" s="174">
        <v>54432</v>
      </c>
    </row>
    <row r="1199" spans="1:14" hidden="1" outlineLevel="1" x14ac:dyDescent="0.25">
      <c r="A1199" s="175" t="s">
        <v>309</v>
      </c>
      <c r="B1199" s="175" t="s">
        <v>310</v>
      </c>
      <c r="C1199" s="175" t="s">
        <v>205</v>
      </c>
      <c r="D1199" s="175" t="s">
        <v>206</v>
      </c>
      <c r="E1199" s="175"/>
      <c r="F1199" s="174">
        <v>5472</v>
      </c>
      <c r="G1199" s="174">
        <v>0</v>
      </c>
      <c r="H1199" s="174">
        <v>0</v>
      </c>
      <c r="I1199" s="174">
        <v>0</v>
      </c>
      <c r="J1199" s="174">
        <v>0</v>
      </c>
      <c r="K1199" s="174">
        <v>0</v>
      </c>
      <c r="L1199" s="174">
        <v>0</v>
      </c>
      <c r="M1199" s="174">
        <v>0</v>
      </c>
      <c r="N1199" s="174">
        <v>5472</v>
      </c>
    </row>
    <row r="1200" spans="1:14" hidden="1" outlineLevel="1" x14ac:dyDescent="0.25">
      <c r="A1200" s="175" t="s">
        <v>309</v>
      </c>
      <c r="B1200" s="175" t="s">
        <v>310</v>
      </c>
      <c r="C1200" s="175" t="s">
        <v>207</v>
      </c>
      <c r="D1200" s="175" t="s">
        <v>208</v>
      </c>
      <c r="E1200" s="175"/>
      <c r="F1200" s="174">
        <v>0</v>
      </c>
      <c r="G1200" s="174">
        <v>0</v>
      </c>
      <c r="H1200" s="174">
        <v>0</v>
      </c>
      <c r="I1200" s="174">
        <v>0</v>
      </c>
      <c r="J1200" s="174">
        <v>0</v>
      </c>
      <c r="K1200" s="174">
        <v>0</v>
      </c>
      <c r="L1200" s="174">
        <v>0</v>
      </c>
      <c r="M1200" s="174">
        <v>0</v>
      </c>
      <c r="N1200" s="174">
        <v>0</v>
      </c>
    </row>
    <row r="1201" spans="1:14" hidden="1" outlineLevel="1" x14ac:dyDescent="0.25">
      <c r="A1201" s="175" t="s">
        <v>309</v>
      </c>
      <c r="B1201" s="175" t="s">
        <v>310</v>
      </c>
      <c r="C1201" s="175" t="s">
        <v>209</v>
      </c>
      <c r="D1201" s="175" t="s">
        <v>210</v>
      </c>
      <c r="E1201" s="175"/>
      <c r="F1201" s="174">
        <v>117568</v>
      </c>
      <c r="G1201" s="174">
        <v>40128</v>
      </c>
      <c r="H1201" s="174">
        <v>0</v>
      </c>
      <c r="I1201" s="174">
        <v>0</v>
      </c>
      <c r="J1201" s="174">
        <v>20992</v>
      </c>
      <c r="K1201" s="174">
        <v>16608</v>
      </c>
      <c r="L1201" s="174">
        <v>0</v>
      </c>
      <c r="M1201" s="174">
        <v>0</v>
      </c>
      <c r="N1201" s="174">
        <v>195296</v>
      </c>
    </row>
    <row r="1202" spans="1:14" hidden="1" outlineLevel="1" x14ac:dyDescent="0.25">
      <c r="D1202" s="173" t="s">
        <v>211</v>
      </c>
      <c r="E1202" s="173"/>
    </row>
    <row r="1203" spans="1:14" hidden="1" outlineLevel="1" x14ac:dyDescent="0.25">
      <c r="A1203" s="175" t="s">
        <v>309</v>
      </c>
      <c r="B1203" s="175" t="s">
        <v>310</v>
      </c>
      <c r="C1203" s="175" t="s">
        <v>212</v>
      </c>
      <c r="D1203" s="175" t="s">
        <v>213</v>
      </c>
      <c r="E1203" s="175"/>
      <c r="F1203" s="174">
        <v>0</v>
      </c>
      <c r="G1203" s="174">
        <v>0</v>
      </c>
      <c r="H1203" s="174">
        <v>0</v>
      </c>
      <c r="I1203" s="174">
        <v>0</v>
      </c>
      <c r="J1203" s="174">
        <v>0</v>
      </c>
      <c r="K1203" s="174">
        <v>0</v>
      </c>
      <c r="L1203" s="174">
        <v>0</v>
      </c>
      <c r="M1203" s="174">
        <v>0</v>
      </c>
      <c r="N1203" s="174">
        <v>0</v>
      </c>
    </row>
    <row r="1204" spans="1:14" hidden="1" outlineLevel="1" x14ac:dyDescent="0.25">
      <c r="A1204" s="175" t="s">
        <v>309</v>
      </c>
      <c r="B1204" s="175" t="s">
        <v>310</v>
      </c>
      <c r="C1204" s="175" t="s">
        <v>214</v>
      </c>
      <c r="D1204" s="175" t="s">
        <v>215</v>
      </c>
      <c r="E1204" s="175"/>
      <c r="F1204" s="174">
        <v>0</v>
      </c>
      <c r="G1204" s="174">
        <v>0</v>
      </c>
      <c r="H1204" s="174">
        <v>0</v>
      </c>
      <c r="I1204" s="174">
        <v>0</v>
      </c>
      <c r="J1204" s="174">
        <v>0</v>
      </c>
      <c r="K1204" s="174">
        <v>0</v>
      </c>
      <c r="L1204" s="174">
        <v>0</v>
      </c>
      <c r="M1204" s="174">
        <v>0</v>
      </c>
      <c r="N1204" s="174">
        <v>0</v>
      </c>
    </row>
    <row r="1205" spans="1:14" hidden="1" outlineLevel="1" x14ac:dyDescent="0.25">
      <c r="A1205" s="175" t="s">
        <v>309</v>
      </c>
      <c r="B1205" s="175" t="s">
        <v>310</v>
      </c>
      <c r="C1205" s="175" t="s">
        <v>216</v>
      </c>
      <c r="D1205" s="175" t="s">
        <v>217</v>
      </c>
      <c r="E1205" s="175"/>
      <c r="F1205" s="174">
        <v>0</v>
      </c>
      <c r="G1205" s="174">
        <v>0</v>
      </c>
      <c r="H1205" s="174">
        <v>0</v>
      </c>
      <c r="I1205" s="174">
        <v>0</v>
      </c>
      <c r="J1205" s="174">
        <v>0</v>
      </c>
      <c r="K1205" s="174">
        <v>0</v>
      </c>
      <c r="L1205" s="174">
        <v>0</v>
      </c>
      <c r="M1205" s="174">
        <v>0</v>
      </c>
      <c r="N1205" s="174">
        <v>0</v>
      </c>
    </row>
    <row r="1206" spans="1:14" hidden="1" outlineLevel="1" x14ac:dyDescent="0.25">
      <c r="A1206" s="175" t="s">
        <v>309</v>
      </c>
      <c r="B1206" s="175" t="s">
        <v>310</v>
      </c>
      <c r="C1206" s="175" t="s">
        <v>218</v>
      </c>
      <c r="D1206" s="175" t="s">
        <v>219</v>
      </c>
      <c r="E1206" s="175"/>
      <c r="F1206" s="174">
        <v>0</v>
      </c>
      <c r="G1206" s="174">
        <v>0</v>
      </c>
      <c r="H1206" s="174">
        <v>0</v>
      </c>
      <c r="I1206" s="174">
        <v>0</v>
      </c>
      <c r="J1206" s="174">
        <v>0</v>
      </c>
      <c r="K1206" s="174">
        <v>0</v>
      </c>
      <c r="L1206" s="174">
        <v>0</v>
      </c>
      <c r="M1206" s="174">
        <v>0</v>
      </c>
      <c r="N1206" s="174">
        <v>0</v>
      </c>
    </row>
    <row r="1207" spans="1:14" hidden="1" outlineLevel="1" x14ac:dyDescent="0.25">
      <c r="A1207" s="175" t="s">
        <v>309</v>
      </c>
      <c r="B1207" s="175" t="s">
        <v>310</v>
      </c>
      <c r="C1207" s="175" t="s">
        <v>482</v>
      </c>
      <c r="D1207" s="175" t="s">
        <v>483</v>
      </c>
      <c r="E1207" s="175"/>
      <c r="F1207" s="174">
        <v>0</v>
      </c>
      <c r="G1207" s="174">
        <v>0</v>
      </c>
      <c r="H1207" s="174">
        <v>0</v>
      </c>
      <c r="I1207" s="174">
        <v>0</v>
      </c>
      <c r="J1207" s="174">
        <v>0</v>
      </c>
      <c r="K1207" s="174">
        <v>0</v>
      </c>
      <c r="L1207" s="174">
        <v>0</v>
      </c>
      <c r="M1207" s="174">
        <v>0</v>
      </c>
      <c r="N1207" s="174">
        <v>0</v>
      </c>
    </row>
    <row r="1208" spans="1:14" hidden="1" outlineLevel="1" x14ac:dyDescent="0.25">
      <c r="A1208" s="175" t="s">
        <v>309</v>
      </c>
      <c r="B1208" s="175" t="s">
        <v>310</v>
      </c>
      <c r="C1208" s="175" t="s">
        <v>484</v>
      </c>
      <c r="D1208" s="175" t="s">
        <v>220</v>
      </c>
      <c r="E1208" s="175"/>
      <c r="F1208" s="174">
        <v>0</v>
      </c>
      <c r="G1208" s="174">
        <v>0</v>
      </c>
      <c r="H1208" s="174">
        <v>0</v>
      </c>
      <c r="I1208" s="174">
        <v>0</v>
      </c>
      <c r="J1208" s="174">
        <v>0</v>
      </c>
      <c r="K1208" s="174">
        <v>0</v>
      </c>
      <c r="L1208" s="174">
        <v>0</v>
      </c>
      <c r="M1208" s="174">
        <v>0</v>
      </c>
      <c r="N1208" s="174">
        <v>0</v>
      </c>
    </row>
    <row r="1209" spans="1:14" hidden="1" outlineLevel="1" x14ac:dyDescent="0.25"/>
    <row r="1210" spans="1:14" hidden="1" outlineLevel="1" x14ac:dyDescent="0.25"/>
    <row r="1211" spans="1:14" hidden="1" outlineLevel="1" x14ac:dyDescent="0.25">
      <c r="A1211" s="173" t="s">
        <v>311</v>
      </c>
    </row>
    <row r="1212" spans="1:14" hidden="1" outlineLevel="1" x14ac:dyDescent="0.25">
      <c r="A1212" s="175" t="s">
        <v>6</v>
      </c>
      <c r="B1212" s="175" t="s">
        <v>143</v>
      </c>
      <c r="C1212" s="175" t="s">
        <v>14</v>
      </c>
      <c r="D1212" s="173" t="s">
        <v>144</v>
      </c>
      <c r="E1212" s="173"/>
      <c r="F1212" s="174" t="s">
        <v>145</v>
      </c>
      <c r="G1212" s="174" t="s">
        <v>146</v>
      </c>
      <c r="H1212" s="174" t="s">
        <v>147</v>
      </c>
      <c r="I1212" s="174" t="s">
        <v>148</v>
      </c>
      <c r="J1212" s="174" t="s">
        <v>149</v>
      </c>
      <c r="K1212" s="174" t="s">
        <v>150</v>
      </c>
      <c r="L1212" s="174" t="s">
        <v>151</v>
      </c>
      <c r="M1212" s="174" t="s">
        <v>152</v>
      </c>
      <c r="N1212" s="174" t="s">
        <v>5</v>
      </c>
    </row>
    <row r="1213" spans="1:14" hidden="1" outlineLevel="1" x14ac:dyDescent="0.25">
      <c r="A1213" s="175" t="s">
        <v>312</v>
      </c>
      <c r="B1213" s="175" t="s">
        <v>313</v>
      </c>
      <c r="C1213" s="175" t="s">
        <v>155</v>
      </c>
      <c r="D1213" s="175" t="s">
        <v>156</v>
      </c>
      <c r="E1213" s="175"/>
      <c r="F1213" s="174">
        <v>384</v>
      </c>
      <c r="G1213" s="174">
        <v>0</v>
      </c>
      <c r="H1213" s="174">
        <v>0</v>
      </c>
      <c r="I1213" s="174">
        <v>0</v>
      </c>
      <c r="J1213" s="174">
        <v>0</v>
      </c>
      <c r="K1213" s="174">
        <v>0</v>
      </c>
      <c r="L1213" s="174">
        <v>0</v>
      </c>
      <c r="M1213" s="174">
        <v>0</v>
      </c>
      <c r="N1213" s="174">
        <v>384</v>
      </c>
    </row>
    <row r="1214" spans="1:14" hidden="1" outlineLevel="1" x14ac:dyDescent="0.25">
      <c r="A1214" s="175" t="s">
        <v>312</v>
      </c>
      <c r="B1214" s="175" t="s">
        <v>313</v>
      </c>
      <c r="C1214" s="175" t="s">
        <v>157</v>
      </c>
      <c r="D1214" s="175" t="s">
        <v>158</v>
      </c>
      <c r="E1214" s="175"/>
      <c r="F1214" s="174">
        <v>0</v>
      </c>
      <c r="G1214" s="174">
        <v>0</v>
      </c>
      <c r="H1214" s="174">
        <v>0</v>
      </c>
      <c r="I1214" s="174">
        <v>0</v>
      </c>
      <c r="J1214" s="174">
        <v>35136</v>
      </c>
      <c r="K1214" s="174">
        <v>0</v>
      </c>
      <c r="L1214" s="174">
        <v>0</v>
      </c>
      <c r="M1214" s="174">
        <v>0</v>
      </c>
      <c r="N1214" s="174">
        <v>35136</v>
      </c>
    </row>
    <row r="1215" spans="1:14" hidden="1" outlineLevel="1" x14ac:dyDescent="0.25">
      <c r="A1215" s="175" t="s">
        <v>312</v>
      </c>
      <c r="B1215" s="175" t="s">
        <v>313</v>
      </c>
      <c r="C1215" s="175" t="s">
        <v>159</v>
      </c>
      <c r="D1215" s="175" t="s">
        <v>160</v>
      </c>
      <c r="E1215" s="175"/>
      <c r="F1215" s="174">
        <v>0</v>
      </c>
      <c r="G1215" s="174">
        <v>43392</v>
      </c>
      <c r="H1215" s="174">
        <v>0</v>
      </c>
      <c r="I1215" s="174">
        <v>0</v>
      </c>
      <c r="J1215" s="174">
        <v>3552</v>
      </c>
      <c r="K1215" s="174">
        <v>0</v>
      </c>
      <c r="L1215" s="174">
        <v>0</v>
      </c>
      <c r="M1215" s="174">
        <v>0</v>
      </c>
      <c r="N1215" s="174">
        <v>46944</v>
      </c>
    </row>
    <row r="1216" spans="1:14" hidden="1" outlineLevel="1" x14ac:dyDescent="0.25">
      <c r="A1216" s="175" t="s">
        <v>312</v>
      </c>
      <c r="B1216" s="175" t="s">
        <v>313</v>
      </c>
      <c r="C1216" s="175" t="s">
        <v>161</v>
      </c>
      <c r="D1216" s="175" t="s">
        <v>162</v>
      </c>
      <c r="E1216" s="175"/>
      <c r="F1216" s="174">
        <v>1392</v>
      </c>
      <c r="G1216" s="174">
        <v>7488</v>
      </c>
      <c r="H1216" s="174">
        <v>0</v>
      </c>
      <c r="I1216" s="174">
        <v>0</v>
      </c>
      <c r="J1216" s="174">
        <v>18704</v>
      </c>
      <c r="K1216" s="174">
        <v>3360</v>
      </c>
      <c r="L1216" s="174">
        <v>0</v>
      </c>
      <c r="M1216" s="174">
        <v>0</v>
      </c>
      <c r="N1216" s="174">
        <v>30944</v>
      </c>
    </row>
    <row r="1217" spans="1:14" hidden="1" outlineLevel="1" x14ac:dyDescent="0.25">
      <c r="A1217" s="175" t="s">
        <v>312</v>
      </c>
      <c r="B1217" s="175" t="s">
        <v>313</v>
      </c>
      <c r="C1217" s="175" t="s">
        <v>163</v>
      </c>
      <c r="D1217" s="175" t="s">
        <v>164</v>
      </c>
      <c r="E1217" s="175"/>
      <c r="F1217" s="174">
        <v>0</v>
      </c>
      <c r="G1217" s="174">
        <v>0</v>
      </c>
      <c r="H1217" s="174">
        <v>0</v>
      </c>
      <c r="I1217" s="174">
        <v>0</v>
      </c>
      <c r="J1217" s="174">
        <v>0</v>
      </c>
      <c r="K1217" s="174">
        <v>0</v>
      </c>
      <c r="L1217" s="174">
        <v>0</v>
      </c>
      <c r="M1217" s="174">
        <v>0</v>
      </c>
      <c r="N1217" s="174">
        <v>0</v>
      </c>
    </row>
    <row r="1218" spans="1:14" hidden="1" outlineLevel="1" x14ac:dyDescent="0.25">
      <c r="A1218" s="175" t="s">
        <v>312</v>
      </c>
      <c r="B1218" s="175" t="s">
        <v>313</v>
      </c>
      <c r="C1218" s="175" t="s">
        <v>165</v>
      </c>
      <c r="D1218" s="175" t="s">
        <v>166</v>
      </c>
      <c r="E1218" s="175"/>
      <c r="F1218" s="174">
        <v>4512</v>
      </c>
      <c r="G1218" s="174">
        <v>0</v>
      </c>
      <c r="H1218" s="174">
        <v>0</v>
      </c>
      <c r="I1218" s="174">
        <v>0</v>
      </c>
      <c r="J1218" s="174">
        <v>0</v>
      </c>
      <c r="K1218" s="174">
        <v>0</v>
      </c>
      <c r="L1218" s="174">
        <v>0</v>
      </c>
      <c r="M1218" s="174">
        <v>0</v>
      </c>
      <c r="N1218" s="174">
        <v>4512</v>
      </c>
    </row>
    <row r="1219" spans="1:14" hidden="1" outlineLevel="1" x14ac:dyDescent="0.25">
      <c r="A1219" s="175" t="s">
        <v>312</v>
      </c>
      <c r="B1219" s="175" t="s">
        <v>313</v>
      </c>
      <c r="C1219" s="175" t="s">
        <v>167</v>
      </c>
      <c r="D1219" s="175" t="s">
        <v>168</v>
      </c>
      <c r="E1219" s="175"/>
      <c r="F1219" s="174">
        <v>0</v>
      </c>
      <c r="G1219" s="174">
        <v>864</v>
      </c>
      <c r="H1219" s="174">
        <v>0</v>
      </c>
      <c r="I1219" s="174">
        <v>0</v>
      </c>
      <c r="J1219" s="174">
        <v>0</v>
      </c>
      <c r="K1219" s="174">
        <v>864</v>
      </c>
      <c r="L1219" s="174">
        <v>0</v>
      </c>
      <c r="M1219" s="174">
        <v>0</v>
      </c>
      <c r="N1219" s="174">
        <v>1728</v>
      </c>
    </row>
    <row r="1220" spans="1:14" hidden="1" outlineLevel="1" x14ac:dyDescent="0.25">
      <c r="A1220" s="175" t="s">
        <v>312</v>
      </c>
      <c r="B1220" s="175" t="s">
        <v>313</v>
      </c>
      <c r="C1220" s="175" t="s">
        <v>169</v>
      </c>
      <c r="D1220" s="175" t="s">
        <v>170</v>
      </c>
      <c r="E1220" s="175"/>
      <c r="F1220" s="174">
        <v>0</v>
      </c>
      <c r="G1220" s="174">
        <v>0</v>
      </c>
      <c r="H1220" s="174">
        <v>0</v>
      </c>
      <c r="I1220" s="174">
        <v>0</v>
      </c>
      <c r="J1220" s="174">
        <v>2592</v>
      </c>
      <c r="K1220" s="174">
        <v>0</v>
      </c>
      <c r="L1220" s="174">
        <v>0</v>
      </c>
      <c r="M1220" s="174">
        <v>0</v>
      </c>
      <c r="N1220" s="174">
        <v>2592</v>
      </c>
    </row>
    <row r="1221" spans="1:14" hidden="1" outlineLevel="1" x14ac:dyDescent="0.25">
      <c r="A1221" s="175" t="s">
        <v>312</v>
      </c>
      <c r="B1221" s="175" t="s">
        <v>313</v>
      </c>
      <c r="C1221" s="175" t="s">
        <v>171</v>
      </c>
      <c r="D1221" s="175" t="s">
        <v>172</v>
      </c>
      <c r="E1221" s="175"/>
      <c r="F1221" s="174">
        <v>48</v>
      </c>
      <c r="G1221" s="174">
        <v>4976</v>
      </c>
      <c r="H1221" s="174">
        <v>0</v>
      </c>
      <c r="I1221" s="174">
        <v>0</v>
      </c>
      <c r="J1221" s="174">
        <v>40000</v>
      </c>
      <c r="K1221" s="174">
        <v>0</v>
      </c>
      <c r="L1221" s="174">
        <v>0</v>
      </c>
      <c r="M1221" s="174">
        <v>0</v>
      </c>
      <c r="N1221" s="174">
        <v>45024</v>
      </c>
    </row>
    <row r="1222" spans="1:14" hidden="1" outlineLevel="1" x14ac:dyDescent="0.25">
      <c r="A1222" s="175" t="s">
        <v>312</v>
      </c>
      <c r="B1222" s="175" t="s">
        <v>313</v>
      </c>
      <c r="C1222" s="175" t="s">
        <v>173</v>
      </c>
      <c r="D1222" s="175" t="s">
        <v>174</v>
      </c>
      <c r="E1222" s="175"/>
      <c r="F1222" s="174">
        <v>0</v>
      </c>
      <c r="G1222" s="174">
        <v>128</v>
      </c>
      <c r="H1222" s="174">
        <v>0</v>
      </c>
      <c r="I1222" s="174">
        <v>0</v>
      </c>
      <c r="J1222" s="174">
        <v>0</v>
      </c>
      <c r="K1222" s="174">
        <v>0</v>
      </c>
      <c r="L1222" s="174">
        <v>0</v>
      </c>
      <c r="M1222" s="174">
        <v>0</v>
      </c>
      <c r="N1222" s="174">
        <v>128</v>
      </c>
    </row>
    <row r="1223" spans="1:14" hidden="1" outlineLevel="1" x14ac:dyDescent="0.25">
      <c r="A1223" s="175" t="s">
        <v>312</v>
      </c>
      <c r="B1223" s="175" t="s">
        <v>313</v>
      </c>
      <c r="C1223" s="175" t="s">
        <v>175</v>
      </c>
      <c r="D1223" s="175" t="s">
        <v>176</v>
      </c>
      <c r="E1223" s="175"/>
      <c r="F1223" s="174">
        <v>0</v>
      </c>
      <c r="G1223" s="174">
        <v>0</v>
      </c>
      <c r="H1223" s="174">
        <v>0</v>
      </c>
      <c r="I1223" s="174">
        <v>0</v>
      </c>
      <c r="J1223" s="174">
        <v>0</v>
      </c>
      <c r="K1223" s="174">
        <v>7088</v>
      </c>
      <c r="L1223" s="174">
        <v>0</v>
      </c>
      <c r="M1223" s="174">
        <v>0</v>
      </c>
      <c r="N1223" s="174">
        <v>7088</v>
      </c>
    </row>
    <row r="1224" spans="1:14" hidden="1" outlineLevel="1" x14ac:dyDescent="0.25">
      <c r="A1224" s="175" t="s">
        <v>312</v>
      </c>
      <c r="B1224" s="175" t="s">
        <v>313</v>
      </c>
      <c r="C1224" s="175" t="s">
        <v>177</v>
      </c>
      <c r="D1224" s="175" t="s">
        <v>178</v>
      </c>
      <c r="E1224" s="175"/>
      <c r="F1224" s="174">
        <v>95568</v>
      </c>
      <c r="G1224" s="174">
        <v>0</v>
      </c>
      <c r="H1224" s="174">
        <v>0</v>
      </c>
      <c r="I1224" s="174">
        <v>0</v>
      </c>
      <c r="J1224" s="174">
        <v>0</v>
      </c>
      <c r="K1224" s="174">
        <v>0</v>
      </c>
      <c r="L1224" s="174">
        <v>0</v>
      </c>
      <c r="M1224" s="174">
        <v>0</v>
      </c>
      <c r="N1224" s="174">
        <v>95568</v>
      </c>
    </row>
    <row r="1225" spans="1:14" hidden="1" outlineLevel="1" x14ac:dyDescent="0.25">
      <c r="A1225" s="175" t="s">
        <v>312</v>
      </c>
      <c r="B1225" s="175" t="s">
        <v>313</v>
      </c>
      <c r="C1225" s="175" t="s">
        <v>179</v>
      </c>
      <c r="D1225" s="175" t="s">
        <v>180</v>
      </c>
      <c r="E1225" s="175"/>
      <c r="F1225" s="174">
        <v>5568</v>
      </c>
      <c r="G1225" s="174">
        <v>0</v>
      </c>
      <c r="H1225" s="174">
        <v>0</v>
      </c>
      <c r="I1225" s="174">
        <v>0</v>
      </c>
      <c r="J1225" s="174">
        <v>0</v>
      </c>
      <c r="K1225" s="174">
        <v>0</v>
      </c>
      <c r="L1225" s="174">
        <v>0</v>
      </c>
      <c r="M1225" s="174">
        <v>0</v>
      </c>
      <c r="N1225" s="174">
        <v>5568</v>
      </c>
    </row>
    <row r="1226" spans="1:14" hidden="1" outlineLevel="1" x14ac:dyDescent="0.25">
      <c r="A1226" s="175" t="s">
        <v>312</v>
      </c>
      <c r="B1226" s="175" t="s">
        <v>313</v>
      </c>
      <c r="C1226" s="175" t="s">
        <v>181</v>
      </c>
      <c r="D1226" s="175" t="s">
        <v>182</v>
      </c>
      <c r="E1226" s="175"/>
      <c r="F1226" s="174">
        <v>0</v>
      </c>
      <c r="G1226" s="174">
        <v>0</v>
      </c>
      <c r="H1226" s="174">
        <v>0</v>
      </c>
      <c r="I1226" s="174">
        <v>0</v>
      </c>
      <c r="J1226" s="174">
        <v>0</v>
      </c>
      <c r="K1226" s="174">
        <v>14416</v>
      </c>
      <c r="L1226" s="174">
        <v>0</v>
      </c>
      <c r="M1226" s="174">
        <v>0</v>
      </c>
      <c r="N1226" s="174">
        <v>14416</v>
      </c>
    </row>
    <row r="1227" spans="1:14" hidden="1" outlineLevel="1" x14ac:dyDescent="0.25">
      <c r="A1227" s="175" t="s">
        <v>312</v>
      </c>
      <c r="B1227" s="175" t="s">
        <v>313</v>
      </c>
      <c r="C1227" s="175" t="s">
        <v>183</v>
      </c>
      <c r="D1227" s="175" t="s">
        <v>184</v>
      </c>
      <c r="E1227" s="175"/>
      <c r="F1227" s="174">
        <v>0</v>
      </c>
      <c r="G1227" s="174">
        <v>0</v>
      </c>
      <c r="H1227" s="174">
        <v>0</v>
      </c>
      <c r="I1227" s="174">
        <v>0</v>
      </c>
      <c r="J1227" s="174">
        <v>0</v>
      </c>
      <c r="K1227" s="174">
        <v>0</v>
      </c>
      <c r="L1227" s="174">
        <v>0</v>
      </c>
      <c r="M1227" s="174">
        <v>0</v>
      </c>
      <c r="N1227" s="174">
        <v>0</v>
      </c>
    </row>
    <row r="1228" spans="1:14" hidden="1" outlineLevel="1" x14ac:dyDescent="0.25">
      <c r="A1228" s="175" t="s">
        <v>312</v>
      </c>
      <c r="B1228" s="175" t="s">
        <v>313</v>
      </c>
      <c r="C1228" s="175" t="s">
        <v>185</v>
      </c>
      <c r="D1228" s="175" t="s">
        <v>186</v>
      </c>
      <c r="E1228" s="175"/>
      <c r="F1228" s="174">
        <v>0</v>
      </c>
      <c r="G1228" s="174">
        <v>0</v>
      </c>
      <c r="H1228" s="174">
        <v>0</v>
      </c>
      <c r="I1228" s="174">
        <v>0</v>
      </c>
      <c r="J1228" s="174">
        <v>0</v>
      </c>
      <c r="K1228" s="174">
        <v>2960</v>
      </c>
      <c r="L1228" s="174">
        <v>0</v>
      </c>
      <c r="M1228" s="174">
        <v>0</v>
      </c>
      <c r="N1228" s="174">
        <v>2960</v>
      </c>
    </row>
    <row r="1229" spans="1:14" hidden="1" outlineLevel="1" x14ac:dyDescent="0.25">
      <c r="A1229" s="175" t="s">
        <v>312</v>
      </c>
      <c r="B1229" s="175" t="s">
        <v>313</v>
      </c>
      <c r="C1229" s="175" t="s">
        <v>187</v>
      </c>
      <c r="D1229" s="175" t="s">
        <v>188</v>
      </c>
      <c r="E1229" s="175"/>
      <c r="F1229" s="174">
        <v>0</v>
      </c>
      <c r="G1229" s="174">
        <v>0</v>
      </c>
      <c r="H1229" s="174">
        <v>0</v>
      </c>
      <c r="I1229" s="174">
        <v>0</v>
      </c>
      <c r="J1229" s="174">
        <v>0</v>
      </c>
      <c r="K1229" s="174">
        <v>0</v>
      </c>
      <c r="L1229" s="174">
        <v>0</v>
      </c>
      <c r="M1229" s="174">
        <v>0</v>
      </c>
      <c r="N1229" s="174">
        <v>0</v>
      </c>
    </row>
    <row r="1230" spans="1:14" hidden="1" outlineLevel="1" x14ac:dyDescent="0.25">
      <c r="A1230" s="175" t="s">
        <v>312</v>
      </c>
      <c r="B1230" s="175" t="s">
        <v>313</v>
      </c>
      <c r="C1230" s="175" t="s">
        <v>189</v>
      </c>
      <c r="D1230" s="175" t="s">
        <v>190</v>
      </c>
      <c r="E1230" s="175"/>
      <c r="F1230" s="174">
        <v>0</v>
      </c>
      <c r="G1230" s="174">
        <v>0</v>
      </c>
      <c r="H1230" s="174">
        <v>0</v>
      </c>
      <c r="I1230" s="174">
        <v>0</v>
      </c>
      <c r="J1230" s="174">
        <v>0</v>
      </c>
      <c r="K1230" s="174">
        <v>15136</v>
      </c>
      <c r="L1230" s="174">
        <v>0</v>
      </c>
      <c r="M1230" s="174">
        <v>0</v>
      </c>
      <c r="N1230" s="174">
        <v>15136</v>
      </c>
    </row>
    <row r="1231" spans="1:14" hidden="1" outlineLevel="1" x14ac:dyDescent="0.25">
      <c r="A1231" s="175" t="s">
        <v>312</v>
      </c>
      <c r="B1231" s="175" t="s">
        <v>313</v>
      </c>
      <c r="C1231" s="175" t="s">
        <v>191</v>
      </c>
      <c r="D1231" s="175" t="s">
        <v>192</v>
      </c>
      <c r="E1231" s="175"/>
      <c r="F1231" s="174">
        <v>0</v>
      </c>
      <c r="G1231" s="174">
        <v>34688</v>
      </c>
      <c r="H1231" s="174">
        <v>0</v>
      </c>
      <c r="I1231" s="174">
        <v>0</v>
      </c>
      <c r="J1231" s="174">
        <v>0</v>
      </c>
      <c r="K1231" s="174">
        <v>0</v>
      </c>
      <c r="L1231" s="174">
        <v>0</v>
      </c>
      <c r="M1231" s="174">
        <v>0</v>
      </c>
      <c r="N1231" s="174">
        <v>34688</v>
      </c>
    </row>
    <row r="1232" spans="1:14" hidden="1" outlineLevel="1" x14ac:dyDescent="0.25">
      <c r="A1232" s="175" t="s">
        <v>312</v>
      </c>
      <c r="B1232" s="175" t="s">
        <v>313</v>
      </c>
      <c r="C1232" s="175" t="s">
        <v>193</v>
      </c>
      <c r="D1232" s="175" t="s">
        <v>194</v>
      </c>
      <c r="E1232" s="175"/>
      <c r="F1232" s="174">
        <v>0</v>
      </c>
      <c r="G1232" s="174">
        <v>0</v>
      </c>
      <c r="H1232" s="174">
        <v>0</v>
      </c>
      <c r="I1232" s="174">
        <v>0</v>
      </c>
      <c r="J1232" s="174">
        <v>4416</v>
      </c>
      <c r="K1232" s="174">
        <v>0</v>
      </c>
      <c r="L1232" s="174">
        <v>0</v>
      </c>
      <c r="M1232" s="174">
        <v>0</v>
      </c>
      <c r="N1232" s="174">
        <v>4416</v>
      </c>
    </row>
    <row r="1233" spans="1:14" hidden="1" outlineLevel="1" x14ac:dyDescent="0.25">
      <c r="A1233" s="175" t="s">
        <v>312</v>
      </c>
      <c r="B1233" s="175" t="s">
        <v>313</v>
      </c>
      <c r="C1233" s="175" t="s">
        <v>195</v>
      </c>
      <c r="D1233" s="175" t="s">
        <v>196</v>
      </c>
      <c r="E1233" s="175"/>
      <c r="F1233" s="174">
        <v>0</v>
      </c>
      <c r="G1233" s="174">
        <v>0</v>
      </c>
      <c r="H1233" s="174">
        <v>0</v>
      </c>
      <c r="I1233" s="174">
        <v>0</v>
      </c>
      <c r="J1233" s="174">
        <v>192</v>
      </c>
      <c r="K1233" s="174">
        <v>0</v>
      </c>
      <c r="L1233" s="174">
        <v>0</v>
      </c>
      <c r="M1233" s="174">
        <v>0</v>
      </c>
      <c r="N1233" s="174">
        <v>192</v>
      </c>
    </row>
    <row r="1234" spans="1:14" hidden="1" outlineLevel="1" x14ac:dyDescent="0.25">
      <c r="A1234" s="175" t="s">
        <v>312</v>
      </c>
      <c r="B1234" s="175" t="s">
        <v>313</v>
      </c>
      <c r="C1234" s="175" t="s">
        <v>197</v>
      </c>
      <c r="D1234" s="175" t="s">
        <v>198</v>
      </c>
      <c r="E1234" s="175"/>
      <c r="F1234" s="174">
        <v>0</v>
      </c>
      <c r="G1234" s="174">
        <v>0</v>
      </c>
      <c r="H1234" s="174">
        <v>0</v>
      </c>
      <c r="I1234" s="174">
        <v>0</v>
      </c>
      <c r="J1234" s="174">
        <v>2400</v>
      </c>
      <c r="K1234" s="174">
        <v>0</v>
      </c>
      <c r="L1234" s="174">
        <v>0</v>
      </c>
      <c r="M1234" s="174">
        <v>0</v>
      </c>
      <c r="N1234" s="174">
        <v>2400</v>
      </c>
    </row>
    <row r="1235" spans="1:14" hidden="1" outlineLevel="1" x14ac:dyDescent="0.25">
      <c r="A1235" s="175" t="s">
        <v>312</v>
      </c>
      <c r="B1235" s="175" t="s">
        <v>313</v>
      </c>
      <c r="C1235" s="175" t="s">
        <v>199</v>
      </c>
      <c r="D1235" s="175" t="s">
        <v>200</v>
      </c>
      <c r="E1235" s="175"/>
      <c r="F1235" s="174">
        <v>23520</v>
      </c>
      <c r="G1235" s="174">
        <v>0</v>
      </c>
      <c r="H1235" s="174">
        <v>0</v>
      </c>
      <c r="I1235" s="174">
        <v>0</v>
      </c>
      <c r="J1235" s="174">
        <v>0</v>
      </c>
      <c r="K1235" s="174">
        <v>0</v>
      </c>
      <c r="L1235" s="174">
        <v>0</v>
      </c>
      <c r="M1235" s="174">
        <v>0</v>
      </c>
      <c r="N1235" s="174">
        <v>23520</v>
      </c>
    </row>
    <row r="1236" spans="1:14" hidden="1" outlineLevel="1" x14ac:dyDescent="0.25">
      <c r="A1236" s="175" t="s">
        <v>312</v>
      </c>
      <c r="B1236" s="175" t="s">
        <v>313</v>
      </c>
      <c r="C1236" s="175" t="s">
        <v>201</v>
      </c>
      <c r="D1236" s="175" t="s">
        <v>202</v>
      </c>
      <c r="E1236" s="175"/>
      <c r="F1236" s="174">
        <v>15312</v>
      </c>
      <c r="G1236" s="174">
        <v>0</v>
      </c>
      <c r="H1236" s="174">
        <v>0</v>
      </c>
      <c r="I1236" s="174">
        <v>0</v>
      </c>
      <c r="J1236" s="174">
        <v>7184</v>
      </c>
      <c r="K1236" s="174">
        <v>0</v>
      </c>
      <c r="L1236" s="174">
        <v>0</v>
      </c>
      <c r="M1236" s="174">
        <v>0</v>
      </c>
      <c r="N1236" s="174">
        <v>22496</v>
      </c>
    </row>
    <row r="1237" spans="1:14" hidden="1" outlineLevel="1" x14ac:dyDescent="0.25">
      <c r="A1237" s="175" t="s">
        <v>312</v>
      </c>
      <c r="B1237" s="175" t="s">
        <v>313</v>
      </c>
      <c r="C1237" s="175" t="s">
        <v>203</v>
      </c>
      <c r="D1237" s="175" t="s">
        <v>204</v>
      </c>
      <c r="E1237" s="175"/>
      <c r="F1237" s="174">
        <v>101664</v>
      </c>
      <c r="G1237" s="174">
        <v>0</v>
      </c>
      <c r="H1237" s="174">
        <v>0</v>
      </c>
      <c r="I1237" s="174">
        <v>0</v>
      </c>
      <c r="J1237" s="174">
        <v>0</v>
      </c>
      <c r="K1237" s="174">
        <v>0</v>
      </c>
      <c r="L1237" s="174">
        <v>0</v>
      </c>
      <c r="M1237" s="174">
        <v>0</v>
      </c>
      <c r="N1237" s="174">
        <v>101664</v>
      </c>
    </row>
    <row r="1238" spans="1:14" hidden="1" outlineLevel="1" x14ac:dyDescent="0.25">
      <c r="A1238" s="175" t="s">
        <v>312</v>
      </c>
      <c r="B1238" s="175" t="s">
        <v>313</v>
      </c>
      <c r="C1238" s="175" t="s">
        <v>205</v>
      </c>
      <c r="D1238" s="175" t="s">
        <v>206</v>
      </c>
      <c r="E1238" s="175"/>
      <c r="F1238" s="174">
        <v>27296</v>
      </c>
      <c r="G1238" s="174">
        <v>0</v>
      </c>
      <c r="H1238" s="174">
        <v>0</v>
      </c>
      <c r="I1238" s="174">
        <v>0</v>
      </c>
      <c r="J1238" s="174">
        <v>0</v>
      </c>
      <c r="K1238" s="174">
        <v>0</v>
      </c>
      <c r="L1238" s="174">
        <v>0</v>
      </c>
      <c r="M1238" s="174">
        <v>0</v>
      </c>
      <c r="N1238" s="174">
        <v>27296</v>
      </c>
    </row>
    <row r="1239" spans="1:14" hidden="1" outlineLevel="1" x14ac:dyDescent="0.25">
      <c r="A1239" s="175" t="s">
        <v>312</v>
      </c>
      <c r="B1239" s="175" t="s">
        <v>313</v>
      </c>
      <c r="C1239" s="175" t="s">
        <v>207</v>
      </c>
      <c r="D1239" s="175" t="s">
        <v>208</v>
      </c>
      <c r="E1239" s="175"/>
      <c r="F1239" s="174">
        <v>0</v>
      </c>
      <c r="G1239" s="174">
        <v>0</v>
      </c>
      <c r="H1239" s="174">
        <v>0</v>
      </c>
      <c r="I1239" s="174">
        <v>0</v>
      </c>
      <c r="J1239" s="174">
        <v>0</v>
      </c>
      <c r="K1239" s="174">
        <v>0</v>
      </c>
      <c r="L1239" s="174">
        <v>0</v>
      </c>
      <c r="M1239" s="174">
        <v>0</v>
      </c>
      <c r="N1239" s="174">
        <v>0</v>
      </c>
    </row>
    <row r="1240" spans="1:14" hidden="1" outlineLevel="1" x14ac:dyDescent="0.25">
      <c r="A1240" s="175" t="s">
        <v>312</v>
      </c>
      <c r="B1240" s="175" t="s">
        <v>313</v>
      </c>
      <c r="C1240" s="175" t="s">
        <v>209</v>
      </c>
      <c r="D1240" s="175" t="s">
        <v>210</v>
      </c>
      <c r="E1240" s="175"/>
      <c r="F1240" s="174">
        <v>275264</v>
      </c>
      <c r="G1240" s="174">
        <v>91536</v>
      </c>
      <c r="H1240" s="174">
        <v>0</v>
      </c>
      <c r="I1240" s="174">
        <v>0</v>
      </c>
      <c r="J1240" s="174">
        <v>114176</v>
      </c>
      <c r="K1240" s="174">
        <v>43824</v>
      </c>
      <c r="L1240" s="174">
        <v>0</v>
      </c>
      <c r="M1240" s="174">
        <v>0</v>
      </c>
      <c r="N1240" s="174">
        <v>524800</v>
      </c>
    </row>
    <row r="1241" spans="1:14" hidden="1" outlineLevel="1" x14ac:dyDescent="0.25">
      <c r="D1241" s="173" t="s">
        <v>211</v>
      </c>
      <c r="E1241" s="173"/>
    </row>
    <row r="1242" spans="1:14" hidden="1" outlineLevel="1" x14ac:dyDescent="0.25">
      <c r="A1242" s="175" t="s">
        <v>312</v>
      </c>
      <c r="B1242" s="175" t="s">
        <v>313</v>
      </c>
      <c r="C1242" s="175" t="s">
        <v>212</v>
      </c>
      <c r="D1242" s="175" t="s">
        <v>213</v>
      </c>
      <c r="E1242" s="175"/>
      <c r="F1242" s="174">
        <v>0</v>
      </c>
      <c r="G1242" s="174">
        <v>0</v>
      </c>
      <c r="H1242" s="174">
        <v>0</v>
      </c>
      <c r="I1242" s="174">
        <v>0</v>
      </c>
      <c r="J1242" s="174">
        <v>0</v>
      </c>
      <c r="K1242" s="174">
        <v>0</v>
      </c>
      <c r="L1242" s="174">
        <v>0</v>
      </c>
      <c r="M1242" s="174">
        <v>0</v>
      </c>
      <c r="N1242" s="174">
        <v>0</v>
      </c>
    </row>
    <row r="1243" spans="1:14" hidden="1" outlineLevel="1" x14ac:dyDescent="0.25">
      <c r="A1243" s="175" t="s">
        <v>312</v>
      </c>
      <c r="B1243" s="175" t="s">
        <v>313</v>
      </c>
      <c r="C1243" s="175" t="s">
        <v>214</v>
      </c>
      <c r="D1243" s="175" t="s">
        <v>215</v>
      </c>
      <c r="E1243" s="175"/>
      <c r="F1243" s="174">
        <v>0</v>
      </c>
      <c r="G1243" s="174">
        <v>0</v>
      </c>
      <c r="H1243" s="174">
        <v>0</v>
      </c>
      <c r="I1243" s="174">
        <v>0</v>
      </c>
      <c r="J1243" s="174">
        <v>0</v>
      </c>
      <c r="K1243" s="174">
        <v>0</v>
      </c>
      <c r="L1243" s="174">
        <v>0</v>
      </c>
      <c r="M1243" s="174">
        <v>0</v>
      </c>
      <c r="N1243" s="174">
        <v>0</v>
      </c>
    </row>
    <row r="1244" spans="1:14" hidden="1" outlineLevel="1" x14ac:dyDescent="0.25">
      <c r="A1244" s="175" t="s">
        <v>312</v>
      </c>
      <c r="B1244" s="175" t="s">
        <v>313</v>
      </c>
      <c r="C1244" s="175" t="s">
        <v>216</v>
      </c>
      <c r="D1244" s="175" t="s">
        <v>217</v>
      </c>
      <c r="E1244" s="175"/>
      <c r="F1244" s="174">
        <v>0</v>
      </c>
      <c r="G1244" s="174">
        <v>0</v>
      </c>
      <c r="H1244" s="174">
        <v>0</v>
      </c>
      <c r="I1244" s="174">
        <v>0</v>
      </c>
      <c r="J1244" s="174">
        <v>0</v>
      </c>
      <c r="K1244" s="174">
        <v>0</v>
      </c>
      <c r="L1244" s="174">
        <v>0</v>
      </c>
      <c r="M1244" s="174">
        <v>0</v>
      </c>
      <c r="N1244" s="174">
        <v>0</v>
      </c>
    </row>
    <row r="1245" spans="1:14" hidden="1" outlineLevel="1" x14ac:dyDescent="0.25">
      <c r="A1245" s="175" t="s">
        <v>312</v>
      </c>
      <c r="B1245" s="175" t="s">
        <v>313</v>
      </c>
      <c r="C1245" s="175" t="s">
        <v>218</v>
      </c>
      <c r="D1245" s="175" t="s">
        <v>219</v>
      </c>
      <c r="E1245" s="175"/>
      <c r="F1245" s="174">
        <v>0</v>
      </c>
      <c r="G1245" s="174">
        <v>0</v>
      </c>
      <c r="H1245" s="174">
        <v>0</v>
      </c>
      <c r="I1245" s="174">
        <v>0</v>
      </c>
      <c r="J1245" s="174">
        <v>0</v>
      </c>
      <c r="K1245" s="174">
        <v>0</v>
      </c>
      <c r="L1245" s="174">
        <v>0</v>
      </c>
      <c r="M1245" s="174">
        <v>0</v>
      </c>
      <c r="N1245" s="174">
        <v>0</v>
      </c>
    </row>
    <row r="1246" spans="1:14" hidden="1" outlineLevel="1" x14ac:dyDescent="0.25">
      <c r="A1246" s="175" t="s">
        <v>312</v>
      </c>
      <c r="B1246" s="175" t="s">
        <v>313</v>
      </c>
      <c r="C1246" s="175" t="s">
        <v>482</v>
      </c>
      <c r="D1246" s="175" t="s">
        <v>483</v>
      </c>
      <c r="E1246" s="175"/>
      <c r="F1246" s="174">
        <v>0</v>
      </c>
      <c r="G1246" s="174">
        <v>0</v>
      </c>
      <c r="H1246" s="174">
        <v>0</v>
      </c>
      <c r="I1246" s="174">
        <v>0</v>
      </c>
      <c r="J1246" s="174">
        <v>0</v>
      </c>
      <c r="K1246" s="174">
        <v>0</v>
      </c>
      <c r="L1246" s="174">
        <v>0</v>
      </c>
      <c r="M1246" s="174">
        <v>0</v>
      </c>
      <c r="N1246" s="174">
        <v>0</v>
      </c>
    </row>
    <row r="1247" spans="1:14" hidden="1" outlineLevel="1" x14ac:dyDescent="0.25">
      <c r="A1247" s="175" t="s">
        <v>312</v>
      </c>
      <c r="B1247" s="175" t="s">
        <v>313</v>
      </c>
      <c r="C1247" s="175" t="s">
        <v>484</v>
      </c>
      <c r="D1247" s="175" t="s">
        <v>220</v>
      </c>
      <c r="E1247" s="175"/>
      <c r="F1247" s="174">
        <v>0</v>
      </c>
      <c r="G1247" s="174">
        <v>0</v>
      </c>
      <c r="H1247" s="174">
        <v>0</v>
      </c>
      <c r="I1247" s="174">
        <v>0</v>
      </c>
      <c r="J1247" s="174">
        <v>0</v>
      </c>
      <c r="K1247" s="174">
        <v>0</v>
      </c>
      <c r="L1247" s="174">
        <v>0</v>
      </c>
      <c r="M1247" s="174">
        <v>0</v>
      </c>
      <c r="N1247" s="174">
        <v>0</v>
      </c>
    </row>
    <row r="1248" spans="1:14" hidden="1" outlineLevel="1" x14ac:dyDescent="0.25"/>
    <row r="1249" spans="1:14" hidden="1" outlineLevel="1" x14ac:dyDescent="0.25"/>
    <row r="1250" spans="1:14" hidden="1" outlineLevel="1" x14ac:dyDescent="0.25">
      <c r="A1250" s="173" t="s">
        <v>314</v>
      </c>
    </row>
    <row r="1251" spans="1:14" hidden="1" outlineLevel="1" x14ac:dyDescent="0.25">
      <c r="A1251" s="175" t="s">
        <v>6</v>
      </c>
      <c r="B1251" s="175" t="s">
        <v>143</v>
      </c>
      <c r="C1251" s="175" t="s">
        <v>14</v>
      </c>
      <c r="D1251" s="173" t="s">
        <v>144</v>
      </c>
      <c r="E1251" s="173"/>
      <c r="F1251" s="174" t="s">
        <v>145</v>
      </c>
      <c r="G1251" s="174" t="s">
        <v>146</v>
      </c>
      <c r="H1251" s="174" t="s">
        <v>147</v>
      </c>
      <c r="I1251" s="174" t="s">
        <v>148</v>
      </c>
      <c r="J1251" s="174" t="s">
        <v>149</v>
      </c>
      <c r="K1251" s="174" t="s">
        <v>150</v>
      </c>
      <c r="L1251" s="174" t="s">
        <v>151</v>
      </c>
      <c r="M1251" s="174" t="s">
        <v>152</v>
      </c>
      <c r="N1251" s="174" t="s">
        <v>5</v>
      </c>
    </row>
    <row r="1252" spans="1:14" hidden="1" outlineLevel="1" x14ac:dyDescent="0.25">
      <c r="A1252" s="175" t="s">
        <v>315</v>
      </c>
      <c r="B1252" s="175" t="s">
        <v>316</v>
      </c>
      <c r="C1252" s="175" t="s">
        <v>155</v>
      </c>
      <c r="D1252" s="175" t="s">
        <v>156</v>
      </c>
      <c r="E1252" s="175"/>
      <c r="F1252" s="174">
        <v>768</v>
      </c>
      <c r="G1252" s="174">
        <v>0</v>
      </c>
      <c r="H1252" s="174">
        <v>0</v>
      </c>
      <c r="I1252" s="174">
        <v>0</v>
      </c>
      <c r="J1252" s="174">
        <v>0</v>
      </c>
      <c r="K1252" s="174">
        <v>0</v>
      </c>
      <c r="L1252" s="174">
        <v>0</v>
      </c>
      <c r="M1252" s="174">
        <v>0</v>
      </c>
      <c r="N1252" s="174">
        <v>768</v>
      </c>
    </row>
    <row r="1253" spans="1:14" hidden="1" outlineLevel="1" x14ac:dyDescent="0.25">
      <c r="A1253" s="175" t="s">
        <v>315</v>
      </c>
      <c r="B1253" s="175" t="s">
        <v>316</v>
      </c>
      <c r="C1253" s="175" t="s">
        <v>157</v>
      </c>
      <c r="D1253" s="175" t="s">
        <v>158</v>
      </c>
      <c r="E1253" s="175"/>
      <c r="F1253" s="174">
        <v>0</v>
      </c>
      <c r="G1253" s="174">
        <v>0</v>
      </c>
      <c r="H1253" s="174">
        <v>0</v>
      </c>
      <c r="I1253" s="174">
        <v>0</v>
      </c>
      <c r="J1253" s="174">
        <v>15104</v>
      </c>
      <c r="K1253" s="174">
        <v>0</v>
      </c>
      <c r="L1253" s="174">
        <v>0</v>
      </c>
      <c r="M1253" s="174">
        <v>0</v>
      </c>
      <c r="N1253" s="174">
        <v>15104</v>
      </c>
    </row>
    <row r="1254" spans="1:14" hidden="1" outlineLevel="1" x14ac:dyDescent="0.25">
      <c r="A1254" s="175" t="s">
        <v>315</v>
      </c>
      <c r="B1254" s="175" t="s">
        <v>316</v>
      </c>
      <c r="C1254" s="175" t="s">
        <v>159</v>
      </c>
      <c r="D1254" s="175" t="s">
        <v>160</v>
      </c>
      <c r="E1254" s="175"/>
      <c r="F1254" s="174">
        <v>0</v>
      </c>
      <c r="G1254" s="174">
        <v>8352</v>
      </c>
      <c r="H1254" s="174">
        <v>0</v>
      </c>
      <c r="I1254" s="174">
        <v>0</v>
      </c>
      <c r="J1254" s="174">
        <v>0</v>
      </c>
      <c r="K1254" s="174">
        <v>0</v>
      </c>
      <c r="L1254" s="174">
        <v>0</v>
      </c>
      <c r="M1254" s="174">
        <v>0</v>
      </c>
      <c r="N1254" s="174">
        <v>8352</v>
      </c>
    </row>
    <row r="1255" spans="1:14" hidden="1" outlineLevel="1" x14ac:dyDescent="0.25">
      <c r="A1255" s="175" t="s">
        <v>315</v>
      </c>
      <c r="B1255" s="175" t="s">
        <v>316</v>
      </c>
      <c r="C1255" s="175" t="s">
        <v>161</v>
      </c>
      <c r="D1255" s="175" t="s">
        <v>162</v>
      </c>
      <c r="E1255" s="175"/>
      <c r="F1255" s="174">
        <v>192</v>
      </c>
      <c r="G1255" s="174">
        <v>8016</v>
      </c>
      <c r="H1255" s="174">
        <v>0</v>
      </c>
      <c r="I1255" s="174">
        <v>0</v>
      </c>
      <c r="J1255" s="174">
        <v>0</v>
      </c>
      <c r="K1255" s="174">
        <v>3984</v>
      </c>
      <c r="L1255" s="174">
        <v>0</v>
      </c>
      <c r="M1255" s="174">
        <v>0</v>
      </c>
      <c r="N1255" s="174">
        <v>12192</v>
      </c>
    </row>
    <row r="1256" spans="1:14" hidden="1" outlineLevel="1" x14ac:dyDescent="0.25">
      <c r="A1256" s="175" t="s">
        <v>315</v>
      </c>
      <c r="B1256" s="175" t="s">
        <v>316</v>
      </c>
      <c r="C1256" s="175" t="s">
        <v>163</v>
      </c>
      <c r="D1256" s="175" t="s">
        <v>164</v>
      </c>
      <c r="E1256" s="175"/>
      <c r="F1256" s="174">
        <v>0</v>
      </c>
      <c r="G1256" s="174">
        <v>0</v>
      </c>
      <c r="H1256" s="174">
        <v>0</v>
      </c>
      <c r="I1256" s="174">
        <v>0</v>
      </c>
      <c r="J1256" s="174">
        <v>0</v>
      </c>
      <c r="K1256" s="174">
        <v>0</v>
      </c>
      <c r="L1256" s="174">
        <v>0</v>
      </c>
      <c r="M1256" s="174">
        <v>0</v>
      </c>
      <c r="N1256" s="174">
        <v>0</v>
      </c>
    </row>
    <row r="1257" spans="1:14" hidden="1" outlineLevel="1" x14ac:dyDescent="0.25">
      <c r="A1257" s="175" t="s">
        <v>315</v>
      </c>
      <c r="B1257" s="175" t="s">
        <v>316</v>
      </c>
      <c r="C1257" s="175" t="s">
        <v>165</v>
      </c>
      <c r="D1257" s="175" t="s">
        <v>166</v>
      </c>
      <c r="E1257" s="175"/>
      <c r="F1257" s="174">
        <v>48</v>
      </c>
      <c r="G1257" s="174">
        <v>0</v>
      </c>
      <c r="H1257" s="174">
        <v>0</v>
      </c>
      <c r="I1257" s="174">
        <v>0</v>
      </c>
      <c r="J1257" s="174">
        <v>0</v>
      </c>
      <c r="K1257" s="174">
        <v>0</v>
      </c>
      <c r="L1257" s="174">
        <v>0</v>
      </c>
      <c r="M1257" s="174">
        <v>0</v>
      </c>
      <c r="N1257" s="174">
        <v>48</v>
      </c>
    </row>
    <row r="1258" spans="1:14" hidden="1" outlineLevel="1" x14ac:dyDescent="0.25">
      <c r="A1258" s="175" t="s">
        <v>315</v>
      </c>
      <c r="B1258" s="175" t="s">
        <v>316</v>
      </c>
      <c r="C1258" s="175" t="s">
        <v>167</v>
      </c>
      <c r="D1258" s="175" t="s">
        <v>168</v>
      </c>
      <c r="E1258" s="175"/>
      <c r="F1258" s="174">
        <v>0</v>
      </c>
      <c r="G1258" s="174">
        <v>1632</v>
      </c>
      <c r="H1258" s="174">
        <v>0</v>
      </c>
      <c r="I1258" s="174">
        <v>0</v>
      </c>
      <c r="J1258" s="174">
        <v>0</v>
      </c>
      <c r="K1258" s="174">
        <v>288</v>
      </c>
      <c r="L1258" s="174">
        <v>0</v>
      </c>
      <c r="M1258" s="174">
        <v>0</v>
      </c>
      <c r="N1258" s="174">
        <v>1920</v>
      </c>
    </row>
    <row r="1259" spans="1:14" hidden="1" outlineLevel="1" x14ac:dyDescent="0.25">
      <c r="A1259" s="175" t="s">
        <v>315</v>
      </c>
      <c r="B1259" s="175" t="s">
        <v>316</v>
      </c>
      <c r="C1259" s="175" t="s">
        <v>169</v>
      </c>
      <c r="D1259" s="175" t="s">
        <v>170</v>
      </c>
      <c r="E1259" s="175"/>
      <c r="F1259" s="174">
        <v>0</v>
      </c>
      <c r="G1259" s="174">
        <v>0</v>
      </c>
      <c r="H1259" s="174">
        <v>0</v>
      </c>
      <c r="I1259" s="174">
        <v>0</v>
      </c>
      <c r="J1259" s="174">
        <v>1056</v>
      </c>
      <c r="K1259" s="174">
        <v>0</v>
      </c>
      <c r="L1259" s="174">
        <v>0</v>
      </c>
      <c r="M1259" s="174">
        <v>0</v>
      </c>
      <c r="N1259" s="174">
        <v>1056</v>
      </c>
    </row>
    <row r="1260" spans="1:14" hidden="1" outlineLevel="1" x14ac:dyDescent="0.25">
      <c r="A1260" s="175" t="s">
        <v>315</v>
      </c>
      <c r="B1260" s="175" t="s">
        <v>316</v>
      </c>
      <c r="C1260" s="175" t="s">
        <v>171</v>
      </c>
      <c r="D1260" s="175" t="s">
        <v>172</v>
      </c>
      <c r="E1260" s="175"/>
      <c r="F1260" s="174">
        <v>336</v>
      </c>
      <c r="G1260" s="174">
        <v>0</v>
      </c>
      <c r="H1260" s="174">
        <v>0</v>
      </c>
      <c r="I1260" s="174">
        <v>0</v>
      </c>
      <c r="J1260" s="174">
        <v>1024</v>
      </c>
      <c r="K1260" s="174">
        <v>0</v>
      </c>
      <c r="L1260" s="174">
        <v>0</v>
      </c>
      <c r="M1260" s="174">
        <v>0</v>
      </c>
      <c r="N1260" s="174">
        <v>1360</v>
      </c>
    </row>
    <row r="1261" spans="1:14" hidden="1" outlineLevel="1" x14ac:dyDescent="0.25">
      <c r="A1261" s="175" t="s">
        <v>315</v>
      </c>
      <c r="B1261" s="175" t="s">
        <v>316</v>
      </c>
      <c r="C1261" s="175" t="s">
        <v>173</v>
      </c>
      <c r="D1261" s="175" t="s">
        <v>174</v>
      </c>
      <c r="E1261" s="175"/>
      <c r="F1261" s="174">
        <v>0</v>
      </c>
      <c r="G1261" s="174">
        <v>0</v>
      </c>
      <c r="H1261" s="174">
        <v>0</v>
      </c>
      <c r="I1261" s="174">
        <v>0</v>
      </c>
      <c r="J1261" s="174">
        <v>0</v>
      </c>
      <c r="K1261" s="174">
        <v>0</v>
      </c>
      <c r="L1261" s="174">
        <v>0</v>
      </c>
      <c r="M1261" s="174">
        <v>0</v>
      </c>
      <c r="N1261" s="174">
        <v>0</v>
      </c>
    </row>
    <row r="1262" spans="1:14" hidden="1" outlineLevel="1" x14ac:dyDescent="0.25">
      <c r="A1262" s="175" t="s">
        <v>315</v>
      </c>
      <c r="B1262" s="175" t="s">
        <v>316</v>
      </c>
      <c r="C1262" s="175" t="s">
        <v>175</v>
      </c>
      <c r="D1262" s="175" t="s">
        <v>176</v>
      </c>
      <c r="E1262" s="175"/>
      <c r="F1262" s="174">
        <v>0</v>
      </c>
      <c r="G1262" s="174">
        <v>0</v>
      </c>
      <c r="H1262" s="174">
        <v>0</v>
      </c>
      <c r="I1262" s="174">
        <v>0</v>
      </c>
      <c r="J1262" s="174">
        <v>0</v>
      </c>
      <c r="K1262" s="174">
        <v>1824</v>
      </c>
      <c r="L1262" s="174">
        <v>0</v>
      </c>
      <c r="M1262" s="174">
        <v>0</v>
      </c>
      <c r="N1262" s="174">
        <v>1824</v>
      </c>
    </row>
    <row r="1263" spans="1:14" hidden="1" outlineLevel="1" x14ac:dyDescent="0.25">
      <c r="A1263" s="175" t="s">
        <v>315</v>
      </c>
      <c r="B1263" s="175" t="s">
        <v>316</v>
      </c>
      <c r="C1263" s="175" t="s">
        <v>177</v>
      </c>
      <c r="D1263" s="175" t="s">
        <v>178</v>
      </c>
      <c r="E1263" s="175"/>
      <c r="F1263" s="174">
        <v>43648</v>
      </c>
      <c r="G1263" s="174">
        <v>0</v>
      </c>
      <c r="H1263" s="174">
        <v>0</v>
      </c>
      <c r="I1263" s="174">
        <v>0</v>
      </c>
      <c r="J1263" s="174">
        <v>0</v>
      </c>
      <c r="K1263" s="174">
        <v>0</v>
      </c>
      <c r="L1263" s="174">
        <v>0</v>
      </c>
      <c r="M1263" s="174">
        <v>0</v>
      </c>
      <c r="N1263" s="174">
        <v>43648</v>
      </c>
    </row>
    <row r="1264" spans="1:14" hidden="1" outlineLevel="1" x14ac:dyDescent="0.25">
      <c r="A1264" s="175" t="s">
        <v>315</v>
      </c>
      <c r="B1264" s="175" t="s">
        <v>316</v>
      </c>
      <c r="C1264" s="175" t="s">
        <v>179</v>
      </c>
      <c r="D1264" s="175" t="s">
        <v>180</v>
      </c>
      <c r="E1264" s="175"/>
      <c r="F1264" s="174">
        <v>1056</v>
      </c>
      <c r="G1264" s="174">
        <v>0</v>
      </c>
      <c r="H1264" s="174">
        <v>0</v>
      </c>
      <c r="I1264" s="174">
        <v>0</v>
      </c>
      <c r="J1264" s="174">
        <v>0</v>
      </c>
      <c r="K1264" s="174">
        <v>0</v>
      </c>
      <c r="L1264" s="174">
        <v>0</v>
      </c>
      <c r="M1264" s="174">
        <v>0</v>
      </c>
      <c r="N1264" s="174">
        <v>1056</v>
      </c>
    </row>
    <row r="1265" spans="1:14" hidden="1" outlineLevel="1" x14ac:dyDescent="0.25">
      <c r="A1265" s="175" t="s">
        <v>315</v>
      </c>
      <c r="B1265" s="175" t="s">
        <v>316</v>
      </c>
      <c r="C1265" s="175" t="s">
        <v>181</v>
      </c>
      <c r="D1265" s="175" t="s">
        <v>182</v>
      </c>
      <c r="E1265" s="175"/>
      <c r="F1265" s="174">
        <v>0</v>
      </c>
      <c r="G1265" s="174">
        <v>0</v>
      </c>
      <c r="H1265" s="174">
        <v>0</v>
      </c>
      <c r="I1265" s="174">
        <v>0</v>
      </c>
      <c r="J1265" s="174">
        <v>0</v>
      </c>
      <c r="K1265" s="174">
        <v>0</v>
      </c>
      <c r="L1265" s="174">
        <v>0</v>
      </c>
      <c r="M1265" s="174">
        <v>0</v>
      </c>
      <c r="N1265" s="174">
        <v>0</v>
      </c>
    </row>
    <row r="1266" spans="1:14" hidden="1" outlineLevel="1" x14ac:dyDescent="0.25">
      <c r="A1266" s="175" t="s">
        <v>315</v>
      </c>
      <c r="B1266" s="175" t="s">
        <v>316</v>
      </c>
      <c r="C1266" s="175" t="s">
        <v>183</v>
      </c>
      <c r="D1266" s="175" t="s">
        <v>184</v>
      </c>
      <c r="E1266" s="175"/>
      <c r="F1266" s="174">
        <v>0</v>
      </c>
      <c r="G1266" s="174">
        <v>0</v>
      </c>
      <c r="H1266" s="174">
        <v>0</v>
      </c>
      <c r="I1266" s="174">
        <v>0</v>
      </c>
      <c r="J1266" s="174">
        <v>0</v>
      </c>
      <c r="K1266" s="174">
        <v>0</v>
      </c>
      <c r="L1266" s="174">
        <v>0</v>
      </c>
      <c r="M1266" s="174">
        <v>0</v>
      </c>
      <c r="N1266" s="174">
        <v>0</v>
      </c>
    </row>
    <row r="1267" spans="1:14" hidden="1" outlineLevel="1" x14ac:dyDescent="0.25">
      <c r="A1267" s="175" t="s">
        <v>315</v>
      </c>
      <c r="B1267" s="175" t="s">
        <v>316</v>
      </c>
      <c r="C1267" s="175" t="s">
        <v>185</v>
      </c>
      <c r="D1267" s="175" t="s">
        <v>186</v>
      </c>
      <c r="E1267" s="175"/>
      <c r="F1267" s="174">
        <v>2496</v>
      </c>
      <c r="G1267" s="174">
        <v>0</v>
      </c>
      <c r="H1267" s="174">
        <v>0</v>
      </c>
      <c r="I1267" s="174">
        <v>0</v>
      </c>
      <c r="J1267" s="174">
        <v>0</v>
      </c>
      <c r="K1267" s="174">
        <v>8672</v>
      </c>
      <c r="L1267" s="174">
        <v>0</v>
      </c>
      <c r="M1267" s="174">
        <v>0</v>
      </c>
      <c r="N1267" s="174">
        <v>11168</v>
      </c>
    </row>
    <row r="1268" spans="1:14" hidden="1" outlineLevel="1" x14ac:dyDescent="0.25">
      <c r="A1268" s="175" t="s">
        <v>315</v>
      </c>
      <c r="B1268" s="175" t="s">
        <v>316</v>
      </c>
      <c r="C1268" s="175" t="s">
        <v>187</v>
      </c>
      <c r="D1268" s="175" t="s">
        <v>188</v>
      </c>
      <c r="E1268" s="175"/>
      <c r="F1268" s="174">
        <v>0</v>
      </c>
      <c r="G1268" s="174">
        <v>0</v>
      </c>
      <c r="H1268" s="174">
        <v>0</v>
      </c>
      <c r="I1268" s="174">
        <v>0</v>
      </c>
      <c r="J1268" s="174">
        <v>0</v>
      </c>
      <c r="K1268" s="174">
        <v>0</v>
      </c>
      <c r="L1268" s="174">
        <v>0</v>
      </c>
      <c r="M1268" s="174">
        <v>0</v>
      </c>
      <c r="N1268" s="174">
        <v>0</v>
      </c>
    </row>
    <row r="1269" spans="1:14" hidden="1" outlineLevel="1" x14ac:dyDescent="0.25">
      <c r="A1269" s="175" t="s">
        <v>315</v>
      </c>
      <c r="B1269" s="175" t="s">
        <v>316</v>
      </c>
      <c r="C1269" s="175" t="s">
        <v>189</v>
      </c>
      <c r="D1269" s="175" t="s">
        <v>190</v>
      </c>
      <c r="E1269" s="175"/>
      <c r="F1269" s="174">
        <v>0</v>
      </c>
      <c r="G1269" s="174">
        <v>0</v>
      </c>
      <c r="H1269" s="174">
        <v>0</v>
      </c>
      <c r="I1269" s="174">
        <v>0</v>
      </c>
      <c r="J1269" s="174">
        <v>0</v>
      </c>
      <c r="K1269" s="174">
        <v>0</v>
      </c>
      <c r="L1269" s="174">
        <v>0</v>
      </c>
      <c r="M1269" s="174">
        <v>0</v>
      </c>
      <c r="N1269" s="174">
        <v>0</v>
      </c>
    </row>
    <row r="1270" spans="1:14" hidden="1" outlineLevel="1" x14ac:dyDescent="0.25">
      <c r="A1270" s="175" t="s">
        <v>315</v>
      </c>
      <c r="B1270" s="175" t="s">
        <v>316</v>
      </c>
      <c r="C1270" s="175" t="s">
        <v>191</v>
      </c>
      <c r="D1270" s="175" t="s">
        <v>192</v>
      </c>
      <c r="E1270" s="175"/>
      <c r="F1270" s="174">
        <v>0</v>
      </c>
      <c r="G1270" s="174">
        <v>10320</v>
      </c>
      <c r="H1270" s="174">
        <v>0</v>
      </c>
      <c r="I1270" s="174">
        <v>0</v>
      </c>
      <c r="J1270" s="174">
        <v>0</v>
      </c>
      <c r="K1270" s="174">
        <v>0</v>
      </c>
      <c r="L1270" s="174">
        <v>0</v>
      </c>
      <c r="M1270" s="174">
        <v>0</v>
      </c>
      <c r="N1270" s="174">
        <v>10320</v>
      </c>
    </row>
    <row r="1271" spans="1:14" hidden="1" outlineLevel="1" x14ac:dyDescent="0.25">
      <c r="A1271" s="175" t="s">
        <v>315</v>
      </c>
      <c r="B1271" s="175" t="s">
        <v>316</v>
      </c>
      <c r="C1271" s="175" t="s">
        <v>193</v>
      </c>
      <c r="D1271" s="175" t="s">
        <v>194</v>
      </c>
      <c r="E1271" s="175"/>
      <c r="F1271" s="174">
        <v>0</v>
      </c>
      <c r="G1271" s="174">
        <v>0</v>
      </c>
      <c r="H1271" s="174">
        <v>0</v>
      </c>
      <c r="I1271" s="174">
        <v>0</v>
      </c>
      <c r="J1271" s="174">
        <v>0</v>
      </c>
      <c r="K1271" s="174">
        <v>0</v>
      </c>
      <c r="L1271" s="174">
        <v>0</v>
      </c>
      <c r="M1271" s="174">
        <v>0</v>
      </c>
      <c r="N1271" s="174">
        <v>0</v>
      </c>
    </row>
    <row r="1272" spans="1:14" hidden="1" outlineLevel="1" x14ac:dyDescent="0.25">
      <c r="A1272" s="175" t="s">
        <v>315</v>
      </c>
      <c r="B1272" s="175" t="s">
        <v>316</v>
      </c>
      <c r="C1272" s="175" t="s">
        <v>195</v>
      </c>
      <c r="D1272" s="175" t="s">
        <v>196</v>
      </c>
      <c r="E1272" s="175"/>
      <c r="F1272" s="174">
        <v>0</v>
      </c>
      <c r="G1272" s="174">
        <v>0</v>
      </c>
      <c r="H1272" s="174">
        <v>0</v>
      </c>
      <c r="I1272" s="174">
        <v>0</v>
      </c>
      <c r="J1272" s="174">
        <v>0</v>
      </c>
      <c r="K1272" s="174">
        <v>0</v>
      </c>
      <c r="L1272" s="174">
        <v>0</v>
      </c>
      <c r="M1272" s="174">
        <v>0</v>
      </c>
      <c r="N1272" s="174">
        <v>0</v>
      </c>
    </row>
    <row r="1273" spans="1:14" hidden="1" outlineLevel="1" x14ac:dyDescent="0.25">
      <c r="A1273" s="175" t="s">
        <v>315</v>
      </c>
      <c r="B1273" s="175" t="s">
        <v>316</v>
      </c>
      <c r="C1273" s="175" t="s">
        <v>197</v>
      </c>
      <c r="D1273" s="175" t="s">
        <v>198</v>
      </c>
      <c r="E1273" s="175"/>
      <c r="F1273" s="174">
        <v>0</v>
      </c>
      <c r="G1273" s="174">
        <v>0</v>
      </c>
      <c r="H1273" s="174">
        <v>0</v>
      </c>
      <c r="I1273" s="174">
        <v>0</v>
      </c>
      <c r="J1273" s="174">
        <v>0</v>
      </c>
      <c r="K1273" s="174">
        <v>0</v>
      </c>
      <c r="L1273" s="174">
        <v>0</v>
      </c>
      <c r="M1273" s="174">
        <v>0</v>
      </c>
      <c r="N1273" s="174">
        <v>0</v>
      </c>
    </row>
    <row r="1274" spans="1:14" hidden="1" outlineLevel="1" x14ac:dyDescent="0.25">
      <c r="A1274" s="175" t="s">
        <v>315</v>
      </c>
      <c r="B1274" s="175" t="s">
        <v>316</v>
      </c>
      <c r="C1274" s="175" t="s">
        <v>199</v>
      </c>
      <c r="D1274" s="175" t="s">
        <v>200</v>
      </c>
      <c r="E1274" s="175"/>
      <c r="F1274" s="174">
        <v>256</v>
      </c>
      <c r="G1274" s="174">
        <v>0</v>
      </c>
      <c r="H1274" s="174">
        <v>0</v>
      </c>
      <c r="I1274" s="174">
        <v>0</v>
      </c>
      <c r="J1274" s="174">
        <v>0</v>
      </c>
      <c r="K1274" s="174">
        <v>0</v>
      </c>
      <c r="L1274" s="174">
        <v>0</v>
      </c>
      <c r="M1274" s="174">
        <v>0</v>
      </c>
      <c r="N1274" s="174">
        <v>256</v>
      </c>
    </row>
    <row r="1275" spans="1:14" hidden="1" outlineLevel="1" x14ac:dyDescent="0.25">
      <c r="A1275" s="175" t="s">
        <v>315</v>
      </c>
      <c r="B1275" s="175" t="s">
        <v>316</v>
      </c>
      <c r="C1275" s="175" t="s">
        <v>201</v>
      </c>
      <c r="D1275" s="175" t="s">
        <v>202</v>
      </c>
      <c r="E1275" s="175"/>
      <c r="F1275" s="174">
        <v>528</v>
      </c>
      <c r="G1275" s="174">
        <v>0</v>
      </c>
      <c r="H1275" s="174">
        <v>0</v>
      </c>
      <c r="I1275" s="174">
        <v>0</v>
      </c>
      <c r="J1275" s="174">
        <v>0</v>
      </c>
      <c r="K1275" s="174">
        <v>0</v>
      </c>
      <c r="L1275" s="174">
        <v>0</v>
      </c>
      <c r="M1275" s="174">
        <v>0</v>
      </c>
      <c r="N1275" s="174">
        <v>528</v>
      </c>
    </row>
    <row r="1276" spans="1:14" hidden="1" outlineLevel="1" x14ac:dyDescent="0.25">
      <c r="A1276" s="175" t="s">
        <v>315</v>
      </c>
      <c r="B1276" s="175" t="s">
        <v>316</v>
      </c>
      <c r="C1276" s="175" t="s">
        <v>203</v>
      </c>
      <c r="D1276" s="175" t="s">
        <v>204</v>
      </c>
      <c r="E1276" s="175"/>
      <c r="F1276" s="174">
        <v>45760</v>
      </c>
      <c r="G1276" s="174">
        <v>0</v>
      </c>
      <c r="H1276" s="174">
        <v>0</v>
      </c>
      <c r="I1276" s="174">
        <v>0</v>
      </c>
      <c r="J1276" s="174">
        <v>0</v>
      </c>
      <c r="K1276" s="174">
        <v>0</v>
      </c>
      <c r="L1276" s="174">
        <v>0</v>
      </c>
      <c r="M1276" s="174">
        <v>0</v>
      </c>
      <c r="N1276" s="174">
        <v>45760</v>
      </c>
    </row>
    <row r="1277" spans="1:14" hidden="1" outlineLevel="1" x14ac:dyDescent="0.25">
      <c r="A1277" s="175" t="s">
        <v>315</v>
      </c>
      <c r="B1277" s="175" t="s">
        <v>316</v>
      </c>
      <c r="C1277" s="175" t="s">
        <v>205</v>
      </c>
      <c r="D1277" s="175" t="s">
        <v>206</v>
      </c>
      <c r="E1277" s="175"/>
      <c r="F1277" s="174">
        <v>9632</v>
      </c>
      <c r="G1277" s="174">
        <v>0</v>
      </c>
      <c r="H1277" s="174">
        <v>0</v>
      </c>
      <c r="I1277" s="174">
        <v>0</v>
      </c>
      <c r="J1277" s="174">
        <v>0</v>
      </c>
      <c r="K1277" s="174">
        <v>0</v>
      </c>
      <c r="L1277" s="174">
        <v>0</v>
      </c>
      <c r="M1277" s="174">
        <v>0</v>
      </c>
      <c r="N1277" s="174">
        <v>9632</v>
      </c>
    </row>
    <row r="1278" spans="1:14" hidden="1" outlineLevel="1" x14ac:dyDescent="0.25">
      <c r="A1278" s="175" t="s">
        <v>315</v>
      </c>
      <c r="B1278" s="175" t="s">
        <v>316</v>
      </c>
      <c r="C1278" s="175" t="s">
        <v>207</v>
      </c>
      <c r="D1278" s="175" t="s">
        <v>208</v>
      </c>
      <c r="E1278" s="175"/>
      <c r="F1278" s="174">
        <v>0</v>
      </c>
      <c r="G1278" s="174">
        <v>0</v>
      </c>
      <c r="H1278" s="174">
        <v>0</v>
      </c>
      <c r="I1278" s="174">
        <v>0</v>
      </c>
      <c r="J1278" s="174">
        <v>0</v>
      </c>
      <c r="K1278" s="174">
        <v>0</v>
      </c>
      <c r="L1278" s="174">
        <v>0</v>
      </c>
      <c r="M1278" s="174">
        <v>0</v>
      </c>
      <c r="N1278" s="174">
        <v>0</v>
      </c>
    </row>
    <row r="1279" spans="1:14" hidden="1" outlineLevel="1" x14ac:dyDescent="0.25">
      <c r="A1279" s="175" t="s">
        <v>315</v>
      </c>
      <c r="B1279" s="175" t="s">
        <v>316</v>
      </c>
      <c r="C1279" s="175" t="s">
        <v>209</v>
      </c>
      <c r="D1279" s="175" t="s">
        <v>210</v>
      </c>
      <c r="E1279" s="175"/>
      <c r="F1279" s="174">
        <v>104720</v>
      </c>
      <c r="G1279" s="174">
        <v>28320</v>
      </c>
      <c r="H1279" s="174">
        <v>0</v>
      </c>
      <c r="I1279" s="174">
        <v>0</v>
      </c>
      <c r="J1279" s="174">
        <v>17184</v>
      </c>
      <c r="K1279" s="174">
        <v>14768</v>
      </c>
      <c r="L1279" s="174">
        <v>0</v>
      </c>
      <c r="M1279" s="174">
        <v>0</v>
      </c>
      <c r="N1279" s="174">
        <v>164992</v>
      </c>
    </row>
    <row r="1280" spans="1:14" hidden="1" outlineLevel="1" x14ac:dyDescent="0.25">
      <c r="D1280" s="173" t="s">
        <v>211</v>
      </c>
      <c r="E1280" s="173"/>
    </row>
    <row r="1281" spans="1:14" hidden="1" outlineLevel="1" x14ac:dyDescent="0.25">
      <c r="A1281" s="175" t="s">
        <v>315</v>
      </c>
      <c r="B1281" s="175" t="s">
        <v>316</v>
      </c>
      <c r="C1281" s="175" t="s">
        <v>212</v>
      </c>
      <c r="D1281" s="175" t="s">
        <v>213</v>
      </c>
      <c r="E1281" s="175"/>
      <c r="F1281" s="174">
        <v>0</v>
      </c>
      <c r="G1281" s="174">
        <v>0</v>
      </c>
      <c r="H1281" s="174">
        <v>0</v>
      </c>
      <c r="I1281" s="174">
        <v>0</v>
      </c>
      <c r="J1281" s="174">
        <v>0</v>
      </c>
      <c r="K1281" s="174">
        <v>0</v>
      </c>
      <c r="L1281" s="174">
        <v>0</v>
      </c>
      <c r="M1281" s="174">
        <v>0</v>
      </c>
      <c r="N1281" s="174">
        <v>0</v>
      </c>
    </row>
    <row r="1282" spans="1:14" hidden="1" outlineLevel="1" x14ac:dyDescent="0.25">
      <c r="A1282" s="175" t="s">
        <v>315</v>
      </c>
      <c r="B1282" s="175" t="s">
        <v>316</v>
      </c>
      <c r="C1282" s="175" t="s">
        <v>214</v>
      </c>
      <c r="D1282" s="175" t="s">
        <v>215</v>
      </c>
      <c r="E1282" s="175"/>
      <c r="F1282" s="174">
        <v>0</v>
      </c>
      <c r="G1282" s="174">
        <v>0</v>
      </c>
      <c r="H1282" s="174">
        <v>0</v>
      </c>
      <c r="I1282" s="174">
        <v>0</v>
      </c>
      <c r="J1282" s="174">
        <v>0</v>
      </c>
      <c r="K1282" s="174">
        <v>0</v>
      </c>
      <c r="L1282" s="174">
        <v>0</v>
      </c>
      <c r="M1282" s="174">
        <v>0</v>
      </c>
      <c r="N1282" s="174">
        <v>0</v>
      </c>
    </row>
    <row r="1283" spans="1:14" hidden="1" outlineLevel="1" x14ac:dyDescent="0.25">
      <c r="A1283" s="175" t="s">
        <v>315</v>
      </c>
      <c r="B1283" s="175" t="s">
        <v>316</v>
      </c>
      <c r="C1283" s="175" t="s">
        <v>216</v>
      </c>
      <c r="D1283" s="175" t="s">
        <v>217</v>
      </c>
      <c r="E1283" s="175"/>
      <c r="F1283" s="174">
        <v>0</v>
      </c>
      <c r="G1283" s="174">
        <v>0</v>
      </c>
      <c r="H1283" s="174">
        <v>0</v>
      </c>
      <c r="I1283" s="174">
        <v>0</v>
      </c>
      <c r="J1283" s="174">
        <v>0</v>
      </c>
      <c r="K1283" s="174">
        <v>0</v>
      </c>
      <c r="L1283" s="174">
        <v>0</v>
      </c>
      <c r="M1283" s="174">
        <v>0</v>
      </c>
      <c r="N1283" s="174">
        <v>0</v>
      </c>
    </row>
    <row r="1284" spans="1:14" hidden="1" outlineLevel="1" x14ac:dyDescent="0.25">
      <c r="A1284" s="175" t="s">
        <v>315</v>
      </c>
      <c r="B1284" s="175" t="s">
        <v>316</v>
      </c>
      <c r="C1284" s="175" t="s">
        <v>218</v>
      </c>
      <c r="D1284" s="175" t="s">
        <v>219</v>
      </c>
      <c r="E1284" s="175"/>
      <c r="F1284" s="174">
        <v>0</v>
      </c>
      <c r="G1284" s="174">
        <v>0</v>
      </c>
      <c r="H1284" s="174">
        <v>0</v>
      </c>
      <c r="I1284" s="174">
        <v>0</v>
      </c>
      <c r="J1284" s="174">
        <v>0</v>
      </c>
      <c r="K1284" s="174">
        <v>0</v>
      </c>
      <c r="L1284" s="174">
        <v>0</v>
      </c>
      <c r="M1284" s="174">
        <v>0</v>
      </c>
      <c r="N1284" s="174">
        <v>0</v>
      </c>
    </row>
    <row r="1285" spans="1:14" hidden="1" outlineLevel="1" x14ac:dyDescent="0.25">
      <c r="A1285" s="175" t="s">
        <v>315</v>
      </c>
      <c r="B1285" s="175" t="s">
        <v>316</v>
      </c>
      <c r="C1285" s="175" t="s">
        <v>482</v>
      </c>
      <c r="D1285" s="175" t="s">
        <v>483</v>
      </c>
      <c r="E1285" s="175"/>
      <c r="F1285" s="174">
        <v>0</v>
      </c>
      <c r="G1285" s="174">
        <v>0</v>
      </c>
      <c r="H1285" s="174">
        <v>0</v>
      </c>
      <c r="I1285" s="174">
        <v>0</v>
      </c>
      <c r="J1285" s="174">
        <v>0</v>
      </c>
      <c r="K1285" s="174">
        <v>0</v>
      </c>
      <c r="L1285" s="174">
        <v>0</v>
      </c>
      <c r="M1285" s="174">
        <v>0</v>
      </c>
      <c r="N1285" s="174">
        <v>0</v>
      </c>
    </row>
    <row r="1286" spans="1:14" hidden="1" outlineLevel="1" x14ac:dyDescent="0.25">
      <c r="A1286" s="175" t="s">
        <v>315</v>
      </c>
      <c r="B1286" s="175" t="s">
        <v>316</v>
      </c>
      <c r="C1286" s="175" t="s">
        <v>484</v>
      </c>
      <c r="D1286" s="175" t="s">
        <v>220</v>
      </c>
      <c r="E1286" s="175"/>
      <c r="F1286" s="174">
        <v>0</v>
      </c>
      <c r="G1286" s="174">
        <v>0</v>
      </c>
      <c r="H1286" s="174">
        <v>0</v>
      </c>
      <c r="I1286" s="174">
        <v>0</v>
      </c>
      <c r="J1286" s="174">
        <v>0</v>
      </c>
      <c r="K1286" s="174">
        <v>0</v>
      </c>
      <c r="L1286" s="174">
        <v>0</v>
      </c>
      <c r="M1286" s="174">
        <v>0</v>
      </c>
      <c r="N1286" s="174">
        <v>0</v>
      </c>
    </row>
    <row r="1287" spans="1:14" hidden="1" outlineLevel="1" x14ac:dyDescent="0.25"/>
    <row r="1288" spans="1:14" hidden="1" outlineLevel="1" x14ac:dyDescent="0.25"/>
    <row r="1289" spans="1:14" hidden="1" outlineLevel="1" x14ac:dyDescent="0.25">
      <c r="A1289" s="173" t="s">
        <v>317</v>
      </c>
    </row>
    <row r="1290" spans="1:14" hidden="1" outlineLevel="1" x14ac:dyDescent="0.25">
      <c r="A1290" s="175" t="s">
        <v>6</v>
      </c>
      <c r="B1290" s="175" t="s">
        <v>143</v>
      </c>
      <c r="C1290" s="175" t="s">
        <v>14</v>
      </c>
      <c r="D1290" s="173" t="s">
        <v>144</v>
      </c>
      <c r="E1290" s="173"/>
      <c r="F1290" s="174" t="s">
        <v>145</v>
      </c>
      <c r="G1290" s="174" t="s">
        <v>146</v>
      </c>
      <c r="H1290" s="174" t="s">
        <v>147</v>
      </c>
      <c r="I1290" s="174" t="s">
        <v>148</v>
      </c>
      <c r="J1290" s="174" t="s">
        <v>149</v>
      </c>
      <c r="K1290" s="174" t="s">
        <v>150</v>
      </c>
      <c r="L1290" s="174" t="s">
        <v>151</v>
      </c>
      <c r="M1290" s="174" t="s">
        <v>152</v>
      </c>
      <c r="N1290" s="174" t="s">
        <v>5</v>
      </c>
    </row>
    <row r="1291" spans="1:14" hidden="1" outlineLevel="1" x14ac:dyDescent="0.25">
      <c r="A1291" s="175" t="s">
        <v>318</v>
      </c>
      <c r="B1291" s="175" t="s">
        <v>319</v>
      </c>
      <c r="C1291" s="175" t="s">
        <v>155</v>
      </c>
      <c r="D1291" s="175" t="s">
        <v>156</v>
      </c>
      <c r="E1291" s="175"/>
      <c r="F1291" s="174">
        <v>0</v>
      </c>
      <c r="G1291" s="174">
        <v>0</v>
      </c>
      <c r="H1291" s="174">
        <v>0</v>
      </c>
      <c r="I1291" s="174">
        <v>0</v>
      </c>
      <c r="J1291" s="174">
        <v>0</v>
      </c>
      <c r="K1291" s="174">
        <v>0</v>
      </c>
      <c r="L1291" s="174">
        <v>0</v>
      </c>
      <c r="M1291" s="174">
        <v>0</v>
      </c>
      <c r="N1291" s="174">
        <v>0</v>
      </c>
    </row>
    <row r="1292" spans="1:14" hidden="1" outlineLevel="1" x14ac:dyDescent="0.25">
      <c r="A1292" s="175" t="s">
        <v>318</v>
      </c>
      <c r="B1292" s="175" t="s">
        <v>319</v>
      </c>
      <c r="C1292" s="175" t="s">
        <v>157</v>
      </c>
      <c r="D1292" s="175" t="s">
        <v>158</v>
      </c>
      <c r="E1292" s="175"/>
      <c r="F1292" s="174">
        <v>0</v>
      </c>
      <c r="G1292" s="174">
        <v>0</v>
      </c>
      <c r="H1292" s="174">
        <v>0</v>
      </c>
      <c r="I1292" s="174">
        <v>0</v>
      </c>
      <c r="J1292" s="174">
        <v>8848</v>
      </c>
      <c r="K1292" s="174">
        <v>0</v>
      </c>
      <c r="L1292" s="174">
        <v>0</v>
      </c>
      <c r="M1292" s="174">
        <v>0</v>
      </c>
      <c r="N1292" s="174">
        <v>8848</v>
      </c>
    </row>
    <row r="1293" spans="1:14" hidden="1" outlineLevel="1" x14ac:dyDescent="0.25">
      <c r="A1293" s="175" t="s">
        <v>318</v>
      </c>
      <c r="B1293" s="175" t="s">
        <v>319</v>
      </c>
      <c r="C1293" s="175" t="s">
        <v>159</v>
      </c>
      <c r="D1293" s="175" t="s">
        <v>160</v>
      </c>
      <c r="E1293" s="175"/>
      <c r="F1293" s="174">
        <v>0</v>
      </c>
      <c r="G1293" s="174">
        <v>61248</v>
      </c>
      <c r="H1293" s="174">
        <v>0</v>
      </c>
      <c r="I1293" s="174">
        <v>0</v>
      </c>
      <c r="J1293" s="174">
        <v>0</v>
      </c>
      <c r="K1293" s="174">
        <v>0</v>
      </c>
      <c r="L1293" s="174">
        <v>0</v>
      </c>
      <c r="M1293" s="174">
        <v>0</v>
      </c>
      <c r="N1293" s="174">
        <v>61248</v>
      </c>
    </row>
    <row r="1294" spans="1:14" hidden="1" outlineLevel="1" x14ac:dyDescent="0.25">
      <c r="A1294" s="175" t="s">
        <v>318</v>
      </c>
      <c r="B1294" s="175" t="s">
        <v>319</v>
      </c>
      <c r="C1294" s="175" t="s">
        <v>161</v>
      </c>
      <c r="D1294" s="175" t="s">
        <v>162</v>
      </c>
      <c r="E1294" s="175"/>
      <c r="F1294" s="174">
        <v>128</v>
      </c>
      <c r="G1294" s="174">
        <v>4704</v>
      </c>
      <c r="H1294" s="174">
        <v>0</v>
      </c>
      <c r="I1294" s="174">
        <v>0</v>
      </c>
      <c r="J1294" s="174">
        <v>240</v>
      </c>
      <c r="K1294" s="174">
        <v>0</v>
      </c>
      <c r="L1294" s="174">
        <v>0</v>
      </c>
      <c r="M1294" s="174">
        <v>0</v>
      </c>
      <c r="N1294" s="174">
        <v>5072</v>
      </c>
    </row>
    <row r="1295" spans="1:14" hidden="1" outlineLevel="1" x14ac:dyDescent="0.25">
      <c r="A1295" s="175" t="s">
        <v>318</v>
      </c>
      <c r="B1295" s="175" t="s">
        <v>319</v>
      </c>
      <c r="C1295" s="175" t="s">
        <v>163</v>
      </c>
      <c r="D1295" s="175" t="s">
        <v>164</v>
      </c>
      <c r="E1295" s="175"/>
      <c r="F1295" s="174">
        <v>0</v>
      </c>
      <c r="G1295" s="174">
        <v>0</v>
      </c>
      <c r="H1295" s="174">
        <v>0</v>
      </c>
      <c r="I1295" s="174">
        <v>0</v>
      </c>
      <c r="J1295" s="174">
        <v>0</v>
      </c>
      <c r="K1295" s="174">
        <v>0</v>
      </c>
      <c r="L1295" s="174">
        <v>0</v>
      </c>
      <c r="M1295" s="174">
        <v>0</v>
      </c>
      <c r="N1295" s="174">
        <v>0</v>
      </c>
    </row>
    <row r="1296" spans="1:14" hidden="1" outlineLevel="1" x14ac:dyDescent="0.25">
      <c r="A1296" s="175" t="s">
        <v>318</v>
      </c>
      <c r="B1296" s="175" t="s">
        <v>319</v>
      </c>
      <c r="C1296" s="175" t="s">
        <v>165</v>
      </c>
      <c r="D1296" s="175" t="s">
        <v>166</v>
      </c>
      <c r="E1296" s="175"/>
      <c r="F1296" s="174">
        <v>5952</v>
      </c>
      <c r="G1296" s="174">
        <v>0</v>
      </c>
      <c r="H1296" s="174">
        <v>0</v>
      </c>
      <c r="I1296" s="174">
        <v>0</v>
      </c>
      <c r="J1296" s="174">
        <v>0</v>
      </c>
      <c r="K1296" s="174">
        <v>0</v>
      </c>
      <c r="L1296" s="174">
        <v>0</v>
      </c>
      <c r="M1296" s="174">
        <v>0</v>
      </c>
      <c r="N1296" s="174">
        <v>5952</v>
      </c>
    </row>
    <row r="1297" spans="1:14" hidden="1" outlineLevel="1" x14ac:dyDescent="0.25">
      <c r="A1297" s="175" t="s">
        <v>318</v>
      </c>
      <c r="B1297" s="175" t="s">
        <v>319</v>
      </c>
      <c r="C1297" s="175" t="s">
        <v>167</v>
      </c>
      <c r="D1297" s="175" t="s">
        <v>168</v>
      </c>
      <c r="E1297" s="175"/>
      <c r="F1297" s="174">
        <v>0</v>
      </c>
      <c r="G1297" s="174">
        <v>7728</v>
      </c>
      <c r="H1297" s="174">
        <v>0</v>
      </c>
      <c r="I1297" s="174">
        <v>0</v>
      </c>
      <c r="J1297" s="174">
        <v>0</v>
      </c>
      <c r="K1297" s="174">
        <v>1440</v>
      </c>
      <c r="L1297" s="174">
        <v>0</v>
      </c>
      <c r="M1297" s="174">
        <v>0</v>
      </c>
      <c r="N1297" s="174">
        <v>9168</v>
      </c>
    </row>
    <row r="1298" spans="1:14" hidden="1" outlineLevel="1" x14ac:dyDescent="0.25">
      <c r="A1298" s="175" t="s">
        <v>318</v>
      </c>
      <c r="B1298" s="175" t="s">
        <v>319</v>
      </c>
      <c r="C1298" s="175" t="s">
        <v>169</v>
      </c>
      <c r="D1298" s="175" t="s">
        <v>170</v>
      </c>
      <c r="E1298" s="175"/>
      <c r="F1298" s="174">
        <v>0</v>
      </c>
      <c r="G1298" s="174">
        <v>0</v>
      </c>
      <c r="H1298" s="174">
        <v>0</v>
      </c>
      <c r="I1298" s="174">
        <v>0</v>
      </c>
      <c r="J1298" s="174">
        <v>288</v>
      </c>
      <c r="K1298" s="174">
        <v>0</v>
      </c>
      <c r="L1298" s="174">
        <v>0</v>
      </c>
      <c r="M1298" s="174">
        <v>0</v>
      </c>
      <c r="N1298" s="174">
        <v>288</v>
      </c>
    </row>
    <row r="1299" spans="1:14" hidden="1" outlineLevel="1" x14ac:dyDescent="0.25">
      <c r="A1299" s="175" t="s">
        <v>318</v>
      </c>
      <c r="B1299" s="175" t="s">
        <v>319</v>
      </c>
      <c r="C1299" s="175" t="s">
        <v>171</v>
      </c>
      <c r="D1299" s="175" t="s">
        <v>172</v>
      </c>
      <c r="E1299" s="175"/>
      <c r="F1299" s="174">
        <v>912</v>
      </c>
      <c r="G1299" s="174">
        <v>128</v>
      </c>
      <c r="H1299" s="174">
        <v>0</v>
      </c>
      <c r="I1299" s="174">
        <v>0</v>
      </c>
      <c r="J1299" s="174">
        <v>10192</v>
      </c>
      <c r="K1299" s="174">
        <v>0</v>
      </c>
      <c r="L1299" s="174">
        <v>0</v>
      </c>
      <c r="M1299" s="174">
        <v>0</v>
      </c>
      <c r="N1299" s="174">
        <v>11232</v>
      </c>
    </row>
    <row r="1300" spans="1:14" hidden="1" outlineLevel="1" x14ac:dyDescent="0.25">
      <c r="A1300" s="175" t="s">
        <v>318</v>
      </c>
      <c r="B1300" s="175" t="s">
        <v>319</v>
      </c>
      <c r="C1300" s="175" t="s">
        <v>173</v>
      </c>
      <c r="D1300" s="175" t="s">
        <v>174</v>
      </c>
      <c r="E1300" s="175"/>
      <c r="F1300" s="174">
        <v>0</v>
      </c>
      <c r="G1300" s="174">
        <v>0</v>
      </c>
      <c r="H1300" s="174">
        <v>0</v>
      </c>
      <c r="I1300" s="174">
        <v>0</v>
      </c>
      <c r="J1300" s="174">
        <v>0</v>
      </c>
      <c r="K1300" s="174">
        <v>0</v>
      </c>
      <c r="L1300" s="174">
        <v>0</v>
      </c>
      <c r="M1300" s="174">
        <v>0</v>
      </c>
      <c r="N1300" s="174">
        <v>0</v>
      </c>
    </row>
    <row r="1301" spans="1:14" hidden="1" outlineLevel="1" x14ac:dyDescent="0.25">
      <c r="A1301" s="175" t="s">
        <v>318</v>
      </c>
      <c r="B1301" s="175" t="s">
        <v>319</v>
      </c>
      <c r="C1301" s="175" t="s">
        <v>175</v>
      </c>
      <c r="D1301" s="175" t="s">
        <v>176</v>
      </c>
      <c r="E1301" s="175"/>
      <c r="F1301" s="174">
        <v>0</v>
      </c>
      <c r="G1301" s="174">
        <v>0</v>
      </c>
      <c r="H1301" s="174">
        <v>0</v>
      </c>
      <c r="I1301" s="174">
        <v>0</v>
      </c>
      <c r="J1301" s="174">
        <v>0</v>
      </c>
      <c r="K1301" s="174">
        <v>5412</v>
      </c>
      <c r="L1301" s="174">
        <v>0</v>
      </c>
      <c r="M1301" s="174">
        <v>0</v>
      </c>
      <c r="N1301" s="174">
        <v>5412</v>
      </c>
    </row>
    <row r="1302" spans="1:14" hidden="1" outlineLevel="1" x14ac:dyDescent="0.25">
      <c r="A1302" s="175" t="s">
        <v>318</v>
      </c>
      <c r="B1302" s="175" t="s">
        <v>319</v>
      </c>
      <c r="C1302" s="175" t="s">
        <v>177</v>
      </c>
      <c r="D1302" s="175" t="s">
        <v>178</v>
      </c>
      <c r="E1302" s="175"/>
      <c r="F1302" s="174">
        <v>119328</v>
      </c>
      <c r="G1302" s="174">
        <v>0</v>
      </c>
      <c r="H1302" s="174">
        <v>0</v>
      </c>
      <c r="I1302" s="174">
        <v>0</v>
      </c>
      <c r="J1302" s="174">
        <v>0</v>
      </c>
      <c r="K1302" s="174">
        <v>0</v>
      </c>
      <c r="L1302" s="174">
        <v>0</v>
      </c>
      <c r="M1302" s="174">
        <v>0</v>
      </c>
      <c r="N1302" s="174">
        <v>119328</v>
      </c>
    </row>
    <row r="1303" spans="1:14" hidden="1" outlineLevel="1" x14ac:dyDescent="0.25">
      <c r="A1303" s="175" t="s">
        <v>318</v>
      </c>
      <c r="B1303" s="175" t="s">
        <v>319</v>
      </c>
      <c r="C1303" s="175" t="s">
        <v>179</v>
      </c>
      <c r="D1303" s="175" t="s">
        <v>180</v>
      </c>
      <c r="E1303" s="175"/>
      <c r="F1303" s="174">
        <v>3616</v>
      </c>
      <c r="G1303" s="174">
        <v>0</v>
      </c>
      <c r="H1303" s="174">
        <v>0</v>
      </c>
      <c r="I1303" s="174">
        <v>0</v>
      </c>
      <c r="J1303" s="174">
        <v>0</v>
      </c>
      <c r="K1303" s="174">
        <v>0</v>
      </c>
      <c r="L1303" s="174">
        <v>0</v>
      </c>
      <c r="M1303" s="174">
        <v>0</v>
      </c>
      <c r="N1303" s="174">
        <v>3616</v>
      </c>
    </row>
    <row r="1304" spans="1:14" hidden="1" outlineLevel="1" x14ac:dyDescent="0.25">
      <c r="A1304" s="175" t="s">
        <v>318</v>
      </c>
      <c r="B1304" s="175" t="s">
        <v>319</v>
      </c>
      <c r="C1304" s="175" t="s">
        <v>181</v>
      </c>
      <c r="D1304" s="175" t="s">
        <v>182</v>
      </c>
      <c r="E1304" s="175"/>
      <c r="F1304" s="174">
        <v>0</v>
      </c>
      <c r="G1304" s="174">
        <v>0</v>
      </c>
      <c r="H1304" s="174">
        <v>0</v>
      </c>
      <c r="I1304" s="174">
        <v>0</v>
      </c>
      <c r="J1304" s="174">
        <v>0</v>
      </c>
      <c r="K1304" s="174">
        <v>0</v>
      </c>
      <c r="L1304" s="174">
        <v>0</v>
      </c>
      <c r="M1304" s="174">
        <v>0</v>
      </c>
      <c r="N1304" s="174">
        <v>0</v>
      </c>
    </row>
    <row r="1305" spans="1:14" hidden="1" outlineLevel="1" x14ac:dyDescent="0.25">
      <c r="A1305" s="175" t="s">
        <v>318</v>
      </c>
      <c r="B1305" s="175" t="s">
        <v>319</v>
      </c>
      <c r="C1305" s="175" t="s">
        <v>183</v>
      </c>
      <c r="D1305" s="175" t="s">
        <v>184</v>
      </c>
      <c r="E1305" s="175"/>
      <c r="F1305" s="174">
        <v>0</v>
      </c>
      <c r="G1305" s="174">
        <v>0</v>
      </c>
      <c r="H1305" s="174">
        <v>0</v>
      </c>
      <c r="I1305" s="174">
        <v>0</v>
      </c>
      <c r="J1305" s="174">
        <v>0</v>
      </c>
      <c r="K1305" s="174">
        <v>0</v>
      </c>
      <c r="L1305" s="174">
        <v>0</v>
      </c>
      <c r="M1305" s="174">
        <v>0</v>
      </c>
      <c r="N1305" s="174">
        <v>0</v>
      </c>
    </row>
    <row r="1306" spans="1:14" hidden="1" outlineLevel="1" x14ac:dyDescent="0.25">
      <c r="A1306" s="175" t="s">
        <v>318</v>
      </c>
      <c r="B1306" s="175" t="s">
        <v>319</v>
      </c>
      <c r="C1306" s="175" t="s">
        <v>185</v>
      </c>
      <c r="D1306" s="175" t="s">
        <v>186</v>
      </c>
      <c r="E1306" s="175"/>
      <c r="F1306" s="174">
        <v>48</v>
      </c>
      <c r="G1306" s="174">
        <v>48</v>
      </c>
      <c r="H1306" s="174">
        <v>0</v>
      </c>
      <c r="I1306" s="174">
        <v>0</v>
      </c>
      <c r="J1306" s="174">
        <v>0</v>
      </c>
      <c r="K1306" s="174">
        <v>4656</v>
      </c>
      <c r="L1306" s="174">
        <v>0</v>
      </c>
      <c r="M1306" s="174">
        <v>0</v>
      </c>
      <c r="N1306" s="174">
        <v>4752</v>
      </c>
    </row>
    <row r="1307" spans="1:14" hidden="1" outlineLevel="1" x14ac:dyDescent="0.25">
      <c r="A1307" s="175" t="s">
        <v>318</v>
      </c>
      <c r="B1307" s="175" t="s">
        <v>319</v>
      </c>
      <c r="C1307" s="175" t="s">
        <v>187</v>
      </c>
      <c r="D1307" s="175" t="s">
        <v>188</v>
      </c>
      <c r="E1307" s="175"/>
      <c r="F1307" s="174">
        <v>0</v>
      </c>
      <c r="G1307" s="174">
        <v>0</v>
      </c>
      <c r="H1307" s="174">
        <v>0</v>
      </c>
      <c r="I1307" s="174">
        <v>0</v>
      </c>
      <c r="J1307" s="174">
        <v>0</v>
      </c>
      <c r="K1307" s="174">
        <v>0</v>
      </c>
      <c r="L1307" s="174">
        <v>0</v>
      </c>
      <c r="M1307" s="174">
        <v>0</v>
      </c>
      <c r="N1307" s="174">
        <v>0</v>
      </c>
    </row>
    <row r="1308" spans="1:14" hidden="1" outlineLevel="1" x14ac:dyDescent="0.25">
      <c r="A1308" s="175" t="s">
        <v>318</v>
      </c>
      <c r="B1308" s="175" t="s">
        <v>319</v>
      </c>
      <c r="C1308" s="175" t="s">
        <v>189</v>
      </c>
      <c r="D1308" s="175" t="s">
        <v>190</v>
      </c>
      <c r="E1308" s="175"/>
      <c r="F1308" s="174">
        <v>0</v>
      </c>
      <c r="G1308" s="174">
        <v>0</v>
      </c>
      <c r="H1308" s="174">
        <v>0</v>
      </c>
      <c r="I1308" s="174">
        <v>0</v>
      </c>
      <c r="J1308" s="174">
        <v>0</v>
      </c>
      <c r="K1308" s="174">
        <v>0</v>
      </c>
      <c r="L1308" s="174">
        <v>0</v>
      </c>
      <c r="M1308" s="174">
        <v>0</v>
      </c>
      <c r="N1308" s="174">
        <v>0</v>
      </c>
    </row>
    <row r="1309" spans="1:14" hidden="1" outlineLevel="1" x14ac:dyDescent="0.25">
      <c r="A1309" s="175" t="s">
        <v>318</v>
      </c>
      <c r="B1309" s="175" t="s">
        <v>319</v>
      </c>
      <c r="C1309" s="175" t="s">
        <v>191</v>
      </c>
      <c r="D1309" s="175" t="s">
        <v>192</v>
      </c>
      <c r="E1309" s="175"/>
      <c r="F1309" s="174">
        <v>0</v>
      </c>
      <c r="G1309" s="174">
        <v>34032</v>
      </c>
      <c r="H1309" s="174">
        <v>0</v>
      </c>
      <c r="I1309" s="174">
        <v>0</v>
      </c>
      <c r="J1309" s="174">
        <v>0</v>
      </c>
      <c r="K1309" s="174">
        <v>0</v>
      </c>
      <c r="L1309" s="174">
        <v>0</v>
      </c>
      <c r="M1309" s="174">
        <v>0</v>
      </c>
      <c r="N1309" s="174">
        <v>34032</v>
      </c>
    </row>
    <row r="1310" spans="1:14" hidden="1" outlineLevel="1" x14ac:dyDescent="0.25">
      <c r="A1310" s="175" t="s">
        <v>318</v>
      </c>
      <c r="B1310" s="175" t="s">
        <v>319</v>
      </c>
      <c r="C1310" s="175" t="s">
        <v>193</v>
      </c>
      <c r="D1310" s="175" t="s">
        <v>194</v>
      </c>
      <c r="E1310" s="175"/>
      <c r="F1310" s="174">
        <v>0</v>
      </c>
      <c r="G1310" s="174">
        <v>0</v>
      </c>
      <c r="H1310" s="174">
        <v>0</v>
      </c>
      <c r="I1310" s="174">
        <v>0</v>
      </c>
      <c r="J1310" s="174">
        <v>0</v>
      </c>
      <c r="K1310" s="174">
        <v>0</v>
      </c>
      <c r="L1310" s="174">
        <v>0</v>
      </c>
      <c r="M1310" s="174">
        <v>0</v>
      </c>
      <c r="N1310" s="174">
        <v>0</v>
      </c>
    </row>
    <row r="1311" spans="1:14" hidden="1" outlineLevel="1" x14ac:dyDescent="0.25">
      <c r="A1311" s="175" t="s">
        <v>318</v>
      </c>
      <c r="B1311" s="175" t="s">
        <v>319</v>
      </c>
      <c r="C1311" s="175" t="s">
        <v>195</v>
      </c>
      <c r="D1311" s="175" t="s">
        <v>196</v>
      </c>
      <c r="E1311" s="175"/>
      <c r="F1311" s="174">
        <v>0</v>
      </c>
      <c r="G1311" s="174">
        <v>0</v>
      </c>
      <c r="H1311" s="174">
        <v>0</v>
      </c>
      <c r="I1311" s="174">
        <v>0</v>
      </c>
      <c r="J1311" s="174">
        <v>0</v>
      </c>
      <c r="K1311" s="174">
        <v>0</v>
      </c>
      <c r="L1311" s="174">
        <v>0</v>
      </c>
      <c r="M1311" s="174">
        <v>0</v>
      </c>
      <c r="N1311" s="174">
        <v>0</v>
      </c>
    </row>
    <row r="1312" spans="1:14" hidden="1" outlineLevel="1" x14ac:dyDescent="0.25">
      <c r="A1312" s="175" t="s">
        <v>318</v>
      </c>
      <c r="B1312" s="175" t="s">
        <v>319</v>
      </c>
      <c r="C1312" s="175" t="s">
        <v>197</v>
      </c>
      <c r="D1312" s="175" t="s">
        <v>198</v>
      </c>
      <c r="E1312" s="175"/>
      <c r="F1312" s="174">
        <v>0</v>
      </c>
      <c r="G1312" s="174">
        <v>0</v>
      </c>
      <c r="H1312" s="174">
        <v>0</v>
      </c>
      <c r="I1312" s="174">
        <v>0</v>
      </c>
      <c r="J1312" s="174">
        <v>480</v>
      </c>
      <c r="K1312" s="174">
        <v>0</v>
      </c>
      <c r="L1312" s="174">
        <v>0</v>
      </c>
      <c r="M1312" s="174">
        <v>0</v>
      </c>
      <c r="N1312" s="174">
        <v>480</v>
      </c>
    </row>
    <row r="1313" spans="1:14" hidden="1" outlineLevel="1" x14ac:dyDescent="0.25">
      <c r="A1313" s="175" t="s">
        <v>318</v>
      </c>
      <c r="B1313" s="175" t="s">
        <v>319</v>
      </c>
      <c r="C1313" s="175" t="s">
        <v>199</v>
      </c>
      <c r="D1313" s="175" t="s">
        <v>200</v>
      </c>
      <c r="E1313" s="175"/>
      <c r="F1313" s="174">
        <v>288</v>
      </c>
      <c r="G1313" s="174">
        <v>0</v>
      </c>
      <c r="H1313" s="174">
        <v>0</v>
      </c>
      <c r="I1313" s="174">
        <v>0</v>
      </c>
      <c r="J1313" s="174">
        <v>0</v>
      </c>
      <c r="K1313" s="174">
        <v>0</v>
      </c>
      <c r="L1313" s="174">
        <v>0</v>
      </c>
      <c r="M1313" s="174">
        <v>0</v>
      </c>
      <c r="N1313" s="174">
        <v>288</v>
      </c>
    </row>
    <row r="1314" spans="1:14" hidden="1" outlineLevel="1" x14ac:dyDescent="0.25">
      <c r="A1314" s="175" t="s">
        <v>318</v>
      </c>
      <c r="B1314" s="175" t="s">
        <v>319</v>
      </c>
      <c r="C1314" s="175" t="s">
        <v>201</v>
      </c>
      <c r="D1314" s="175" t="s">
        <v>202</v>
      </c>
      <c r="E1314" s="175"/>
      <c r="F1314" s="174">
        <v>240</v>
      </c>
      <c r="G1314" s="174">
        <v>0</v>
      </c>
      <c r="H1314" s="174">
        <v>0</v>
      </c>
      <c r="I1314" s="174">
        <v>0</v>
      </c>
      <c r="J1314" s="174">
        <v>0</v>
      </c>
      <c r="K1314" s="174">
        <v>0</v>
      </c>
      <c r="L1314" s="174">
        <v>0</v>
      </c>
      <c r="M1314" s="174">
        <v>0</v>
      </c>
      <c r="N1314" s="174">
        <v>240</v>
      </c>
    </row>
    <row r="1315" spans="1:14" hidden="1" outlineLevel="1" x14ac:dyDescent="0.25">
      <c r="A1315" s="175" t="s">
        <v>318</v>
      </c>
      <c r="B1315" s="175" t="s">
        <v>319</v>
      </c>
      <c r="C1315" s="175" t="s">
        <v>203</v>
      </c>
      <c r="D1315" s="175" t="s">
        <v>204</v>
      </c>
      <c r="E1315" s="175"/>
      <c r="F1315" s="174">
        <v>147024</v>
      </c>
      <c r="G1315" s="174">
        <v>0</v>
      </c>
      <c r="H1315" s="174">
        <v>0</v>
      </c>
      <c r="I1315" s="174">
        <v>0</v>
      </c>
      <c r="J1315" s="174">
        <v>0</v>
      </c>
      <c r="K1315" s="174">
        <v>0</v>
      </c>
      <c r="L1315" s="174">
        <v>0</v>
      </c>
      <c r="M1315" s="174">
        <v>0</v>
      </c>
      <c r="N1315" s="174">
        <v>147024</v>
      </c>
    </row>
    <row r="1316" spans="1:14" hidden="1" outlineLevel="1" x14ac:dyDescent="0.25">
      <c r="A1316" s="175" t="s">
        <v>318</v>
      </c>
      <c r="B1316" s="175" t="s">
        <v>319</v>
      </c>
      <c r="C1316" s="175" t="s">
        <v>205</v>
      </c>
      <c r="D1316" s="175" t="s">
        <v>206</v>
      </c>
      <c r="E1316" s="175"/>
      <c r="F1316" s="174">
        <v>13984</v>
      </c>
      <c r="G1316" s="174">
        <v>0</v>
      </c>
      <c r="H1316" s="174">
        <v>0</v>
      </c>
      <c r="I1316" s="174">
        <v>0</v>
      </c>
      <c r="J1316" s="174">
        <v>0</v>
      </c>
      <c r="K1316" s="174">
        <v>0</v>
      </c>
      <c r="L1316" s="174">
        <v>0</v>
      </c>
      <c r="M1316" s="174">
        <v>0</v>
      </c>
      <c r="N1316" s="174">
        <v>13984</v>
      </c>
    </row>
    <row r="1317" spans="1:14" hidden="1" outlineLevel="1" x14ac:dyDescent="0.25">
      <c r="A1317" s="175" t="s">
        <v>318</v>
      </c>
      <c r="B1317" s="175" t="s">
        <v>319</v>
      </c>
      <c r="C1317" s="175" t="s">
        <v>207</v>
      </c>
      <c r="D1317" s="175" t="s">
        <v>208</v>
      </c>
      <c r="E1317" s="175"/>
      <c r="F1317" s="174">
        <v>0</v>
      </c>
      <c r="G1317" s="174">
        <v>0</v>
      </c>
      <c r="H1317" s="174">
        <v>0</v>
      </c>
      <c r="I1317" s="174">
        <v>0</v>
      </c>
      <c r="J1317" s="174">
        <v>0</v>
      </c>
      <c r="K1317" s="174">
        <v>0</v>
      </c>
      <c r="L1317" s="174">
        <v>0</v>
      </c>
      <c r="M1317" s="174">
        <v>0</v>
      </c>
      <c r="N1317" s="174">
        <v>0</v>
      </c>
    </row>
    <row r="1318" spans="1:14" hidden="1" outlineLevel="1" x14ac:dyDescent="0.25">
      <c r="A1318" s="175" t="s">
        <v>318</v>
      </c>
      <c r="B1318" s="175" t="s">
        <v>319</v>
      </c>
      <c r="C1318" s="175" t="s">
        <v>209</v>
      </c>
      <c r="D1318" s="175" t="s">
        <v>210</v>
      </c>
      <c r="E1318" s="175"/>
      <c r="F1318" s="174">
        <v>291520</v>
      </c>
      <c r="G1318" s="174">
        <v>107888</v>
      </c>
      <c r="H1318" s="174">
        <v>0</v>
      </c>
      <c r="I1318" s="174">
        <v>0</v>
      </c>
      <c r="J1318" s="174">
        <v>20048</v>
      </c>
      <c r="K1318" s="174">
        <v>11508</v>
      </c>
      <c r="L1318" s="174">
        <v>0</v>
      </c>
      <c r="M1318" s="174">
        <v>0</v>
      </c>
      <c r="N1318" s="174">
        <v>430964</v>
      </c>
    </row>
    <row r="1319" spans="1:14" hidden="1" outlineLevel="1" x14ac:dyDescent="0.25">
      <c r="D1319" s="173" t="s">
        <v>211</v>
      </c>
      <c r="E1319" s="173"/>
    </row>
    <row r="1320" spans="1:14" hidden="1" outlineLevel="1" x14ac:dyDescent="0.25">
      <c r="A1320" s="175" t="s">
        <v>318</v>
      </c>
      <c r="B1320" s="175" t="s">
        <v>319</v>
      </c>
      <c r="C1320" s="175" t="s">
        <v>212</v>
      </c>
      <c r="D1320" s="175" t="s">
        <v>213</v>
      </c>
      <c r="E1320" s="175"/>
      <c r="F1320" s="174">
        <v>0</v>
      </c>
      <c r="G1320" s="174">
        <v>0</v>
      </c>
      <c r="H1320" s="174">
        <v>0</v>
      </c>
      <c r="I1320" s="174">
        <v>0</v>
      </c>
      <c r="J1320" s="174">
        <v>0</v>
      </c>
      <c r="K1320" s="174">
        <v>0</v>
      </c>
      <c r="L1320" s="174">
        <v>0</v>
      </c>
      <c r="M1320" s="174">
        <v>0</v>
      </c>
      <c r="N1320" s="174">
        <v>0</v>
      </c>
    </row>
    <row r="1321" spans="1:14" hidden="1" outlineLevel="1" x14ac:dyDescent="0.25">
      <c r="A1321" s="175" t="s">
        <v>318</v>
      </c>
      <c r="B1321" s="175" t="s">
        <v>319</v>
      </c>
      <c r="C1321" s="175" t="s">
        <v>214</v>
      </c>
      <c r="D1321" s="175" t="s">
        <v>215</v>
      </c>
      <c r="E1321" s="175"/>
      <c r="F1321" s="174">
        <v>0</v>
      </c>
      <c r="G1321" s="174">
        <v>0</v>
      </c>
      <c r="H1321" s="174">
        <v>0</v>
      </c>
      <c r="I1321" s="174">
        <v>0</v>
      </c>
      <c r="J1321" s="174">
        <v>0</v>
      </c>
      <c r="K1321" s="174">
        <v>0</v>
      </c>
      <c r="L1321" s="174">
        <v>0</v>
      </c>
      <c r="M1321" s="174">
        <v>0</v>
      </c>
      <c r="N1321" s="174">
        <v>0</v>
      </c>
    </row>
    <row r="1322" spans="1:14" hidden="1" outlineLevel="1" x14ac:dyDescent="0.25">
      <c r="A1322" s="175" t="s">
        <v>318</v>
      </c>
      <c r="B1322" s="175" t="s">
        <v>319</v>
      </c>
      <c r="C1322" s="175" t="s">
        <v>216</v>
      </c>
      <c r="D1322" s="175" t="s">
        <v>217</v>
      </c>
      <c r="E1322" s="175"/>
      <c r="F1322" s="174">
        <v>0</v>
      </c>
      <c r="G1322" s="174">
        <v>0</v>
      </c>
      <c r="H1322" s="174">
        <v>0</v>
      </c>
      <c r="I1322" s="174">
        <v>0</v>
      </c>
      <c r="J1322" s="174">
        <v>0</v>
      </c>
      <c r="K1322" s="174">
        <v>0</v>
      </c>
      <c r="L1322" s="174">
        <v>0</v>
      </c>
      <c r="M1322" s="174">
        <v>0</v>
      </c>
      <c r="N1322" s="174">
        <v>0</v>
      </c>
    </row>
    <row r="1323" spans="1:14" hidden="1" outlineLevel="1" x14ac:dyDescent="0.25">
      <c r="A1323" s="175" t="s">
        <v>318</v>
      </c>
      <c r="B1323" s="175" t="s">
        <v>319</v>
      </c>
      <c r="C1323" s="175" t="s">
        <v>218</v>
      </c>
      <c r="D1323" s="175" t="s">
        <v>219</v>
      </c>
      <c r="E1323" s="175"/>
      <c r="F1323" s="174">
        <v>0</v>
      </c>
      <c r="G1323" s="174">
        <v>0</v>
      </c>
      <c r="H1323" s="174">
        <v>0</v>
      </c>
      <c r="I1323" s="174">
        <v>0</v>
      </c>
      <c r="J1323" s="174">
        <v>0</v>
      </c>
      <c r="K1323" s="174">
        <v>0</v>
      </c>
      <c r="L1323" s="174">
        <v>0</v>
      </c>
      <c r="M1323" s="174">
        <v>0</v>
      </c>
      <c r="N1323" s="174">
        <v>0</v>
      </c>
    </row>
    <row r="1324" spans="1:14" hidden="1" outlineLevel="1" x14ac:dyDescent="0.25">
      <c r="A1324" s="175" t="s">
        <v>318</v>
      </c>
      <c r="B1324" s="175" t="s">
        <v>319</v>
      </c>
      <c r="C1324" s="175" t="s">
        <v>482</v>
      </c>
      <c r="D1324" s="175" t="s">
        <v>483</v>
      </c>
      <c r="E1324" s="175"/>
      <c r="F1324" s="174">
        <v>0</v>
      </c>
      <c r="G1324" s="174">
        <v>0</v>
      </c>
      <c r="H1324" s="174">
        <v>0</v>
      </c>
      <c r="I1324" s="174">
        <v>0</v>
      </c>
      <c r="J1324" s="174">
        <v>0</v>
      </c>
      <c r="K1324" s="174">
        <v>0</v>
      </c>
      <c r="L1324" s="174">
        <v>0</v>
      </c>
      <c r="M1324" s="174">
        <v>0</v>
      </c>
      <c r="N1324" s="174">
        <v>0</v>
      </c>
    </row>
    <row r="1325" spans="1:14" hidden="1" outlineLevel="1" x14ac:dyDescent="0.25">
      <c r="A1325" s="175" t="s">
        <v>318</v>
      </c>
      <c r="B1325" s="175" t="s">
        <v>319</v>
      </c>
      <c r="C1325" s="175" t="s">
        <v>484</v>
      </c>
      <c r="D1325" s="175" t="s">
        <v>220</v>
      </c>
      <c r="E1325" s="175"/>
      <c r="F1325" s="174">
        <v>0</v>
      </c>
      <c r="G1325" s="174">
        <v>0</v>
      </c>
      <c r="H1325" s="174">
        <v>0</v>
      </c>
      <c r="I1325" s="174">
        <v>0</v>
      </c>
      <c r="J1325" s="174">
        <v>0</v>
      </c>
      <c r="K1325" s="174">
        <v>0</v>
      </c>
      <c r="L1325" s="174">
        <v>0</v>
      </c>
      <c r="M1325" s="174">
        <v>0</v>
      </c>
      <c r="N1325" s="174">
        <v>0</v>
      </c>
    </row>
    <row r="1326" spans="1:14" hidden="1" outlineLevel="1" x14ac:dyDescent="0.25"/>
    <row r="1327" spans="1:14" hidden="1" outlineLevel="1" x14ac:dyDescent="0.25"/>
    <row r="1328" spans="1:14" hidden="1" outlineLevel="1" x14ac:dyDescent="0.25">
      <c r="A1328" s="173" t="s">
        <v>320</v>
      </c>
    </row>
    <row r="1329" spans="1:14" hidden="1" outlineLevel="1" x14ac:dyDescent="0.25">
      <c r="A1329" s="175" t="s">
        <v>6</v>
      </c>
      <c r="B1329" s="175" t="s">
        <v>143</v>
      </c>
      <c r="C1329" s="175" t="s">
        <v>14</v>
      </c>
      <c r="D1329" s="173" t="s">
        <v>144</v>
      </c>
      <c r="E1329" s="173"/>
      <c r="F1329" s="174" t="s">
        <v>145</v>
      </c>
      <c r="G1329" s="174" t="s">
        <v>146</v>
      </c>
      <c r="H1329" s="174" t="s">
        <v>147</v>
      </c>
      <c r="I1329" s="174" t="s">
        <v>148</v>
      </c>
      <c r="J1329" s="174" t="s">
        <v>149</v>
      </c>
      <c r="K1329" s="174" t="s">
        <v>150</v>
      </c>
      <c r="L1329" s="174" t="s">
        <v>151</v>
      </c>
      <c r="M1329" s="174" t="s">
        <v>152</v>
      </c>
      <c r="N1329" s="174" t="s">
        <v>5</v>
      </c>
    </row>
    <row r="1330" spans="1:14" hidden="1" outlineLevel="1" x14ac:dyDescent="0.25">
      <c r="A1330" s="175" t="s">
        <v>321</v>
      </c>
      <c r="B1330" s="175" t="s">
        <v>322</v>
      </c>
      <c r="C1330" s="175" t="s">
        <v>155</v>
      </c>
      <c r="D1330" s="175" t="s">
        <v>156</v>
      </c>
      <c r="E1330" s="175"/>
      <c r="F1330" s="174">
        <v>672</v>
      </c>
      <c r="G1330" s="174">
        <v>0</v>
      </c>
      <c r="H1330" s="174">
        <v>0</v>
      </c>
      <c r="I1330" s="174">
        <v>0</v>
      </c>
      <c r="J1330" s="174">
        <v>0</v>
      </c>
      <c r="K1330" s="174">
        <v>0</v>
      </c>
      <c r="L1330" s="174">
        <v>0</v>
      </c>
      <c r="M1330" s="174">
        <v>0</v>
      </c>
      <c r="N1330" s="174">
        <v>672</v>
      </c>
    </row>
    <row r="1331" spans="1:14" hidden="1" outlineLevel="1" x14ac:dyDescent="0.25">
      <c r="A1331" s="175" t="s">
        <v>321</v>
      </c>
      <c r="B1331" s="175" t="s">
        <v>322</v>
      </c>
      <c r="C1331" s="175" t="s">
        <v>157</v>
      </c>
      <c r="D1331" s="175" t="s">
        <v>158</v>
      </c>
      <c r="E1331" s="175"/>
      <c r="F1331" s="174">
        <v>0</v>
      </c>
      <c r="G1331" s="174">
        <v>0</v>
      </c>
      <c r="H1331" s="174">
        <v>0</v>
      </c>
      <c r="I1331" s="174">
        <v>0</v>
      </c>
      <c r="J1331" s="174">
        <v>27168</v>
      </c>
      <c r="K1331" s="174">
        <v>0</v>
      </c>
      <c r="L1331" s="174">
        <v>0</v>
      </c>
      <c r="M1331" s="174">
        <v>0</v>
      </c>
      <c r="N1331" s="174">
        <v>27168</v>
      </c>
    </row>
    <row r="1332" spans="1:14" hidden="1" outlineLevel="1" x14ac:dyDescent="0.25">
      <c r="A1332" s="175" t="s">
        <v>321</v>
      </c>
      <c r="B1332" s="175" t="s">
        <v>322</v>
      </c>
      <c r="C1332" s="175" t="s">
        <v>159</v>
      </c>
      <c r="D1332" s="175" t="s">
        <v>160</v>
      </c>
      <c r="E1332" s="175"/>
      <c r="F1332" s="174">
        <v>0</v>
      </c>
      <c r="G1332" s="174">
        <v>43488</v>
      </c>
      <c r="H1332" s="174">
        <v>0</v>
      </c>
      <c r="I1332" s="174">
        <v>0</v>
      </c>
      <c r="J1332" s="174">
        <v>0</v>
      </c>
      <c r="K1332" s="174">
        <v>0</v>
      </c>
      <c r="L1332" s="174">
        <v>0</v>
      </c>
      <c r="M1332" s="174">
        <v>0</v>
      </c>
      <c r="N1332" s="174">
        <v>43488</v>
      </c>
    </row>
    <row r="1333" spans="1:14" hidden="1" outlineLevel="1" x14ac:dyDescent="0.25">
      <c r="A1333" s="175" t="s">
        <v>321</v>
      </c>
      <c r="B1333" s="175" t="s">
        <v>322</v>
      </c>
      <c r="C1333" s="175" t="s">
        <v>161</v>
      </c>
      <c r="D1333" s="175" t="s">
        <v>162</v>
      </c>
      <c r="E1333" s="175"/>
      <c r="F1333" s="174">
        <v>48</v>
      </c>
      <c r="G1333" s="174">
        <v>0</v>
      </c>
      <c r="H1333" s="174">
        <v>0</v>
      </c>
      <c r="I1333" s="174">
        <v>0</v>
      </c>
      <c r="J1333" s="174">
        <v>0</v>
      </c>
      <c r="K1333" s="174">
        <v>768</v>
      </c>
      <c r="L1333" s="174">
        <v>0</v>
      </c>
      <c r="M1333" s="174">
        <v>0</v>
      </c>
      <c r="N1333" s="174">
        <v>816</v>
      </c>
    </row>
    <row r="1334" spans="1:14" hidden="1" outlineLevel="1" x14ac:dyDescent="0.25">
      <c r="A1334" s="175" t="s">
        <v>321</v>
      </c>
      <c r="B1334" s="175" t="s">
        <v>322</v>
      </c>
      <c r="C1334" s="175" t="s">
        <v>163</v>
      </c>
      <c r="D1334" s="175" t="s">
        <v>164</v>
      </c>
      <c r="E1334" s="175"/>
      <c r="F1334" s="174">
        <v>0</v>
      </c>
      <c r="G1334" s="174">
        <v>0</v>
      </c>
      <c r="H1334" s="174">
        <v>0</v>
      </c>
      <c r="I1334" s="174">
        <v>0</v>
      </c>
      <c r="J1334" s="174">
        <v>0</v>
      </c>
      <c r="K1334" s="174">
        <v>0</v>
      </c>
      <c r="L1334" s="174">
        <v>0</v>
      </c>
      <c r="M1334" s="174">
        <v>0</v>
      </c>
      <c r="N1334" s="174">
        <v>0</v>
      </c>
    </row>
    <row r="1335" spans="1:14" hidden="1" outlineLevel="1" x14ac:dyDescent="0.25">
      <c r="A1335" s="175" t="s">
        <v>321</v>
      </c>
      <c r="B1335" s="175" t="s">
        <v>322</v>
      </c>
      <c r="C1335" s="175" t="s">
        <v>165</v>
      </c>
      <c r="D1335" s="175" t="s">
        <v>166</v>
      </c>
      <c r="E1335" s="175"/>
      <c r="F1335" s="174">
        <v>0</v>
      </c>
      <c r="G1335" s="174">
        <v>0</v>
      </c>
      <c r="H1335" s="174">
        <v>0</v>
      </c>
      <c r="I1335" s="174">
        <v>0</v>
      </c>
      <c r="J1335" s="174">
        <v>0</v>
      </c>
      <c r="K1335" s="174">
        <v>0</v>
      </c>
      <c r="L1335" s="174">
        <v>0</v>
      </c>
      <c r="M1335" s="174">
        <v>0</v>
      </c>
      <c r="N1335" s="174">
        <v>0</v>
      </c>
    </row>
    <row r="1336" spans="1:14" hidden="1" outlineLevel="1" x14ac:dyDescent="0.25">
      <c r="A1336" s="175" t="s">
        <v>321</v>
      </c>
      <c r="B1336" s="175" t="s">
        <v>322</v>
      </c>
      <c r="C1336" s="175" t="s">
        <v>167</v>
      </c>
      <c r="D1336" s="175" t="s">
        <v>168</v>
      </c>
      <c r="E1336" s="175"/>
      <c r="F1336" s="174">
        <v>0</v>
      </c>
      <c r="G1336" s="174">
        <v>816</v>
      </c>
      <c r="H1336" s="174">
        <v>0</v>
      </c>
      <c r="I1336" s="174">
        <v>0</v>
      </c>
      <c r="J1336" s="174">
        <v>0</v>
      </c>
      <c r="K1336" s="174">
        <v>0</v>
      </c>
      <c r="L1336" s="174">
        <v>0</v>
      </c>
      <c r="M1336" s="174">
        <v>0</v>
      </c>
      <c r="N1336" s="174">
        <v>816</v>
      </c>
    </row>
    <row r="1337" spans="1:14" hidden="1" outlineLevel="1" x14ac:dyDescent="0.25">
      <c r="A1337" s="175" t="s">
        <v>321</v>
      </c>
      <c r="B1337" s="175" t="s">
        <v>322</v>
      </c>
      <c r="C1337" s="175" t="s">
        <v>169</v>
      </c>
      <c r="D1337" s="175" t="s">
        <v>170</v>
      </c>
      <c r="E1337" s="175"/>
      <c r="F1337" s="174">
        <v>0</v>
      </c>
      <c r="G1337" s="174">
        <v>0</v>
      </c>
      <c r="H1337" s="174">
        <v>0</v>
      </c>
      <c r="I1337" s="174">
        <v>0</v>
      </c>
      <c r="J1337" s="174">
        <v>0</v>
      </c>
      <c r="K1337" s="174">
        <v>0</v>
      </c>
      <c r="L1337" s="174">
        <v>0</v>
      </c>
      <c r="M1337" s="174">
        <v>0</v>
      </c>
      <c r="N1337" s="174">
        <v>0</v>
      </c>
    </row>
    <row r="1338" spans="1:14" hidden="1" outlineLevel="1" x14ac:dyDescent="0.25">
      <c r="A1338" s="175" t="s">
        <v>321</v>
      </c>
      <c r="B1338" s="175" t="s">
        <v>322</v>
      </c>
      <c r="C1338" s="175" t="s">
        <v>171</v>
      </c>
      <c r="D1338" s="175" t="s">
        <v>172</v>
      </c>
      <c r="E1338" s="175"/>
      <c r="F1338" s="174">
        <v>0</v>
      </c>
      <c r="G1338" s="174">
        <v>0</v>
      </c>
      <c r="H1338" s="174">
        <v>0</v>
      </c>
      <c r="I1338" s="174">
        <v>0</v>
      </c>
      <c r="J1338" s="174">
        <v>12224</v>
      </c>
      <c r="K1338" s="174">
        <v>0</v>
      </c>
      <c r="L1338" s="174">
        <v>0</v>
      </c>
      <c r="M1338" s="174">
        <v>0</v>
      </c>
      <c r="N1338" s="174">
        <v>12224</v>
      </c>
    </row>
    <row r="1339" spans="1:14" hidden="1" outlineLevel="1" x14ac:dyDescent="0.25">
      <c r="A1339" s="175" t="s">
        <v>321</v>
      </c>
      <c r="B1339" s="175" t="s">
        <v>322</v>
      </c>
      <c r="C1339" s="175" t="s">
        <v>173</v>
      </c>
      <c r="D1339" s="175" t="s">
        <v>174</v>
      </c>
      <c r="E1339" s="175"/>
      <c r="F1339" s="174">
        <v>0</v>
      </c>
      <c r="G1339" s="174">
        <v>0</v>
      </c>
      <c r="H1339" s="174">
        <v>0</v>
      </c>
      <c r="I1339" s="174">
        <v>0</v>
      </c>
      <c r="J1339" s="174">
        <v>0</v>
      </c>
      <c r="K1339" s="174">
        <v>0</v>
      </c>
      <c r="L1339" s="174">
        <v>0</v>
      </c>
      <c r="M1339" s="174">
        <v>0</v>
      </c>
      <c r="N1339" s="174">
        <v>0</v>
      </c>
    </row>
    <row r="1340" spans="1:14" hidden="1" outlineLevel="1" x14ac:dyDescent="0.25">
      <c r="A1340" s="175" t="s">
        <v>321</v>
      </c>
      <c r="B1340" s="175" t="s">
        <v>322</v>
      </c>
      <c r="C1340" s="175" t="s">
        <v>175</v>
      </c>
      <c r="D1340" s="175" t="s">
        <v>176</v>
      </c>
      <c r="E1340" s="175"/>
      <c r="F1340" s="174">
        <v>0</v>
      </c>
      <c r="G1340" s="174">
        <v>0</v>
      </c>
      <c r="H1340" s="174">
        <v>0</v>
      </c>
      <c r="I1340" s="174">
        <v>0</v>
      </c>
      <c r="J1340" s="174">
        <v>0</v>
      </c>
      <c r="K1340" s="174">
        <v>0</v>
      </c>
      <c r="L1340" s="174">
        <v>0</v>
      </c>
      <c r="M1340" s="174">
        <v>0</v>
      </c>
      <c r="N1340" s="174">
        <v>0</v>
      </c>
    </row>
    <row r="1341" spans="1:14" hidden="1" outlineLevel="1" x14ac:dyDescent="0.25">
      <c r="A1341" s="175" t="s">
        <v>321</v>
      </c>
      <c r="B1341" s="175" t="s">
        <v>322</v>
      </c>
      <c r="C1341" s="175" t="s">
        <v>177</v>
      </c>
      <c r="D1341" s="175" t="s">
        <v>178</v>
      </c>
      <c r="E1341" s="175"/>
      <c r="F1341" s="174">
        <v>55680</v>
      </c>
      <c r="G1341" s="174">
        <v>0</v>
      </c>
      <c r="H1341" s="174">
        <v>0</v>
      </c>
      <c r="I1341" s="174">
        <v>0</v>
      </c>
      <c r="J1341" s="174">
        <v>0</v>
      </c>
      <c r="K1341" s="174">
        <v>0</v>
      </c>
      <c r="L1341" s="174">
        <v>0</v>
      </c>
      <c r="M1341" s="174">
        <v>0</v>
      </c>
      <c r="N1341" s="174">
        <v>55680</v>
      </c>
    </row>
    <row r="1342" spans="1:14" hidden="1" outlineLevel="1" x14ac:dyDescent="0.25">
      <c r="A1342" s="175" t="s">
        <v>321</v>
      </c>
      <c r="B1342" s="175" t="s">
        <v>322</v>
      </c>
      <c r="C1342" s="175" t="s">
        <v>179</v>
      </c>
      <c r="D1342" s="175" t="s">
        <v>180</v>
      </c>
      <c r="E1342" s="175"/>
      <c r="F1342" s="174">
        <v>13776</v>
      </c>
      <c r="G1342" s="174">
        <v>0</v>
      </c>
      <c r="H1342" s="174">
        <v>0</v>
      </c>
      <c r="I1342" s="174">
        <v>0</v>
      </c>
      <c r="J1342" s="174">
        <v>0</v>
      </c>
      <c r="K1342" s="174">
        <v>0</v>
      </c>
      <c r="L1342" s="174">
        <v>0</v>
      </c>
      <c r="M1342" s="174">
        <v>0</v>
      </c>
      <c r="N1342" s="174">
        <v>13776</v>
      </c>
    </row>
    <row r="1343" spans="1:14" hidden="1" outlineLevel="1" x14ac:dyDescent="0.25">
      <c r="A1343" s="175" t="s">
        <v>321</v>
      </c>
      <c r="B1343" s="175" t="s">
        <v>322</v>
      </c>
      <c r="C1343" s="175" t="s">
        <v>181</v>
      </c>
      <c r="D1343" s="175" t="s">
        <v>182</v>
      </c>
      <c r="E1343" s="175"/>
      <c r="F1343" s="174">
        <v>0</v>
      </c>
      <c r="G1343" s="174">
        <v>0</v>
      </c>
      <c r="H1343" s="174">
        <v>0</v>
      </c>
      <c r="I1343" s="174">
        <v>0</v>
      </c>
      <c r="J1343" s="174">
        <v>0</v>
      </c>
      <c r="K1343" s="174">
        <v>0</v>
      </c>
      <c r="L1343" s="174">
        <v>0</v>
      </c>
      <c r="M1343" s="174">
        <v>0</v>
      </c>
      <c r="N1343" s="174">
        <v>0</v>
      </c>
    </row>
    <row r="1344" spans="1:14" hidden="1" outlineLevel="1" x14ac:dyDescent="0.25">
      <c r="A1344" s="175" t="s">
        <v>321</v>
      </c>
      <c r="B1344" s="175" t="s">
        <v>322</v>
      </c>
      <c r="C1344" s="175" t="s">
        <v>183</v>
      </c>
      <c r="D1344" s="175" t="s">
        <v>184</v>
      </c>
      <c r="E1344" s="175"/>
      <c r="F1344" s="174">
        <v>0</v>
      </c>
      <c r="G1344" s="174">
        <v>0</v>
      </c>
      <c r="H1344" s="174">
        <v>0</v>
      </c>
      <c r="I1344" s="174">
        <v>0</v>
      </c>
      <c r="J1344" s="174">
        <v>0</v>
      </c>
      <c r="K1344" s="174">
        <v>0</v>
      </c>
      <c r="L1344" s="174">
        <v>0</v>
      </c>
      <c r="M1344" s="174">
        <v>0</v>
      </c>
      <c r="N1344" s="174">
        <v>0</v>
      </c>
    </row>
    <row r="1345" spans="1:14" hidden="1" outlineLevel="1" x14ac:dyDescent="0.25">
      <c r="A1345" s="175" t="s">
        <v>321</v>
      </c>
      <c r="B1345" s="175" t="s">
        <v>322</v>
      </c>
      <c r="C1345" s="175" t="s">
        <v>185</v>
      </c>
      <c r="D1345" s="175" t="s">
        <v>186</v>
      </c>
      <c r="E1345" s="175"/>
      <c r="F1345" s="174">
        <v>48</v>
      </c>
      <c r="G1345" s="174">
        <v>0</v>
      </c>
      <c r="H1345" s="174">
        <v>0</v>
      </c>
      <c r="I1345" s="174">
        <v>0</v>
      </c>
      <c r="J1345" s="174">
        <v>0</v>
      </c>
      <c r="K1345" s="174">
        <v>1280</v>
      </c>
      <c r="L1345" s="174">
        <v>0</v>
      </c>
      <c r="M1345" s="174">
        <v>0</v>
      </c>
      <c r="N1345" s="174">
        <v>1328</v>
      </c>
    </row>
    <row r="1346" spans="1:14" hidden="1" outlineLevel="1" x14ac:dyDescent="0.25">
      <c r="A1346" s="175" t="s">
        <v>321</v>
      </c>
      <c r="B1346" s="175" t="s">
        <v>322</v>
      </c>
      <c r="C1346" s="175" t="s">
        <v>187</v>
      </c>
      <c r="D1346" s="175" t="s">
        <v>188</v>
      </c>
      <c r="E1346" s="175"/>
      <c r="F1346" s="174">
        <v>0</v>
      </c>
      <c r="G1346" s="174">
        <v>0</v>
      </c>
      <c r="H1346" s="174">
        <v>0</v>
      </c>
      <c r="I1346" s="174">
        <v>0</v>
      </c>
      <c r="J1346" s="174">
        <v>0</v>
      </c>
      <c r="K1346" s="174">
        <v>0</v>
      </c>
      <c r="L1346" s="174">
        <v>0</v>
      </c>
      <c r="M1346" s="174">
        <v>0</v>
      </c>
      <c r="N1346" s="174">
        <v>0</v>
      </c>
    </row>
    <row r="1347" spans="1:14" hidden="1" outlineLevel="1" x14ac:dyDescent="0.25">
      <c r="A1347" s="175" t="s">
        <v>321</v>
      </c>
      <c r="B1347" s="175" t="s">
        <v>322</v>
      </c>
      <c r="C1347" s="175" t="s">
        <v>189</v>
      </c>
      <c r="D1347" s="175" t="s">
        <v>190</v>
      </c>
      <c r="E1347" s="175"/>
      <c r="F1347" s="174">
        <v>0</v>
      </c>
      <c r="G1347" s="174">
        <v>0</v>
      </c>
      <c r="H1347" s="174">
        <v>0</v>
      </c>
      <c r="I1347" s="174">
        <v>0</v>
      </c>
      <c r="J1347" s="174">
        <v>0</v>
      </c>
      <c r="K1347" s="174">
        <v>0</v>
      </c>
      <c r="L1347" s="174">
        <v>0</v>
      </c>
      <c r="M1347" s="174">
        <v>0</v>
      </c>
      <c r="N1347" s="174">
        <v>0</v>
      </c>
    </row>
    <row r="1348" spans="1:14" hidden="1" outlineLevel="1" x14ac:dyDescent="0.25">
      <c r="A1348" s="175" t="s">
        <v>321</v>
      </c>
      <c r="B1348" s="175" t="s">
        <v>322</v>
      </c>
      <c r="C1348" s="175" t="s">
        <v>191</v>
      </c>
      <c r="D1348" s="175" t="s">
        <v>192</v>
      </c>
      <c r="E1348" s="175"/>
      <c r="F1348" s="174">
        <v>0</v>
      </c>
      <c r="G1348" s="174">
        <v>14656</v>
      </c>
      <c r="H1348" s="174">
        <v>0</v>
      </c>
      <c r="I1348" s="174">
        <v>0</v>
      </c>
      <c r="J1348" s="174">
        <v>0</v>
      </c>
      <c r="K1348" s="174">
        <v>0</v>
      </c>
      <c r="L1348" s="174">
        <v>0</v>
      </c>
      <c r="M1348" s="174">
        <v>0</v>
      </c>
      <c r="N1348" s="174">
        <v>14656</v>
      </c>
    </row>
    <row r="1349" spans="1:14" hidden="1" outlineLevel="1" x14ac:dyDescent="0.25">
      <c r="A1349" s="175" t="s">
        <v>321</v>
      </c>
      <c r="B1349" s="175" t="s">
        <v>322</v>
      </c>
      <c r="C1349" s="175" t="s">
        <v>193</v>
      </c>
      <c r="D1349" s="175" t="s">
        <v>194</v>
      </c>
      <c r="E1349" s="175"/>
      <c r="F1349" s="174">
        <v>0</v>
      </c>
      <c r="G1349" s="174">
        <v>0</v>
      </c>
      <c r="H1349" s="174">
        <v>0</v>
      </c>
      <c r="I1349" s="174">
        <v>0</v>
      </c>
      <c r="J1349" s="174">
        <v>0</v>
      </c>
      <c r="K1349" s="174">
        <v>0</v>
      </c>
      <c r="L1349" s="174">
        <v>0</v>
      </c>
      <c r="M1349" s="174">
        <v>0</v>
      </c>
      <c r="N1349" s="174">
        <v>0</v>
      </c>
    </row>
    <row r="1350" spans="1:14" hidden="1" outlineLevel="1" x14ac:dyDescent="0.25">
      <c r="A1350" s="175" t="s">
        <v>321</v>
      </c>
      <c r="B1350" s="175" t="s">
        <v>322</v>
      </c>
      <c r="C1350" s="175" t="s">
        <v>195</v>
      </c>
      <c r="D1350" s="175" t="s">
        <v>196</v>
      </c>
      <c r="E1350" s="175"/>
      <c r="F1350" s="174">
        <v>0</v>
      </c>
      <c r="G1350" s="174">
        <v>0</v>
      </c>
      <c r="H1350" s="174">
        <v>0</v>
      </c>
      <c r="I1350" s="174">
        <v>0</v>
      </c>
      <c r="J1350" s="174">
        <v>0</v>
      </c>
      <c r="K1350" s="174">
        <v>0</v>
      </c>
      <c r="L1350" s="174">
        <v>0</v>
      </c>
      <c r="M1350" s="174">
        <v>0</v>
      </c>
      <c r="N1350" s="174">
        <v>0</v>
      </c>
    </row>
    <row r="1351" spans="1:14" hidden="1" outlineLevel="1" x14ac:dyDescent="0.25">
      <c r="A1351" s="175" t="s">
        <v>321</v>
      </c>
      <c r="B1351" s="175" t="s">
        <v>322</v>
      </c>
      <c r="C1351" s="175" t="s">
        <v>197</v>
      </c>
      <c r="D1351" s="175" t="s">
        <v>198</v>
      </c>
      <c r="E1351" s="175"/>
      <c r="F1351" s="174">
        <v>0</v>
      </c>
      <c r="G1351" s="174">
        <v>0</v>
      </c>
      <c r="H1351" s="174">
        <v>0</v>
      </c>
      <c r="I1351" s="174">
        <v>0</v>
      </c>
      <c r="J1351" s="174">
        <v>0</v>
      </c>
      <c r="K1351" s="174">
        <v>0</v>
      </c>
      <c r="L1351" s="174">
        <v>0</v>
      </c>
      <c r="M1351" s="174">
        <v>0</v>
      </c>
      <c r="N1351" s="174">
        <v>0</v>
      </c>
    </row>
    <row r="1352" spans="1:14" hidden="1" outlineLevel="1" x14ac:dyDescent="0.25">
      <c r="A1352" s="175" t="s">
        <v>321</v>
      </c>
      <c r="B1352" s="175" t="s">
        <v>322</v>
      </c>
      <c r="C1352" s="175" t="s">
        <v>199</v>
      </c>
      <c r="D1352" s="175" t="s">
        <v>200</v>
      </c>
      <c r="E1352" s="175"/>
      <c r="F1352" s="174">
        <v>48</v>
      </c>
      <c r="G1352" s="174">
        <v>0</v>
      </c>
      <c r="H1352" s="174">
        <v>0</v>
      </c>
      <c r="I1352" s="174">
        <v>0</v>
      </c>
      <c r="J1352" s="174">
        <v>0</v>
      </c>
      <c r="K1352" s="174">
        <v>0</v>
      </c>
      <c r="L1352" s="174">
        <v>0</v>
      </c>
      <c r="M1352" s="174">
        <v>0</v>
      </c>
      <c r="N1352" s="174">
        <v>48</v>
      </c>
    </row>
    <row r="1353" spans="1:14" hidden="1" outlineLevel="1" x14ac:dyDescent="0.25">
      <c r="A1353" s="175" t="s">
        <v>321</v>
      </c>
      <c r="B1353" s="175" t="s">
        <v>322</v>
      </c>
      <c r="C1353" s="175" t="s">
        <v>201</v>
      </c>
      <c r="D1353" s="175" t="s">
        <v>202</v>
      </c>
      <c r="E1353" s="175"/>
      <c r="F1353" s="174">
        <v>0</v>
      </c>
      <c r="G1353" s="174">
        <v>0</v>
      </c>
      <c r="H1353" s="174">
        <v>0</v>
      </c>
      <c r="I1353" s="174">
        <v>0</v>
      </c>
      <c r="J1353" s="174">
        <v>0</v>
      </c>
      <c r="K1353" s="174">
        <v>0</v>
      </c>
      <c r="L1353" s="174">
        <v>0</v>
      </c>
      <c r="M1353" s="174">
        <v>0</v>
      </c>
      <c r="N1353" s="174">
        <v>0</v>
      </c>
    </row>
    <row r="1354" spans="1:14" hidden="1" outlineLevel="1" x14ac:dyDescent="0.25">
      <c r="A1354" s="175" t="s">
        <v>321</v>
      </c>
      <c r="B1354" s="175" t="s">
        <v>322</v>
      </c>
      <c r="C1354" s="175" t="s">
        <v>203</v>
      </c>
      <c r="D1354" s="175" t="s">
        <v>204</v>
      </c>
      <c r="E1354" s="175"/>
      <c r="F1354" s="174">
        <v>72288</v>
      </c>
      <c r="G1354" s="174">
        <v>0</v>
      </c>
      <c r="H1354" s="174">
        <v>0</v>
      </c>
      <c r="I1354" s="174">
        <v>0</v>
      </c>
      <c r="J1354" s="174">
        <v>0</v>
      </c>
      <c r="K1354" s="174">
        <v>0</v>
      </c>
      <c r="L1354" s="174">
        <v>0</v>
      </c>
      <c r="M1354" s="174">
        <v>0</v>
      </c>
      <c r="N1354" s="174">
        <v>72288</v>
      </c>
    </row>
    <row r="1355" spans="1:14" hidden="1" outlineLevel="1" x14ac:dyDescent="0.25">
      <c r="A1355" s="175" t="s">
        <v>321</v>
      </c>
      <c r="B1355" s="175" t="s">
        <v>322</v>
      </c>
      <c r="C1355" s="175" t="s">
        <v>205</v>
      </c>
      <c r="D1355" s="175" t="s">
        <v>206</v>
      </c>
      <c r="E1355" s="175"/>
      <c r="F1355" s="174">
        <v>8688</v>
      </c>
      <c r="G1355" s="174">
        <v>0</v>
      </c>
      <c r="H1355" s="174">
        <v>0</v>
      </c>
      <c r="I1355" s="174">
        <v>0</v>
      </c>
      <c r="J1355" s="174">
        <v>0</v>
      </c>
      <c r="K1355" s="174">
        <v>0</v>
      </c>
      <c r="L1355" s="174">
        <v>0</v>
      </c>
      <c r="M1355" s="174">
        <v>0</v>
      </c>
      <c r="N1355" s="174">
        <v>8688</v>
      </c>
    </row>
    <row r="1356" spans="1:14" hidden="1" outlineLevel="1" x14ac:dyDescent="0.25">
      <c r="A1356" s="175" t="s">
        <v>321</v>
      </c>
      <c r="B1356" s="175" t="s">
        <v>322</v>
      </c>
      <c r="C1356" s="175" t="s">
        <v>207</v>
      </c>
      <c r="D1356" s="175" t="s">
        <v>208</v>
      </c>
      <c r="E1356" s="175"/>
      <c r="F1356" s="174">
        <v>0</v>
      </c>
      <c r="G1356" s="174">
        <v>0</v>
      </c>
      <c r="H1356" s="174">
        <v>0</v>
      </c>
      <c r="I1356" s="174">
        <v>0</v>
      </c>
      <c r="J1356" s="174">
        <v>0</v>
      </c>
      <c r="K1356" s="174">
        <v>0</v>
      </c>
      <c r="L1356" s="174">
        <v>0</v>
      </c>
      <c r="M1356" s="174">
        <v>0</v>
      </c>
      <c r="N1356" s="174">
        <v>0</v>
      </c>
    </row>
    <row r="1357" spans="1:14" hidden="1" outlineLevel="1" x14ac:dyDescent="0.25">
      <c r="A1357" s="175" t="s">
        <v>321</v>
      </c>
      <c r="B1357" s="175" t="s">
        <v>322</v>
      </c>
      <c r="C1357" s="175" t="s">
        <v>209</v>
      </c>
      <c r="D1357" s="175" t="s">
        <v>210</v>
      </c>
      <c r="E1357" s="175"/>
      <c r="F1357" s="174">
        <v>151248</v>
      </c>
      <c r="G1357" s="174">
        <v>58960</v>
      </c>
      <c r="H1357" s="174">
        <v>0</v>
      </c>
      <c r="I1357" s="174">
        <v>0</v>
      </c>
      <c r="J1357" s="174">
        <v>39392</v>
      </c>
      <c r="K1357" s="174">
        <v>2048</v>
      </c>
      <c r="L1357" s="174">
        <v>0</v>
      </c>
      <c r="M1357" s="174">
        <v>0</v>
      </c>
      <c r="N1357" s="174">
        <v>251648</v>
      </c>
    </row>
    <row r="1358" spans="1:14" hidden="1" outlineLevel="1" x14ac:dyDescent="0.25">
      <c r="D1358" s="173" t="s">
        <v>211</v>
      </c>
      <c r="E1358" s="173"/>
    </row>
    <row r="1359" spans="1:14" hidden="1" outlineLevel="1" x14ac:dyDescent="0.25">
      <c r="A1359" s="175" t="s">
        <v>321</v>
      </c>
      <c r="B1359" s="175" t="s">
        <v>322</v>
      </c>
      <c r="C1359" s="175" t="s">
        <v>212</v>
      </c>
      <c r="D1359" s="175" t="s">
        <v>213</v>
      </c>
      <c r="E1359" s="175"/>
      <c r="F1359" s="174">
        <v>0</v>
      </c>
      <c r="G1359" s="174">
        <v>0</v>
      </c>
      <c r="H1359" s="174">
        <v>0</v>
      </c>
      <c r="I1359" s="174">
        <v>0</v>
      </c>
      <c r="J1359" s="174">
        <v>0</v>
      </c>
      <c r="K1359" s="174">
        <v>0</v>
      </c>
      <c r="L1359" s="174">
        <v>0</v>
      </c>
      <c r="M1359" s="174">
        <v>0</v>
      </c>
      <c r="N1359" s="174">
        <v>0</v>
      </c>
    </row>
    <row r="1360" spans="1:14" hidden="1" outlineLevel="1" x14ac:dyDescent="0.25">
      <c r="A1360" s="175" t="s">
        <v>321</v>
      </c>
      <c r="B1360" s="175" t="s">
        <v>322</v>
      </c>
      <c r="C1360" s="175" t="s">
        <v>214</v>
      </c>
      <c r="D1360" s="175" t="s">
        <v>215</v>
      </c>
      <c r="E1360" s="175"/>
      <c r="F1360" s="174">
        <v>0</v>
      </c>
      <c r="G1360" s="174">
        <v>0</v>
      </c>
      <c r="H1360" s="174">
        <v>0</v>
      </c>
      <c r="I1360" s="174">
        <v>0</v>
      </c>
      <c r="J1360" s="174">
        <v>0</v>
      </c>
      <c r="K1360" s="174">
        <v>0</v>
      </c>
      <c r="L1360" s="174">
        <v>0</v>
      </c>
      <c r="M1360" s="174">
        <v>0</v>
      </c>
      <c r="N1360" s="174">
        <v>0</v>
      </c>
    </row>
    <row r="1361" spans="1:14" hidden="1" outlineLevel="1" x14ac:dyDescent="0.25">
      <c r="A1361" s="175" t="s">
        <v>321</v>
      </c>
      <c r="B1361" s="175" t="s">
        <v>322</v>
      </c>
      <c r="C1361" s="175" t="s">
        <v>216</v>
      </c>
      <c r="D1361" s="175" t="s">
        <v>217</v>
      </c>
      <c r="E1361" s="175"/>
      <c r="F1361" s="174">
        <v>0</v>
      </c>
      <c r="G1361" s="174">
        <v>0</v>
      </c>
      <c r="H1361" s="174">
        <v>0</v>
      </c>
      <c r="I1361" s="174">
        <v>0</v>
      </c>
      <c r="J1361" s="174">
        <v>0</v>
      </c>
      <c r="K1361" s="174">
        <v>0</v>
      </c>
      <c r="L1361" s="174">
        <v>0</v>
      </c>
      <c r="M1361" s="174">
        <v>0</v>
      </c>
      <c r="N1361" s="174">
        <v>0</v>
      </c>
    </row>
    <row r="1362" spans="1:14" hidden="1" outlineLevel="1" x14ac:dyDescent="0.25">
      <c r="A1362" s="175" t="s">
        <v>321</v>
      </c>
      <c r="B1362" s="175" t="s">
        <v>322</v>
      </c>
      <c r="C1362" s="175" t="s">
        <v>218</v>
      </c>
      <c r="D1362" s="175" t="s">
        <v>219</v>
      </c>
      <c r="E1362" s="175"/>
      <c r="F1362" s="174">
        <v>0</v>
      </c>
      <c r="G1362" s="174">
        <v>0</v>
      </c>
      <c r="H1362" s="174">
        <v>0</v>
      </c>
      <c r="I1362" s="174">
        <v>0</v>
      </c>
      <c r="J1362" s="174">
        <v>0</v>
      </c>
      <c r="K1362" s="174">
        <v>0</v>
      </c>
      <c r="L1362" s="174">
        <v>0</v>
      </c>
      <c r="M1362" s="174">
        <v>0</v>
      </c>
      <c r="N1362" s="174">
        <v>0</v>
      </c>
    </row>
    <row r="1363" spans="1:14" hidden="1" outlineLevel="1" x14ac:dyDescent="0.25">
      <c r="A1363" s="175" t="s">
        <v>321</v>
      </c>
      <c r="B1363" s="175" t="s">
        <v>322</v>
      </c>
      <c r="C1363" s="175" t="s">
        <v>482</v>
      </c>
      <c r="D1363" s="175" t="s">
        <v>483</v>
      </c>
      <c r="E1363" s="175"/>
      <c r="F1363" s="174">
        <v>0</v>
      </c>
      <c r="G1363" s="174">
        <v>0</v>
      </c>
      <c r="H1363" s="174">
        <v>0</v>
      </c>
      <c r="I1363" s="174">
        <v>0</v>
      </c>
      <c r="J1363" s="174">
        <v>0</v>
      </c>
      <c r="K1363" s="174">
        <v>0</v>
      </c>
      <c r="L1363" s="174">
        <v>0</v>
      </c>
      <c r="M1363" s="174">
        <v>0</v>
      </c>
      <c r="N1363" s="174">
        <v>0</v>
      </c>
    </row>
    <row r="1364" spans="1:14" hidden="1" outlineLevel="1" x14ac:dyDescent="0.25">
      <c r="A1364" s="175" t="s">
        <v>321</v>
      </c>
      <c r="B1364" s="175" t="s">
        <v>322</v>
      </c>
      <c r="C1364" s="175" t="s">
        <v>484</v>
      </c>
      <c r="D1364" s="175" t="s">
        <v>220</v>
      </c>
      <c r="E1364" s="175"/>
      <c r="F1364" s="174">
        <v>0</v>
      </c>
      <c r="G1364" s="174">
        <v>0</v>
      </c>
      <c r="H1364" s="174">
        <v>0</v>
      </c>
      <c r="I1364" s="174">
        <v>0</v>
      </c>
      <c r="J1364" s="174">
        <v>0</v>
      </c>
      <c r="K1364" s="174">
        <v>0</v>
      </c>
      <c r="L1364" s="174">
        <v>0</v>
      </c>
      <c r="M1364" s="174">
        <v>0</v>
      </c>
      <c r="N1364" s="174">
        <v>0</v>
      </c>
    </row>
    <row r="1365" spans="1:14" hidden="1" outlineLevel="1" x14ac:dyDescent="0.25"/>
    <row r="1366" spans="1:14" hidden="1" outlineLevel="1" x14ac:dyDescent="0.25"/>
    <row r="1367" spans="1:14" hidden="1" outlineLevel="1" x14ac:dyDescent="0.25">
      <c r="A1367" s="173" t="s">
        <v>323</v>
      </c>
    </row>
    <row r="1368" spans="1:14" hidden="1" outlineLevel="1" x14ac:dyDescent="0.25">
      <c r="A1368" s="175" t="s">
        <v>6</v>
      </c>
      <c r="B1368" s="175" t="s">
        <v>143</v>
      </c>
      <c r="C1368" s="175" t="s">
        <v>14</v>
      </c>
      <c r="D1368" s="173" t="s">
        <v>144</v>
      </c>
      <c r="E1368" s="173"/>
      <c r="F1368" s="174" t="s">
        <v>145</v>
      </c>
      <c r="G1368" s="174" t="s">
        <v>146</v>
      </c>
      <c r="H1368" s="174" t="s">
        <v>147</v>
      </c>
      <c r="I1368" s="174" t="s">
        <v>148</v>
      </c>
      <c r="J1368" s="174" t="s">
        <v>149</v>
      </c>
      <c r="K1368" s="174" t="s">
        <v>150</v>
      </c>
      <c r="L1368" s="174" t="s">
        <v>151</v>
      </c>
      <c r="M1368" s="174" t="s">
        <v>152</v>
      </c>
      <c r="N1368" s="174" t="s">
        <v>5</v>
      </c>
    </row>
    <row r="1369" spans="1:14" hidden="1" outlineLevel="1" x14ac:dyDescent="0.25">
      <c r="A1369" s="175" t="s">
        <v>324</v>
      </c>
      <c r="B1369" s="175" t="s">
        <v>325</v>
      </c>
      <c r="C1369" s="175" t="s">
        <v>155</v>
      </c>
      <c r="D1369" s="175" t="s">
        <v>156</v>
      </c>
      <c r="E1369" s="175"/>
      <c r="F1369" s="174">
        <v>192</v>
      </c>
      <c r="G1369" s="174">
        <v>0</v>
      </c>
      <c r="H1369" s="174">
        <v>0</v>
      </c>
      <c r="I1369" s="174">
        <v>0</v>
      </c>
      <c r="J1369" s="174">
        <v>0</v>
      </c>
      <c r="K1369" s="174">
        <v>0</v>
      </c>
      <c r="L1369" s="174">
        <v>0</v>
      </c>
      <c r="M1369" s="174">
        <v>0</v>
      </c>
      <c r="N1369" s="174">
        <v>192</v>
      </c>
    </row>
    <row r="1370" spans="1:14" hidden="1" outlineLevel="1" x14ac:dyDescent="0.25">
      <c r="A1370" s="175" t="s">
        <v>324</v>
      </c>
      <c r="B1370" s="175" t="s">
        <v>325</v>
      </c>
      <c r="C1370" s="175" t="s">
        <v>157</v>
      </c>
      <c r="D1370" s="175" t="s">
        <v>158</v>
      </c>
      <c r="E1370" s="175"/>
      <c r="F1370" s="174">
        <v>0</v>
      </c>
      <c r="G1370" s="174">
        <v>0</v>
      </c>
      <c r="H1370" s="174">
        <v>0</v>
      </c>
      <c r="I1370" s="174">
        <v>0</v>
      </c>
      <c r="J1370" s="174">
        <v>41024</v>
      </c>
      <c r="K1370" s="174">
        <v>0</v>
      </c>
      <c r="L1370" s="174">
        <v>0</v>
      </c>
      <c r="M1370" s="174">
        <v>0</v>
      </c>
      <c r="N1370" s="174">
        <v>41024</v>
      </c>
    </row>
    <row r="1371" spans="1:14" hidden="1" outlineLevel="1" x14ac:dyDescent="0.25">
      <c r="A1371" s="175" t="s">
        <v>324</v>
      </c>
      <c r="B1371" s="175" t="s">
        <v>325</v>
      </c>
      <c r="C1371" s="175" t="s">
        <v>159</v>
      </c>
      <c r="D1371" s="175" t="s">
        <v>160</v>
      </c>
      <c r="E1371" s="175"/>
      <c r="F1371" s="174">
        <v>0</v>
      </c>
      <c r="G1371" s="174">
        <v>91872</v>
      </c>
      <c r="H1371" s="174">
        <v>0</v>
      </c>
      <c r="I1371" s="174">
        <v>0</v>
      </c>
      <c r="J1371" s="174">
        <v>3456</v>
      </c>
      <c r="K1371" s="174">
        <v>640</v>
      </c>
      <c r="L1371" s="174">
        <v>0</v>
      </c>
      <c r="M1371" s="174">
        <v>0</v>
      </c>
      <c r="N1371" s="174">
        <v>95968</v>
      </c>
    </row>
    <row r="1372" spans="1:14" hidden="1" outlineLevel="1" x14ac:dyDescent="0.25">
      <c r="A1372" s="175" t="s">
        <v>324</v>
      </c>
      <c r="B1372" s="175" t="s">
        <v>325</v>
      </c>
      <c r="C1372" s="175" t="s">
        <v>161</v>
      </c>
      <c r="D1372" s="175" t="s">
        <v>162</v>
      </c>
      <c r="E1372" s="175"/>
      <c r="F1372" s="174">
        <v>2256</v>
      </c>
      <c r="G1372" s="174">
        <v>51904</v>
      </c>
      <c r="H1372" s="174">
        <v>0</v>
      </c>
      <c r="I1372" s="174">
        <v>0</v>
      </c>
      <c r="J1372" s="174">
        <v>8880</v>
      </c>
      <c r="K1372" s="174">
        <v>848</v>
      </c>
      <c r="L1372" s="174">
        <v>0</v>
      </c>
      <c r="M1372" s="174">
        <v>0</v>
      </c>
      <c r="N1372" s="174">
        <v>63888</v>
      </c>
    </row>
    <row r="1373" spans="1:14" hidden="1" outlineLevel="1" x14ac:dyDescent="0.25">
      <c r="A1373" s="175" t="s">
        <v>324</v>
      </c>
      <c r="B1373" s="175" t="s">
        <v>325</v>
      </c>
      <c r="C1373" s="175" t="s">
        <v>163</v>
      </c>
      <c r="D1373" s="175" t="s">
        <v>164</v>
      </c>
      <c r="E1373" s="175"/>
      <c r="F1373" s="174">
        <v>0</v>
      </c>
      <c r="G1373" s="174">
        <v>0</v>
      </c>
      <c r="H1373" s="174">
        <v>0</v>
      </c>
      <c r="I1373" s="174">
        <v>0</v>
      </c>
      <c r="J1373" s="174">
        <v>0</v>
      </c>
      <c r="K1373" s="174">
        <v>0</v>
      </c>
      <c r="L1373" s="174">
        <v>0</v>
      </c>
      <c r="M1373" s="174">
        <v>0</v>
      </c>
      <c r="N1373" s="174">
        <v>0</v>
      </c>
    </row>
    <row r="1374" spans="1:14" hidden="1" outlineLevel="1" x14ac:dyDescent="0.25">
      <c r="A1374" s="175" t="s">
        <v>324</v>
      </c>
      <c r="B1374" s="175" t="s">
        <v>325</v>
      </c>
      <c r="C1374" s="175" t="s">
        <v>165</v>
      </c>
      <c r="D1374" s="175" t="s">
        <v>166</v>
      </c>
      <c r="E1374" s="175"/>
      <c r="F1374" s="174">
        <v>144</v>
      </c>
      <c r="G1374" s="174">
        <v>0</v>
      </c>
      <c r="H1374" s="174">
        <v>0</v>
      </c>
      <c r="I1374" s="174">
        <v>0</v>
      </c>
      <c r="J1374" s="174">
        <v>192</v>
      </c>
      <c r="K1374" s="174">
        <v>0</v>
      </c>
      <c r="L1374" s="174">
        <v>0</v>
      </c>
      <c r="M1374" s="174">
        <v>0</v>
      </c>
      <c r="N1374" s="174">
        <v>336</v>
      </c>
    </row>
    <row r="1375" spans="1:14" hidden="1" outlineLevel="1" x14ac:dyDescent="0.25">
      <c r="A1375" s="175" t="s">
        <v>324</v>
      </c>
      <c r="B1375" s="175" t="s">
        <v>325</v>
      </c>
      <c r="C1375" s="175" t="s">
        <v>167</v>
      </c>
      <c r="D1375" s="175" t="s">
        <v>168</v>
      </c>
      <c r="E1375" s="175"/>
      <c r="F1375" s="174">
        <v>0</v>
      </c>
      <c r="G1375" s="174">
        <v>1328</v>
      </c>
      <c r="H1375" s="174">
        <v>0</v>
      </c>
      <c r="I1375" s="174">
        <v>0</v>
      </c>
      <c r="J1375" s="174">
        <v>0</v>
      </c>
      <c r="K1375" s="174">
        <v>4736</v>
      </c>
      <c r="L1375" s="174">
        <v>0</v>
      </c>
      <c r="M1375" s="174">
        <v>0</v>
      </c>
      <c r="N1375" s="174">
        <v>6064</v>
      </c>
    </row>
    <row r="1376" spans="1:14" hidden="1" outlineLevel="1" x14ac:dyDescent="0.25">
      <c r="A1376" s="175" t="s">
        <v>324</v>
      </c>
      <c r="B1376" s="175" t="s">
        <v>325</v>
      </c>
      <c r="C1376" s="175" t="s">
        <v>169</v>
      </c>
      <c r="D1376" s="175" t="s">
        <v>170</v>
      </c>
      <c r="E1376" s="175"/>
      <c r="F1376" s="174">
        <v>0</v>
      </c>
      <c r="G1376" s="174">
        <v>0</v>
      </c>
      <c r="H1376" s="174">
        <v>0</v>
      </c>
      <c r="I1376" s="174">
        <v>0</v>
      </c>
      <c r="J1376" s="174">
        <v>7808</v>
      </c>
      <c r="K1376" s="174">
        <v>0</v>
      </c>
      <c r="L1376" s="174">
        <v>0</v>
      </c>
      <c r="M1376" s="174">
        <v>0</v>
      </c>
      <c r="N1376" s="174">
        <v>7808</v>
      </c>
    </row>
    <row r="1377" spans="1:14" hidden="1" outlineLevel="1" x14ac:dyDescent="0.25">
      <c r="A1377" s="175" t="s">
        <v>324</v>
      </c>
      <c r="B1377" s="175" t="s">
        <v>325</v>
      </c>
      <c r="C1377" s="175" t="s">
        <v>171</v>
      </c>
      <c r="D1377" s="175" t="s">
        <v>172</v>
      </c>
      <c r="E1377" s="175"/>
      <c r="F1377" s="174">
        <v>816</v>
      </c>
      <c r="G1377" s="174">
        <v>2848</v>
      </c>
      <c r="H1377" s="174">
        <v>0</v>
      </c>
      <c r="I1377" s="174">
        <v>0</v>
      </c>
      <c r="J1377" s="174">
        <v>62240</v>
      </c>
      <c r="K1377" s="174">
        <v>0</v>
      </c>
      <c r="L1377" s="174">
        <v>0</v>
      </c>
      <c r="M1377" s="174">
        <v>0</v>
      </c>
      <c r="N1377" s="174">
        <v>65904</v>
      </c>
    </row>
    <row r="1378" spans="1:14" hidden="1" outlineLevel="1" x14ac:dyDescent="0.25">
      <c r="A1378" s="175" t="s">
        <v>324</v>
      </c>
      <c r="B1378" s="175" t="s">
        <v>325</v>
      </c>
      <c r="C1378" s="175" t="s">
        <v>173</v>
      </c>
      <c r="D1378" s="175" t="s">
        <v>174</v>
      </c>
      <c r="E1378" s="175"/>
      <c r="F1378" s="174">
        <v>0</v>
      </c>
      <c r="G1378" s="174">
        <v>512</v>
      </c>
      <c r="H1378" s="174">
        <v>0</v>
      </c>
      <c r="I1378" s="174">
        <v>0</v>
      </c>
      <c r="J1378" s="174">
        <v>0</v>
      </c>
      <c r="K1378" s="174">
        <v>0</v>
      </c>
      <c r="L1378" s="174">
        <v>0</v>
      </c>
      <c r="M1378" s="174">
        <v>0</v>
      </c>
      <c r="N1378" s="174">
        <v>512</v>
      </c>
    </row>
    <row r="1379" spans="1:14" hidden="1" outlineLevel="1" x14ac:dyDescent="0.25">
      <c r="A1379" s="175" t="s">
        <v>324</v>
      </c>
      <c r="B1379" s="175" t="s">
        <v>325</v>
      </c>
      <c r="C1379" s="175" t="s">
        <v>175</v>
      </c>
      <c r="D1379" s="175" t="s">
        <v>176</v>
      </c>
      <c r="E1379" s="175"/>
      <c r="F1379" s="174">
        <v>0</v>
      </c>
      <c r="G1379" s="174">
        <v>0</v>
      </c>
      <c r="H1379" s="174">
        <v>0</v>
      </c>
      <c r="I1379" s="174">
        <v>0</v>
      </c>
      <c r="J1379" s="174">
        <v>0</v>
      </c>
      <c r="K1379" s="174">
        <v>36688</v>
      </c>
      <c r="L1379" s="174">
        <v>0</v>
      </c>
      <c r="M1379" s="174">
        <v>0</v>
      </c>
      <c r="N1379" s="174">
        <v>36688</v>
      </c>
    </row>
    <row r="1380" spans="1:14" hidden="1" outlineLevel="1" x14ac:dyDescent="0.25">
      <c r="A1380" s="175" t="s">
        <v>324</v>
      </c>
      <c r="B1380" s="175" t="s">
        <v>325</v>
      </c>
      <c r="C1380" s="175" t="s">
        <v>177</v>
      </c>
      <c r="D1380" s="175" t="s">
        <v>178</v>
      </c>
      <c r="E1380" s="175"/>
      <c r="F1380" s="174">
        <v>222960</v>
      </c>
      <c r="G1380" s="174">
        <v>0</v>
      </c>
      <c r="H1380" s="174">
        <v>0</v>
      </c>
      <c r="I1380" s="174">
        <v>0</v>
      </c>
      <c r="J1380" s="174">
        <v>0</v>
      </c>
      <c r="K1380" s="174">
        <v>0</v>
      </c>
      <c r="L1380" s="174">
        <v>0</v>
      </c>
      <c r="M1380" s="174">
        <v>0</v>
      </c>
      <c r="N1380" s="174">
        <v>222960</v>
      </c>
    </row>
    <row r="1381" spans="1:14" hidden="1" outlineLevel="1" x14ac:dyDescent="0.25">
      <c r="A1381" s="175" t="s">
        <v>324</v>
      </c>
      <c r="B1381" s="175" t="s">
        <v>325</v>
      </c>
      <c r="C1381" s="175" t="s">
        <v>179</v>
      </c>
      <c r="D1381" s="175" t="s">
        <v>180</v>
      </c>
      <c r="E1381" s="175"/>
      <c r="F1381" s="174">
        <v>9008</v>
      </c>
      <c r="G1381" s="174">
        <v>0</v>
      </c>
      <c r="H1381" s="174">
        <v>0</v>
      </c>
      <c r="I1381" s="174">
        <v>0</v>
      </c>
      <c r="J1381" s="174">
        <v>0</v>
      </c>
      <c r="K1381" s="174">
        <v>0</v>
      </c>
      <c r="L1381" s="174">
        <v>0</v>
      </c>
      <c r="M1381" s="174">
        <v>0</v>
      </c>
      <c r="N1381" s="174">
        <v>9008</v>
      </c>
    </row>
    <row r="1382" spans="1:14" hidden="1" outlineLevel="1" x14ac:dyDescent="0.25">
      <c r="A1382" s="175" t="s">
        <v>324</v>
      </c>
      <c r="B1382" s="175" t="s">
        <v>325</v>
      </c>
      <c r="C1382" s="175" t="s">
        <v>181</v>
      </c>
      <c r="D1382" s="175" t="s">
        <v>182</v>
      </c>
      <c r="E1382" s="175"/>
      <c r="F1382" s="174">
        <v>0</v>
      </c>
      <c r="G1382" s="174">
        <v>0</v>
      </c>
      <c r="H1382" s="174">
        <v>0</v>
      </c>
      <c r="I1382" s="174">
        <v>0</v>
      </c>
      <c r="J1382" s="174">
        <v>0</v>
      </c>
      <c r="K1382" s="174">
        <v>0</v>
      </c>
      <c r="L1382" s="174">
        <v>0</v>
      </c>
      <c r="M1382" s="174">
        <v>0</v>
      </c>
      <c r="N1382" s="174">
        <v>0</v>
      </c>
    </row>
    <row r="1383" spans="1:14" hidden="1" outlineLevel="1" x14ac:dyDescent="0.25">
      <c r="A1383" s="175" t="s">
        <v>324</v>
      </c>
      <c r="B1383" s="175" t="s">
        <v>325</v>
      </c>
      <c r="C1383" s="175" t="s">
        <v>183</v>
      </c>
      <c r="D1383" s="175" t="s">
        <v>184</v>
      </c>
      <c r="E1383" s="175"/>
      <c r="F1383" s="174">
        <v>0</v>
      </c>
      <c r="G1383" s="174">
        <v>0</v>
      </c>
      <c r="H1383" s="174">
        <v>0</v>
      </c>
      <c r="I1383" s="174">
        <v>0</v>
      </c>
      <c r="J1383" s="174">
        <v>0</v>
      </c>
      <c r="K1383" s="174">
        <v>0</v>
      </c>
      <c r="L1383" s="174">
        <v>0</v>
      </c>
      <c r="M1383" s="174">
        <v>0</v>
      </c>
      <c r="N1383" s="174">
        <v>0</v>
      </c>
    </row>
    <row r="1384" spans="1:14" hidden="1" outlineLevel="1" x14ac:dyDescent="0.25">
      <c r="A1384" s="175" t="s">
        <v>324</v>
      </c>
      <c r="B1384" s="175" t="s">
        <v>325</v>
      </c>
      <c r="C1384" s="175" t="s">
        <v>185</v>
      </c>
      <c r="D1384" s="175" t="s">
        <v>186</v>
      </c>
      <c r="E1384" s="175"/>
      <c r="F1384" s="174">
        <v>96</v>
      </c>
      <c r="G1384" s="174">
        <v>0</v>
      </c>
      <c r="H1384" s="174">
        <v>0</v>
      </c>
      <c r="I1384" s="174">
        <v>0</v>
      </c>
      <c r="J1384" s="174">
        <v>0</v>
      </c>
      <c r="K1384" s="174">
        <v>44368</v>
      </c>
      <c r="L1384" s="174">
        <v>0</v>
      </c>
      <c r="M1384" s="174">
        <v>0</v>
      </c>
      <c r="N1384" s="174">
        <v>44464</v>
      </c>
    </row>
    <row r="1385" spans="1:14" hidden="1" outlineLevel="1" x14ac:dyDescent="0.25">
      <c r="A1385" s="175" t="s">
        <v>324</v>
      </c>
      <c r="B1385" s="175" t="s">
        <v>325</v>
      </c>
      <c r="C1385" s="175" t="s">
        <v>187</v>
      </c>
      <c r="D1385" s="175" t="s">
        <v>188</v>
      </c>
      <c r="E1385" s="175"/>
      <c r="F1385" s="174">
        <v>0</v>
      </c>
      <c r="G1385" s="174">
        <v>0</v>
      </c>
      <c r="H1385" s="174">
        <v>0</v>
      </c>
      <c r="I1385" s="174">
        <v>0</v>
      </c>
      <c r="J1385" s="174">
        <v>0</v>
      </c>
      <c r="K1385" s="174">
        <v>0</v>
      </c>
      <c r="L1385" s="174">
        <v>0</v>
      </c>
      <c r="M1385" s="174">
        <v>0</v>
      </c>
      <c r="N1385" s="174">
        <v>0</v>
      </c>
    </row>
    <row r="1386" spans="1:14" hidden="1" outlineLevel="1" x14ac:dyDescent="0.25">
      <c r="A1386" s="175" t="s">
        <v>324</v>
      </c>
      <c r="B1386" s="175" t="s">
        <v>325</v>
      </c>
      <c r="C1386" s="175" t="s">
        <v>189</v>
      </c>
      <c r="D1386" s="175" t="s">
        <v>190</v>
      </c>
      <c r="E1386" s="175"/>
      <c r="F1386" s="174">
        <v>0</v>
      </c>
      <c r="G1386" s="174">
        <v>0</v>
      </c>
      <c r="H1386" s="174">
        <v>0</v>
      </c>
      <c r="I1386" s="174">
        <v>0</v>
      </c>
      <c r="J1386" s="174">
        <v>0</v>
      </c>
      <c r="K1386" s="174">
        <v>0</v>
      </c>
      <c r="L1386" s="174">
        <v>0</v>
      </c>
      <c r="M1386" s="174">
        <v>0</v>
      </c>
      <c r="N1386" s="174">
        <v>0</v>
      </c>
    </row>
    <row r="1387" spans="1:14" hidden="1" outlineLevel="1" x14ac:dyDescent="0.25">
      <c r="A1387" s="175" t="s">
        <v>324</v>
      </c>
      <c r="B1387" s="175" t="s">
        <v>325</v>
      </c>
      <c r="C1387" s="175" t="s">
        <v>191</v>
      </c>
      <c r="D1387" s="175" t="s">
        <v>192</v>
      </c>
      <c r="E1387" s="175"/>
      <c r="F1387" s="174">
        <v>0</v>
      </c>
      <c r="G1387" s="174">
        <v>64896</v>
      </c>
      <c r="H1387" s="174">
        <v>0</v>
      </c>
      <c r="I1387" s="174">
        <v>0</v>
      </c>
      <c r="J1387" s="174">
        <v>0</v>
      </c>
      <c r="K1387" s="174">
        <v>864</v>
      </c>
      <c r="L1387" s="174">
        <v>0</v>
      </c>
      <c r="M1387" s="174">
        <v>0</v>
      </c>
      <c r="N1387" s="174">
        <v>65760</v>
      </c>
    </row>
    <row r="1388" spans="1:14" hidden="1" outlineLevel="1" x14ac:dyDescent="0.25">
      <c r="A1388" s="175" t="s">
        <v>324</v>
      </c>
      <c r="B1388" s="175" t="s">
        <v>325</v>
      </c>
      <c r="C1388" s="175" t="s">
        <v>193</v>
      </c>
      <c r="D1388" s="175" t="s">
        <v>194</v>
      </c>
      <c r="E1388" s="175"/>
      <c r="F1388" s="174">
        <v>0</v>
      </c>
      <c r="G1388" s="174">
        <v>0</v>
      </c>
      <c r="H1388" s="174">
        <v>0</v>
      </c>
      <c r="I1388" s="174">
        <v>0</v>
      </c>
      <c r="J1388" s="174">
        <v>6944</v>
      </c>
      <c r="K1388" s="174">
        <v>0</v>
      </c>
      <c r="L1388" s="174">
        <v>0</v>
      </c>
      <c r="M1388" s="174">
        <v>0</v>
      </c>
      <c r="N1388" s="174">
        <v>6944</v>
      </c>
    </row>
    <row r="1389" spans="1:14" hidden="1" outlineLevel="1" x14ac:dyDescent="0.25">
      <c r="A1389" s="175" t="s">
        <v>324</v>
      </c>
      <c r="B1389" s="175" t="s">
        <v>325</v>
      </c>
      <c r="C1389" s="175" t="s">
        <v>195</v>
      </c>
      <c r="D1389" s="175" t="s">
        <v>196</v>
      </c>
      <c r="E1389" s="175"/>
      <c r="F1389" s="174">
        <v>0</v>
      </c>
      <c r="G1389" s="174">
        <v>0</v>
      </c>
      <c r="H1389" s="174">
        <v>0</v>
      </c>
      <c r="I1389" s="174">
        <v>0</v>
      </c>
      <c r="J1389" s="174">
        <v>11808</v>
      </c>
      <c r="K1389" s="174">
        <v>0</v>
      </c>
      <c r="L1389" s="174">
        <v>0</v>
      </c>
      <c r="M1389" s="174">
        <v>0</v>
      </c>
      <c r="N1389" s="174">
        <v>11808</v>
      </c>
    </row>
    <row r="1390" spans="1:14" hidden="1" outlineLevel="1" x14ac:dyDescent="0.25">
      <c r="A1390" s="175" t="s">
        <v>324</v>
      </c>
      <c r="B1390" s="175" t="s">
        <v>325</v>
      </c>
      <c r="C1390" s="175" t="s">
        <v>197</v>
      </c>
      <c r="D1390" s="175" t="s">
        <v>198</v>
      </c>
      <c r="E1390" s="175"/>
      <c r="F1390" s="174">
        <v>0</v>
      </c>
      <c r="G1390" s="174">
        <v>0</v>
      </c>
      <c r="H1390" s="174">
        <v>0</v>
      </c>
      <c r="I1390" s="174">
        <v>0</v>
      </c>
      <c r="J1390" s="174">
        <v>64</v>
      </c>
      <c r="K1390" s="174">
        <v>0</v>
      </c>
      <c r="L1390" s="174">
        <v>0</v>
      </c>
      <c r="M1390" s="174">
        <v>0</v>
      </c>
      <c r="N1390" s="174">
        <v>64</v>
      </c>
    </row>
    <row r="1391" spans="1:14" hidden="1" outlineLevel="1" x14ac:dyDescent="0.25">
      <c r="A1391" s="175" t="s">
        <v>324</v>
      </c>
      <c r="B1391" s="175" t="s">
        <v>325</v>
      </c>
      <c r="C1391" s="175" t="s">
        <v>199</v>
      </c>
      <c r="D1391" s="175" t="s">
        <v>200</v>
      </c>
      <c r="E1391" s="175"/>
      <c r="F1391" s="174">
        <v>576</v>
      </c>
      <c r="G1391" s="174">
        <v>0</v>
      </c>
      <c r="H1391" s="174">
        <v>0</v>
      </c>
      <c r="I1391" s="174">
        <v>0</v>
      </c>
      <c r="J1391" s="174">
        <v>0</v>
      </c>
      <c r="K1391" s="174">
        <v>0</v>
      </c>
      <c r="L1391" s="174">
        <v>0</v>
      </c>
      <c r="M1391" s="174">
        <v>0</v>
      </c>
      <c r="N1391" s="174">
        <v>576</v>
      </c>
    </row>
    <row r="1392" spans="1:14" hidden="1" outlineLevel="1" x14ac:dyDescent="0.25">
      <c r="A1392" s="175" t="s">
        <v>324</v>
      </c>
      <c r="B1392" s="175" t="s">
        <v>325</v>
      </c>
      <c r="C1392" s="175" t="s">
        <v>201</v>
      </c>
      <c r="D1392" s="175" t="s">
        <v>202</v>
      </c>
      <c r="E1392" s="175"/>
      <c r="F1392" s="174">
        <v>8928</v>
      </c>
      <c r="G1392" s="174">
        <v>0</v>
      </c>
      <c r="H1392" s="174">
        <v>0</v>
      </c>
      <c r="I1392" s="174">
        <v>0</v>
      </c>
      <c r="J1392" s="174">
        <v>1920</v>
      </c>
      <c r="K1392" s="174">
        <v>0</v>
      </c>
      <c r="L1392" s="174">
        <v>0</v>
      </c>
      <c r="M1392" s="174">
        <v>0</v>
      </c>
      <c r="N1392" s="174">
        <v>10848</v>
      </c>
    </row>
    <row r="1393" spans="1:14" hidden="1" outlineLevel="1" x14ac:dyDescent="0.25">
      <c r="A1393" s="175" t="s">
        <v>324</v>
      </c>
      <c r="B1393" s="175" t="s">
        <v>325</v>
      </c>
      <c r="C1393" s="175" t="s">
        <v>203</v>
      </c>
      <c r="D1393" s="175" t="s">
        <v>204</v>
      </c>
      <c r="E1393" s="175"/>
      <c r="F1393" s="174">
        <v>384672</v>
      </c>
      <c r="G1393" s="174">
        <v>0</v>
      </c>
      <c r="H1393" s="174">
        <v>0</v>
      </c>
      <c r="I1393" s="174">
        <v>0</v>
      </c>
      <c r="J1393" s="174">
        <v>0</v>
      </c>
      <c r="K1393" s="174">
        <v>0</v>
      </c>
      <c r="L1393" s="174">
        <v>0</v>
      </c>
      <c r="M1393" s="174">
        <v>0</v>
      </c>
      <c r="N1393" s="174">
        <v>384672</v>
      </c>
    </row>
    <row r="1394" spans="1:14" hidden="1" outlineLevel="1" x14ac:dyDescent="0.25">
      <c r="A1394" s="175" t="s">
        <v>324</v>
      </c>
      <c r="B1394" s="175" t="s">
        <v>325</v>
      </c>
      <c r="C1394" s="175" t="s">
        <v>205</v>
      </c>
      <c r="D1394" s="175" t="s">
        <v>206</v>
      </c>
      <c r="E1394" s="175"/>
      <c r="F1394" s="174">
        <v>76784</v>
      </c>
      <c r="G1394" s="174">
        <v>0</v>
      </c>
      <c r="H1394" s="174">
        <v>0</v>
      </c>
      <c r="I1394" s="174">
        <v>0</v>
      </c>
      <c r="J1394" s="174">
        <v>0</v>
      </c>
      <c r="K1394" s="174">
        <v>0</v>
      </c>
      <c r="L1394" s="174">
        <v>0</v>
      </c>
      <c r="M1394" s="174">
        <v>0</v>
      </c>
      <c r="N1394" s="174">
        <v>76784</v>
      </c>
    </row>
    <row r="1395" spans="1:14" hidden="1" outlineLevel="1" x14ac:dyDescent="0.25">
      <c r="A1395" s="175" t="s">
        <v>324</v>
      </c>
      <c r="B1395" s="175" t="s">
        <v>325</v>
      </c>
      <c r="C1395" s="175" t="s">
        <v>207</v>
      </c>
      <c r="D1395" s="175" t="s">
        <v>208</v>
      </c>
      <c r="E1395" s="175"/>
      <c r="F1395" s="174">
        <v>0</v>
      </c>
      <c r="G1395" s="174">
        <v>0</v>
      </c>
      <c r="H1395" s="174">
        <v>0</v>
      </c>
      <c r="I1395" s="174">
        <v>0</v>
      </c>
      <c r="J1395" s="174">
        <v>0</v>
      </c>
      <c r="K1395" s="174">
        <v>0</v>
      </c>
      <c r="L1395" s="174">
        <v>0</v>
      </c>
      <c r="M1395" s="174">
        <v>0</v>
      </c>
      <c r="N1395" s="174">
        <v>0</v>
      </c>
    </row>
    <row r="1396" spans="1:14" hidden="1" outlineLevel="1" x14ac:dyDescent="0.25">
      <c r="A1396" s="175" t="s">
        <v>324</v>
      </c>
      <c r="B1396" s="175" t="s">
        <v>325</v>
      </c>
      <c r="C1396" s="175" t="s">
        <v>209</v>
      </c>
      <c r="D1396" s="175" t="s">
        <v>210</v>
      </c>
      <c r="E1396" s="175"/>
      <c r="F1396" s="174">
        <v>706432</v>
      </c>
      <c r="G1396" s="174">
        <v>213360</v>
      </c>
      <c r="H1396" s="174">
        <v>0</v>
      </c>
      <c r="I1396" s="174">
        <v>0</v>
      </c>
      <c r="J1396" s="174">
        <v>144336</v>
      </c>
      <c r="K1396" s="174">
        <v>88144</v>
      </c>
      <c r="L1396" s="174">
        <v>0</v>
      </c>
      <c r="M1396" s="174">
        <v>0</v>
      </c>
      <c r="N1396" s="174">
        <v>1152272</v>
      </c>
    </row>
    <row r="1397" spans="1:14" hidden="1" outlineLevel="1" x14ac:dyDescent="0.25">
      <c r="D1397" s="173" t="s">
        <v>211</v>
      </c>
      <c r="E1397" s="173"/>
    </row>
    <row r="1398" spans="1:14" hidden="1" outlineLevel="1" x14ac:dyDescent="0.25">
      <c r="A1398" s="175" t="s">
        <v>324</v>
      </c>
      <c r="B1398" s="175" t="s">
        <v>325</v>
      </c>
      <c r="C1398" s="175" t="s">
        <v>212</v>
      </c>
      <c r="D1398" s="175" t="s">
        <v>213</v>
      </c>
      <c r="E1398" s="175"/>
      <c r="F1398" s="174">
        <v>0</v>
      </c>
      <c r="G1398" s="174">
        <v>0</v>
      </c>
      <c r="H1398" s="174">
        <v>0</v>
      </c>
      <c r="I1398" s="174">
        <v>0</v>
      </c>
      <c r="J1398" s="174">
        <v>0</v>
      </c>
      <c r="K1398" s="174">
        <v>0</v>
      </c>
      <c r="L1398" s="174">
        <v>0</v>
      </c>
      <c r="M1398" s="174">
        <v>0</v>
      </c>
      <c r="N1398" s="174">
        <v>0</v>
      </c>
    </row>
    <row r="1399" spans="1:14" hidden="1" outlineLevel="1" x14ac:dyDescent="0.25">
      <c r="A1399" s="175" t="s">
        <v>324</v>
      </c>
      <c r="B1399" s="175" t="s">
        <v>325</v>
      </c>
      <c r="C1399" s="175" t="s">
        <v>214</v>
      </c>
      <c r="D1399" s="175" t="s">
        <v>215</v>
      </c>
      <c r="E1399" s="175"/>
      <c r="F1399" s="174">
        <v>0</v>
      </c>
      <c r="G1399" s="174">
        <v>0</v>
      </c>
      <c r="H1399" s="174">
        <v>0</v>
      </c>
      <c r="I1399" s="174">
        <v>0</v>
      </c>
      <c r="J1399" s="174">
        <v>0</v>
      </c>
      <c r="K1399" s="174">
        <v>0</v>
      </c>
      <c r="L1399" s="174">
        <v>0</v>
      </c>
      <c r="M1399" s="174">
        <v>0</v>
      </c>
      <c r="N1399" s="174">
        <v>0</v>
      </c>
    </row>
    <row r="1400" spans="1:14" hidden="1" outlineLevel="1" x14ac:dyDescent="0.25">
      <c r="A1400" s="175" t="s">
        <v>324</v>
      </c>
      <c r="B1400" s="175" t="s">
        <v>325</v>
      </c>
      <c r="C1400" s="175" t="s">
        <v>216</v>
      </c>
      <c r="D1400" s="175" t="s">
        <v>217</v>
      </c>
      <c r="E1400" s="175"/>
      <c r="F1400" s="174">
        <v>0</v>
      </c>
      <c r="G1400" s="174">
        <v>0</v>
      </c>
      <c r="H1400" s="174">
        <v>0</v>
      </c>
      <c r="I1400" s="174">
        <v>0</v>
      </c>
      <c r="J1400" s="174">
        <v>0</v>
      </c>
      <c r="K1400" s="174">
        <v>0</v>
      </c>
      <c r="L1400" s="174">
        <v>0</v>
      </c>
      <c r="M1400" s="174">
        <v>0</v>
      </c>
      <c r="N1400" s="174">
        <v>0</v>
      </c>
    </row>
    <row r="1401" spans="1:14" hidden="1" outlineLevel="1" x14ac:dyDescent="0.25">
      <c r="A1401" s="175" t="s">
        <v>324</v>
      </c>
      <c r="B1401" s="175" t="s">
        <v>325</v>
      </c>
      <c r="C1401" s="175" t="s">
        <v>218</v>
      </c>
      <c r="D1401" s="175" t="s">
        <v>219</v>
      </c>
      <c r="E1401" s="175"/>
      <c r="F1401" s="174">
        <v>0</v>
      </c>
      <c r="G1401" s="174">
        <v>0</v>
      </c>
      <c r="H1401" s="174">
        <v>0</v>
      </c>
      <c r="I1401" s="174">
        <v>0</v>
      </c>
      <c r="J1401" s="174">
        <v>0</v>
      </c>
      <c r="K1401" s="174">
        <v>0</v>
      </c>
      <c r="L1401" s="174">
        <v>0</v>
      </c>
      <c r="M1401" s="174">
        <v>0</v>
      </c>
      <c r="N1401" s="174">
        <v>0</v>
      </c>
    </row>
    <row r="1402" spans="1:14" hidden="1" outlineLevel="1" x14ac:dyDescent="0.25">
      <c r="A1402" s="175" t="s">
        <v>324</v>
      </c>
      <c r="B1402" s="175" t="s">
        <v>325</v>
      </c>
      <c r="C1402" s="175" t="s">
        <v>482</v>
      </c>
      <c r="D1402" s="175" t="s">
        <v>483</v>
      </c>
      <c r="E1402" s="175"/>
      <c r="F1402" s="174">
        <v>0</v>
      </c>
      <c r="G1402" s="174">
        <v>0</v>
      </c>
      <c r="H1402" s="174">
        <v>0</v>
      </c>
      <c r="I1402" s="174">
        <v>0</v>
      </c>
      <c r="J1402" s="174">
        <v>0</v>
      </c>
      <c r="K1402" s="174">
        <v>0</v>
      </c>
      <c r="L1402" s="174">
        <v>0</v>
      </c>
      <c r="M1402" s="174">
        <v>0</v>
      </c>
      <c r="N1402" s="174">
        <v>0</v>
      </c>
    </row>
    <row r="1403" spans="1:14" hidden="1" outlineLevel="1" x14ac:dyDescent="0.25">
      <c r="A1403" s="175" t="s">
        <v>324</v>
      </c>
      <c r="B1403" s="175" t="s">
        <v>325</v>
      </c>
      <c r="C1403" s="175" t="s">
        <v>484</v>
      </c>
      <c r="D1403" s="175" t="s">
        <v>220</v>
      </c>
      <c r="E1403" s="175"/>
      <c r="F1403" s="174">
        <v>0</v>
      </c>
      <c r="G1403" s="174">
        <v>0</v>
      </c>
      <c r="H1403" s="174">
        <v>0</v>
      </c>
      <c r="I1403" s="174">
        <v>0</v>
      </c>
      <c r="J1403" s="174">
        <v>0</v>
      </c>
      <c r="K1403" s="174">
        <v>0</v>
      </c>
      <c r="L1403" s="174">
        <v>0</v>
      </c>
      <c r="M1403" s="174">
        <v>0</v>
      </c>
      <c r="N1403" s="174">
        <v>0</v>
      </c>
    </row>
    <row r="1404" spans="1:14" hidden="1" outlineLevel="1" x14ac:dyDescent="0.25"/>
    <row r="1405" spans="1:14" hidden="1" outlineLevel="1" x14ac:dyDescent="0.25"/>
    <row r="1406" spans="1:14" hidden="1" outlineLevel="1" x14ac:dyDescent="0.25">
      <c r="A1406" s="173" t="s">
        <v>326</v>
      </c>
    </row>
    <row r="1407" spans="1:14" hidden="1" outlineLevel="1" x14ac:dyDescent="0.25">
      <c r="A1407" s="175" t="s">
        <v>6</v>
      </c>
      <c r="B1407" s="175" t="s">
        <v>143</v>
      </c>
      <c r="C1407" s="175" t="s">
        <v>14</v>
      </c>
      <c r="D1407" s="173" t="s">
        <v>144</v>
      </c>
      <c r="E1407" s="173"/>
      <c r="F1407" s="174" t="s">
        <v>145</v>
      </c>
      <c r="G1407" s="174" t="s">
        <v>146</v>
      </c>
      <c r="H1407" s="174" t="s">
        <v>147</v>
      </c>
      <c r="I1407" s="174" t="s">
        <v>148</v>
      </c>
      <c r="J1407" s="174" t="s">
        <v>149</v>
      </c>
      <c r="K1407" s="174" t="s">
        <v>150</v>
      </c>
      <c r="L1407" s="174" t="s">
        <v>151</v>
      </c>
      <c r="M1407" s="174" t="s">
        <v>152</v>
      </c>
      <c r="N1407" s="174" t="s">
        <v>5</v>
      </c>
    </row>
    <row r="1408" spans="1:14" hidden="1" outlineLevel="1" x14ac:dyDescent="0.25">
      <c r="A1408" s="175" t="s">
        <v>327</v>
      </c>
      <c r="B1408" s="175" t="s">
        <v>328</v>
      </c>
      <c r="C1408" s="175" t="s">
        <v>155</v>
      </c>
      <c r="D1408" s="175" t="s">
        <v>156</v>
      </c>
      <c r="E1408" s="175"/>
      <c r="F1408" s="174">
        <v>3328</v>
      </c>
      <c r="G1408" s="174">
        <v>0</v>
      </c>
      <c r="H1408" s="174">
        <v>0</v>
      </c>
      <c r="I1408" s="174">
        <v>0</v>
      </c>
      <c r="J1408" s="174">
        <v>0</v>
      </c>
      <c r="K1408" s="174">
        <v>0</v>
      </c>
      <c r="L1408" s="174">
        <v>0</v>
      </c>
      <c r="M1408" s="174">
        <v>0</v>
      </c>
      <c r="N1408" s="174">
        <v>3328</v>
      </c>
    </row>
    <row r="1409" spans="1:14" hidden="1" outlineLevel="1" x14ac:dyDescent="0.25">
      <c r="A1409" s="175" t="s">
        <v>327</v>
      </c>
      <c r="B1409" s="175" t="s">
        <v>328</v>
      </c>
      <c r="C1409" s="175" t="s">
        <v>157</v>
      </c>
      <c r="D1409" s="175" t="s">
        <v>158</v>
      </c>
      <c r="E1409" s="175"/>
      <c r="F1409" s="174">
        <v>0</v>
      </c>
      <c r="G1409" s="174">
        <v>0</v>
      </c>
      <c r="H1409" s="174">
        <v>0</v>
      </c>
      <c r="I1409" s="174">
        <v>0</v>
      </c>
      <c r="J1409" s="174">
        <v>6768</v>
      </c>
      <c r="K1409" s="174">
        <v>0</v>
      </c>
      <c r="L1409" s="174">
        <v>0</v>
      </c>
      <c r="M1409" s="174">
        <v>0</v>
      </c>
      <c r="N1409" s="174">
        <v>6768</v>
      </c>
    </row>
    <row r="1410" spans="1:14" hidden="1" outlineLevel="1" x14ac:dyDescent="0.25">
      <c r="A1410" s="175" t="s">
        <v>327</v>
      </c>
      <c r="B1410" s="175" t="s">
        <v>328</v>
      </c>
      <c r="C1410" s="175" t="s">
        <v>159</v>
      </c>
      <c r="D1410" s="175" t="s">
        <v>160</v>
      </c>
      <c r="E1410" s="175"/>
      <c r="F1410" s="174">
        <v>0</v>
      </c>
      <c r="G1410" s="174">
        <v>12432</v>
      </c>
      <c r="H1410" s="174">
        <v>0</v>
      </c>
      <c r="I1410" s="174">
        <v>0</v>
      </c>
      <c r="J1410" s="174">
        <v>0</v>
      </c>
      <c r="K1410" s="174">
        <v>0</v>
      </c>
      <c r="L1410" s="174">
        <v>0</v>
      </c>
      <c r="M1410" s="174">
        <v>0</v>
      </c>
      <c r="N1410" s="174">
        <v>12432</v>
      </c>
    </row>
    <row r="1411" spans="1:14" hidden="1" outlineLevel="1" x14ac:dyDescent="0.25">
      <c r="A1411" s="175" t="s">
        <v>327</v>
      </c>
      <c r="B1411" s="175" t="s">
        <v>328</v>
      </c>
      <c r="C1411" s="175" t="s">
        <v>161</v>
      </c>
      <c r="D1411" s="175" t="s">
        <v>162</v>
      </c>
      <c r="E1411" s="175"/>
      <c r="F1411" s="174">
        <v>1056</v>
      </c>
      <c r="G1411" s="174">
        <v>4704</v>
      </c>
      <c r="H1411" s="174">
        <v>0</v>
      </c>
      <c r="I1411" s="174">
        <v>0</v>
      </c>
      <c r="J1411" s="174">
        <v>144</v>
      </c>
      <c r="K1411" s="174">
        <v>2880</v>
      </c>
      <c r="L1411" s="174">
        <v>0</v>
      </c>
      <c r="M1411" s="174">
        <v>0</v>
      </c>
      <c r="N1411" s="174">
        <v>8784</v>
      </c>
    </row>
    <row r="1412" spans="1:14" hidden="1" outlineLevel="1" x14ac:dyDescent="0.25">
      <c r="A1412" s="175" t="s">
        <v>327</v>
      </c>
      <c r="B1412" s="175" t="s">
        <v>328</v>
      </c>
      <c r="C1412" s="175" t="s">
        <v>163</v>
      </c>
      <c r="D1412" s="175" t="s">
        <v>164</v>
      </c>
      <c r="E1412" s="175"/>
      <c r="F1412" s="174">
        <v>0</v>
      </c>
      <c r="G1412" s="174">
        <v>0</v>
      </c>
      <c r="H1412" s="174">
        <v>0</v>
      </c>
      <c r="I1412" s="174">
        <v>0</v>
      </c>
      <c r="J1412" s="174">
        <v>0</v>
      </c>
      <c r="K1412" s="174">
        <v>0</v>
      </c>
      <c r="L1412" s="174">
        <v>0</v>
      </c>
      <c r="M1412" s="174">
        <v>0</v>
      </c>
      <c r="N1412" s="174">
        <v>0</v>
      </c>
    </row>
    <row r="1413" spans="1:14" hidden="1" outlineLevel="1" x14ac:dyDescent="0.25">
      <c r="A1413" s="175" t="s">
        <v>327</v>
      </c>
      <c r="B1413" s="175" t="s">
        <v>328</v>
      </c>
      <c r="C1413" s="175" t="s">
        <v>165</v>
      </c>
      <c r="D1413" s="175" t="s">
        <v>166</v>
      </c>
      <c r="E1413" s="175"/>
      <c r="F1413" s="174">
        <v>144</v>
      </c>
      <c r="G1413" s="174">
        <v>0</v>
      </c>
      <c r="H1413" s="174">
        <v>0</v>
      </c>
      <c r="I1413" s="174">
        <v>0</v>
      </c>
      <c r="J1413" s="174">
        <v>176</v>
      </c>
      <c r="K1413" s="174">
        <v>0</v>
      </c>
      <c r="L1413" s="174">
        <v>0</v>
      </c>
      <c r="M1413" s="174">
        <v>0</v>
      </c>
      <c r="N1413" s="174">
        <v>320</v>
      </c>
    </row>
    <row r="1414" spans="1:14" hidden="1" outlineLevel="1" x14ac:dyDescent="0.25">
      <c r="A1414" s="175" t="s">
        <v>327</v>
      </c>
      <c r="B1414" s="175" t="s">
        <v>328</v>
      </c>
      <c r="C1414" s="175" t="s">
        <v>167</v>
      </c>
      <c r="D1414" s="175" t="s">
        <v>168</v>
      </c>
      <c r="E1414" s="175"/>
      <c r="F1414" s="174">
        <v>0</v>
      </c>
      <c r="G1414" s="174">
        <v>96</v>
      </c>
      <c r="H1414" s="174">
        <v>0</v>
      </c>
      <c r="I1414" s="174">
        <v>0</v>
      </c>
      <c r="J1414" s="174">
        <v>0</v>
      </c>
      <c r="K1414" s="174">
        <v>480</v>
      </c>
      <c r="L1414" s="174">
        <v>0</v>
      </c>
      <c r="M1414" s="174">
        <v>0</v>
      </c>
      <c r="N1414" s="174">
        <v>576</v>
      </c>
    </row>
    <row r="1415" spans="1:14" hidden="1" outlineLevel="1" x14ac:dyDescent="0.25">
      <c r="A1415" s="175" t="s">
        <v>327</v>
      </c>
      <c r="B1415" s="175" t="s">
        <v>328</v>
      </c>
      <c r="C1415" s="175" t="s">
        <v>169</v>
      </c>
      <c r="D1415" s="175" t="s">
        <v>170</v>
      </c>
      <c r="E1415" s="175"/>
      <c r="F1415" s="174">
        <v>0</v>
      </c>
      <c r="G1415" s="174">
        <v>0</v>
      </c>
      <c r="H1415" s="174">
        <v>0</v>
      </c>
      <c r="I1415" s="174">
        <v>0</v>
      </c>
      <c r="J1415" s="174">
        <v>0</v>
      </c>
      <c r="K1415" s="174">
        <v>0</v>
      </c>
      <c r="L1415" s="174">
        <v>0</v>
      </c>
      <c r="M1415" s="174">
        <v>0</v>
      </c>
      <c r="N1415" s="174">
        <v>0</v>
      </c>
    </row>
    <row r="1416" spans="1:14" hidden="1" outlineLevel="1" x14ac:dyDescent="0.25">
      <c r="A1416" s="175" t="s">
        <v>327</v>
      </c>
      <c r="B1416" s="175" t="s">
        <v>328</v>
      </c>
      <c r="C1416" s="175" t="s">
        <v>171</v>
      </c>
      <c r="D1416" s="175" t="s">
        <v>172</v>
      </c>
      <c r="E1416" s="175"/>
      <c r="F1416" s="174">
        <v>1152</v>
      </c>
      <c r="G1416" s="174">
        <v>0</v>
      </c>
      <c r="H1416" s="174">
        <v>0</v>
      </c>
      <c r="I1416" s="174">
        <v>0</v>
      </c>
      <c r="J1416" s="174">
        <v>5552</v>
      </c>
      <c r="K1416" s="174">
        <v>0</v>
      </c>
      <c r="L1416" s="174">
        <v>0</v>
      </c>
      <c r="M1416" s="174">
        <v>0</v>
      </c>
      <c r="N1416" s="174">
        <v>6704</v>
      </c>
    </row>
    <row r="1417" spans="1:14" hidden="1" outlineLevel="1" x14ac:dyDescent="0.25">
      <c r="A1417" s="175" t="s">
        <v>327</v>
      </c>
      <c r="B1417" s="175" t="s">
        <v>328</v>
      </c>
      <c r="C1417" s="175" t="s">
        <v>173</v>
      </c>
      <c r="D1417" s="175" t="s">
        <v>174</v>
      </c>
      <c r="E1417" s="175"/>
      <c r="F1417" s="174">
        <v>0</v>
      </c>
      <c r="G1417" s="174">
        <v>128</v>
      </c>
      <c r="H1417" s="174">
        <v>0</v>
      </c>
      <c r="I1417" s="174">
        <v>0</v>
      </c>
      <c r="J1417" s="174">
        <v>0</v>
      </c>
      <c r="K1417" s="174">
        <v>0</v>
      </c>
      <c r="L1417" s="174">
        <v>0</v>
      </c>
      <c r="M1417" s="174">
        <v>0</v>
      </c>
      <c r="N1417" s="174">
        <v>128</v>
      </c>
    </row>
    <row r="1418" spans="1:14" hidden="1" outlineLevel="1" x14ac:dyDescent="0.25">
      <c r="A1418" s="175" t="s">
        <v>327</v>
      </c>
      <c r="B1418" s="175" t="s">
        <v>328</v>
      </c>
      <c r="C1418" s="175" t="s">
        <v>175</v>
      </c>
      <c r="D1418" s="175" t="s">
        <v>176</v>
      </c>
      <c r="E1418" s="175"/>
      <c r="F1418" s="174">
        <v>0</v>
      </c>
      <c r="G1418" s="174">
        <v>96</v>
      </c>
      <c r="H1418" s="174">
        <v>0</v>
      </c>
      <c r="I1418" s="174">
        <v>0</v>
      </c>
      <c r="J1418" s="174">
        <v>0</v>
      </c>
      <c r="K1418" s="174">
        <v>96</v>
      </c>
      <c r="L1418" s="174">
        <v>0</v>
      </c>
      <c r="M1418" s="174">
        <v>0</v>
      </c>
      <c r="N1418" s="174">
        <v>192</v>
      </c>
    </row>
    <row r="1419" spans="1:14" hidden="1" outlineLevel="1" x14ac:dyDescent="0.25">
      <c r="A1419" s="175" t="s">
        <v>327</v>
      </c>
      <c r="B1419" s="175" t="s">
        <v>328</v>
      </c>
      <c r="C1419" s="175" t="s">
        <v>177</v>
      </c>
      <c r="D1419" s="175" t="s">
        <v>178</v>
      </c>
      <c r="E1419" s="175"/>
      <c r="F1419" s="174">
        <v>85536</v>
      </c>
      <c r="G1419" s="174">
        <v>0</v>
      </c>
      <c r="H1419" s="174">
        <v>0</v>
      </c>
      <c r="I1419" s="174">
        <v>0</v>
      </c>
      <c r="J1419" s="174">
        <v>0</v>
      </c>
      <c r="K1419" s="174">
        <v>0</v>
      </c>
      <c r="L1419" s="174">
        <v>0</v>
      </c>
      <c r="M1419" s="174">
        <v>0</v>
      </c>
      <c r="N1419" s="174">
        <v>85536</v>
      </c>
    </row>
    <row r="1420" spans="1:14" hidden="1" outlineLevel="1" x14ac:dyDescent="0.25">
      <c r="A1420" s="175" t="s">
        <v>327</v>
      </c>
      <c r="B1420" s="175" t="s">
        <v>328</v>
      </c>
      <c r="C1420" s="175" t="s">
        <v>179</v>
      </c>
      <c r="D1420" s="175" t="s">
        <v>180</v>
      </c>
      <c r="E1420" s="175"/>
      <c r="F1420" s="174">
        <v>20240</v>
      </c>
      <c r="G1420" s="174">
        <v>0</v>
      </c>
      <c r="H1420" s="174">
        <v>0</v>
      </c>
      <c r="I1420" s="174">
        <v>0</v>
      </c>
      <c r="J1420" s="174">
        <v>0</v>
      </c>
      <c r="K1420" s="174">
        <v>0</v>
      </c>
      <c r="L1420" s="174">
        <v>0</v>
      </c>
      <c r="M1420" s="174">
        <v>0</v>
      </c>
      <c r="N1420" s="174">
        <v>20240</v>
      </c>
    </row>
    <row r="1421" spans="1:14" hidden="1" outlineLevel="1" x14ac:dyDescent="0.25">
      <c r="A1421" s="175" t="s">
        <v>327</v>
      </c>
      <c r="B1421" s="175" t="s">
        <v>328</v>
      </c>
      <c r="C1421" s="175" t="s">
        <v>181</v>
      </c>
      <c r="D1421" s="175" t="s">
        <v>182</v>
      </c>
      <c r="E1421" s="175"/>
      <c r="F1421" s="174">
        <v>0</v>
      </c>
      <c r="G1421" s="174">
        <v>0</v>
      </c>
      <c r="H1421" s="174">
        <v>0</v>
      </c>
      <c r="I1421" s="174">
        <v>0</v>
      </c>
      <c r="J1421" s="174">
        <v>0</v>
      </c>
      <c r="K1421" s="174">
        <v>0</v>
      </c>
      <c r="L1421" s="174">
        <v>0</v>
      </c>
      <c r="M1421" s="174">
        <v>0</v>
      </c>
      <c r="N1421" s="174">
        <v>0</v>
      </c>
    </row>
    <row r="1422" spans="1:14" hidden="1" outlineLevel="1" x14ac:dyDescent="0.25">
      <c r="A1422" s="175" t="s">
        <v>327</v>
      </c>
      <c r="B1422" s="175" t="s">
        <v>328</v>
      </c>
      <c r="C1422" s="175" t="s">
        <v>183</v>
      </c>
      <c r="D1422" s="175" t="s">
        <v>184</v>
      </c>
      <c r="E1422" s="175"/>
      <c r="F1422" s="174">
        <v>0</v>
      </c>
      <c r="G1422" s="174">
        <v>0</v>
      </c>
      <c r="H1422" s="174">
        <v>0</v>
      </c>
      <c r="I1422" s="174">
        <v>0</v>
      </c>
      <c r="J1422" s="174">
        <v>0</v>
      </c>
      <c r="K1422" s="174">
        <v>0</v>
      </c>
      <c r="L1422" s="174">
        <v>0</v>
      </c>
      <c r="M1422" s="174">
        <v>0</v>
      </c>
      <c r="N1422" s="174">
        <v>0</v>
      </c>
    </row>
    <row r="1423" spans="1:14" hidden="1" outlineLevel="1" x14ac:dyDescent="0.25">
      <c r="A1423" s="175" t="s">
        <v>327</v>
      </c>
      <c r="B1423" s="175" t="s">
        <v>328</v>
      </c>
      <c r="C1423" s="175" t="s">
        <v>185</v>
      </c>
      <c r="D1423" s="175" t="s">
        <v>186</v>
      </c>
      <c r="E1423" s="175"/>
      <c r="F1423" s="174">
        <v>480</v>
      </c>
      <c r="G1423" s="174">
        <v>0</v>
      </c>
      <c r="H1423" s="174">
        <v>0</v>
      </c>
      <c r="I1423" s="174">
        <v>0</v>
      </c>
      <c r="J1423" s="174">
        <v>0</v>
      </c>
      <c r="K1423" s="174">
        <v>1824</v>
      </c>
      <c r="L1423" s="174">
        <v>0</v>
      </c>
      <c r="M1423" s="174">
        <v>0</v>
      </c>
      <c r="N1423" s="174">
        <v>2304</v>
      </c>
    </row>
    <row r="1424" spans="1:14" hidden="1" outlineLevel="1" x14ac:dyDescent="0.25">
      <c r="A1424" s="175" t="s">
        <v>327</v>
      </c>
      <c r="B1424" s="175" t="s">
        <v>328</v>
      </c>
      <c r="C1424" s="175" t="s">
        <v>187</v>
      </c>
      <c r="D1424" s="175" t="s">
        <v>188</v>
      </c>
      <c r="E1424" s="175"/>
      <c r="F1424" s="174">
        <v>0</v>
      </c>
      <c r="G1424" s="174">
        <v>0</v>
      </c>
      <c r="H1424" s="174">
        <v>0</v>
      </c>
      <c r="I1424" s="174">
        <v>0</v>
      </c>
      <c r="J1424" s="174">
        <v>0</v>
      </c>
      <c r="K1424" s="174">
        <v>0</v>
      </c>
      <c r="L1424" s="174">
        <v>0</v>
      </c>
      <c r="M1424" s="174">
        <v>0</v>
      </c>
      <c r="N1424" s="174">
        <v>0</v>
      </c>
    </row>
    <row r="1425" spans="1:14" hidden="1" outlineLevel="1" x14ac:dyDescent="0.25">
      <c r="A1425" s="175" t="s">
        <v>327</v>
      </c>
      <c r="B1425" s="175" t="s">
        <v>328</v>
      </c>
      <c r="C1425" s="175" t="s">
        <v>189</v>
      </c>
      <c r="D1425" s="175" t="s">
        <v>190</v>
      </c>
      <c r="E1425" s="175"/>
      <c r="F1425" s="174">
        <v>0</v>
      </c>
      <c r="G1425" s="174">
        <v>0</v>
      </c>
      <c r="H1425" s="174">
        <v>0</v>
      </c>
      <c r="I1425" s="174">
        <v>0</v>
      </c>
      <c r="J1425" s="174">
        <v>0</v>
      </c>
      <c r="K1425" s="174">
        <v>0</v>
      </c>
      <c r="L1425" s="174">
        <v>0</v>
      </c>
      <c r="M1425" s="174">
        <v>0</v>
      </c>
      <c r="N1425" s="174">
        <v>0</v>
      </c>
    </row>
    <row r="1426" spans="1:14" hidden="1" outlineLevel="1" x14ac:dyDescent="0.25">
      <c r="A1426" s="175" t="s">
        <v>327</v>
      </c>
      <c r="B1426" s="175" t="s">
        <v>328</v>
      </c>
      <c r="C1426" s="175" t="s">
        <v>191</v>
      </c>
      <c r="D1426" s="175" t="s">
        <v>192</v>
      </c>
      <c r="E1426" s="175"/>
      <c r="F1426" s="174">
        <v>0</v>
      </c>
      <c r="G1426" s="174">
        <v>49104</v>
      </c>
      <c r="H1426" s="174">
        <v>0</v>
      </c>
      <c r="I1426" s="174">
        <v>0</v>
      </c>
      <c r="J1426" s="174">
        <v>0</v>
      </c>
      <c r="K1426" s="174">
        <v>0</v>
      </c>
      <c r="L1426" s="174">
        <v>0</v>
      </c>
      <c r="M1426" s="174">
        <v>0</v>
      </c>
      <c r="N1426" s="174">
        <v>49104</v>
      </c>
    </row>
    <row r="1427" spans="1:14" hidden="1" outlineLevel="1" x14ac:dyDescent="0.25">
      <c r="A1427" s="175" t="s">
        <v>327</v>
      </c>
      <c r="B1427" s="175" t="s">
        <v>328</v>
      </c>
      <c r="C1427" s="175" t="s">
        <v>193</v>
      </c>
      <c r="D1427" s="175" t="s">
        <v>194</v>
      </c>
      <c r="E1427" s="175"/>
      <c r="F1427" s="174">
        <v>0</v>
      </c>
      <c r="G1427" s="174">
        <v>0</v>
      </c>
      <c r="H1427" s="174">
        <v>0</v>
      </c>
      <c r="I1427" s="174">
        <v>0</v>
      </c>
      <c r="J1427" s="174">
        <v>3968</v>
      </c>
      <c r="K1427" s="174">
        <v>0</v>
      </c>
      <c r="L1427" s="174">
        <v>0</v>
      </c>
      <c r="M1427" s="174">
        <v>0</v>
      </c>
      <c r="N1427" s="174">
        <v>3968</v>
      </c>
    </row>
    <row r="1428" spans="1:14" hidden="1" outlineLevel="1" x14ac:dyDescent="0.25">
      <c r="A1428" s="175" t="s">
        <v>327</v>
      </c>
      <c r="B1428" s="175" t="s">
        <v>328</v>
      </c>
      <c r="C1428" s="175" t="s">
        <v>195</v>
      </c>
      <c r="D1428" s="175" t="s">
        <v>196</v>
      </c>
      <c r="E1428" s="175"/>
      <c r="F1428" s="174">
        <v>0</v>
      </c>
      <c r="G1428" s="174">
        <v>0</v>
      </c>
      <c r="H1428" s="174">
        <v>0</v>
      </c>
      <c r="I1428" s="174">
        <v>0</v>
      </c>
      <c r="J1428" s="174">
        <v>0</v>
      </c>
      <c r="K1428" s="174">
        <v>0</v>
      </c>
      <c r="L1428" s="174">
        <v>0</v>
      </c>
      <c r="M1428" s="174">
        <v>0</v>
      </c>
      <c r="N1428" s="174">
        <v>0</v>
      </c>
    </row>
    <row r="1429" spans="1:14" hidden="1" outlineLevel="1" x14ac:dyDescent="0.25">
      <c r="A1429" s="175" t="s">
        <v>327</v>
      </c>
      <c r="B1429" s="175" t="s">
        <v>328</v>
      </c>
      <c r="C1429" s="175" t="s">
        <v>197</v>
      </c>
      <c r="D1429" s="175" t="s">
        <v>198</v>
      </c>
      <c r="E1429" s="175"/>
      <c r="F1429" s="174">
        <v>0</v>
      </c>
      <c r="G1429" s="174">
        <v>0</v>
      </c>
      <c r="H1429" s="174">
        <v>0</v>
      </c>
      <c r="I1429" s="174">
        <v>0</v>
      </c>
      <c r="J1429" s="174">
        <v>0</v>
      </c>
      <c r="K1429" s="174">
        <v>0</v>
      </c>
      <c r="L1429" s="174">
        <v>0</v>
      </c>
      <c r="M1429" s="174">
        <v>0</v>
      </c>
      <c r="N1429" s="174">
        <v>0</v>
      </c>
    </row>
    <row r="1430" spans="1:14" hidden="1" outlineLevel="1" x14ac:dyDescent="0.25">
      <c r="A1430" s="175" t="s">
        <v>327</v>
      </c>
      <c r="B1430" s="175" t="s">
        <v>328</v>
      </c>
      <c r="C1430" s="175" t="s">
        <v>199</v>
      </c>
      <c r="D1430" s="175" t="s">
        <v>200</v>
      </c>
      <c r="E1430" s="175"/>
      <c r="F1430" s="174">
        <v>384</v>
      </c>
      <c r="G1430" s="174">
        <v>0</v>
      </c>
      <c r="H1430" s="174">
        <v>0</v>
      </c>
      <c r="I1430" s="174">
        <v>0</v>
      </c>
      <c r="J1430" s="174">
        <v>0</v>
      </c>
      <c r="K1430" s="174">
        <v>0</v>
      </c>
      <c r="L1430" s="174">
        <v>0</v>
      </c>
      <c r="M1430" s="174">
        <v>0</v>
      </c>
      <c r="N1430" s="174">
        <v>384</v>
      </c>
    </row>
    <row r="1431" spans="1:14" hidden="1" outlineLevel="1" x14ac:dyDescent="0.25">
      <c r="A1431" s="175" t="s">
        <v>327</v>
      </c>
      <c r="B1431" s="175" t="s">
        <v>328</v>
      </c>
      <c r="C1431" s="175" t="s">
        <v>201</v>
      </c>
      <c r="D1431" s="175" t="s">
        <v>202</v>
      </c>
      <c r="E1431" s="175"/>
      <c r="F1431" s="174">
        <v>48</v>
      </c>
      <c r="G1431" s="174">
        <v>0</v>
      </c>
      <c r="H1431" s="174">
        <v>0</v>
      </c>
      <c r="I1431" s="174">
        <v>0</v>
      </c>
      <c r="J1431" s="174">
        <v>0</v>
      </c>
      <c r="K1431" s="174">
        <v>0</v>
      </c>
      <c r="L1431" s="174">
        <v>0</v>
      </c>
      <c r="M1431" s="174">
        <v>0</v>
      </c>
      <c r="N1431" s="174">
        <v>48</v>
      </c>
    </row>
    <row r="1432" spans="1:14" hidden="1" outlineLevel="1" x14ac:dyDescent="0.25">
      <c r="A1432" s="175" t="s">
        <v>327</v>
      </c>
      <c r="B1432" s="175" t="s">
        <v>328</v>
      </c>
      <c r="C1432" s="175" t="s">
        <v>203</v>
      </c>
      <c r="D1432" s="175" t="s">
        <v>204</v>
      </c>
      <c r="E1432" s="175"/>
      <c r="F1432" s="174">
        <v>139968</v>
      </c>
      <c r="G1432" s="174">
        <v>0</v>
      </c>
      <c r="H1432" s="174">
        <v>0</v>
      </c>
      <c r="I1432" s="174">
        <v>0</v>
      </c>
      <c r="J1432" s="174">
        <v>0</v>
      </c>
      <c r="K1432" s="174">
        <v>0</v>
      </c>
      <c r="L1432" s="174">
        <v>0</v>
      </c>
      <c r="M1432" s="174">
        <v>0</v>
      </c>
      <c r="N1432" s="174">
        <v>139968</v>
      </c>
    </row>
    <row r="1433" spans="1:14" hidden="1" outlineLevel="1" x14ac:dyDescent="0.25">
      <c r="A1433" s="175" t="s">
        <v>327</v>
      </c>
      <c r="B1433" s="175" t="s">
        <v>328</v>
      </c>
      <c r="C1433" s="175" t="s">
        <v>205</v>
      </c>
      <c r="D1433" s="175" t="s">
        <v>206</v>
      </c>
      <c r="E1433" s="175"/>
      <c r="F1433" s="174">
        <v>13632</v>
      </c>
      <c r="G1433" s="174">
        <v>0</v>
      </c>
      <c r="H1433" s="174">
        <v>0</v>
      </c>
      <c r="I1433" s="174">
        <v>0</v>
      </c>
      <c r="J1433" s="174">
        <v>704</v>
      </c>
      <c r="K1433" s="174">
        <v>0</v>
      </c>
      <c r="L1433" s="174">
        <v>0</v>
      </c>
      <c r="M1433" s="174">
        <v>0</v>
      </c>
      <c r="N1433" s="174">
        <v>14336</v>
      </c>
    </row>
    <row r="1434" spans="1:14" hidden="1" outlineLevel="1" x14ac:dyDescent="0.25">
      <c r="A1434" s="175" t="s">
        <v>327</v>
      </c>
      <c r="B1434" s="175" t="s">
        <v>328</v>
      </c>
      <c r="C1434" s="175" t="s">
        <v>207</v>
      </c>
      <c r="D1434" s="175" t="s">
        <v>208</v>
      </c>
      <c r="E1434" s="175"/>
      <c r="F1434" s="174">
        <v>0</v>
      </c>
      <c r="G1434" s="174">
        <v>0</v>
      </c>
      <c r="H1434" s="174">
        <v>0</v>
      </c>
      <c r="I1434" s="174">
        <v>0</v>
      </c>
      <c r="J1434" s="174">
        <v>0</v>
      </c>
      <c r="K1434" s="174">
        <v>0</v>
      </c>
      <c r="L1434" s="174">
        <v>0</v>
      </c>
      <c r="M1434" s="174">
        <v>0</v>
      </c>
      <c r="N1434" s="174">
        <v>0</v>
      </c>
    </row>
    <row r="1435" spans="1:14" hidden="1" outlineLevel="1" x14ac:dyDescent="0.25">
      <c r="A1435" s="175" t="s">
        <v>327</v>
      </c>
      <c r="B1435" s="175" t="s">
        <v>328</v>
      </c>
      <c r="C1435" s="175" t="s">
        <v>209</v>
      </c>
      <c r="D1435" s="175" t="s">
        <v>210</v>
      </c>
      <c r="E1435" s="175"/>
      <c r="F1435" s="174">
        <v>265968</v>
      </c>
      <c r="G1435" s="174">
        <v>66560</v>
      </c>
      <c r="H1435" s="174">
        <v>0</v>
      </c>
      <c r="I1435" s="174">
        <v>0</v>
      </c>
      <c r="J1435" s="174">
        <v>17312</v>
      </c>
      <c r="K1435" s="174">
        <v>5280</v>
      </c>
      <c r="L1435" s="174">
        <v>0</v>
      </c>
      <c r="M1435" s="174">
        <v>0</v>
      </c>
      <c r="N1435" s="174">
        <v>355120</v>
      </c>
    </row>
    <row r="1436" spans="1:14" hidden="1" outlineLevel="1" x14ac:dyDescent="0.25">
      <c r="D1436" s="173" t="s">
        <v>211</v>
      </c>
      <c r="E1436" s="173"/>
    </row>
    <row r="1437" spans="1:14" hidden="1" outlineLevel="1" x14ac:dyDescent="0.25">
      <c r="A1437" s="175" t="s">
        <v>327</v>
      </c>
      <c r="B1437" s="175" t="s">
        <v>328</v>
      </c>
      <c r="C1437" s="175" t="s">
        <v>212</v>
      </c>
      <c r="D1437" s="175" t="s">
        <v>213</v>
      </c>
      <c r="E1437" s="175"/>
      <c r="F1437" s="174">
        <v>0</v>
      </c>
      <c r="G1437" s="174">
        <v>0</v>
      </c>
      <c r="H1437" s="174">
        <v>0</v>
      </c>
      <c r="I1437" s="174">
        <v>0</v>
      </c>
      <c r="J1437" s="174">
        <v>0</v>
      </c>
      <c r="K1437" s="174">
        <v>0</v>
      </c>
      <c r="L1437" s="174">
        <v>0</v>
      </c>
      <c r="M1437" s="174">
        <v>0</v>
      </c>
      <c r="N1437" s="174">
        <v>0</v>
      </c>
    </row>
    <row r="1438" spans="1:14" hidden="1" outlineLevel="1" x14ac:dyDescent="0.25">
      <c r="A1438" s="175" t="s">
        <v>327</v>
      </c>
      <c r="B1438" s="175" t="s">
        <v>328</v>
      </c>
      <c r="C1438" s="175" t="s">
        <v>214</v>
      </c>
      <c r="D1438" s="175" t="s">
        <v>215</v>
      </c>
      <c r="E1438" s="175"/>
      <c r="F1438" s="174">
        <v>0</v>
      </c>
      <c r="G1438" s="174">
        <v>0</v>
      </c>
      <c r="H1438" s="174">
        <v>0</v>
      </c>
      <c r="I1438" s="174">
        <v>0</v>
      </c>
      <c r="J1438" s="174">
        <v>0</v>
      </c>
      <c r="K1438" s="174">
        <v>0</v>
      </c>
      <c r="L1438" s="174">
        <v>0</v>
      </c>
      <c r="M1438" s="174">
        <v>0</v>
      </c>
      <c r="N1438" s="174">
        <v>0</v>
      </c>
    </row>
    <row r="1439" spans="1:14" hidden="1" outlineLevel="1" x14ac:dyDescent="0.25">
      <c r="A1439" s="175" t="s">
        <v>327</v>
      </c>
      <c r="B1439" s="175" t="s">
        <v>328</v>
      </c>
      <c r="C1439" s="175" t="s">
        <v>216</v>
      </c>
      <c r="D1439" s="175" t="s">
        <v>217</v>
      </c>
      <c r="E1439" s="175"/>
      <c r="F1439" s="174">
        <v>0</v>
      </c>
      <c r="G1439" s="174">
        <v>0</v>
      </c>
      <c r="H1439" s="174">
        <v>0</v>
      </c>
      <c r="I1439" s="174">
        <v>0</v>
      </c>
      <c r="J1439" s="174">
        <v>0</v>
      </c>
      <c r="K1439" s="174">
        <v>0</v>
      </c>
      <c r="L1439" s="174">
        <v>0</v>
      </c>
      <c r="M1439" s="174">
        <v>0</v>
      </c>
      <c r="N1439" s="174">
        <v>0</v>
      </c>
    </row>
    <row r="1440" spans="1:14" hidden="1" outlineLevel="1" x14ac:dyDescent="0.25">
      <c r="A1440" s="175" t="s">
        <v>327</v>
      </c>
      <c r="B1440" s="175" t="s">
        <v>328</v>
      </c>
      <c r="C1440" s="175" t="s">
        <v>218</v>
      </c>
      <c r="D1440" s="175" t="s">
        <v>219</v>
      </c>
      <c r="E1440" s="175"/>
      <c r="F1440" s="174">
        <v>0</v>
      </c>
      <c r="G1440" s="174">
        <v>0</v>
      </c>
      <c r="H1440" s="174">
        <v>0</v>
      </c>
      <c r="I1440" s="174">
        <v>0</v>
      </c>
      <c r="J1440" s="174">
        <v>0</v>
      </c>
      <c r="K1440" s="174">
        <v>0</v>
      </c>
      <c r="L1440" s="174">
        <v>0</v>
      </c>
      <c r="M1440" s="174">
        <v>0</v>
      </c>
      <c r="N1440" s="174">
        <v>0</v>
      </c>
    </row>
    <row r="1441" spans="1:14" hidden="1" outlineLevel="1" x14ac:dyDescent="0.25">
      <c r="A1441" s="175" t="s">
        <v>327</v>
      </c>
      <c r="B1441" s="175" t="s">
        <v>328</v>
      </c>
      <c r="C1441" s="175" t="s">
        <v>482</v>
      </c>
      <c r="D1441" s="175" t="s">
        <v>483</v>
      </c>
      <c r="E1441" s="175"/>
      <c r="F1441" s="174">
        <v>0</v>
      </c>
      <c r="G1441" s="174">
        <v>0</v>
      </c>
      <c r="H1441" s="174">
        <v>0</v>
      </c>
      <c r="I1441" s="174">
        <v>0</v>
      </c>
      <c r="J1441" s="174">
        <v>0</v>
      </c>
      <c r="K1441" s="174">
        <v>0</v>
      </c>
      <c r="L1441" s="174">
        <v>0</v>
      </c>
      <c r="M1441" s="174">
        <v>0</v>
      </c>
      <c r="N1441" s="174">
        <v>0</v>
      </c>
    </row>
    <row r="1442" spans="1:14" hidden="1" outlineLevel="1" x14ac:dyDescent="0.25">
      <c r="A1442" s="175" t="s">
        <v>327</v>
      </c>
      <c r="B1442" s="175" t="s">
        <v>328</v>
      </c>
      <c r="C1442" s="175" t="s">
        <v>484</v>
      </c>
      <c r="D1442" s="175" t="s">
        <v>220</v>
      </c>
      <c r="E1442" s="175"/>
      <c r="F1442" s="174">
        <v>0</v>
      </c>
      <c r="G1442" s="174">
        <v>0</v>
      </c>
      <c r="H1442" s="174">
        <v>0</v>
      </c>
      <c r="I1442" s="174">
        <v>0</v>
      </c>
      <c r="J1442" s="174">
        <v>0</v>
      </c>
      <c r="K1442" s="174">
        <v>0</v>
      </c>
      <c r="L1442" s="174">
        <v>0</v>
      </c>
      <c r="M1442" s="174">
        <v>0</v>
      </c>
      <c r="N1442" s="174">
        <v>0</v>
      </c>
    </row>
    <row r="1443" spans="1:14" hidden="1" outlineLevel="1" x14ac:dyDescent="0.25"/>
    <row r="1444" spans="1:14" hidden="1" outlineLevel="1" x14ac:dyDescent="0.25"/>
    <row r="1445" spans="1:14" hidden="1" outlineLevel="1" x14ac:dyDescent="0.25">
      <c r="A1445" s="173" t="s">
        <v>329</v>
      </c>
    </row>
    <row r="1446" spans="1:14" hidden="1" outlineLevel="1" x14ac:dyDescent="0.25">
      <c r="A1446" s="175" t="s">
        <v>6</v>
      </c>
      <c r="B1446" s="175" t="s">
        <v>143</v>
      </c>
      <c r="C1446" s="175" t="s">
        <v>14</v>
      </c>
      <c r="D1446" s="173" t="s">
        <v>144</v>
      </c>
      <c r="E1446" s="173"/>
      <c r="F1446" s="174" t="s">
        <v>145</v>
      </c>
      <c r="G1446" s="174" t="s">
        <v>146</v>
      </c>
      <c r="H1446" s="174" t="s">
        <v>147</v>
      </c>
      <c r="I1446" s="174" t="s">
        <v>148</v>
      </c>
      <c r="J1446" s="174" t="s">
        <v>149</v>
      </c>
      <c r="K1446" s="174" t="s">
        <v>150</v>
      </c>
      <c r="L1446" s="174" t="s">
        <v>151</v>
      </c>
      <c r="M1446" s="174" t="s">
        <v>152</v>
      </c>
      <c r="N1446" s="174" t="s">
        <v>5</v>
      </c>
    </row>
    <row r="1447" spans="1:14" hidden="1" outlineLevel="1" x14ac:dyDescent="0.25">
      <c r="A1447" s="175" t="s">
        <v>330</v>
      </c>
      <c r="B1447" s="175" t="s">
        <v>331</v>
      </c>
      <c r="C1447" s="175" t="s">
        <v>155</v>
      </c>
      <c r="D1447" s="175" t="s">
        <v>156</v>
      </c>
      <c r="E1447" s="175"/>
      <c r="F1447" s="174">
        <v>0</v>
      </c>
      <c r="G1447" s="174">
        <v>0</v>
      </c>
      <c r="H1447" s="174">
        <v>0</v>
      </c>
      <c r="I1447" s="174">
        <v>0</v>
      </c>
      <c r="J1447" s="174">
        <v>0</v>
      </c>
      <c r="K1447" s="174">
        <v>0</v>
      </c>
      <c r="L1447" s="174">
        <v>0</v>
      </c>
      <c r="M1447" s="174">
        <v>0</v>
      </c>
      <c r="N1447" s="174">
        <v>0</v>
      </c>
    </row>
    <row r="1448" spans="1:14" hidden="1" outlineLevel="1" x14ac:dyDescent="0.25">
      <c r="A1448" s="175" t="s">
        <v>330</v>
      </c>
      <c r="B1448" s="175" t="s">
        <v>331</v>
      </c>
      <c r="C1448" s="175" t="s">
        <v>157</v>
      </c>
      <c r="D1448" s="175" t="s">
        <v>158</v>
      </c>
      <c r="E1448" s="175"/>
      <c r="F1448" s="174">
        <v>3504</v>
      </c>
      <c r="G1448" s="174">
        <v>0</v>
      </c>
      <c r="H1448" s="174">
        <v>0</v>
      </c>
      <c r="I1448" s="174">
        <v>0</v>
      </c>
      <c r="J1448" s="174">
        <v>205120</v>
      </c>
      <c r="K1448" s="174">
        <v>0</v>
      </c>
      <c r="L1448" s="174">
        <v>0</v>
      </c>
      <c r="M1448" s="174">
        <v>0</v>
      </c>
      <c r="N1448" s="174">
        <v>208624</v>
      </c>
    </row>
    <row r="1449" spans="1:14" hidden="1" outlineLevel="1" x14ac:dyDescent="0.25">
      <c r="A1449" s="175" t="s">
        <v>330</v>
      </c>
      <c r="B1449" s="175" t="s">
        <v>331</v>
      </c>
      <c r="C1449" s="175" t="s">
        <v>159</v>
      </c>
      <c r="D1449" s="175" t="s">
        <v>160</v>
      </c>
      <c r="E1449" s="175"/>
      <c r="F1449" s="174">
        <v>0</v>
      </c>
      <c r="G1449" s="174">
        <v>434688</v>
      </c>
      <c r="H1449" s="174">
        <v>0</v>
      </c>
      <c r="I1449" s="174">
        <v>0</v>
      </c>
      <c r="J1449" s="174">
        <v>0</v>
      </c>
      <c r="K1449" s="174">
        <v>0</v>
      </c>
      <c r="L1449" s="174">
        <v>0</v>
      </c>
      <c r="M1449" s="174">
        <v>0</v>
      </c>
      <c r="N1449" s="174">
        <v>434688</v>
      </c>
    </row>
    <row r="1450" spans="1:14" hidden="1" outlineLevel="1" x14ac:dyDescent="0.25">
      <c r="A1450" s="175" t="s">
        <v>330</v>
      </c>
      <c r="B1450" s="175" t="s">
        <v>331</v>
      </c>
      <c r="C1450" s="175" t="s">
        <v>161</v>
      </c>
      <c r="D1450" s="175" t="s">
        <v>162</v>
      </c>
      <c r="E1450" s="175"/>
      <c r="F1450" s="174">
        <v>10080</v>
      </c>
      <c r="G1450" s="174">
        <v>480</v>
      </c>
      <c r="H1450" s="174">
        <v>0</v>
      </c>
      <c r="I1450" s="174">
        <v>0</v>
      </c>
      <c r="J1450" s="174">
        <v>52016</v>
      </c>
      <c r="K1450" s="174">
        <v>2208</v>
      </c>
      <c r="L1450" s="174">
        <v>0</v>
      </c>
      <c r="M1450" s="174">
        <v>0</v>
      </c>
      <c r="N1450" s="174">
        <v>64784</v>
      </c>
    </row>
    <row r="1451" spans="1:14" hidden="1" outlineLevel="1" x14ac:dyDescent="0.25">
      <c r="A1451" s="175" t="s">
        <v>330</v>
      </c>
      <c r="B1451" s="175" t="s">
        <v>331</v>
      </c>
      <c r="C1451" s="175" t="s">
        <v>163</v>
      </c>
      <c r="D1451" s="175" t="s">
        <v>164</v>
      </c>
      <c r="E1451" s="175"/>
      <c r="F1451" s="174">
        <v>0</v>
      </c>
      <c r="G1451" s="174">
        <v>0</v>
      </c>
      <c r="H1451" s="174">
        <v>0</v>
      </c>
      <c r="I1451" s="174">
        <v>0</v>
      </c>
      <c r="J1451" s="174">
        <v>0</v>
      </c>
      <c r="K1451" s="174">
        <v>0</v>
      </c>
      <c r="L1451" s="174">
        <v>0</v>
      </c>
      <c r="M1451" s="174">
        <v>0</v>
      </c>
      <c r="N1451" s="174">
        <v>0</v>
      </c>
    </row>
    <row r="1452" spans="1:14" hidden="1" outlineLevel="1" x14ac:dyDescent="0.25">
      <c r="A1452" s="175" t="s">
        <v>330</v>
      </c>
      <c r="B1452" s="175" t="s">
        <v>331</v>
      </c>
      <c r="C1452" s="175" t="s">
        <v>165</v>
      </c>
      <c r="D1452" s="175" t="s">
        <v>166</v>
      </c>
      <c r="E1452" s="175"/>
      <c r="F1452" s="174">
        <v>0</v>
      </c>
      <c r="G1452" s="174">
        <v>0</v>
      </c>
      <c r="H1452" s="174">
        <v>0</v>
      </c>
      <c r="I1452" s="174">
        <v>0</v>
      </c>
      <c r="J1452" s="174">
        <v>0</v>
      </c>
      <c r="K1452" s="174">
        <v>0</v>
      </c>
      <c r="L1452" s="174">
        <v>0</v>
      </c>
      <c r="M1452" s="174">
        <v>0</v>
      </c>
      <c r="N1452" s="174">
        <v>0</v>
      </c>
    </row>
    <row r="1453" spans="1:14" hidden="1" outlineLevel="1" x14ac:dyDescent="0.25">
      <c r="A1453" s="175" t="s">
        <v>330</v>
      </c>
      <c r="B1453" s="175" t="s">
        <v>331</v>
      </c>
      <c r="C1453" s="175" t="s">
        <v>167</v>
      </c>
      <c r="D1453" s="175" t="s">
        <v>168</v>
      </c>
      <c r="E1453" s="175"/>
      <c r="F1453" s="174">
        <v>0</v>
      </c>
      <c r="G1453" s="174">
        <v>129792</v>
      </c>
      <c r="H1453" s="174">
        <v>0</v>
      </c>
      <c r="I1453" s="174">
        <v>0</v>
      </c>
      <c r="J1453" s="174">
        <v>0</v>
      </c>
      <c r="K1453" s="174">
        <v>113568</v>
      </c>
      <c r="L1453" s="174">
        <v>0</v>
      </c>
      <c r="M1453" s="174">
        <v>0</v>
      </c>
      <c r="N1453" s="174">
        <v>243360</v>
      </c>
    </row>
    <row r="1454" spans="1:14" hidden="1" outlineLevel="1" x14ac:dyDescent="0.25">
      <c r="A1454" s="175" t="s">
        <v>330</v>
      </c>
      <c r="B1454" s="175" t="s">
        <v>331</v>
      </c>
      <c r="C1454" s="175" t="s">
        <v>169</v>
      </c>
      <c r="D1454" s="175" t="s">
        <v>170</v>
      </c>
      <c r="E1454" s="175"/>
      <c r="F1454" s="174">
        <v>0</v>
      </c>
      <c r="G1454" s="174">
        <v>0</v>
      </c>
      <c r="H1454" s="174">
        <v>0</v>
      </c>
      <c r="I1454" s="174">
        <v>0</v>
      </c>
      <c r="J1454" s="174">
        <v>8112</v>
      </c>
      <c r="K1454" s="174">
        <v>0</v>
      </c>
      <c r="L1454" s="174">
        <v>0</v>
      </c>
      <c r="M1454" s="174">
        <v>0</v>
      </c>
      <c r="N1454" s="174">
        <v>8112</v>
      </c>
    </row>
    <row r="1455" spans="1:14" hidden="1" outlineLevel="1" x14ac:dyDescent="0.25">
      <c r="A1455" s="175" t="s">
        <v>330</v>
      </c>
      <c r="B1455" s="175" t="s">
        <v>331</v>
      </c>
      <c r="C1455" s="175" t="s">
        <v>171</v>
      </c>
      <c r="D1455" s="175" t="s">
        <v>172</v>
      </c>
      <c r="E1455" s="175"/>
      <c r="F1455" s="174">
        <v>6768</v>
      </c>
      <c r="G1455" s="174">
        <v>20272</v>
      </c>
      <c r="H1455" s="174">
        <v>0</v>
      </c>
      <c r="I1455" s="174">
        <v>0</v>
      </c>
      <c r="J1455" s="174">
        <v>13616</v>
      </c>
      <c r="K1455" s="174">
        <v>0</v>
      </c>
      <c r="L1455" s="174">
        <v>0</v>
      </c>
      <c r="M1455" s="174">
        <v>0</v>
      </c>
      <c r="N1455" s="174">
        <v>40656</v>
      </c>
    </row>
    <row r="1456" spans="1:14" hidden="1" outlineLevel="1" x14ac:dyDescent="0.25">
      <c r="A1456" s="175" t="s">
        <v>330</v>
      </c>
      <c r="B1456" s="175" t="s">
        <v>331</v>
      </c>
      <c r="C1456" s="175" t="s">
        <v>173</v>
      </c>
      <c r="D1456" s="175" t="s">
        <v>174</v>
      </c>
      <c r="E1456" s="175"/>
      <c r="F1456" s="174">
        <v>0</v>
      </c>
      <c r="G1456" s="174">
        <v>13984</v>
      </c>
      <c r="H1456" s="174">
        <v>0</v>
      </c>
      <c r="I1456" s="174">
        <v>0</v>
      </c>
      <c r="J1456" s="174">
        <v>0</v>
      </c>
      <c r="K1456" s="174">
        <v>0</v>
      </c>
      <c r="L1456" s="174">
        <v>0</v>
      </c>
      <c r="M1456" s="174">
        <v>0</v>
      </c>
      <c r="N1456" s="174">
        <v>13984</v>
      </c>
    </row>
    <row r="1457" spans="1:14" hidden="1" outlineLevel="1" x14ac:dyDescent="0.25">
      <c r="A1457" s="175" t="s">
        <v>330</v>
      </c>
      <c r="B1457" s="175" t="s">
        <v>331</v>
      </c>
      <c r="C1457" s="175" t="s">
        <v>175</v>
      </c>
      <c r="D1457" s="175" t="s">
        <v>176</v>
      </c>
      <c r="E1457" s="175"/>
      <c r="F1457" s="174">
        <v>0</v>
      </c>
      <c r="G1457" s="174">
        <v>8160</v>
      </c>
      <c r="H1457" s="174">
        <v>0</v>
      </c>
      <c r="I1457" s="174">
        <v>0</v>
      </c>
      <c r="J1457" s="174">
        <v>0</v>
      </c>
      <c r="K1457" s="174">
        <v>41344</v>
      </c>
      <c r="L1457" s="174">
        <v>0</v>
      </c>
      <c r="M1457" s="174">
        <v>0</v>
      </c>
      <c r="N1457" s="174">
        <v>49504</v>
      </c>
    </row>
    <row r="1458" spans="1:14" hidden="1" outlineLevel="1" x14ac:dyDescent="0.25">
      <c r="A1458" s="175" t="s">
        <v>330</v>
      </c>
      <c r="B1458" s="175" t="s">
        <v>331</v>
      </c>
      <c r="C1458" s="175" t="s">
        <v>177</v>
      </c>
      <c r="D1458" s="175" t="s">
        <v>178</v>
      </c>
      <c r="E1458" s="175"/>
      <c r="F1458" s="174">
        <v>616080</v>
      </c>
      <c r="G1458" s="174">
        <v>0</v>
      </c>
      <c r="H1458" s="174">
        <v>0</v>
      </c>
      <c r="I1458" s="174">
        <v>0</v>
      </c>
      <c r="J1458" s="174">
        <v>0</v>
      </c>
      <c r="K1458" s="174">
        <v>0</v>
      </c>
      <c r="L1458" s="174">
        <v>0</v>
      </c>
      <c r="M1458" s="174">
        <v>0</v>
      </c>
      <c r="N1458" s="174">
        <v>616080</v>
      </c>
    </row>
    <row r="1459" spans="1:14" hidden="1" outlineLevel="1" x14ac:dyDescent="0.25">
      <c r="A1459" s="175" t="s">
        <v>330</v>
      </c>
      <c r="B1459" s="175" t="s">
        <v>331</v>
      </c>
      <c r="C1459" s="175" t="s">
        <v>179</v>
      </c>
      <c r="D1459" s="175" t="s">
        <v>180</v>
      </c>
      <c r="E1459" s="175"/>
      <c r="F1459" s="174">
        <v>216752</v>
      </c>
      <c r="G1459" s="174">
        <v>0</v>
      </c>
      <c r="H1459" s="174">
        <v>0</v>
      </c>
      <c r="I1459" s="174">
        <v>0</v>
      </c>
      <c r="J1459" s="174">
        <v>0</v>
      </c>
      <c r="K1459" s="174">
        <v>0</v>
      </c>
      <c r="L1459" s="174">
        <v>0</v>
      </c>
      <c r="M1459" s="174">
        <v>0</v>
      </c>
      <c r="N1459" s="174">
        <v>216752</v>
      </c>
    </row>
    <row r="1460" spans="1:14" hidden="1" outlineLevel="1" x14ac:dyDescent="0.25">
      <c r="A1460" s="175" t="s">
        <v>330</v>
      </c>
      <c r="B1460" s="175" t="s">
        <v>331</v>
      </c>
      <c r="C1460" s="175" t="s">
        <v>181</v>
      </c>
      <c r="D1460" s="175" t="s">
        <v>182</v>
      </c>
      <c r="E1460" s="175"/>
      <c r="F1460" s="174">
        <v>0</v>
      </c>
      <c r="G1460" s="174">
        <v>0</v>
      </c>
      <c r="H1460" s="174">
        <v>0</v>
      </c>
      <c r="I1460" s="174">
        <v>0</v>
      </c>
      <c r="J1460" s="174">
        <v>0</v>
      </c>
      <c r="K1460" s="174">
        <v>2112</v>
      </c>
      <c r="L1460" s="174">
        <v>0</v>
      </c>
      <c r="M1460" s="174">
        <v>0</v>
      </c>
      <c r="N1460" s="174">
        <v>2112</v>
      </c>
    </row>
    <row r="1461" spans="1:14" hidden="1" outlineLevel="1" x14ac:dyDescent="0.25">
      <c r="A1461" s="175" t="s">
        <v>330</v>
      </c>
      <c r="B1461" s="175" t="s">
        <v>331</v>
      </c>
      <c r="C1461" s="175" t="s">
        <v>183</v>
      </c>
      <c r="D1461" s="175" t="s">
        <v>184</v>
      </c>
      <c r="E1461" s="175"/>
      <c r="F1461" s="174">
        <v>0</v>
      </c>
      <c r="G1461" s="174">
        <v>0</v>
      </c>
      <c r="H1461" s="174">
        <v>0</v>
      </c>
      <c r="I1461" s="174">
        <v>0</v>
      </c>
      <c r="J1461" s="174">
        <v>0</v>
      </c>
      <c r="K1461" s="174">
        <v>0</v>
      </c>
      <c r="L1461" s="174">
        <v>0</v>
      </c>
      <c r="M1461" s="174">
        <v>0</v>
      </c>
      <c r="N1461" s="174">
        <v>0</v>
      </c>
    </row>
    <row r="1462" spans="1:14" hidden="1" outlineLevel="1" x14ac:dyDescent="0.25">
      <c r="A1462" s="175" t="s">
        <v>330</v>
      </c>
      <c r="B1462" s="175" t="s">
        <v>331</v>
      </c>
      <c r="C1462" s="175" t="s">
        <v>185</v>
      </c>
      <c r="D1462" s="175" t="s">
        <v>186</v>
      </c>
      <c r="E1462" s="175"/>
      <c r="F1462" s="174">
        <v>0</v>
      </c>
      <c r="G1462" s="174">
        <v>0</v>
      </c>
      <c r="H1462" s="174">
        <v>0</v>
      </c>
      <c r="I1462" s="174">
        <v>0</v>
      </c>
      <c r="J1462" s="174">
        <v>0</v>
      </c>
      <c r="K1462" s="174">
        <v>37680</v>
      </c>
      <c r="L1462" s="174">
        <v>0</v>
      </c>
      <c r="M1462" s="174">
        <v>0</v>
      </c>
      <c r="N1462" s="174">
        <v>37680</v>
      </c>
    </row>
    <row r="1463" spans="1:14" hidden="1" outlineLevel="1" x14ac:dyDescent="0.25">
      <c r="A1463" s="175" t="s">
        <v>330</v>
      </c>
      <c r="B1463" s="175" t="s">
        <v>331</v>
      </c>
      <c r="C1463" s="175" t="s">
        <v>187</v>
      </c>
      <c r="D1463" s="175" t="s">
        <v>188</v>
      </c>
      <c r="E1463" s="175"/>
      <c r="F1463" s="174">
        <v>0</v>
      </c>
      <c r="G1463" s="174">
        <v>0</v>
      </c>
      <c r="H1463" s="174">
        <v>0</v>
      </c>
      <c r="I1463" s="174">
        <v>0</v>
      </c>
      <c r="J1463" s="174">
        <v>0</v>
      </c>
      <c r="K1463" s="174">
        <v>0</v>
      </c>
      <c r="L1463" s="174">
        <v>0</v>
      </c>
      <c r="M1463" s="174">
        <v>0</v>
      </c>
      <c r="N1463" s="174">
        <v>0</v>
      </c>
    </row>
    <row r="1464" spans="1:14" hidden="1" outlineLevel="1" x14ac:dyDescent="0.25">
      <c r="A1464" s="175" t="s">
        <v>330</v>
      </c>
      <c r="B1464" s="175" t="s">
        <v>331</v>
      </c>
      <c r="C1464" s="175" t="s">
        <v>189</v>
      </c>
      <c r="D1464" s="175" t="s">
        <v>190</v>
      </c>
      <c r="E1464" s="175"/>
      <c r="F1464" s="174">
        <v>0</v>
      </c>
      <c r="G1464" s="174">
        <v>0</v>
      </c>
      <c r="H1464" s="174">
        <v>0</v>
      </c>
      <c r="I1464" s="174">
        <v>0</v>
      </c>
      <c r="J1464" s="174">
        <v>0</v>
      </c>
      <c r="K1464" s="174">
        <v>0</v>
      </c>
      <c r="L1464" s="174">
        <v>0</v>
      </c>
      <c r="M1464" s="174">
        <v>0</v>
      </c>
      <c r="N1464" s="174">
        <v>0</v>
      </c>
    </row>
    <row r="1465" spans="1:14" hidden="1" outlineLevel="1" x14ac:dyDescent="0.25">
      <c r="A1465" s="175" t="s">
        <v>330</v>
      </c>
      <c r="B1465" s="175" t="s">
        <v>331</v>
      </c>
      <c r="C1465" s="175" t="s">
        <v>191</v>
      </c>
      <c r="D1465" s="175" t="s">
        <v>192</v>
      </c>
      <c r="E1465" s="175"/>
      <c r="F1465" s="174">
        <v>0</v>
      </c>
      <c r="G1465" s="174">
        <v>555520</v>
      </c>
      <c r="H1465" s="174">
        <v>0</v>
      </c>
      <c r="I1465" s="174">
        <v>0</v>
      </c>
      <c r="J1465" s="174">
        <v>0</v>
      </c>
      <c r="K1465" s="174">
        <v>0</v>
      </c>
      <c r="L1465" s="174">
        <v>0</v>
      </c>
      <c r="M1465" s="174">
        <v>0</v>
      </c>
      <c r="N1465" s="174">
        <v>555520</v>
      </c>
    </row>
    <row r="1466" spans="1:14" hidden="1" outlineLevel="1" x14ac:dyDescent="0.25">
      <c r="A1466" s="175" t="s">
        <v>330</v>
      </c>
      <c r="B1466" s="175" t="s">
        <v>331</v>
      </c>
      <c r="C1466" s="175" t="s">
        <v>193</v>
      </c>
      <c r="D1466" s="175" t="s">
        <v>194</v>
      </c>
      <c r="E1466" s="175"/>
      <c r="F1466" s="174">
        <v>0</v>
      </c>
      <c r="G1466" s="174">
        <v>0</v>
      </c>
      <c r="H1466" s="174">
        <v>0</v>
      </c>
      <c r="I1466" s="174">
        <v>0</v>
      </c>
      <c r="J1466" s="174">
        <v>29648</v>
      </c>
      <c r="K1466" s="174">
        <v>0</v>
      </c>
      <c r="L1466" s="174">
        <v>0</v>
      </c>
      <c r="M1466" s="174">
        <v>0</v>
      </c>
      <c r="N1466" s="174">
        <v>29648</v>
      </c>
    </row>
    <row r="1467" spans="1:14" hidden="1" outlineLevel="1" x14ac:dyDescent="0.25">
      <c r="A1467" s="175" t="s">
        <v>330</v>
      </c>
      <c r="B1467" s="175" t="s">
        <v>331</v>
      </c>
      <c r="C1467" s="175" t="s">
        <v>195</v>
      </c>
      <c r="D1467" s="175" t="s">
        <v>196</v>
      </c>
      <c r="E1467" s="175"/>
      <c r="F1467" s="174">
        <v>0</v>
      </c>
      <c r="G1467" s="174">
        <v>0</v>
      </c>
      <c r="H1467" s="174">
        <v>0</v>
      </c>
      <c r="I1467" s="174">
        <v>0</v>
      </c>
      <c r="J1467" s="174">
        <v>10512</v>
      </c>
      <c r="K1467" s="174">
        <v>0</v>
      </c>
      <c r="L1467" s="174">
        <v>0</v>
      </c>
      <c r="M1467" s="174">
        <v>0</v>
      </c>
      <c r="N1467" s="174">
        <v>10512</v>
      </c>
    </row>
    <row r="1468" spans="1:14" hidden="1" outlineLevel="1" x14ac:dyDescent="0.25">
      <c r="A1468" s="175" t="s">
        <v>330</v>
      </c>
      <c r="B1468" s="175" t="s">
        <v>331</v>
      </c>
      <c r="C1468" s="175" t="s">
        <v>197</v>
      </c>
      <c r="D1468" s="175" t="s">
        <v>198</v>
      </c>
      <c r="E1468" s="175"/>
      <c r="F1468" s="174">
        <v>0</v>
      </c>
      <c r="G1468" s="174">
        <v>0</v>
      </c>
      <c r="H1468" s="174">
        <v>0</v>
      </c>
      <c r="I1468" s="174">
        <v>0</v>
      </c>
      <c r="J1468" s="174">
        <v>17952</v>
      </c>
      <c r="K1468" s="174">
        <v>0</v>
      </c>
      <c r="L1468" s="174">
        <v>0</v>
      </c>
      <c r="M1468" s="174">
        <v>0</v>
      </c>
      <c r="N1468" s="174">
        <v>17952</v>
      </c>
    </row>
    <row r="1469" spans="1:14" hidden="1" outlineLevel="1" x14ac:dyDescent="0.25">
      <c r="A1469" s="175" t="s">
        <v>330</v>
      </c>
      <c r="B1469" s="175" t="s">
        <v>331</v>
      </c>
      <c r="C1469" s="175" t="s">
        <v>199</v>
      </c>
      <c r="D1469" s="175" t="s">
        <v>200</v>
      </c>
      <c r="E1469" s="175"/>
      <c r="F1469" s="174">
        <v>0</v>
      </c>
      <c r="G1469" s="174">
        <v>0</v>
      </c>
      <c r="H1469" s="174">
        <v>0</v>
      </c>
      <c r="I1469" s="174">
        <v>0</v>
      </c>
      <c r="J1469" s="174">
        <v>0</v>
      </c>
      <c r="K1469" s="174">
        <v>0</v>
      </c>
      <c r="L1469" s="174">
        <v>0</v>
      </c>
      <c r="M1469" s="174">
        <v>0</v>
      </c>
      <c r="N1469" s="174">
        <v>0</v>
      </c>
    </row>
    <row r="1470" spans="1:14" hidden="1" outlineLevel="1" x14ac:dyDescent="0.25">
      <c r="A1470" s="175" t="s">
        <v>330</v>
      </c>
      <c r="B1470" s="175" t="s">
        <v>331</v>
      </c>
      <c r="C1470" s="175" t="s">
        <v>201</v>
      </c>
      <c r="D1470" s="175" t="s">
        <v>202</v>
      </c>
      <c r="E1470" s="175"/>
      <c r="F1470" s="174">
        <v>41856</v>
      </c>
      <c r="G1470" s="174">
        <v>0</v>
      </c>
      <c r="H1470" s="174">
        <v>0</v>
      </c>
      <c r="I1470" s="174">
        <v>0</v>
      </c>
      <c r="J1470" s="174">
        <v>1152</v>
      </c>
      <c r="K1470" s="174">
        <v>0</v>
      </c>
      <c r="L1470" s="174">
        <v>0</v>
      </c>
      <c r="M1470" s="174">
        <v>0</v>
      </c>
      <c r="N1470" s="174">
        <v>43008</v>
      </c>
    </row>
    <row r="1471" spans="1:14" hidden="1" outlineLevel="1" x14ac:dyDescent="0.25">
      <c r="A1471" s="175" t="s">
        <v>330</v>
      </c>
      <c r="B1471" s="175" t="s">
        <v>331</v>
      </c>
      <c r="C1471" s="175" t="s">
        <v>203</v>
      </c>
      <c r="D1471" s="175" t="s">
        <v>204</v>
      </c>
      <c r="E1471" s="175"/>
      <c r="F1471" s="174">
        <v>696096</v>
      </c>
      <c r="G1471" s="174">
        <v>0</v>
      </c>
      <c r="H1471" s="174">
        <v>0</v>
      </c>
      <c r="I1471" s="174">
        <v>0</v>
      </c>
      <c r="J1471" s="174">
        <v>0</v>
      </c>
      <c r="K1471" s="174">
        <v>0</v>
      </c>
      <c r="L1471" s="174">
        <v>0</v>
      </c>
      <c r="M1471" s="174">
        <v>0</v>
      </c>
      <c r="N1471" s="174">
        <v>696096</v>
      </c>
    </row>
    <row r="1472" spans="1:14" hidden="1" outlineLevel="1" x14ac:dyDescent="0.25">
      <c r="A1472" s="175" t="s">
        <v>330</v>
      </c>
      <c r="B1472" s="175" t="s">
        <v>331</v>
      </c>
      <c r="C1472" s="175" t="s">
        <v>205</v>
      </c>
      <c r="D1472" s="175" t="s">
        <v>206</v>
      </c>
      <c r="E1472" s="175"/>
      <c r="F1472" s="174">
        <v>163776</v>
      </c>
      <c r="G1472" s="174">
        <v>0</v>
      </c>
      <c r="H1472" s="174">
        <v>0</v>
      </c>
      <c r="I1472" s="174">
        <v>0</v>
      </c>
      <c r="J1472" s="174">
        <v>36672</v>
      </c>
      <c r="K1472" s="174">
        <v>0</v>
      </c>
      <c r="L1472" s="174">
        <v>0</v>
      </c>
      <c r="M1472" s="174">
        <v>0</v>
      </c>
      <c r="N1472" s="174">
        <v>200448</v>
      </c>
    </row>
    <row r="1473" spans="1:14" hidden="1" outlineLevel="1" x14ac:dyDescent="0.25">
      <c r="A1473" s="175" t="s">
        <v>330</v>
      </c>
      <c r="B1473" s="175" t="s">
        <v>331</v>
      </c>
      <c r="C1473" s="175" t="s">
        <v>207</v>
      </c>
      <c r="D1473" s="175" t="s">
        <v>208</v>
      </c>
      <c r="E1473" s="175"/>
      <c r="F1473" s="174">
        <v>0</v>
      </c>
      <c r="G1473" s="174">
        <v>0</v>
      </c>
      <c r="H1473" s="174">
        <v>0</v>
      </c>
      <c r="I1473" s="174">
        <v>0</v>
      </c>
      <c r="J1473" s="174">
        <v>0</v>
      </c>
      <c r="K1473" s="174">
        <v>0</v>
      </c>
      <c r="L1473" s="174">
        <v>0</v>
      </c>
      <c r="M1473" s="174">
        <v>0</v>
      </c>
      <c r="N1473" s="174">
        <v>0</v>
      </c>
    </row>
    <row r="1474" spans="1:14" hidden="1" outlineLevel="1" x14ac:dyDescent="0.25">
      <c r="A1474" s="175" t="s">
        <v>330</v>
      </c>
      <c r="B1474" s="175" t="s">
        <v>331</v>
      </c>
      <c r="C1474" s="175" t="s">
        <v>209</v>
      </c>
      <c r="D1474" s="175" t="s">
        <v>210</v>
      </c>
      <c r="E1474" s="175"/>
      <c r="F1474" s="174">
        <v>1754912</v>
      </c>
      <c r="G1474" s="174">
        <v>1162896</v>
      </c>
      <c r="H1474" s="174">
        <v>0</v>
      </c>
      <c r="I1474" s="174">
        <v>0</v>
      </c>
      <c r="J1474" s="174">
        <v>374800</v>
      </c>
      <c r="K1474" s="174">
        <v>196912</v>
      </c>
      <c r="L1474" s="174">
        <v>0</v>
      </c>
      <c r="M1474" s="174">
        <v>0</v>
      </c>
      <c r="N1474" s="174">
        <v>3489520</v>
      </c>
    </row>
    <row r="1475" spans="1:14" hidden="1" outlineLevel="1" x14ac:dyDescent="0.25">
      <c r="D1475" s="173" t="s">
        <v>211</v>
      </c>
      <c r="E1475" s="173"/>
    </row>
    <row r="1476" spans="1:14" hidden="1" outlineLevel="1" x14ac:dyDescent="0.25">
      <c r="A1476" s="175" t="s">
        <v>330</v>
      </c>
      <c r="B1476" s="175" t="s">
        <v>331</v>
      </c>
      <c r="C1476" s="175" t="s">
        <v>212</v>
      </c>
      <c r="D1476" s="175" t="s">
        <v>213</v>
      </c>
      <c r="E1476" s="175"/>
      <c r="F1476" s="174">
        <v>0</v>
      </c>
      <c r="G1476" s="174">
        <v>0</v>
      </c>
      <c r="H1476" s="174">
        <v>0</v>
      </c>
      <c r="I1476" s="174">
        <v>0</v>
      </c>
      <c r="J1476" s="174">
        <v>0</v>
      </c>
      <c r="K1476" s="174">
        <v>0</v>
      </c>
      <c r="L1476" s="174">
        <v>0</v>
      </c>
      <c r="M1476" s="174">
        <v>0</v>
      </c>
      <c r="N1476" s="174">
        <v>0</v>
      </c>
    </row>
    <row r="1477" spans="1:14" hidden="1" outlineLevel="1" x14ac:dyDescent="0.25">
      <c r="A1477" s="175" t="s">
        <v>330</v>
      </c>
      <c r="B1477" s="175" t="s">
        <v>331</v>
      </c>
      <c r="C1477" s="175" t="s">
        <v>214</v>
      </c>
      <c r="D1477" s="175" t="s">
        <v>215</v>
      </c>
      <c r="E1477" s="175"/>
      <c r="F1477" s="174">
        <v>0</v>
      </c>
      <c r="G1477" s="174">
        <v>0</v>
      </c>
      <c r="H1477" s="174">
        <v>0</v>
      </c>
      <c r="I1477" s="174">
        <v>0</v>
      </c>
      <c r="J1477" s="174">
        <v>0</v>
      </c>
      <c r="K1477" s="174">
        <v>0</v>
      </c>
      <c r="L1477" s="174">
        <v>0</v>
      </c>
      <c r="M1477" s="174">
        <v>0</v>
      </c>
      <c r="N1477" s="174">
        <v>0</v>
      </c>
    </row>
    <row r="1478" spans="1:14" hidden="1" outlineLevel="1" x14ac:dyDescent="0.25">
      <c r="A1478" s="175" t="s">
        <v>330</v>
      </c>
      <c r="B1478" s="175" t="s">
        <v>331</v>
      </c>
      <c r="C1478" s="175" t="s">
        <v>216</v>
      </c>
      <c r="D1478" s="175" t="s">
        <v>217</v>
      </c>
      <c r="E1478" s="175"/>
      <c r="F1478" s="174">
        <v>0</v>
      </c>
      <c r="G1478" s="174">
        <v>0</v>
      </c>
      <c r="H1478" s="174">
        <v>0</v>
      </c>
      <c r="I1478" s="174">
        <v>0</v>
      </c>
      <c r="J1478" s="174">
        <v>0</v>
      </c>
      <c r="K1478" s="174">
        <v>0</v>
      </c>
      <c r="L1478" s="174">
        <v>0</v>
      </c>
      <c r="M1478" s="174">
        <v>0</v>
      </c>
      <c r="N1478" s="174">
        <v>0</v>
      </c>
    </row>
    <row r="1479" spans="1:14" hidden="1" outlineLevel="1" x14ac:dyDescent="0.25">
      <c r="A1479" s="175" t="s">
        <v>330</v>
      </c>
      <c r="B1479" s="175" t="s">
        <v>331</v>
      </c>
      <c r="C1479" s="175" t="s">
        <v>218</v>
      </c>
      <c r="D1479" s="175" t="s">
        <v>219</v>
      </c>
      <c r="E1479" s="175"/>
      <c r="F1479" s="174">
        <v>0</v>
      </c>
      <c r="G1479" s="174">
        <v>0</v>
      </c>
      <c r="H1479" s="174">
        <v>0</v>
      </c>
      <c r="I1479" s="174">
        <v>0</v>
      </c>
      <c r="J1479" s="174">
        <v>0</v>
      </c>
      <c r="K1479" s="174">
        <v>0</v>
      </c>
      <c r="L1479" s="174">
        <v>0</v>
      </c>
      <c r="M1479" s="174">
        <v>0</v>
      </c>
      <c r="N1479" s="174">
        <v>0</v>
      </c>
    </row>
    <row r="1480" spans="1:14" hidden="1" outlineLevel="1" x14ac:dyDescent="0.25">
      <c r="A1480" s="175" t="s">
        <v>330</v>
      </c>
      <c r="B1480" s="175" t="s">
        <v>331</v>
      </c>
      <c r="C1480" s="175" t="s">
        <v>482</v>
      </c>
      <c r="D1480" s="175" t="s">
        <v>483</v>
      </c>
      <c r="E1480" s="175"/>
      <c r="F1480" s="174">
        <v>0</v>
      </c>
      <c r="G1480" s="174">
        <v>0</v>
      </c>
      <c r="H1480" s="174">
        <v>0</v>
      </c>
      <c r="I1480" s="174">
        <v>0</v>
      </c>
      <c r="J1480" s="174">
        <v>0</v>
      </c>
      <c r="K1480" s="174">
        <v>0</v>
      </c>
      <c r="L1480" s="174">
        <v>0</v>
      </c>
      <c r="M1480" s="174">
        <v>0</v>
      </c>
      <c r="N1480" s="174">
        <v>0</v>
      </c>
    </row>
    <row r="1481" spans="1:14" hidden="1" outlineLevel="1" x14ac:dyDescent="0.25">
      <c r="A1481" s="175" t="s">
        <v>330</v>
      </c>
      <c r="B1481" s="175" t="s">
        <v>331</v>
      </c>
      <c r="C1481" s="175" t="s">
        <v>484</v>
      </c>
      <c r="D1481" s="175" t="s">
        <v>220</v>
      </c>
      <c r="E1481" s="175"/>
      <c r="F1481" s="174">
        <v>0</v>
      </c>
      <c r="G1481" s="174">
        <v>0</v>
      </c>
      <c r="H1481" s="174">
        <v>0</v>
      </c>
      <c r="I1481" s="174">
        <v>0</v>
      </c>
      <c r="J1481" s="174">
        <v>0</v>
      </c>
      <c r="K1481" s="174">
        <v>0</v>
      </c>
      <c r="L1481" s="174">
        <v>0</v>
      </c>
      <c r="M1481" s="174">
        <v>0</v>
      </c>
      <c r="N1481" s="174">
        <v>0</v>
      </c>
    </row>
    <row r="1482" spans="1:14" hidden="1" outlineLevel="1" x14ac:dyDescent="0.25"/>
    <row r="1483" spans="1:14" hidden="1" outlineLevel="1" x14ac:dyDescent="0.25"/>
    <row r="1484" spans="1:14" hidden="1" outlineLevel="1" x14ac:dyDescent="0.25">
      <c r="A1484" s="173" t="s">
        <v>332</v>
      </c>
    </row>
    <row r="1485" spans="1:14" hidden="1" outlineLevel="1" x14ac:dyDescent="0.25">
      <c r="A1485" s="175" t="s">
        <v>6</v>
      </c>
      <c r="B1485" s="175" t="s">
        <v>143</v>
      </c>
      <c r="C1485" s="175" t="s">
        <v>14</v>
      </c>
      <c r="D1485" s="173" t="s">
        <v>144</v>
      </c>
      <c r="E1485" s="173"/>
      <c r="F1485" s="174" t="s">
        <v>145</v>
      </c>
      <c r="G1485" s="174" t="s">
        <v>146</v>
      </c>
      <c r="H1485" s="174" t="s">
        <v>147</v>
      </c>
      <c r="I1485" s="174" t="s">
        <v>148</v>
      </c>
      <c r="J1485" s="174" t="s">
        <v>149</v>
      </c>
      <c r="K1485" s="174" t="s">
        <v>150</v>
      </c>
      <c r="L1485" s="174" t="s">
        <v>151</v>
      </c>
      <c r="M1485" s="174" t="s">
        <v>152</v>
      </c>
      <c r="N1485" s="174" t="s">
        <v>5</v>
      </c>
    </row>
    <row r="1486" spans="1:14" hidden="1" outlineLevel="1" x14ac:dyDescent="0.25">
      <c r="A1486" s="175" t="s">
        <v>333</v>
      </c>
      <c r="B1486" s="175" t="s">
        <v>334</v>
      </c>
      <c r="C1486" s="175" t="s">
        <v>155</v>
      </c>
      <c r="D1486" s="175" t="s">
        <v>156</v>
      </c>
      <c r="E1486" s="175"/>
      <c r="F1486" s="174">
        <v>0</v>
      </c>
      <c r="G1486" s="174">
        <v>0</v>
      </c>
      <c r="H1486" s="174">
        <v>0</v>
      </c>
      <c r="I1486" s="174">
        <v>0</v>
      </c>
      <c r="J1486" s="174">
        <v>0</v>
      </c>
      <c r="K1486" s="174">
        <v>0</v>
      </c>
      <c r="L1486" s="174">
        <v>0</v>
      </c>
      <c r="M1486" s="174">
        <v>0</v>
      </c>
      <c r="N1486" s="174">
        <v>0</v>
      </c>
    </row>
    <row r="1487" spans="1:14" hidden="1" outlineLevel="1" x14ac:dyDescent="0.25">
      <c r="A1487" s="175" t="s">
        <v>333</v>
      </c>
      <c r="B1487" s="175" t="s">
        <v>334</v>
      </c>
      <c r="C1487" s="175" t="s">
        <v>157</v>
      </c>
      <c r="D1487" s="175" t="s">
        <v>158</v>
      </c>
      <c r="E1487" s="175"/>
      <c r="F1487" s="174">
        <v>0</v>
      </c>
      <c r="G1487" s="174">
        <v>0</v>
      </c>
      <c r="H1487" s="174">
        <v>0</v>
      </c>
      <c r="I1487" s="174">
        <v>0</v>
      </c>
      <c r="J1487" s="174">
        <v>32992</v>
      </c>
      <c r="K1487" s="174">
        <v>0</v>
      </c>
      <c r="L1487" s="174">
        <v>0</v>
      </c>
      <c r="M1487" s="174">
        <v>0</v>
      </c>
      <c r="N1487" s="174">
        <v>32992</v>
      </c>
    </row>
    <row r="1488" spans="1:14" hidden="1" outlineLevel="1" x14ac:dyDescent="0.25">
      <c r="A1488" s="175" t="s">
        <v>333</v>
      </c>
      <c r="B1488" s="175" t="s">
        <v>334</v>
      </c>
      <c r="C1488" s="175" t="s">
        <v>159</v>
      </c>
      <c r="D1488" s="175" t="s">
        <v>160</v>
      </c>
      <c r="E1488" s="175"/>
      <c r="F1488" s="174">
        <v>0</v>
      </c>
      <c r="G1488" s="174">
        <v>40880</v>
      </c>
      <c r="H1488" s="174">
        <v>0</v>
      </c>
      <c r="I1488" s="174">
        <v>0</v>
      </c>
      <c r="J1488" s="174">
        <v>0</v>
      </c>
      <c r="K1488" s="174">
        <v>0</v>
      </c>
      <c r="L1488" s="174">
        <v>0</v>
      </c>
      <c r="M1488" s="174">
        <v>0</v>
      </c>
      <c r="N1488" s="174">
        <v>40880</v>
      </c>
    </row>
    <row r="1489" spans="1:14" hidden="1" outlineLevel="1" x14ac:dyDescent="0.25">
      <c r="A1489" s="175" t="s">
        <v>333</v>
      </c>
      <c r="B1489" s="175" t="s">
        <v>334</v>
      </c>
      <c r="C1489" s="175" t="s">
        <v>161</v>
      </c>
      <c r="D1489" s="175" t="s">
        <v>162</v>
      </c>
      <c r="E1489" s="175"/>
      <c r="F1489" s="174">
        <v>3696</v>
      </c>
      <c r="G1489" s="174">
        <v>288</v>
      </c>
      <c r="H1489" s="174">
        <v>0</v>
      </c>
      <c r="I1489" s="174">
        <v>0</v>
      </c>
      <c r="J1489" s="174">
        <v>7296</v>
      </c>
      <c r="K1489" s="174">
        <v>0</v>
      </c>
      <c r="L1489" s="174">
        <v>0</v>
      </c>
      <c r="M1489" s="174">
        <v>0</v>
      </c>
      <c r="N1489" s="174">
        <v>11280</v>
      </c>
    </row>
    <row r="1490" spans="1:14" hidden="1" outlineLevel="1" x14ac:dyDescent="0.25">
      <c r="A1490" s="175" t="s">
        <v>333</v>
      </c>
      <c r="B1490" s="175" t="s">
        <v>334</v>
      </c>
      <c r="C1490" s="175" t="s">
        <v>163</v>
      </c>
      <c r="D1490" s="175" t="s">
        <v>164</v>
      </c>
      <c r="E1490" s="175"/>
      <c r="F1490" s="174">
        <v>0</v>
      </c>
      <c r="G1490" s="174">
        <v>0</v>
      </c>
      <c r="H1490" s="174">
        <v>0</v>
      </c>
      <c r="I1490" s="174">
        <v>0</v>
      </c>
      <c r="J1490" s="174">
        <v>0</v>
      </c>
      <c r="K1490" s="174">
        <v>0</v>
      </c>
      <c r="L1490" s="174">
        <v>0</v>
      </c>
      <c r="M1490" s="174">
        <v>0</v>
      </c>
      <c r="N1490" s="174">
        <v>0</v>
      </c>
    </row>
    <row r="1491" spans="1:14" hidden="1" outlineLevel="1" x14ac:dyDescent="0.25">
      <c r="A1491" s="175" t="s">
        <v>333</v>
      </c>
      <c r="B1491" s="175" t="s">
        <v>334</v>
      </c>
      <c r="C1491" s="175" t="s">
        <v>165</v>
      </c>
      <c r="D1491" s="175" t="s">
        <v>166</v>
      </c>
      <c r="E1491" s="175"/>
      <c r="F1491" s="174">
        <v>0</v>
      </c>
      <c r="G1491" s="174">
        <v>0</v>
      </c>
      <c r="H1491" s="174">
        <v>0</v>
      </c>
      <c r="I1491" s="174">
        <v>0</v>
      </c>
      <c r="J1491" s="174">
        <v>0</v>
      </c>
      <c r="K1491" s="174">
        <v>0</v>
      </c>
      <c r="L1491" s="174">
        <v>0</v>
      </c>
      <c r="M1491" s="174">
        <v>0</v>
      </c>
      <c r="N1491" s="174">
        <v>0</v>
      </c>
    </row>
    <row r="1492" spans="1:14" hidden="1" outlineLevel="1" x14ac:dyDescent="0.25">
      <c r="A1492" s="175" t="s">
        <v>333</v>
      </c>
      <c r="B1492" s="175" t="s">
        <v>334</v>
      </c>
      <c r="C1492" s="175" t="s">
        <v>167</v>
      </c>
      <c r="D1492" s="175" t="s">
        <v>168</v>
      </c>
      <c r="E1492" s="175"/>
      <c r="F1492" s="174">
        <v>0</v>
      </c>
      <c r="G1492" s="174">
        <v>3200</v>
      </c>
      <c r="H1492" s="174">
        <v>0</v>
      </c>
      <c r="I1492" s="174">
        <v>0</v>
      </c>
      <c r="J1492" s="174">
        <v>0</v>
      </c>
      <c r="K1492" s="174">
        <v>6400</v>
      </c>
      <c r="L1492" s="174">
        <v>0</v>
      </c>
      <c r="M1492" s="174">
        <v>0</v>
      </c>
      <c r="N1492" s="174">
        <v>9600</v>
      </c>
    </row>
    <row r="1493" spans="1:14" hidden="1" outlineLevel="1" x14ac:dyDescent="0.25">
      <c r="A1493" s="175" t="s">
        <v>333</v>
      </c>
      <c r="B1493" s="175" t="s">
        <v>334</v>
      </c>
      <c r="C1493" s="175" t="s">
        <v>169</v>
      </c>
      <c r="D1493" s="175" t="s">
        <v>170</v>
      </c>
      <c r="E1493" s="175"/>
      <c r="F1493" s="174">
        <v>0</v>
      </c>
      <c r="G1493" s="174">
        <v>0</v>
      </c>
      <c r="H1493" s="174">
        <v>0</v>
      </c>
      <c r="I1493" s="174">
        <v>0</v>
      </c>
      <c r="J1493" s="174">
        <v>0</v>
      </c>
      <c r="K1493" s="174">
        <v>0</v>
      </c>
      <c r="L1493" s="174">
        <v>0</v>
      </c>
      <c r="M1493" s="174">
        <v>0</v>
      </c>
      <c r="N1493" s="174">
        <v>0</v>
      </c>
    </row>
    <row r="1494" spans="1:14" hidden="1" outlineLevel="1" x14ac:dyDescent="0.25">
      <c r="A1494" s="175" t="s">
        <v>333</v>
      </c>
      <c r="B1494" s="175" t="s">
        <v>334</v>
      </c>
      <c r="C1494" s="175" t="s">
        <v>171</v>
      </c>
      <c r="D1494" s="175" t="s">
        <v>172</v>
      </c>
      <c r="E1494" s="175"/>
      <c r="F1494" s="174">
        <v>3936</v>
      </c>
      <c r="G1494" s="174">
        <v>0</v>
      </c>
      <c r="H1494" s="174">
        <v>0</v>
      </c>
      <c r="I1494" s="174">
        <v>0</v>
      </c>
      <c r="J1494" s="174">
        <v>4480</v>
      </c>
      <c r="K1494" s="174">
        <v>0</v>
      </c>
      <c r="L1494" s="174">
        <v>0</v>
      </c>
      <c r="M1494" s="174">
        <v>0</v>
      </c>
      <c r="N1494" s="174">
        <v>8416</v>
      </c>
    </row>
    <row r="1495" spans="1:14" hidden="1" outlineLevel="1" x14ac:dyDescent="0.25">
      <c r="A1495" s="175" t="s">
        <v>333</v>
      </c>
      <c r="B1495" s="175" t="s">
        <v>334</v>
      </c>
      <c r="C1495" s="175" t="s">
        <v>173</v>
      </c>
      <c r="D1495" s="175" t="s">
        <v>174</v>
      </c>
      <c r="E1495" s="175"/>
      <c r="F1495" s="174">
        <v>0</v>
      </c>
      <c r="G1495" s="174">
        <v>32</v>
      </c>
      <c r="H1495" s="174">
        <v>0</v>
      </c>
      <c r="I1495" s="174">
        <v>0</v>
      </c>
      <c r="J1495" s="174">
        <v>0</v>
      </c>
      <c r="K1495" s="174">
        <v>0</v>
      </c>
      <c r="L1495" s="174">
        <v>0</v>
      </c>
      <c r="M1495" s="174">
        <v>0</v>
      </c>
      <c r="N1495" s="174">
        <v>32</v>
      </c>
    </row>
    <row r="1496" spans="1:14" hidden="1" outlineLevel="1" x14ac:dyDescent="0.25">
      <c r="A1496" s="175" t="s">
        <v>333</v>
      </c>
      <c r="B1496" s="175" t="s">
        <v>334</v>
      </c>
      <c r="C1496" s="175" t="s">
        <v>175</v>
      </c>
      <c r="D1496" s="175" t="s">
        <v>176</v>
      </c>
      <c r="E1496" s="175"/>
      <c r="F1496" s="174">
        <v>0</v>
      </c>
      <c r="G1496" s="174">
        <v>0</v>
      </c>
      <c r="H1496" s="174">
        <v>0</v>
      </c>
      <c r="I1496" s="174">
        <v>0</v>
      </c>
      <c r="J1496" s="174">
        <v>0</v>
      </c>
      <c r="K1496" s="174">
        <v>3312</v>
      </c>
      <c r="L1496" s="174">
        <v>0</v>
      </c>
      <c r="M1496" s="174">
        <v>0</v>
      </c>
      <c r="N1496" s="174">
        <v>3312</v>
      </c>
    </row>
    <row r="1497" spans="1:14" hidden="1" outlineLevel="1" x14ac:dyDescent="0.25">
      <c r="A1497" s="175" t="s">
        <v>333</v>
      </c>
      <c r="B1497" s="175" t="s">
        <v>334</v>
      </c>
      <c r="C1497" s="175" t="s">
        <v>177</v>
      </c>
      <c r="D1497" s="175" t="s">
        <v>178</v>
      </c>
      <c r="E1497" s="175"/>
      <c r="F1497" s="174">
        <v>128640</v>
      </c>
      <c r="G1497" s="174">
        <v>0</v>
      </c>
      <c r="H1497" s="174">
        <v>0</v>
      </c>
      <c r="I1497" s="174">
        <v>0</v>
      </c>
      <c r="J1497" s="174">
        <v>0</v>
      </c>
      <c r="K1497" s="174">
        <v>0</v>
      </c>
      <c r="L1497" s="174">
        <v>0</v>
      </c>
      <c r="M1497" s="174">
        <v>0</v>
      </c>
      <c r="N1497" s="174">
        <v>128640</v>
      </c>
    </row>
    <row r="1498" spans="1:14" hidden="1" outlineLevel="1" x14ac:dyDescent="0.25">
      <c r="A1498" s="175" t="s">
        <v>333</v>
      </c>
      <c r="B1498" s="175" t="s">
        <v>334</v>
      </c>
      <c r="C1498" s="175" t="s">
        <v>179</v>
      </c>
      <c r="D1498" s="175" t="s">
        <v>180</v>
      </c>
      <c r="E1498" s="175"/>
      <c r="F1498" s="174">
        <v>480</v>
      </c>
      <c r="G1498" s="174">
        <v>0</v>
      </c>
      <c r="H1498" s="174">
        <v>0</v>
      </c>
      <c r="I1498" s="174">
        <v>0</v>
      </c>
      <c r="J1498" s="174">
        <v>0</v>
      </c>
      <c r="K1498" s="174">
        <v>0</v>
      </c>
      <c r="L1498" s="174">
        <v>0</v>
      </c>
      <c r="M1498" s="174">
        <v>0</v>
      </c>
      <c r="N1498" s="174">
        <v>480</v>
      </c>
    </row>
    <row r="1499" spans="1:14" hidden="1" outlineLevel="1" x14ac:dyDescent="0.25">
      <c r="A1499" s="175" t="s">
        <v>333</v>
      </c>
      <c r="B1499" s="175" t="s">
        <v>334</v>
      </c>
      <c r="C1499" s="175" t="s">
        <v>181</v>
      </c>
      <c r="D1499" s="175" t="s">
        <v>182</v>
      </c>
      <c r="E1499" s="175"/>
      <c r="F1499" s="174">
        <v>0</v>
      </c>
      <c r="G1499" s="174">
        <v>0</v>
      </c>
      <c r="H1499" s="174">
        <v>0</v>
      </c>
      <c r="I1499" s="174">
        <v>0</v>
      </c>
      <c r="J1499" s="174">
        <v>0</v>
      </c>
      <c r="K1499" s="174">
        <v>3200</v>
      </c>
      <c r="L1499" s="174">
        <v>0</v>
      </c>
      <c r="M1499" s="174">
        <v>0</v>
      </c>
      <c r="N1499" s="174">
        <v>3200</v>
      </c>
    </row>
    <row r="1500" spans="1:14" hidden="1" outlineLevel="1" x14ac:dyDescent="0.25">
      <c r="A1500" s="175" t="s">
        <v>333</v>
      </c>
      <c r="B1500" s="175" t="s">
        <v>334</v>
      </c>
      <c r="C1500" s="175" t="s">
        <v>183</v>
      </c>
      <c r="D1500" s="175" t="s">
        <v>184</v>
      </c>
      <c r="E1500" s="175"/>
      <c r="F1500" s="174">
        <v>0</v>
      </c>
      <c r="G1500" s="174">
        <v>0</v>
      </c>
      <c r="H1500" s="174">
        <v>0</v>
      </c>
      <c r="I1500" s="174">
        <v>0</v>
      </c>
      <c r="J1500" s="174">
        <v>0</v>
      </c>
      <c r="K1500" s="174">
        <v>0</v>
      </c>
      <c r="L1500" s="174">
        <v>0</v>
      </c>
      <c r="M1500" s="174">
        <v>0</v>
      </c>
      <c r="N1500" s="174">
        <v>0</v>
      </c>
    </row>
    <row r="1501" spans="1:14" hidden="1" outlineLevel="1" x14ac:dyDescent="0.25">
      <c r="A1501" s="175" t="s">
        <v>333</v>
      </c>
      <c r="B1501" s="175" t="s">
        <v>334</v>
      </c>
      <c r="C1501" s="175" t="s">
        <v>185</v>
      </c>
      <c r="D1501" s="175" t="s">
        <v>186</v>
      </c>
      <c r="E1501" s="175"/>
      <c r="F1501" s="174">
        <v>4368</v>
      </c>
      <c r="G1501" s="174">
        <v>0</v>
      </c>
      <c r="H1501" s="174">
        <v>0</v>
      </c>
      <c r="I1501" s="174">
        <v>0</v>
      </c>
      <c r="J1501" s="174">
        <v>0</v>
      </c>
      <c r="K1501" s="174">
        <v>43568</v>
      </c>
      <c r="L1501" s="174">
        <v>0</v>
      </c>
      <c r="M1501" s="174">
        <v>0</v>
      </c>
      <c r="N1501" s="174">
        <v>47936</v>
      </c>
    </row>
    <row r="1502" spans="1:14" hidden="1" outlineLevel="1" x14ac:dyDescent="0.25">
      <c r="A1502" s="175" t="s">
        <v>333</v>
      </c>
      <c r="B1502" s="175" t="s">
        <v>334</v>
      </c>
      <c r="C1502" s="175" t="s">
        <v>187</v>
      </c>
      <c r="D1502" s="175" t="s">
        <v>188</v>
      </c>
      <c r="E1502" s="175"/>
      <c r="F1502" s="174">
        <v>0</v>
      </c>
      <c r="G1502" s="174">
        <v>0</v>
      </c>
      <c r="H1502" s="174">
        <v>0</v>
      </c>
      <c r="I1502" s="174">
        <v>0</v>
      </c>
      <c r="J1502" s="174">
        <v>0</v>
      </c>
      <c r="K1502" s="174">
        <v>0</v>
      </c>
      <c r="L1502" s="174">
        <v>0</v>
      </c>
      <c r="M1502" s="174">
        <v>0</v>
      </c>
      <c r="N1502" s="174">
        <v>0</v>
      </c>
    </row>
    <row r="1503" spans="1:14" hidden="1" outlineLevel="1" x14ac:dyDescent="0.25">
      <c r="A1503" s="175" t="s">
        <v>333</v>
      </c>
      <c r="B1503" s="175" t="s">
        <v>334</v>
      </c>
      <c r="C1503" s="175" t="s">
        <v>189</v>
      </c>
      <c r="D1503" s="175" t="s">
        <v>190</v>
      </c>
      <c r="E1503" s="175"/>
      <c r="F1503" s="174">
        <v>0</v>
      </c>
      <c r="G1503" s="174">
        <v>0</v>
      </c>
      <c r="H1503" s="174">
        <v>0</v>
      </c>
      <c r="I1503" s="174">
        <v>0</v>
      </c>
      <c r="J1503" s="174">
        <v>0</v>
      </c>
      <c r="K1503" s="174">
        <v>0</v>
      </c>
      <c r="L1503" s="174">
        <v>0</v>
      </c>
      <c r="M1503" s="174">
        <v>0</v>
      </c>
      <c r="N1503" s="174">
        <v>0</v>
      </c>
    </row>
    <row r="1504" spans="1:14" hidden="1" outlineLevel="1" x14ac:dyDescent="0.25">
      <c r="A1504" s="175" t="s">
        <v>333</v>
      </c>
      <c r="B1504" s="175" t="s">
        <v>334</v>
      </c>
      <c r="C1504" s="175" t="s">
        <v>191</v>
      </c>
      <c r="D1504" s="175" t="s">
        <v>192</v>
      </c>
      <c r="E1504" s="175"/>
      <c r="F1504" s="174">
        <v>0</v>
      </c>
      <c r="G1504" s="174">
        <v>35312</v>
      </c>
      <c r="H1504" s="174">
        <v>0</v>
      </c>
      <c r="I1504" s="174">
        <v>0</v>
      </c>
      <c r="J1504" s="174">
        <v>0</v>
      </c>
      <c r="K1504" s="174">
        <v>0</v>
      </c>
      <c r="L1504" s="174">
        <v>0</v>
      </c>
      <c r="M1504" s="174">
        <v>0</v>
      </c>
      <c r="N1504" s="174">
        <v>35312</v>
      </c>
    </row>
    <row r="1505" spans="1:14" hidden="1" outlineLevel="1" x14ac:dyDescent="0.25">
      <c r="A1505" s="175" t="s">
        <v>333</v>
      </c>
      <c r="B1505" s="175" t="s">
        <v>334</v>
      </c>
      <c r="C1505" s="175" t="s">
        <v>193</v>
      </c>
      <c r="D1505" s="175" t="s">
        <v>194</v>
      </c>
      <c r="E1505" s="175"/>
      <c r="F1505" s="174">
        <v>0</v>
      </c>
      <c r="G1505" s="174">
        <v>0</v>
      </c>
      <c r="H1505" s="174">
        <v>0</v>
      </c>
      <c r="I1505" s="174">
        <v>0</v>
      </c>
      <c r="J1505" s="174">
        <v>5504</v>
      </c>
      <c r="K1505" s="174">
        <v>0</v>
      </c>
      <c r="L1505" s="174">
        <v>0</v>
      </c>
      <c r="M1505" s="174">
        <v>0</v>
      </c>
      <c r="N1505" s="174">
        <v>5504</v>
      </c>
    </row>
    <row r="1506" spans="1:14" hidden="1" outlineLevel="1" x14ac:dyDescent="0.25">
      <c r="A1506" s="175" t="s">
        <v>333</v>
      </c>
      <c r="B1506" s="175" t="s">
        <v>334</v>
      </c>
      <c r="C1506" s="175" t="s">
        <v>195</v>
      </c>
      <c r="D1506" s="175" t="s">
        <v>196</v>
      </c>
      <c r="E1506" s="175"/>
      <c r="F1506" s="174">
        <v>0</v>
      </c>
      <c r="G1506" s="174">
        <v>0</v>
      </c>
      <c r="H1506" s="174">
        <v>0</v>
      </c>
      <c r="I1506" s="174">
        <v>0</v>
      </c>
      <c r="J1506" s="174">
        <v>3456</v>
      </c>
      <c r="K1506" s="174">
        <v>0</v>
      </c>
      <c r="L1506" s="174">
        <v>0</v>
      </c>
      <c r="M1506" s="174">
        <v>0</v>
      </c>
      <c r="N1506" s="174">
        <v>3456</v>
      </c>
    </row>
    <row r="1507" spans="1:14" hidden="1" outlineLevel="1" x14ac:dyDescent="0.25">
      <c r="A1507" s="175" t="s">
        <v>333</v>
      </c>
      <c r="B1507" s="175" t="s">
        <v>334</v>
      </c>
      <c r="C1507" s="175" t="s">
        <v>197</v>
      </c>
      <c r="D1507" s="175" t="s">
        <v>198</v>
      </c>
      <c r="E1507" s="175"/>
      <c r="F1507" s="174">
        <v>0</v>
      </c>
      <c r="G1507" s="174">
        <v>0</v>
      </c>
      <c r="H1507" s="174">
        <v>0</v>
      </c>
      <c r="I1507" s="174">
        <v>0</v>
      </c>
      <c r="J1507" s="174">
        <v>1024</v>
      </c>
      <c r="K1507" s="174">
        <v>0</v>
      </c>
      <c r="L1507" s="174">
        <v>0</v>
      </c>
      <c r="M1507" s="174">
        <v>0</v>
      </c>
      <c r="N1507" s="174">
        <v>1024</v>
      </c>
    </row>
    <row r="1508" spans="1:14" hidden="1" outlineLevel="1" x14ac:dyDescent="0.25">
      <c r="A1508" s="175" t="s">
        <v>333</v>
      </c>
      <c r="B1508" s="175" t="s">
        <v>334</v>
      </c>
      <c r="C1508" s="175" t="s">
        <v>199</v>
      </c>
      <c r="D1508" s="175" t="s">
        <v>200</v>
      </c>
      <c r="E1508" s="175"/>
      <c r="F1508" s="174">
        <v>3408</v>
      </c>
      <c r="G1508" s="174">
        <v>0</v>
      </c>
      <c r="H1508" s="174">
        <v>0</v>
      </c>
      <c r="I1508" s="174">
        <v>0</v>
      </c>
      <c r="J1508" s="174">
        <v>0</v>
      </c>
      <c r="K1508" s="174">
        <v>0</v>
      </c>
      <c r="L1508" s="174">
        <v>0</v>
      </c>
      <c r="M1508" s="174">
        <v>0</v>
      </c>
      <c r="N1508" s="174">
        <v>3408</v>
      </c>
    </row>
    <row r="1509" spans="1:14" hidden="1" outlineLevel="1" x14ac:dyDescent="0.25">
      <c r="A1509" s="175" t="s">
        <v>333</v>
      </c>
      <c r="B1509" s="175" t="s">
        <v>334</v>
      </c>
      <c r="C1509" s="175" t="s">
        <v>201</v>
      </c>
      <c r="D1509" s="175" t="s">
        <v>202</v>
      </c>
      <c r="E1509" s="175"/>
      <c r="F1509" s="174">
        <v>4368</v>
      </c>
      <c r="G1509" s="174">
        <v>0</v>
      </c>
      <c r="H1509" s="174">
        <v>0</v>
      </c>
      <c r="I1509" s="174">
        <v>0</v>
      </c>
      <c r="J1509" s="174">
        <v>6416</v>
      </c>
      <c r="K1509" s="174">
        <v>0</v>
      </c>
      <c r="L1509" s="174">
        <v>0</v>
      </c>
      <c r="M1509" s="174">
        <v>0</v>
      </c>
      <c r="N1509" s="174">
        <v>10784</v>
      </c>
    </row>
    <row r="1510" spans="1:14" hidden="1" outlineLevel="1" x14ac:dyDescent="0.25">
      <c r="A1510" s="175" t="s">
        <v>333</v>
      </c>
      <c r="B1510" s="175" t="s">
        <v>334</v>
      </c>
      <c r="C1510" s="175" t="s">
        <v>203</v>
      </c>
      <c r="D1510" s="175" t="s">
        <v>204</v>
      </c>
      <c r="E1510" s="175"/>
      <c r="F1510" s="174">
        <v>214992</v>
      </c>
      <c r="G1510" s="174">
        <v>0</v>
      </c>
      <c r="H1510" s="174">
        <v>0</v>
      </c>
      <c r="I1510" s="174">
        <v>0</v>
      </c>
      <c r="J1510" s="174">
        <v>0</v>
      </c>
      <c r="K1510" s="174">
        <v>0</v>
      </c>
      <c r="L1510" s="174">
        <v>0</v>
      </c>
      <c r="M1510" s="174">
        <v>0</v>
      </c>
      <c r="N1510" s="174">
        <v>214992</v>
      </c>
    </row>
    <row r="1511" spans="1:14" hidden="1" outlineLevel="1" x14ac:dyDescent="0.25">
      <c r="A1511" s="175" t="s">
        <v>333</v>
      </c>
      <c r="B1511" s="175" t="s">
        <v>334</v>
      </c>
      <c r="C1511" s="175" t="s">
        <v>205</v>
      </c>
      <c r="D1511" s="175" t="s">
        <v>206</v>
      </c>
      <c r="E1511" s="175"/>
      <c r="F1511" s="174">
        <v>16992</v>
      </c>
      <c r="G1511" s="174">
        <v>0</v>
      </c>
      <c r="H1511" s="174">
        <v>0</v>
      </c>
      <c r="I1511" s="174">
        <v>0</v>
      </c>
      <c r="J1511" s="174">
        <v>0</v>
      </c>
      <c r="K1511" s="174">
        <v>0</v>
      </c>
      <c r="L1511" s="174">
        <v>0</v>
      </c>
      <c r="M1511" s="174">
        <v>0</v>
      </c>
      <c r="N1511" s="174">
        <v>16992</v>
      </c>
    </row>
    <row r="1512" spans="1:14" hidden="1" outlineLevel="1" x14ac:dyDescent="0.25">
      <c r="A1512" s="175" t="s">
        <v>333</v>
      </c>
      <c r="B1512" s="175" t="s">
        <v>334</v>
      </c>
      <c r="C1512" s="175" t="s">
        <v>207</v>
      </c>
      <c r="D1512" s="175" t="s">
        <v>208</v>
      </c>
      <c r="E1512" s="175"/>
      <c r="F1512" s="174">
        <v>0</v>
      </c>
      <c r="G1512" s="174">
        <v>0</v>
      </c>
      <c r="H1512" s="174">
        <v>0</v>
      </c>
      <c r="I1512" s="174">
        <v>0</v>
      </c>
      <c r="J1512" s="174">
        <v>0</v>
      </c>
      <c r="K1512" s="174">
        <v>0</v>
      </c>
      <c r="L1512" s="174">
        <v>0</v>
      </c>
      <c r="M1512" s="174">
        <v>0</v>
      </c>
      <c r="N1512" s="174">
        <v>0</v>
      </c>
    </row>
    <row r="1513" spans="1:14" hidden="1" outlineLevel="1" x14ac:dyDescent="0.25">
      <c r="A1513" s="175" t="s">
        <v>333</v>
      </c>
      <c r="B1513" s="175" t="s">
        <v>334</v>
      </c>
      <c r="C1513" s="175" t="s">
        <v>209</v>
      </c>
      <c r="D1513" s="175" t="s">
        <v>210</v>
      </c>
      <c r="E1513" s="175"/>
      <c r="F1513" s="174">
        <v>380880</v>
      </c>
      <c r="G1513" s="174">
        <v>79712</v>
      </c>
      <c r="H1513" s="174">
        <v>0</v>
      </c>
      <c r="I1513" s="174">
        <v>0</v>
      </c>
      <c r="J1513" s="174">
        <v>61168</v>
      </c>
      <c r="K1513" s="174">
        <v>56480</v>
      </c>
      <c r="L1513" s="174">
        <v>0</v>
      </c>
      <c r="M1513" s="174">
        <v>0</v>
      </c>
      <c r="N1513" s="174">
        <v>578240</v>
      </c>
    </row>
    <row r="1514" spans="1:14" hidden="1" outlineLevel="1" x14ac:dyDescent="0.25">
      <c r="D1514" s="173" t="s">
        <v>211</v>
      </c>
      <c r="E1514" s="173"/>
    </row>
    <row r="1515" spans="1:14" hidden="1" outlineLevel="1" x14ac:dyDescent="0.25">
      <c r="A1515" s="175" t="s">
        <v>333</v>
      </c>
      <c r="B1515" s="175" t="s">
        <v>334</v>
      </c>
      <c r="C1515" s="175" t="s">
        <v>212</v>
      </c>
      <c r="D1515" s="175" t="s">
        <v>213</v>
      </c>
      <c r="E1515" s="175"/>
      <c r="F1515" s="174">
        <v>0</v>
      </c>
      <c r="G1515" s="174">
        <v>0</v>
      </c>
      <c r="H1515" s="174">
        <v>0</v>
      </c>
      <c r="I1515" s="174">
        <v>0</v>
      </c>
      <c r="J1515" s="174">
        <v>0</v>
      </c>
      <c r="K1515" s="174">
        <v>0</v>
      </c>
      <c r="L1515" s="174">
        <v>0</v>
      </c>
      <c r="M1515" s="174">
        <v>0</v>
      </c>
      <c r="N1515" s="174">
        <v>0</v>
      </c>
    </row>
    <row r="1516" spans="1:14" hidden="1" outlineLevel="1" x14ac:dyDescent="0.25">
      <c r="A1516" s="175" t="s">
        <v>333</v>
      </c>
      <c r="B1516" s="175" t="s">
        <v>334</v>
      </c>
      <c r="C1516" s="175" t="s">
        <v>214</v>
      </c>
      <c r="D1516" s="175" t="s">
        <v>215</v>
      </c>
      <c r="E1516" s="175"/>
      <c r="F1516" s="174">
        <v>0</v>
      </c>
      <c r="G1516" s="174">
        <v>0</v>
      </c>
      <c r="H1516" s="174">
        <v>0</v>
      </c>
      <c r="I1516" s="174">
        <v>0</v>
      </c>
      <c r="J1516" s="174">
        <v>0</v>
      </c>
      <c r="K1516" s="174">
        <v>0</v>
      </c>
      <c r="L1516" s="174">
        <v>0</v>
      </c>
      <c r="M1516" s="174">
        <v>0</v>
      </c>
      <c r="N1516" s="174">
        <v>0</v>
      </c>
    </row>
    <row r="1517" spans="1:14" hidden="1" outlineLevel="1" x14ac:dyDescent="0.25">
      <c r="A1517" s="175" t="s">
        <v>333</v>
      </c>
      <c r="B1517" s="175" t="s">
        <v>334</v>
      </c>
      <c r="C1517" s="175" t="s">
        <v>216</v>
      </c>
      <c r="D1517" s="175" t="s">
        <v>217</v>
      </c>
      <c r="E1517" s="175"/>
      <c r="F1517" s="174">
        <v>0</v>
      </c>
      <c r="G1517" s="174">
        <v>0</v>
      </c>
      <c r="H1517" s="174">
        <v>0</v>
      </c>
      <c r="I1517" s="174">
        <v>0</v>
      </c>
      <c r="J1517" s="174">
        <v>0</v>
      </c>
      <c r="K1517" s="174">
        <v>0</v>
      </c>
      <c r="L1517" s="174">
        <v>0</v>
      </c>
      <c r="M1517" s="174">
        <v>0</v>
      </c>
      <c r="N1517" s="174">
        <v>0</v>
      </c>
    </row>
    <row r="1518" spans="1:14" hidden="1" outlineLevel="1" x14ac:dyDescent="0.25">
      <c r="A1518" s="175" t="s">
        <v>333</v>
      </c>
      <c r="B1518" s="175" t="s">
        <v>334</v>
      </c>
      <c r="C1518" s="175" t="s">
        <v>218</v>
      </c>
      <c r="D1518" s="175" t="s">
        <v>219</v>
      </c>
      <c r="E1518" s="175"/>
      <c r="F1518" s="174">
        <v>0</v>
      </c>
      <c r="G1518" s="174">
        <v>0</v>
      </c>
      <c r="H1518" s="174">
        <v>0</v>
      </c>
      <c r="I1518" s="174">
        <v>0</v>
      </c>
      <c r="J1518" s="174">
        <v>0</v>
      </c>
      <c r="K1518" s="174">
        <v>0</v>
      </c>
      <c r="L1518" s="174">
        <v>0</v>
      </c>
      <c r="M1518" s="174">
        <v>0</v>
      </c>
      <c r="N1518" s="174">
        <v>0</v>
      </c>
    </row>
    <row r="1519" spans="1:14" hidden="1" outlineLevel="1" x14ac:dyDescent="0.25">
      <c r="A1519" s="175" t="s">
        <v>333</v>
      </c>
      <c r="B1519" s="175" t="s">
        <v>334</v>
      </c>
      <c r="C1519" s="175" t="s">
        <v>482</v>
      </c>
      <c r="D1519" s="175" t="s">
        <v>483</v>
      </c>
      <c r="E1519" s="175"/>
      <c r="F1519" s="174">
        <v>0</v>
      </c>
      <c r="G1519" s="174">
        <v>0</v>
      </c>
      <c r="H1519" s="174">
        <v>0</v>
      </c>
      <c r="I1519" s="174">
        <v>0</v>
      </c>
      <c r="J1519" s="174">
        <v>0</v>
      </c>
      <c r="K1519" s="174">
        <v>0</v>
      </c>
      <c r="L1519" s="174">
        <v>0</v>
      </c>
      <c r="M1519" s="174">
        <v>0</v>
      </c>
      <c r="N1519" s="174">
        <v>0</v>
      </c>
    </row>
    <row r="1520" spans="1:14" hidden="1" outlineLevel="1" x14ac:dyDescent="0.25">
      <c r="A1520" s="175" t="s">
        <v>333</v>
      </c>
      <c r="B1520" s="175" t="s">
        <v>334</v>
      </c>
      <c r="C1520" s="175" t="s">
        <v>484</v>
      </c>
      <c r="D1520" s="175" t="s">
        <v>220</v>
      </c>
      <c r="E1520" s="175"/>
      <c r="F1520" s="174">
        <v>0</v>
      </c>
      <c r="G1520" s="174">
        <v>0</v>
      </c>
      <c r="H1520" s="174">
        <v>0</v>
      </c>
      <c r="I1520" s="174">
        <v>0</v>
      </c>
      <c r="J1520" s="174">
        <v>0</v>
      </c>
      <c r="K1520" s="174">
        <v>0</v>
      </c>
      <c r="L1520" s="174">
        <v>0</v>
      </c>
      <c r="M1520" s="174">
        <v>0</v>
      </c>
      <c r="N1520" s="174">
        <v>0</v>
      </c>
    </row>
    <row r="1521" spans="1:14" hidden="1" outlineLevel="1" x14ac:dyDescent="0.25"/>
    <row r="1522" spans="1:14" hidden="1" outlineLevel="1" x14ac:dyDescent="0.25"/>
    <row r="1523" spans="1:14" hidden="1" outlineLevel="1" x14ac:dyDescent="0.25">
      <c r="A1523" s="173" t="s">
        <v>335</v>
      </c>
    </row>
    <row r="1524" spans="1:14" hidden="1" outlineLevel="1" x14ac:dyDescent="0.25">
      <c r="A1524" s="175" t="s">
        <v>6</v>
      </c>
      <c r="B1524" s="175" t="s">
        <v>143</v>
      </c>
      <c r="C1524" s="175" t="s">
        <v>14</v>
      </c>
      <c r="D1524" s="173" t="s">
        <v>144</v>
      </c>
      <c r="E1524" s="173"/>
      <c r="F1524" s="174" t="s">
        <v>145</v>
      </c>
      <c r="G1524" s="174" t="s">
        <v>146</v>
      </c>
      <c r="H1524" s="174" t="s">
        <v>147</v>
      </c>
      <c r="I1524" s="174" t="s">
        <v>148</v>
      </c>
      <c r="J1524" s="174" t="s">
        <v>149</v>
      </c>
      <c r="K1524" s="174" t="s">
        <v>150</v>
      </c>
      <c r="L1524" s="174" t="s">
        <v>151</v>
      </c>
      <c r="M1524" s="174" t="s">
        <v>152</v>
      </c>
      <c r="N1524" s="174" t="s">
        <v>5</v>
      </c>
    </row>
    <row r="1525" spans="1:14" hidden="1" outlineLevel="1" x14ac:dyDescent="0.25">
      <c r="A1525" s="175" t="s">
        <v>336</v>
      </c>
      <c r="B1525" s="175" t="s">
        <v>337</v>
      </c>
      <c r="C1525" s="175" t="s">
        <v>155</v>
      </c>
      <c r="D1525" s="175" t="s">
        <v>156</v>
      </c>
      <c r="E1525" s="175"/>
      <c r="F1525" s="174">
        <v>2064</v>
      </c>
      <c r="G1525" s="174">
        <v>0</v>
      </c>
      <c r="H1525" s="174">
        <v>0</v>
      </c>
      <c r="I1525" s="174">
        <v>0</v>
      </c>
      <c r="J1525" s="174">
        <v>0</v>
      </c>
      <c r="K1525" s="174">
        <v>0</v>
      </c>
      <c r="L1525" s="174">
        <v>0</v>
      </c>
      <c r="M1525" s="174">
        <v>0</v>
      </c>
      <c r="N1525" s="174">
        <v>2064</v>
      </c>
    </row>
    <row r="1526" spans="1:14" hidden="1" outlineLevel="1" x14ac:dyDescent="0.25">
      <c r="A1526" s="175" t="s">
        <v>336</v>
      </c>
      <c r="B1526" s="175" t="s">
        <v>337</v>
      </c>
      <c r="C1526" s="175" t="s">
        <v>157</v>
      </c>
      <c r="D1526" s="175" t="s">
        <v>158</v>
      </c>
      <c r="E1526" s="175"/>
      <c r="F1526" s="174">
        <v>432</v>
      </c>
      <c r="G1526" s="174">
        <v>0</v>
      </c>
      <c r="H1526" s="174">
        <v>0</v>
      </c>
      <c r="I1526" s="174">
        <v>0</v>
      </c>
      <c r="J1526" s="174">
        <v>4256</v>
      </c>
      <c r="K1526" s="174">
        <v>0</v>
      </c>
      <c r="L1526" s="174">
        <v>0</v>
      </c>
      <c r="M1526" s="174">
        <v>0</v>
      </c>
      <c r="N1526" s="174">
        <v>4688</v>
      </c>
    </row>
    <row r="1527" spans="1:14" hidden="1" outlineLevel="1" x14ac:dyDescent="0.25">
      <c r="A1527" s="175" t="s">
        <v>336</v>
      </c>
      <c r="B1527" s="175" t="s">
        <v>337</v>
      </c>
      <c r="C1527" s="175" t="s">
        <v>159</v>
      </c>
      <c r="D1527" s="175" t="s">
        <v>160</v>
      </c>
      <c r="E1527" s="175"/>
      <c r="F1527" s="174">
        <v>0</v>
      </c>
      <c r="G1527" s="174">
        <v>122384</v>
      </c>
      <c r="H1527" s="174">
        <v>0</v>
      </c>
      <c r="I1527" s="174">
        <v>0</v>
      </c>
      <c r="J1527" s="174">
        <v>0</v>
      </c>
      <c r="K1527" s="174">
        <v>0</v>
      </c>
      <c r="L1527" s="174">
        <v>0</v>
      </c>
      <c r="M1527" s="174">
        <v>0</v>
      </c>
      <c r="N1527" s="174">
        <v>122384</v>
      </c>
    </row>
    <row r="1528" spans="1:14" hidden="1" outlineLevel="1" x14ac:dyDescent="0.25">
      <c r="A1528" s="175" t="s">
        <v>336</v>
      </c>
      <c r="B1528" s="175" t="s">
        <v>337</v>
      </c>
      <c r="C1528" s="175" t="s">
        <v>161</v>
      </c>
      <c r="D1528" s="175" t="s">
        <v>162</v>
      </c>
      <c r="E1528" s="175"/>
      <c r="F1528" s="174">
        <v>3312</v>
      </c>
      <c r="G1528" s="174">
        <v>8240</v>
      </c>
      <c r="H1528" s="174">
        <v>0</v>
      </c>
      <c r="I1528" s="174">
        <v>0</v>
      </c>
      <c r="J1528" s="174">
        <v>1088</v>
      </c>
      <c r="K1528" s="174">
        <v>0</v>
      </c>
      <c r="L1528" s="174">
        <v>0</v>
      </c>
      <c r="M1528" s="174">
        <v>0</v>
      </c>
      <c r="N1528" s="174">
        <v>12640</v>
      </c>
    </row>
    <row r="1529" spans="1:14" hidden="1" outlineLevel="1" x14ac:dyDescent="0.25">
      <c r="A1529" s="175" t="s">
        <v>336</v>
      </c>
      <c r="B1529" s="175" t="s">
        <v>337</v>
      </c>
      <c r="C1529" s="175" t="s">
        <v>163</v>
      </c>
      <c r="D1529" s="175" t="s">
        <v>164</v>
      </c>
      <c r="E1529" s="175"/>
      <c r="F1529" s="174">
        <v>0</v>
      </c>
      <c r="G1529" s="174">
        <v>0</v>
      </c>
      <c r="H1529" s="174">
        <v>0</v>
      </c>
      <c r="I1529" s="174">
        <v>0</v>
      </c>
      <c r="J1529" s="174">
        <v>1056</v>
      </c>
      <c r="K1529" s="174">
        <v>0</v>
      </c>
      <c r="L1529" s="174">
        <v>0</v>
      </c>
      <c r="M1529" s="174">
        <v>0</v>
      </c>
      <c r="N1529" s="174">
        <v>1056</v>
      </c>
    </row>
    <row r="1530" spans="1:14" hidden="1" outlineLevel="1" x14ac:dyDescent="0.25">
      <c r="A1530" s="175" t="s">
        <v>336</v>
      </c>
      <c r="B1530" s="175" t="s">
        <v>337</v>
      </c>
      <c r="C1530" s="175" t="s">
        <v>165</v>
      </c>
      <c r="D1530" s="175" t="s">
        <v>166</v>
      </c>
      <c r="E1530" s="175"/>
      <c r="F1530" s="174">
        <v>144</v>
      </c>
      <c r="G1530" s="174">
        <v>0</v>
      </c>
      <c r="H1530" s="174">
        <v>0</v>
      </c>
      <c r="I1530" s="174">
        <v>0</v>
      </c>
      <c r="J1530" s="174">
        <v>5552</v>
      </c>
      <c r="K1530" s="174">
        <v>0</v>
      </c>
      <c r="L1530" s="174">
        <v>0</v>
      </c>
      <c r="M1530" s="174">
        <v>0</v>
      </c>
      <c r="N1530" s="174">
        <v>5696</v>
      </c>
    </row>
    <row r="1531" spans="1:14" hidden="1" outlineLevel="1" x14ac:dyDescent="0.25">
      <c r="A1531" s="175" t="s">
        <v>336</v>
      </c>
      <c r="B1531" s="175" t="s">
        <v>337</v>
      </c>
      <c r="C1531" s="175" t="s">
        <v>167</v>
      </c>
      <c r="D1531" s="175" t="s">
        <v>168</v>
      </c>
      <c r="E1531" s="175"/>
      <c r="F1531" s="174">
        <v>0</v>
      </c>
      <c r="G1531" s="174">
        <v>10016</v>
      </c>
      <c r="H1531" s="174">
        <v>0</v>
      </c>
      <c r="I1531" s="174">
        <v>0</v>
      </c>
      <c r="J1531" s="174">
        <v>0</v>
      </c>
      <c r="K1531" s="174">
        <v>160</v>
      </c>
      <c r="L1531" s="174">
        <v>0</v>
      </c>
      <c r="M1531" s="174">
        <v>0</v>
      </c>
      <c r="N1531" s="174">
        <v>10176</v>
      </c>
    </row>
    <row r="1532" spans="1:14" hidden="1" outlineLevel="1" x14ac:dyDescent="0.25">
      <c r="A1532" s="175" t="s">
        <v>336</v>
      </c>
      <c r="B1532" s="175" t="s">
        <v>337</v>
      </c>
      <c r="C1532" s="175" t="s">
        <v>169</v>
      </c>
      <c r="D1532" s="175" t="s">
        <v>170</v>
      </c>
      <c r="E1532" s="175"/>
      <c r="F1532" s="174">
        <v>0</v>
      </c>
      <c r="G1532" s="174">
        <v>0</v>
      </c>
      <c r="H1532" s="174">
        <v>0</v>
      </c>
      <c r="I1532" s="174">
        <v>0</v>
      </c>
      <c r="J1532" s="174">
        <v>0</v>
      </c>
      <c r="K1532" s="174">
        <v>0</v>
      </c>
      <c r="L1532" s="174">
        <v>0</v>
      </c>
      <c r="M1532" s="174">
        <v>0</v>
      </c>
      <c r="N1532" s="174">
        <v>0</v>
      </c>
    </row>
    <row r="1533" spans="1:14" hidden="1" outlineLevel="1" x14ac:dyDescent="0.25">
      <c r="A1533" s="175" t="s">
        <v>336</v>
      </c>
      <c r="B1533" s="175" t="s">
        <v>337</v>
      </c>
      <c r="C1533" s="175" t="s">
        <v>171</v>
      </c>
      <c r="D1533" s="175" t="s">
        <v>172</v>
      </c>
      <c r="E1533" s="175"/>
      <c r="F1533" s="174">
        <v>1728</v>
      </c>
      <c r="G1533" s="174">
        <v>608</v>
      </c>
      <c r="H1533" s="174">
        <v>0</v>
      </c>
      <c r="I1533" s="174">
        <v>0</v>
      </c>
      <c r="J1533" s="174">
        <v>5472</v>
      </c>
      <c r="K1533" s="174">
        <v>0</v>
      </c>
      <c r="L1533" s="174">
        <v>0</v>
      </c>
      <c r="M1533" s="174">
        <v>0</v>
      </c>
      <c r="N1533" s="174">
        <v>7808</v>
      </c>
    </row>
    <row r="1534" spans="1:14" hidden="1" outlineLevel="1" x14ac:dyDescent="0.25">
      <c r="A1534" s="175" t="s">
        <v>336</v>
      </c>
      <c r="B1534" s="175" t="s">
        <v>337</v>
      </c>
      <c r="C1534" s="175" t="s">
        <v>173</v>
      </c>
      <c r="D1534" s="175" t="s">
        <v>174</v>
      </c>
      <c r="E1534" s="175"/>
      <c r="F1534" s="174">
        <v>0</v>
      </c>
      <c r="G1534" s="174">
        <v>128</v>
      </c>
      <c r="H1534" s="174">
        <v>0</v>
      </c>
      <c r="I1534" s="174">
        <v>0</v>
      </c>
      <c r="J1534" s="174">
        <v>0</v>
      </c>
      <c r="K1534" s="174">
        <v>0</v>
      </c>
      <c r="L1534" s="174">
        <v>0</v>
      </c>
      <c r="M1534" s="174">
        <v>0</v>
      </c>
      <c r="N1534" s="174">
        <v>128</v>
      </c>
    </row>
    <row r="1535" spans="1:14" hidden="1" outlineLevel="1" x14ac:dyDescent="0.25">
      <c r="A1535" s="175" t="s">
        <v>336</v>
      </c>
      <c r="B1535" s="175" t="s">
        <v>337</v>
      </c>
      <c r="C1535" s="175" t="s">
        <v>175</v>
      </c>
      <c r="D1535" s="175" t="s">
        <v>176</v>
      </c>
      <c r="E1535" s="175"/>
      <c r="F1535" s="174">
        <v>0</v>
      </c>
      <c r="G1535" s="174">
        <v>480</v>
      </c>
      <c r="H1535" s="174">
        <v>0</v>
      </c>
      <c r="I1535" s="174">
        <v>0</v>
      </c>
      <c r="J1535" s="174">
        <v>0</v>
      </c>
      <c r="K1535" s="174">
        <v>11424</v>
      </c>
      <c r="L1535" s="174">
        <v>0</v>
      </c>
      <c r="M1535" s="174">
        <v>0</v>
      </c>
      <c r="N1535" s="174">
        <v>11904</v>
      </c>
    </row>
    <row r="1536" spans="1:14" hidden="1" outlineLevel="1" x14ac:dyDescent="0.25">
      <c r="A1536" s="175" t="s">
        <v>336</v>
      </c>
      <c r="B1536" s="175" t="s">
        <v>337</v>
      </c>
      <c r="C1536" s="175" t="s">
        <v>177</v>
      </c>
      <c r="D1536" s="175" t="s">
        <v>178</v>
      </c>
      <c r="E1536" s="175"/>
      <c r="F1536" s="174">
        <v>614832</v>
      </c>
      <c r="G1536" s="174">
        <v>0</v>
      </c>
      <c r="H1536" s="174">
        <v>0</v>
      </c>
      <c r="I1536" s="174">
        <v>0</v>
      </c>
      <c r="J1536" s="174">
        <v>0</v>
      </c>
      <c r="K1536" s="174">
        <v>0</v>
      </c>
      <c r="L1536" s="174">
        <v>0</v>
      </c>
      <c r="M1536" s="174">
        <v>0</v>
      </c>
      <c r="N1536" s="174">
        <v>614832</v>
      </c>
    </row>
    <row r="1537" spans="1:14" hidden="1" outlineLevel="1" x14ac:dyDescent="0.25">
      <c r="A1537" s="175" t="s">
        <v>336</v>
      </c>
      <c r="B1537" s="175" t="s">
        <v>337</v>
      </c>
      <c r="C1537" s="175" t="s">
        <v>179</v>
      </c>
      <c r="D1537" s="175" t="s">
        <v>180</v>
      </c>
      <c r="E1537" s="175"/>
      <c r="F1537" s="174">
        <v>79984</v>
      </c>
      <c r="G1537" s="174">
        <v>0</v>
      </c>
      <c r="H1537" s="174">
        <v>0</v>
      </c>
      <c r="I1537" s="174">
        <v>0</v>
      </c>
      <c r="J1537" s="174">
        <v>0</v>
      </c>
      <c r="K1537" s="174">
        <v>0</v>
      </c>
      <c r="L1537" s="174">
        <v>0</v>
      </c>
      <c r="M1537" s="174">
        <v>0</v>
      </c>
      <c r="N1537" s="174">
        <v>79984</v>
      </c>
    </row>
    <row r="1538" spans="1:14" hidden="1" outlineLevel="1" x14ac:dyDescent="0.25">
      <c r="A1538" s="175" t="s">
        <v>336</v>
      </c>
      <c r="B1538" s="175" t="s">
        <v>337</v>
      </c>
      <c r="C1538" s="175" t="s">
        <v>181</v>
      </c>
      <c r="D1538" s="175" t="s">
        <v>182</v>
      </c>
      <c r="E1538" s="175"/>
      <c r="F1538" s="174">
        <v>0</v>
      </c>
      <c r="G1538" s="174">
        <v>0</v>
      </c>
      <c r="H1538" s="174">
        <v>0</v>
      </c>
      <c r="I1538" s="174">
        <v>0</v>
      </c>
      <c r="J1538" s="174">
        <v>0</v>
      </c>
      <c r="K1538" s="174">
        <v>0</v>
      </c>
      <c r="L1538" s="174">
        <v>0</v>
      </c>
      <c r="M1538" s="174">
        <v>0</v>
      </c>
      <c r="N1538" s="174">
        <v>0</v>
      </c>
    </row>
    <row r="1539" spans="1:14" hidden="1" outlineLevel="1" x14ac:dyDescent="0.25">
      <c r="A1539" s="175" t="s">
        <v>336</v>
      </c>
      <c r="B1539" s="175" t="s">
        <v>337</v>
      </c>
      <c r="C1539" s="175" t="s">
        <v>183</v>
      </c>
      <c r="D1539" s="175" t="s">
        <v>184</v>
      </c>
      <c r="E1539" s="175"/>
      <c r="F1539" s="174">
        <v>0</v>
      </c>
      <c r="G1539" s="174">
        <v>0</v>
      </c>
      <c r="H1539" s="174">
        <v>0</v>
      </c>
      <c r="I1539" s="174">
        <v>0</v>
      </c>
      <c r="J1539" s="174">
        <v>0</v>
      </c>
      <c r="K1539" s="174">
        <v>0</v>
      </c>
      <c r="L1539" s="174">
        <v>0</v>
      </c>
      <c r="M1539" s="174">
        <v>0</v>
      </c>
      <c r="N1539" s="174">
        <v>0</v>
      </c>
    </row>
    <row r="1540" spans="1:14" hidden="1" outlineLevel="1" x14ac:dyDescent="0.25">
      <c r="A1540" s="175" t="s">
        <v>336</v>
      </c>
      <c r="B1540" s="175" t="s">
        <v>337</v>
      </c>
      <c r="C1540" s="175" t="s">
        <v>185</v>
      </c>
      <c r="D1540" s="175" t="s">
        <v>186</v>
      </c>
      <c r="E1540" s="175"/>
      <c r="F1540" s="174">
        <v>7200</v>
      </c>
      <c r="G1540" s="174">
        <v>0</v>
      </c>
      <c r="H1540" s="174">
        <v>0</v>
      </c>
      <c r="I1540" s="174">
        <v>0</v>
      </c>
      <c r="J1540" s="174">
        <v>0</v>
      </c>
      <c r="K1540" s="174">
        <v>2880</v>
      </c>
      <c r="L1540" s="174">
        <v>0</v>
      </c>
      <c r="M1540" s="174">
        <v>0</v>
      </c>
      <c r="N1540" s="174">
        <v>10080</v>
      </c>
    </row>
    <row r="1541" spans="1:14" hidden="1" outlineLevel="1" x14ac:dyDescent="0.25">
      <c r="A1541" s="175" t="s">
        <v>336</v>
      </c>
      <c r="B1541" s="175" t="s">
        <v>337</v>
      </c>
      <c r="C1541" s="175" t="s">
        <v>187</v>
      </c>
      <c r="D1541" s="175" t="s">
        <v>188</v>
      </c>
      <c r="E1541" s="175"/>
      <c r="F1541" s="174">
        <v>0</v>
      </c>
      <c r="G1541" s="174">
        <v>0</v>
      </c>
      <c r="H1541" s="174">
        <v>0</v>
      </c>
      <c r="I1541" s="174">
        <v>0</v>
      </c>
      <c r="J1541" s="174">
        <v>0</v>
      </c>
      <c r="K1541" s="174">
        <v>0</v>
      </c>
      <c r="L1541" s="174">
        <v>0</v>
      </c>
      <c r="M1541" s="174">
        <v>0</v>
      </c>
      <c r="N1541" s="174">
        <v>0</v>
      </c>
    </row>
    <row r="1542" spans="1:14" hidden="1" outlineLevel="1" x14ac:dyDescent="0.25">
      <c r="A1542" s="175" t="s">
        <v>336</v>
      </c>
      <c r="B1542" s="175" t="s">
        <v>337</v>
      </c>
      <c r="C1542" s="175" t="s">
        <v>189</v>
      </c>
      <c r="D1542" s="175" t="s">
        <v>190</v>
      </c>
      <c r="E1542" s="175"/>
      <c r="F1542" s="174">
        <v>0</v>
      </c>
      <c r="G1542" s="174">
        <v>0</v>
      </c>
      <c r="H1542" s="174">
        <v>0</v>
      </c>
      <c r="I1542" s="174">
        <v>0</v>
      </c>
      <c r="J1542" s="174">
        <v>0</v>
      </c>
      <c r="K1542" s="174">
        <v>0</v>
      </c>
      <c r="L1542" s="174">
        <v>0</v>
      </c>
      <c r="M1542" s="174">
        <v>0</v>
      </c>
      <c r="N1542" s="174">
        <v>0</v>
      </c>
    </row>
    <row r="1543" spans="1:14" hidden="1" outlineLevel="1" x14ac:dyDescent="0.25">
      <c r="A1543" s="175" t="s">
        <v>336</v>
      </c>
      <c r="B1543" s="175" t="s">
        <v>337</v>
      </c>
      <c r="C1543" s="175" t="s">
        <v>191</v>
      </c>
      <c r="D1543" s="175" t="s">
        <v>192</v>
      </c>
      <c r="E1543" s="175"/>
      <c r="F1543" s="174">
        <v>0</v>
      </c>
      <c r="G1543" s="174">
        <v>123376</v>
      </c>
      <c r="H1543" s="174">
        <v>0</v>
      </c>
      <c r="I1543" s="174">
        <v>0</v>
      </c>
      <c r="J1543" s="174">
        <v>0</v>
      </c>
      <c r="K1543" s="174">
        <v>96</v>
      </c>
      <c r="L1543" s="174">
        <v>0</v>
      </c>
      <c r="M1543" s="174">
        <v>0</v>
      </c>
      <c r="N1543" s="174">
        <v>123472</v>
      </c>
    </row>
    <row r="1544" spans="1:14" hidden="1" outlineLevel="1" x14ac:dyDescent="0.25">
      <c r="A1544" s="175" t="s">
        <v>336</v>
      </c>
      <c r="B1544" s="175" t="s">
        <v>337</v>
      </c>
      <c r="C1544" s="175" t="s">
        <v>193</v>
      </c>
      <c r="D1544" s="175" t="s">
        <v>194</v>
      </c>
      <c r="E1544" s="175"/>
      <c r="F1544" s="174">
        <v>0</v>
      </c>
      <c r="G1544" s="174">
        <v>0</v>
      </c>
      <c r="H1544" s="174">
        <v>0</v>
      </c>
      <c r="I1544" s="174">
        <v>0</v>
      </c>
      <c r="J1544" s="174">
        <v>14080</v>
      </c>
      <c r="K1544" s="174">
        <v>0</v>
      </c>
      <c r="L1544" s="174">
        <v>0</v>
      </c>
      <c r="M1544" s="174">
        <v>0</v>
      </c>
      <c r="N1544" s="174">
        <v>14080</v>
      </c>
    </row>
    <row r="1545" spans="1:14" hidden="1" outlineLevel="1" x14ac:dyDescent="0.25">
      <c r="A1545" s="175" t="s">
        <v>336</v>
      </c>
      <c r="B1545" s="175" t="s">
        <v>337</v>
      </c>
      <c r="C1545" s="175" t="s">
        <v>195</v>
      </c>
      <c r="D1545" s="175" t="s">
        <v>196</v>
      </c>
      <c r="E1545" s="175"/>
      <c r="F1545" s="174">
        <v>0</v>
      </c>
      <c r="G1545" s="174">
        <v>0</v>
      </c>
      <c r="H1545" s="174">
        <v>0</v>
      </c>
      <c r="I1545" s="174">
        <v>0</v>
      </c>
      <c r="J1545" s="174">
        <v>3808</v>
      </c>
      <c r="K1545" s="174">
        <v>0</v>
      </c>
      <c r="L1545" s="174">
        <v>0</v>
      </c>
      <c r="M1545" s="174">
        <v>0</v>
      </c>
      <c r="N1545" s="174">
        <v>3808</v>
      </c>
    </row>
    <row r="1546" spans="1:14" hidden="1" outlineLevel="1" x14ac:dyDescent="0.25">
      <c r="A1546" s="175" t="s">
        <v>336</v>
      </c>
      <c r="B1546" s="175" t="s">
        <v>337</v>
      </c>
      <c r="C1546" s="175" t="s">
        <v>197</v>
      </c>
      <c r="D1546" s="175" t="s">
        <v>198</v>
      </c>
      <c r="E1546" s="175"/>
      <c r="F1546" s="174">
        <v>0</v>
      </c>
      <c r="G1546" s="174">
        <v>0</v>
      </c>
      <c r="H1546" s="174">
        <v>0</v>
      </c>
      <c r="I1546" s="174">
        <v>0</v>
      </c>
      <c r="J1546" s="174">
        <v>160</v>
      </c>
      <c r="K1546" s="174">
        <v>0</v>
      </c>
      <c r="L1546" s="174">
        <v>0</v>
      </c>
      <c r="M1546" s="174">
        <v>0</v>
      </c>
      <c r="N1546" s="174">
        <v>160</v>
      </c>
    </row>
    <row r="1547" spans="1:14" hidden="1" outlineLevel="1" x14ac:dyDescent="0.25">
      <c r="A1547" s="175" t="s">
        <v>336</v>
      </c>
      <c r="B1547" s="175" t="s">
        <v>337</v>
      </c>
      <c r="C1547" s="175" t="s">
        <v>199</v>
      </c>
      <c r="D1547" s="175" t="s">
        <v>200</v>
      </c>
      <c r="E1547" s="175"/>
      <c r="F1547" s="174">
        <v>15936</v>
      </c>
      <c r="G1547" s="174">
        <v>0</v>
      </c>
      <c r="H1547" s="174">
        <v>0</v>
      </c>
      <c r="I1547" s="174">
        <v>0</v>
      </c>
      <c r="J1547" s="174">
        <v>0</v>
      </c>
      <c r="K1547" s="174">
        <v>0</v>
      </c>
      <c r="L1547" s="174">
        <v>0</v>
      </c>
      <c r="M1547" s="174">
        <v>0</v>
      </c>
      <c r="N1547" s="174">
        <v>15936</v>
      </c>
    </row>
    <row r="1548" spans="1:14" hidden="1" outlineLevel="1" x14ac:dyDescent="0.25">
      <c r="A1548" s="175" t="s">
        <v>336</v>
      </c>
      <c r="B1548" s="175" t="s">
        <v>337</v>
      </c>
      <c r="C1548" s="175" t="s">
        <v>201</v>
      </c>
      <c r="D1548" s="175" t="s">
        <v>202</v>
      </c>
      <c r="E1548" s="175"/>
      <c r="F1548" s="174">
        <v>528</v>
      </c>
      <c r="G1548" s="174">
        <v>0</v>
      </c>
      <c r="H1548" s="174">
        <v>0</v>
      </c>
      <c r="I1548" s="174">
        <v>0</v>
      </c>
      <c r="J1548" s="174">
        <v>0</v>
      </c>
      <c r="K1548" s="174">
        <v>0</v>
      </c>
      <c r="L1548" s="174">
        <v>0</v>
      </c>
      <c r="M1548" s="174">
        <v>0</v>
      </c>
      <c r="N1548" s="174">
        <v>528</v>
      </c>
    </row>
    <row r="1549" spans="1:14" hidden="1" outlineLevel="1" x14ac:dyDescent="0.25">
      <c r="A1549" s="175" t="s">
        <v>336</v>
      </c>
      <c r="B1549" s="175" t="s">
        <v>337</v>
      </c>
      <c r="C1549" s="175" t="s">
        <v>203</v>
      </c>
      <c r="D1549" s="175" t="s">
        <v>204</v>
      </c>
      <c r="E1549" s="175"/>
      <c r="F1549" s="174">
        <v>690288</v>
      </c>
      <c r="G1549" s="174">
        <v>0</v>
      </c>
      <c r="H1549" s="174">
        <v>0</v>
      </c>
      <c r="I1549" s="174">
        <v>0</v>
      </c>
      <c r="J1549" s="174">
        <v>0</v>
      </c>
      <c r="K1549" s="174">
        <v>0</v>
      </c>
      <c r="L1549" s="174">
        <v>0</v>
      </c>
      <c r="M1549" s="174">
        <v>0</v>
      </c>
      <c r="N1549" s="174">
        <v>690288</v>
      </c>
    </row>
    <row r="1550" spans="1:14" hidden="1" outlineLevel="1" x14ac:dyDescent="0.25">
      <c r="A1550" s="175" t="s">
        <v>336</v>
      </c>
      <c r="B1550" s="175" t="s">
        <v>337</v>
      </c>
      <c r="C1550" s="175" t="s">
        <v>205</v>
      </c>
      <c r="D1550" s="175" t="s">
        <v>206</v>
      </c>
      <c r="E1550" s="175"/>
      <c r="F1550" s="174">
        <v>69024</v>
      </c>
      <c r="G1550" s="174">
        <v>0</v>
      </c>
      <c r="H1550" s="174">
        <v>0</v>
      </c>
      <c r="I1550" s="174">
        <v>0</v>
      </c>
      <c r="J1550" s="174">
        <v>192</v>
      </c>
      <c r="K1550" s="174">
        <v>0</v>
      </c>
      <c r="L1550" s="174">
        <v>0</v>
      </c>
      <c r="M1550" s="174">
        <v>0</v>
      </c>
      <c r="N1550" s="174">
        <v>69216</v>
      </c>
    </row>
    <row r="1551" spans="1:14" hidden="1" outlineLevel="1" x14ac:dyDescent="0.25">
      <c r="A1551" s="175" t="s">
        <v>336</v>
      </c>
      <c r="B1551" s="175" t="s">
        <v>337</v>
      </c>
      <c r="C1551" s="175" t="s">
        <v>207</v>
      </c>
      <c r="D1551" s="175" t="s">
        <v>208</v>
      </c>
      <c r="E1551" s="175"/>
      <c r="F1551" s="174">
        <v>0</v>
      </c>
      <c r="G1551" s="174">
        <v>0</v>
      </c>
      <c r="H1551" s="174">
        <v>0</v>
      </c>
      <c r="I1551" s="174">
        <v>0</v>
      </c>
      <c r="J1551" s="174">
        <v>0</v>
      </c>
      <c r="K1551" s="174">
        <v>0</v>
      </c>
      <c r="L1551" s="174">
        <v>0</v>
      </c>
      <c r="M1551" s="174">
        <v>0</v>
      </c>
      <c r="N1551" s="174">
        <v>0</v>
      </c>
    </row>
    <row r="1552" spans="1:14" hidden="1" outlineLevel="1" x14ac:dyDescent="0.25">
      <c r="A1552" s="175" t="s">
        <v>336</v>
      </c>
      <c r="B1552" s="175" t="s">
        <v>337</v>
      </c>
      <c r="C1552" s="175" t="s">
        <v>209</v>
      </c>
      <c r="D1552" s="175" t="s">
        <v>210</v>
      </c>
      <c r="E1552" s="175"/>
      <c r="F1552" s="174">
        <v>1485472</v>
      </c>
      <c r="G1552" s="174">
        <v>265232</v>
      </c>
      <c r="H1552" s="174">
        <v>0</v>
      </c>
      <c r="I1552" s="174">
        <v>0</v>
      </c>
      <c r="J1552" s="174">
        <v>35664</v>
      </c>
      <c r="K1552" s="174">
        <v>14560</v>
      </c>
      <c r="L1552" s="174">
        <v>0</v>
      </c>
      <c r="M1552" s="174">
        <v>0</v>
      </c>
      <c r="N1552" s="174">
        <v>1800928</v>
      </c>
    </row>
    <row r="1553" spans="1:14" hidden="1" outlineLevel="1" x14ac:dyDescent="0.25">
      <c r="D1553" s="173" t="s">
        <v>211</v>
      </c>
      <c r="E1553" s="173"/>
    </row>
    <row r="1554" spans="1:14" hidden="1" outlineLevel="1" x14ac:dyDescent="0.25">
      <c r="A1554" s="175" t="s">
        <v>336</v>
      </c>
      <c r="B1554" s="175" t="s">
        <v>337</v>
      </c>
      <c r="C1554" s="175" t="s">
        <v>212</v>
      </c>
      <c r="D1554" s="175" t="s">
        <v>213</v>
      </c>
      <c r="E1554" s="175"/>
      <c r="F1554" s="174">
        <v>0</v>
      </c>
      <c r="G1554" s="174">
        <v>0</v>
      </c>
      <c r="H1554" s="174">
        <v>0</v>
      </c>
      <c r="I1554" s="174">
        <v>0</v>
      </c>
      <c r="J1554" s="174">
        <v>0</v>
      </c>
      <c r="K1554" s="174">
        <v>0</v>
      </c>
      <c r="L1554" s="174">
        <v>0</v>
      </c>
      <c r="M1554" s="174">
        <v>0</v>
      </c>
      <c r="N1554" s="174">
        <v>0</v>
      </c>
    </row>
    <row r="1555" spans="1:14" hidden="1" outlineLevel="1" x14ac:dyDescent="0.25">
      <c r="A1555" s="175" t="s">
        <v>336</v>
      </c>
      <c r="B1555" s="175" t="s">
        <v>337</v>
      </c>
      <c r="C1555" s="175" t="s">
        <v>214</v>
      </c>
      <c r="D1555" s="175" t="s">
        <v>215</v>
      </c>
      <c r="E1555" s="175"/>
      <c r="F1555" s="174">
        <v>0</v>
      </c>
      <c r="G1555" s="174">
        <v>0</v>
      </c>
      <c r="H1555" s="174">
        <v>0</v>
      </c>
      <c r="I1555" s="174">
        <v>0</v>
      </c>
      <c r="J1555" s="174">
        <v>0</v>
      </c>
      <c r="K1555" s="174">
        <v>0</v>
      </c>
      <c r="L1555" s="174">
        <v>0</v>
      </c>
      <c r="M1555" s="174">
        <v>0</v>
      </c>
      <c r="N1555" s="174">
        <v>0</v>
      </c>
    </row>
    <row r="1556" spans="1:14" hidden="1" outlineLevel="1" x14ac:dyDescent="0.25">
      <c r="A1556" s="175" t="s">
        <v>336</v>
      </c>
      <c r="B1556" s="175" t="s">
        <v>337</v>
      </c>
      <c r="C1556" s="175" t="s">
        <v>216</v>
      </c>
      <c r="D1556" s="175" t="s">
        <v>217</v>
      </c>
      <c r="E1556" s="175"/>
      <c r="F1556" s="174">
        <v>0</v>
      </c>
      <c r="G1556" s="174">
        <v>0</v>
      </c>
      <c r="H1556" s="174">
        <v>0</v>
      </c>
      <c r="I1556" s="174">
        <v>0</v>
      </c>
      <c r="J1556" s="174">
        <v>0</v>
      </c>
      <c r="K1556" s="174">
        <v>0</v>
      </c>
      <c r="L1556" s="174">
        <v>0</v>
      </c>
      <c r="M1556" s="174">
        <v>0</v>
      </c>
      <c r="N1556" s="174">
        <v>0</v>
      </c>
    </row>
    <row r="1557" spans="1:14" hidden="1" outlineLevel="1" x14ac:dyDescent="0.25">
      <c r="A1557" s="175" t="s">
        <v>336</v>
      </c>
      <c r="B1557" s="175" t="s">
        <v>337</v>
      </c>
      <c r="C1557" s="175" t="s">
        <v>218</v>
      </c>
      <c r="D1557" s="175" t="s">
        <v>219</v>
      </c>
      <c r="E1557" s="175"/>
      <c r="F1557" s="174">
        <v>0</v>
      </c>
      <c r="G1557" s="174">
        <v>0</v>
      </c>
      <c r="H1557" s="174">
        <v>0</v>
      </c>
      <c r="I1557" s="174">
        <v>0</v>
      </c>
      <c r="J1557" s="174">
        <v>0</v>
      </c>
      <c r="K1557" s="174">
        <v>0</v>
      </c>
      <c r="L1557" s="174">
        <v>0</v>
      </c>
      <c r="M1557" s="174">
        <v>0</v>
      </c>
      <c r="N1557" s="174">
        <v>0</v>
      </c>
    </row>
    <row r="1558" spans="1:14" hidden="1" outlineLevel="1" x14ac:dyDescent="0.25">
      <c r="A1558" s="175" t="s">
        <v>336</v>
      </c>
      <c r="B1558" s="175" t="s">
        <v>337</v>
      </c>
      <c r="C1558" s="175" t="s">
        <v>482</v>
      </c>
      <c r="D1558" s="175" t="s">
        <v>483</v>
      </c>
      <c r="E1558" s="175"/>
      <c r="F1558" s="174">
        <v>0</v>
      </c>
      <c r="G1558" s="174">
        <v>0</v>
      </c>
      <c r="H1558" s="174">
        <v>0</v>
      </c>
      <c r="I1558" s="174">
        <v>0</v>
      </c>
      <c r="J1558" s="174">
        <v>0</v>
      </c>
      <c r="K1558" s="174">
        <v>0</v>
      </c>
      <c r="L1558" s="174">
        <v>0</v>
      </c>
      <c r="M1558" s="174">
        <v>0</v>
      </c>
      <c r="N1558" s="174">
        <v>0</v>
      </c>
    </row>
    <row r="1559" spans="1:14" hidden="1" outlineLevel="1" x14ac:dyDescent="0.25">
      <c r="A1559" s="175" t="s">
        <v>336</v>
      </c>
      <c r="B1559" s="175" t="s">
        <v>337</v>
      </c>
      <c r="C1559" s="175" t="s">
        <v>484</v>
      </c>
      <c r="D1559" s="175" t="s">
        <v>220</v>
      </c>
      <c r="E1559" s="175"/>
      <c r="F1559" s="174">
        <v>0</v>
      </c>
      <c r="G1559" s="174">
        <v>0</v>
      </c>
      <c r="H1559" s="174">
        <v>0</v>
      </c>
      <c r="I1559" s="174">
        <v>0</v>
      </c>
      <c r="J1559" s="174">
        <v>0</v>
      </c>
      <c r="K1559" s="174">
        <v>0</v>
      </c>
      <c r="L1559" s="174">
        <v>0</v>
      </c>
      <c r="M1559" s="174">
        <v>0</v>
      </c>
      <c r="N1559" s="174">
        <v>0</v>
      </c>
    </row>
    <row r="1560" spans="1:14" hidden="1" outlineLevel="1" x14ac:dyDescent="0.25"/>
    <row r="1561" spans="1:14" hidden="1" outlineLevel="1" x14ac:dyDescent="0.25"/>
    <row r="1562" spans="1:14" hidden="1" outlineLevel="1" x14ac:dyDescent="0.25">
      <c r="A1562" s="173" t="s">
        <v>338</v>
      </c>
    </row>
    <row r="1563" spans="1:14" hidden="1" outlineLevel="1" x14ac:dyDescent="0.25">
      <c r="A1563" s="175" t="s">
        <v>6</v>
      </c>
      <c r="B1563" s="175" t="s">
        <v>143</v>
      </c>
      <c r="C1563" s="175" t="s">
        <v>14</v>
      </c>
      <c r="D1563" s="173" t="s">
        <v>144</v>
      </c>
      <c r="E1563" s="173"/>
      <c r="F1563" s="174" t="s">
        <v>145</v>
      </c>
      <c r="G1563" s="174" t="s">
        <v>146</v>
      </c>
      <c r="H1563" s="174" t="s">
        <v>147</v>
      </c>
      <c r="I1563" s="174" t="s">
        <v>148</v>
      </c>
      <c r="J1563" s="174" t="s">
        <v>149</v>
      </c>
      <c r="K1563" s="174" t="s">
        <v>150</v>
      </c>
      <c r="L1563" s="174" t="s">
        <v>151</v>
      </c>
      <c r="M1563" s="174" t="s">
        <v>152</v>
      </c>
      <c r="N1563" s="174" t="s">
        <v>5</v>
      </c>
    </row>
    <row r="1564" spans="1:14" hidden="1" outlineLevel="1" x14ac:dyDescent="0.25">
      <c r="A1564" s="175" t="s">
        <v>339</v>
      </c>
      <c r="B1564" s="175" t="s">
        <v>340</v>
      </c>
      <c r="C1564" s="175" t="s">
        <v>155</v>
      </c>
      <c r="D1564" s="175" t="s">
        <v>156</v>
      </c>
      <c r="E1564" s="175"/>
      <c r="F1564" s="174">
        <v>0</v>
      </c>
      <c r="G1564" s="174">
        <v>0</v>
      </c>
      <c r="H1564" s="174">
        <v>0</v>
      </c>
      <c r="I1564" s="174">
        <v>0</v>
      </c>
      <c r="J1564" s="174">
        <v>0</v>
      </c>
      <c r="K1564" s="174">
        <v>0</v>
      </c>
      <c r="L1564" s="174">
        <v>0</v>
      </c>
      <c r="M1564" s="174">
        <v>0</v>
      </c>
      <c r="N1564" s="174">
        <v>0</v>
      </c>
    </row>
    <row r="1565" spans="1:14" hidden="1" outlineLevel="1" x14ac:dyDescent="0.25">
      <c r="A1565" s="175" t="s">
        <v>339</v>
      </c>
      <c r="B1565" s="175" t="s">
        <v>340</v>
      </c>
      <c r="C1565" s="175" t="s">
        <v>157</v>
      </c>
      <c r="D1565" s="175" t="s">
        <v>158</v>
      </c>
      <c r="E1565" s="175"/>
      <c r="F1565" s="174">
        <v>0</v>
      </c>
      <c r="G1565" s="174">
        <v>0</v>
      </c>
      <c r="H1565" s="174">
        <v>0</v>
      </c>
      <c r="I1565" s="174">
        <v>0</v>
      </c>
      <c r="J1565" s="174">
        <v>0</v>
      </c>
      <c r="K1565" s="174">
        <v>0</v>
      </c>
      <c r="L1565" s="174">
        <v>0</v>
      </c>
      <c r="M1565" s="174">
        <v>0</v>
      </c>
      <c r="N1565" s="174">
        <v>0</v>
      </c>
    </row>
    <row r="1566" spans="1:14" hidden="1" outlineLevel="1" x14ac:dyDescent="0.25">
      <c r="A1566" s="175" t="s">
        <v>339</v>
      </c>
      <c r="B1566" s="175" t="s">
        <v>340</v>
      </c>
      <c r="C1566" s="175" t="s">
        <v>159</v>
      </c>
      <c r="D1566" s="175" t="s">
        <v>160</v>
      </c>
      <c r="E1566" s="175"/>
      <c r="F1566" s="174">
        <v>0</v>
      </c>
      <c r="G1566" s="174">
        <v>36000</v>
      </c>
      <c r="H1566" s="174">
        <v>0</v>
      </c>
      <c r="I1566" s="174">
        <v>0</v>
      </c>
      <c r="J1566" s="174">
        <v>0</v>
      </c>
      <c r="K1566" s="174">
        <v>0</v>
      </c>
      <c r="L1566" s="174">
        <v>0</v>
      </c>
      <c r="M1566" s="174">
        <v>0</v>
      </c>
      <c r="N1566" s="174">
        <v>36000</v>
      </c>
    </row>
    <row r="1567" spans="1:14" hidden="1" outlineLevel="1" x14ac:dyDescent="0.25">
      <c r="A1567" s="175" t="s">
        <v>339</v>
      </c>
      <c r="B1567" s="175" t="s">
        <v>340</v>
      </c>
      <c r="C1567" s="175" t="s">
        <v>161</v>
      </c>
      <c r="D1567" s="175" t="s">
        <v>162</v>
      </c>
      <c r="E1567" s="175"/>
      <c r="F1567" s="174">
        <v>144</v>
      </c>
      <c r="G1567" s="174">
        <v>3328</v>
      </c>
      <c r="H1567" s="174">
        <v>0</v>
      </c>
      <c r="I1567" s="174">
        <v>0</v>
      </c>
      <c r="J1567" s="174">
        <v>0</v>
      </c>
      <c r="K1567" s="174">
        <v>1392</v>
      </c>
      <c r="L1567" s="174">
        <v>0</v>
      </c>
      <c r="M1567" s="174">
        <v>0</v>
      </c>
      <c r="N1567" s="174">
        <v>4864</v>
      </c>
    </row>
    <row r="1568" spans="1:14" hidden="1" outlineLevel="1" x14ac:dyDescent="0.25">
      <c r="A1568" s="175" t="s">
        <v>339</v>
      </c>
      <c r="B1568" s="175" t="s">
        <v>340</v>
      </c>
      <c r="C1568" s="175" t="s">
        <v>163</v>
      </c>
      <c r="D1568" s="175" t="s">
        <v>164</v>
      </c>
      <c r="E1568" s="175"/>
      <c r="F1568" s="174">
        <v>0</v>
      </c>
      <c r="G1568" s="174">
        <v>0</v>
      </c>
      <c r="H1568" s="174">
        <v>0</v>
      </c>
      <c r="I1568" s="174">
        <v>0</v>
      </c>
      <c r="J1568" s="174">
        <v>0</v>
      </c>
      <c r="K1568" s="174">
        <v>0</v>
      </c>
      <c r="L1568" s="174">
        <v>0</v>
      </c>
      <c r="M1568" s="174">
        <v>0</v>
      </c>
      <c r="N1568" s="174">
        <v>0</v>
      </c>
    </row>
    <row r="1569" spans="1:14" hidden="1" outlineLevel="1" x14ac:dyDescent="0.25">
      <c r="A1569" s="175" t="s">
        <v>339</v>
      </c>
      <c r="B1569" s="175" t="s">
        <v>340</v>
      </c>
      <c r="C1569" s="175" t="s">
        <v>165</v>
      </c>
      <c r="D1569" s="175" t="s">
        <v>166</v>
      </c>
      <c r="E1569" s="175"/>
      <c r="F1569" s="174">
        <v>0</v>
      </c>
      <c r="G1569" s="174">
        <v>0</v>
      </c>
      <c r="H1569" s="174">
        <v>0</v>
      </c>
      <c r="I1569" s="174">
        <v>0</v>
      </c>
      <c r="J1569" s="174">
        <v>0</v>
      </c>
      <c r="K1569" s="174">
        <v>0</v>
      </c>
      <c r="L1569" s="174">
        <v>0</v>
      </c>
      <c r="M1569" s="174">
        <v>0</v>
      </c>
      <c r="N1569" s="174">
        <v>0</v>
      </c>
    </row>
    <row r="1570" spans="1:14" hidden="1" outlineLevel="1" x14ac:dyDescent="0.25">
      <c r="A1570" s="175" t="s">
        <v>339</v>
      </c>
      <c r="B1570" s="175" t="s">
        <v>340</v>
      </c>
      <c r="C1570" s="175" t="s">
        <v>167</v>
      </c>
      <c r="D1570" s="175" t="s">
        <v>168</v>
      </c>
      <c r="E1570" s="175"/>
      <c r="F1570" s="174">
        <v>0</v>
      </c>
      <c r="G1570" s="174">
        <v>448</v>
      </c>
      <c r="H1570" s="174">
        <v>0</v>
      </c>
      <c r="I1570" s="174">
        <v>0</v>
      </c>
      <c r="J1570" s="174">
        <v>0</v>
      </c>
      <c r="K1570" s="174">
        <v>0</v>
      </c>
      <c r="L1570" s="174">
        <v>0</v>
      </c>
      <c r="M1570" s="174">
        <v>0</v>
      </c>
      <c r="N1570" s="174">
        <v>448</v>
      </c>
    </row>
    <row r="1571" spans="1:14" hidden="1" outlineLevel="1" x14ac:dyDescent="0.25">
      <c r="A1571" s="175" t="s">
        <v>339</v>
      </c>
      <c r="B1571" s="175" t="s">
        <v>340</v>
      </c>
      <c r="C1571" s="175" t="s">
        <v>169</v>
      </c>
      <c r="D1571" s="175" t="s">
        <v>170</v>
      </c>
      <c r="E1571" s="175"/>
      <c r="F1571" s="174">
        <v>0</v>
      </c>
      <c r="G1571" s="174">
        <v>0</v>
      </c>
      <c r="H1571" s="174">
        <v>0</v>
      </c>
      <c r="I1571" s="174">
        <v>0</v>
      </c>
      <c r="J1571" s="174">
        <v>0</v>
      </c>
      <c r="K1571" s="174">
        <v>0</v>
      </c>
      <c r="L1571" s="174">
        <v>0</v>
      </c>
      <c r="M1571" s="174">
        <v>0</v>
      </c>
      <c r="N1571" s="174">
        <v>0</v>
      </c>
    </row>
    <row r="1572" spans="1:14" hidden="1" outlineLevel="1" x14ac:dyDescent="0.25">
      <c r="A1572" s="175" t="s">
        <v>339</v>
      </c>
      <c r="B1572" s="175" t="s">
        <v>340</v>
      </c>
      <c r="C1572" s="175" t="s">
        <v>171</v>
      </c>
      <c r="D1572" s="175" t="s">
        <v>172</v>
      </c>
      <c r="E1572" s="175"/>
      <c r="F1572" s="174">
        <v>672</v>
      </c>
      <c r="G1572" s="174">
        <v>0</v>
      </c>
      <c r="H1572" s="174">
        <v>0</v>
      </c>
      <c r="I1572" s="174">
        <v>0</v>
      </c>
      <c r="J1572" s="174">
        <v>0</v>
      </c>
      <c r="K1572" s="174">
        <v>0</v>
      </c>
      <c r="L1572" s="174">
        <v>0</v>
      </c>
      <c r="M1572" s="174">
        <v>0</v>
      </c>
      <c r="N1572" s="174">
        <v>672</v>
      </c>
    </row>
    <row r="1573" spans="1:14" hidden="1" outlineLevel="1" x14ac:dyDescent="0.25">
      <c r="A1573" s="175" t="s">
        <v>339</v>
      </c>
      <c r="B1573" s="175" t="s">
        <v>340</v>
      </c>
      <c r="C1573" s="175" t="s">
        <v>173</v>
      </c>
      <c r="D1573" s="175" t="s">
        <v>174</v>
      </c>
      <c r="E1573" s="175"/>
      <c r="F1573" s="174">
        <v>0</v>
      </c>
      <c r="G1573" s="174">
        <v>0</v>
      </c>
      <c r="H1573" s="174">
        <v>0</v>
      </c>
      <c r="I1573" s="174">
        <v>0</v>
      </c>
      <c r="J1573" s="174">
        <v>0</v>
      </c>
      <c r="K1573" s="174">
        <v>0</v>
      </c>
      <c r="L1573" s="174">
        <v>0</v>
      </c>
      <c r="M1573" s="174">
        <v>0</v>
      </c>
      <c r="N1573" s="174">
        <v>0</v>
      </c>
    </row>
    <row r="1574" spans="1:14" hidden="1" outlineLevel="1" x14ac:dyDescent="0.25">
      <c r="A1574" s="175" t="s">
        <v>339</v>
      </c>
      <c r="B1574" s="175" t="s">
        <v>340</v>
      </c>
      <c r="C1574" s="175" t="s">
        <v>175</v>
      </c>
      <c r="D1574" s="175" t="s">
        <v>176</v>
      </c>
      <c r="E1574" s="175"/>
      <c r="F1574" s="174">
        <v>0</v>
      </c>
      <c r="G1574" s="174">
        <v>0</v>
      </c>
      <c r="H1574" s="174">
        <v>0</v>
      </c>
      <c r="I1574" s="174">
        <v>0</v>
      </c>
      <c r="J1574" s="174">
        <v>0</v>
      </c>
      <c r="K1574" s="174">
        <v>96</v>
      </c>
      <c r="L1574" s="174">
        <v>0</v>
      </c>
      <c r="M1574" s="174">
        <v>0</v>
      </c>
      <c r="N1574" s="174">
        <v>96</v>
      </c>
    </row>
    <row r="1575" spans="1:14" hidden="1" outlineLevel="1" x14ac:dyDescent="0.25">
      <c r="A1575" s="175" t="s">
        <v>339</v>
      </c>
      <c r="B1575" s="175" t="s">
        <v>340</v>
      </c>
      <c r="C1575" s="175" t="s">
        <v>177</v>
      </c>
      <c r="D1575" s="175" t="s">
        <v>178</v>
      </c>
      <c r="E1575" s="175"/>
      <c r="F1575" s="174">
        <v>70848</v>
      </c>
      <c r="G1575" s="174">
        <v>0</v>
      </c>
      <c r="H1575" s="174">
        <v>0</v>
      </c>
      <c r="I1575" s="174">
        <v>0</v>
      </c>
      <c r="J1575" s="174">
        <v>0</v>
      </c>
      <c r="K1575" s="174">
        <v>0</v>
      </c>
      <c r="L1575" s="174">
        <v>0</v>
      </c>
      <c r="M1575" s="174">
        <v>0</v>
      </c>
      <c r="N1575" s="174">
        <v>70848</v>
      </c>
    </row>
    <row r="1576" spans="1:14" hidden="1" outlineLevel="1" x14ac:dyDescent="0.25">
      <c r="A1576" s="175" t="s">
        <v>339</v>
      </c>
      <c r="B1576" s="175" t="s">
        <v>340</v>
      </c>
      <c r="C1576" s="175" t="s">
        <v>179</v>
      </c>
      <c r="D1576" s="175" t="s">
        <v>180</v>
      </c>
      <c r="E1576" s="175"/>
      <c r="F1576" s="174">
        <v>80</v>
      </c>
      <c r="G1576" s="174">
        <v>0</v>
      </c>
      <c r="H1576" s="174">
        <v>0</v>
      </c>
      <c r="I1576" s="174">
        <v>0</v>
      </c>
      <c r="J1576" s="174">
        <v>0</v>
      </c>
      <c r="K1576" s="174">
        <v>0</v>
      </c>
      <c r="L1576" s="174">
        <v>0</v>
      </c>
      <c r="M1576" s="174">
        <v>0</v>
      </c>
      <c r="N1576" s="174">
        <v>80</v>
      </c>
    </row>
    <row r="1577" spans="1:14" hidden="1" outlineLevel="1" x14ac:dyDescent="0.25">
      <c r="A1577" s="175" t="s">
        <v>339</v>
      </c>
      <c r="B1577" s="175" t="s">
        <v>340</v>
      </c>
      <c r="C1577" s="175" t="s">
        <v>181</v>
      </c>
      <c r="D1577" s="175" t="s">
        <v>182</v>
      </c>
      <c r="E1577" s="175"/>
      <c r="F1577" s="174">
        <v>0</v>
      </c>
      <c r="G1577" s="174">
        <v>0</v>
      </c>
      <c r="H1577" s="174">
        <v>0</v>
      </c>
      <c r="I1577" s="174">
        <v>0</v>
      </c>
      <c r="J1577" s="174">
        <v>0</v>
      </c>
      <c r="K1577" s="174">
        <v>0</v>
      </c>
      <c r="L1577" s="174">
        <v>0</v>
      </c>
      <c r="M1577" s="174">
        <v>0</v>
      </c>
      <c r="N1577" s="174">
        <v>0</v>
      </c>
    </row>
    <row r="1578" spans="1:14" hidden="1" outlineLevel="1" x14ac:dyDescent="0.25">
      <c r="A1578" s="175" t="s">
        <v>339</v>
      </c>
      <c r="B1578" s="175" t="s">
        <v>340</v>
      </c>
      <c r="C1578" s="175" t="s">
        <v>183</v>
      </c>
      <c r="D1578" s="175" t="s">
        <v>184</v>
      </c>
      <c r="E1578" s="175"/>
      <c r="F1578" s="174">
        <v>0</v>
      </c>
      <c r="G1578" s="174">
        <v>0</v>
      </c>
      <c r="H1578" s="174">
        <v>0</v>
      </c>
      <c r="I1578" s="174">
        <v>0</v>
      </c>
      <c r="J1578" s="174">
        <v>0</v>
      </c>
      <c r="K1578" s="174">
        <v>0</v>
      </c>
      <c r="L1578" s="174">
        <v>0</v>
      </c>
      <c r="M1578" s="174">
        <v>0</v>
      </c>
      <c r="N1578" s="174">
        <v>0</v>
      </c>
    </row>
    <row r="1579" spans="1:14" hidden="1" outlineLevel="1" x14ac:dyDescent="0.25">
      <c r="A1579" s="175" t="s">
        <v>339</v>
      </c>
      <c r="B1579" s="175" t="s">
        <v>340</v>
      </c>
      <c r="C1579" s="175" t="s">
        <v>185</v>
      </c>
      <c r="D1579" s="175" t="s">
        <v>186</v>
      </c>
      <c r="E1579" s="175"/>
      <c r="F1579" s="174">
        <v>2496</v>
      </c>
      <c r="G1579" s="174">
        <v>0</v>
      </c>
      <c r="H1579" s="174">
        <v>0</v>
      </c>
      <c r="I1579" s="174">
        <v>0</v>
      </c>
      <c r="J1579" s="174">
        <v>0</v>
      </c>
      <c r="K1579" s="174">
        <v>1024</v>
      </c>
      <c r="L1579" s="174">
        <v>0</v>
      </c>
      <c r="M1579" s="174">
        <v>0</v>
      </c>
      <c r="N1579" s="174">
        <v>3520</v>
      </c>
    </row>
    <row r="1580" spans="1:14" hidden="1" outlineLevel="1" x14ac:dyDescent="0.25">
      <c r="A1580" s="175" t="s">
        <v>339</v>
      </c>
      <c r="B1580" s="175" t="s">
        <v>340</v>
      </c>
      <c r="C1580" s="175" t="s">
        <v>187</v>
      </c>
      <c r="D1580" s="175" t="s">
        <v>188</v>
      </c>
      <c r="E1580" s="175"/>
      <c r="F1580" s="174">
        <v>0</v>
      </c>
      <c r="G1580" s="174">
        <v>0</v>
      </c>
      <c r="H1580" s="174">
        <v>0</v>
      </c>
      <c r="I1580" s="174">
        <v>0</v>
      </c>
      <c r="J1580" s="174">
        <v>0</v>
      </c>
      <c r="K1580" s="174">
        <v>0</v>
      </c>
      <c r="L1580" s="174">
        <v>0</v>
      </c>
      <c r="M1580" s="174">
        <v>0</v>
      </c>
      <c r="N1580" s="174">
        <v>0</v>
      </c>
    </row>
    <row r="1581" spans="1:14" hidden="1" outlineLevel="1" x14ac:dyDescent="0.25">
      <c r="A1581" s="175" t="s">
        <v>339</v>
      </c>
      <c r="B1581" s="175" t="s">
        <v>340</v>
      </c>
      <c r="C1581" s="175" t="s">
        <v>189</v>
      </c>
      <c r="D1581" s="175" t="s">
        <v>190</v>
      </c>
      <c r="E1581" s="175"/>
      <c r="F1581" s="174">
        <v>0</v>
      </c>
      <c r="G1581" s="174">
        <v>0</v>
      </c>
      <c r="H1581" s="174">
        <v>0</v>
      </c>
      <c r="I1581" s="174">
        <v>0</v>
      </c>
      <c r="J1581" s="174">
        <v>0</v>
      </c>
      <c r="K1581" s="174">
        <v>0</v>
      </c>
      <c r="L1581" s="174">
        <v>0</v>
      </c>
      <c r="M1581" s="174">
        <v>0</v>
      </c>
      <c r="N1581" s="174">
        <v>0</v>
      </c>
    </row>
    <row r="1582" spans="1:14" hidden="1" outlineLevel="1" x14ac:dyDescent="0.25">
      <c r="A1582" s="175" t="s">
        <v>339</v>
      </c>
      <c r="B1582" s="175" t="s">
        <v>340</v>
      </c>
      <c r="C1582" s="175" t="s">
        <v>191</v>
      </c>
      <c r="D1582" s="175" t="s">
        <v>192</v>
      </c>
      <c r="E1582" s="175"/>
      <c r="F1582" s="174">
        <v>0</v>
      </c>
      <c r="G1582" s="174">
        <v>25440</v>
      </c>
      <c r="H1582" s="174">
        <v>0</v>
      </c>
      <c r="I1582" s="174">
        <v>0</v>
      </c>
      <c r="J1582" s="174">
        <v>0</v>
      </c>
      <c r="K1582" s="174">
        <v>0</v>
      </c>
      <c r="L1582" s="174">
        <v>0</v>
      </c>
      <c r="M1582" s="174">
        <v>0</v>
      </c>
      <c r="N1582" s="174">
        <v>25440</v>
      </c>
    </row>
    <row r="1583" spans="1:14" hidden="1" outlineLevel="1" x14ac:dyDescent="0.25">
      <c r="A1583" s="175" t="s">
        <v>339</v>
      </c>
      <c r="B1583" s="175" t="s">
        <v>340</v>
      </c>
      <c r="C1583" s="175" t="s">
        <v>193</v>
      </c>
      <c r="D1583" s="175" t="s">
        <v>194</v>
      </c>
      <c r="E1583" s="175"/>
      <c r="F1583" s="174">
        <v>0</v>
      </c>
      <c r="G1583" s="174">
        <v>0</v>
      </c>
      <c r="H1583" s="174">
        <v>0</v>
      </c>
      <c r="I1583" s="174">
        <v>0</v>
      </c>
      <c r="J1583" s="174">
        <v>0</v>
      </c>
      <c r="K1583" s="174">
        <v>0</v>
      </c>
      <c r="L1583" s="174">
        <v>0</v>
      </c>
      <c r="M1583" s="174">
        <v>0</v>
      </c>
      <c r="N1583" s="174">
        <v>0</v>
      </c>
    </row>
    <row r="1584" spans="1:14" hidden="1" outlineLevel="1" x14ac:dyDescent="0.25">
      <c r="A1584" s="175" t="s">
        <v>339</v>
      </c>
      <c r="B1584" s="175" t="s">
        <v>340</v>
      </c>
      <c r="C1584" s="175" t="s">
        <v>195</v>
      </c>
      <c r="D1584" s="175" t="s">
        <v>196</v>
      </c>
      <c r="E1584" s="175"/>
      <c r="F1584" s="174">
        <v>0</v>
      </c>
      <c r="G1584" s="174">
        <v>0</v>
      </c>
      <c r="H1584" s="174">
        <v>0</v>
      </c>
      <c r="I1584" s="174">
        <v>0</v>
      </c>
      <c r="J1584" s="174">
        <v>0</v>
      </c>
      <c r="K1584" s="174">
        <v>0</v>
      </c>
      <c r="L1584" s="174">
        <v>0</v>
      </c>
      <c r="M1584" s="174">
        <v>0</v>
      </c>
      <c r="N1584" s="174">
        <v>0</v>
      </c>
    </row>
    <row r="1585" spans="1:14" hidden="1" outlineLevel="1" x14ac:dyDescent="0.25">
      <c r="A1585" s="175" t="s">
        <v>339</v>
      </c>
      <c r="B1585" s="175" t="s">
        <v>340</v>
      </c>
      <c r="C1585" s="175" t="s">
        <v>197</v>
      </c>
      <c r="D1585" s="175" t="s">
        <v>198</v>
      </c>
      <c r="E1585" s="175"/>
      <c r="F1585" s="174">
        <v>0</v>
      </c>
      <c r="G1585" s="174">
        <v>0</v>
      </c>
      <c r="H1585" s="174">
        <v>0</v>
      </c>
      <c r="I1585" s="174">
        <v>0</v>
      </c>
      <c r="J1585" s="174">
        <v>0</v>
      </c>
      <c r="K1585" s="174">
        <v>0</v>
      </c>
      <c r="L1585" s="174">
        <v>0</v>
      </c>
      <c r="M1585" s="174">
        <v>0</v>
      </c>
      <c r="N1585" s="174">
        <v>0</v>
      </c>
    </row>
    <row r="1586" spans="1:14" hidden="1" outlineLevel="1" x14ac:dyDescent="0.25">
      <c r="A1586" s="175" t="s">
        <v>339</v>
      </c>
      <c r="B1586" s="175" t="s">
        <v>340</v>
      </c>
      <c r="C1586" s="175" t="s">
        <v>199</v>
      </c>
      <c r="D1586" s="175" t="s">
        <v>200</v>
      </c>
      <c r="E1586" s="175"/>
      <c r="F1586" s="174">
        <v>48</v>
      </c>
      <c r="G1586" s="174">
        <v>0</v>
      </c>
      <c r="H1586" s="174">
        <v>0</v>
      </c>
      <c r="I1586" s="174">
        <v>0</v>
      </c>
      <c r="J1586" s="174">
        <v>0</v>
      </c>
      <c r="K1586" s="174">
        <v>0</v>
      </c>
      <c r="L1586" s="174">
        <v>0</v>
      </c>
      <c r="M1586" s="174">
        <v>0</v>
      </c>
      <c r="N1586" s="174">
        <v>48</v>
      </c>
    </row>
    <row r="1587" spans="1:14" hidden="1" outlineLevel="1" x14ac:dyDescent="0.25">
      <c r="A1587" s="175" t="s">
        <v>339</v>
      </c>
      <c r="B1587" s="175" t="s">
        <v>340</v>
      </c>
      <c r="C1587" s="175" t="s">
        <v>201</v>
      </c>
      <c r="D1587" s="175" t="s">
        <v>202</v>
      </c>
      <c r="E1587" s="175"/>
      <c r="F1587" s="174">
        <v>0</v>
      </c>
      <c r="G1587" s="174">
        <v>0</v>
      </c>
      <c r="H1587" s="174">
        <v>0</v>
      </c>
      <c r="I1587" s="174">
        <v>0</v>
      </c>
      <c r="J1587" s="174">
        <v>0</v>
      </c>
      <c r="K1587" s="174">
        <v>0</v>
      </c>
      <c r="L1587" s="174">
        <v>0</v>
      </c>
      <c r="M1587" s="174">
        <v>0</v>
      </c>
      <c r="N1587" s="174">
        <v>0</v>
      </c>
    </row>
    <row r="1588" spans="1:14" hidden="1" outlineLevel="1" x14ac:dyDescent="0.25">
      <c r="A1588" s="175" t="s">
        <v>339</v>
      </c>
      <c r="B1588" s="175" t="s">
        <v>340</v>
      </c>
      <c r="C1588" s="175" t="s">
        <v>203</v>
      </c>
      <c r="D1588" s="175" t="s">
        <v>204</v>
      </c>
      <c r="E1588" s="175"/>
      <c r="F1588" s="174">
        <v>75792</v>
      </c>
      <c r="G1588" s="174">
        <v>0</v>
      </c>
      <c r="H1588" s="174">
        <v>0</v>
      </c>
      <c r="I1588" s="174">
        <v>0</v>
      </c>
      <c r="J1588" s="174">
        <v>0</v>
      </c>
      <c r="K1588" s="174">
        <v>0</v>
      </c>
      <c r="L1588" s="174">
        <v>0</v>
      </c>
      <c r="M1588" s="174">
        <v>0</v>
      </c>
      <c r="N1588" s="174">
        <v>75792</v>
      </c>
    </row>
    <row r="1589" spans="1:14" hidden="1" outlineLevel="1" x14ac:dyDescent="0.25">
      <c r="A1589" s="175" t="s">
        <v>339</v>
      </c>
      <c r="B1589" s="175" t="s">
        <v>340</v>
      </c>
      <c r="C1589" s="175" t="s">
        <v>205</v>
      </c>
      <c r="D1589" s="175" t="s">
        <v>206</v>
      </c>
      <c r="E1589" s="175"/>
      <c r="F1589" s="174">
        <v>6232</v>
      </c>
      <c r="G1589" s="174">
        <v>0</v>
      </c>
      <c r="H1589" s="174">
        <v>0</v>
      </c>
      <c r="I1589" s="174">
        <v>0</v>
      </c>
      <c r="J1589" s="174">
        <v>0</v>
      </c>
      <c r="K1589" s="174">
        <v>0</v>
      </c>
      <c r="L1589" s="174">
        <v>0</v>
      </c>
      <c r="M1589" s="174">
        <v>0</v>
      </c>
      <c r="N1589" s="174">
        <v>6232</v>
      </c>
    </row>
    <row r="1590" spans="1:14" hidden="1" outlineLevel="1" x14ac:dyDescent="0.25">
      <c r="A1590" s="175" t="s">
        <v>339</v>
      </c>
      <c r="B1590" s="175" t="s">
        <v>340</v>
      </c>
      <c r="C1590" s="175" t="s">
        <v>207</v>
      </c>
      <c r="D1590" s="175" t="s">
        <v>208</v>
      </c>
      <c r="E1590" s="175"/>
      <c r="F1590" s="174">
        <v>0</v>
      </c>
      <c r="G1590" s="174">
        <v>0</v>
      </c>
      <c r="H1590" s="174">
        <v>0</v>
      </c>
      <c r="I1590" s="174">
        <v>0</v>
      </c>
      <c r="J1590" s="174">
        <v>0</v>
      </c>
      <c r="K1590" s="174">
        <v>0</v>
      </c>
      <c r="L1590" s="174">
        <v>0</v>
      </c>
      <c r="M1590" s="174">
        <v>0</v>
      </c>
      <c r="N1590" s="174">
        <v>0</v>
      </c>
    </row>
    <row r="1591" spans="1:14" hidden="1" outlineLevel="1" x14ac:dyDescent="0.25">
      <c r="A1591" s="175" t="s">
        <v>339</v>
      </c>
      <c r="B1591" s="175" t="s">
        <v>340</v>
      </c>
      <c r="C1591" s="175" t="s">
        <v>209</v>
      </c>
      <c r="D1591" s="175" t="s">
        <v>210</v>
      </c>
      <c r="E1591" s="175"/>
      <c r="F1591" s="174">
        <v>156312</v>
      </c>
      <c r="G1591" s="174">
        <v>65216</v>
      </c>
      <c r="H1591" s="174">
        <v>0</v>
      </c>
      <c r="I1591" s="174">
        <v>0</v>
      </c>
      <c r="J1591" s="174">
        <v>0</v>
      </c>
      <c r="K1591" s="174">
        <v>2512</v>
      </c>
      <c r="L1591" s="174">
        <v>0</v>
      </c>
      <c r="M1591" s="174">
        <v>0</v>
      </c>
      <c r="N1591" s="174">
        <v>224040</v>
      </c>
    </row>
    <row r="1592" spans="1:14" hidden="1" outlineLevel="1" x14ac:dyDescent="0.25">
      <c r="D1592" s="173" t="s">
        <v>211</v>
      </c>
      <c r="E1592" s="173"/>
    </row>
    <row r="1593" spans="1:14" hidden="1" outlineLevel="1" x14ac:dyDescent="0.25">
      <c r="A1593" s="175" t="s">
        <v>339</v>
      </c>
      <c r="B1593" s="175" t="s">
        <v>340</v>
      </c>
      <c r="C1593" s="175" t="s">
        <v>212</v>
      </c>
      <c r="D1593" s="175" t="s">
        <v>213</v>
      </c>
      <c r="E1593" s="175"/>
      <c r="F1593" s="174">
        <v>0</v>
      </c>
      <c r="G1593" s="174">
        <v>0</v>
      </c>
      <c r="H1593" s="174">
        <v>0</v>
      </c>
      <c r="I1593" s="174">
        <v>0</v>
      </c>
      <c r="J1593" s="174">
        <v>0</v>
      </c>
      <c r="K1593" s="174">
        <v>0</v>
      </c>
      <c r="L1593" s="174">
        <v>0</v>
      </c>
      <c r="M1593" s="174">
        <v>0</v>
      </c>
      <c r="N1593" s="174">
        <v>0</v>
      </c>
    </row>
    <row r="1594" spans="1:14" hidden="1" outlineLevel="1" x14ac:dyDescent="0.25">
      <c r="A1594" s="175" t="s">
        <v>339</v>
      </c>
      <c r="B1594" s="175" t="s">
        <v>340</v>
      </c>
      <c r="C1594" s="175" t="s">
        <v>214</v>
      </c>
      <c r="D1594" s="175" t="s">
        <v>215</v>
      </c>
      <c r="E1594" s="175"/>
      <c r="F1594" s="174">
        <v>0</v>
      </c>
      <c r="G1594" s="174">
        <v>0</v>
      </c>
      <c r="H1594" s="174">
        <v>0</v>
      </c>
      <c r="I1594" s="174">
        <v>0</v>
      </c>
      <c r="J1594" s="174">
        <v>0</v>
      </c>
      <c r="K1594" s="174">
        <v>0</v>
      </c>
      <c r="L1594" s="174">
        <v>0</v>
      </c>
      <c r="M1594" s="174">
        <v>0</v>
      </c>
      <c r="N1594" s="174">
        <v>0</v>
      </c>
    </row>
    <row r="1595" spans="1:14" hidden="1" outlineLevel="1" x14ac:dyDescent="0.25">
      <c r="A1595" s="175" t="s">
        <v>339</v>
      </c>
      <c r="B1595" s="175" t="s">
        <v>340</v>
      </c>
      <c r="C1595" s="175" t="s">
        <v>216</v>
      </c>
      <c r="D1595" s="175" t="s">
        <v>217</v>
      </c>
      <c r="E1595" s="175"/>
      <c r="F1595" s="174">
        <v>0</v>
      </c>
      <c r="G1595" s="174">
        <v>0</v>
      </c>
      <c r="H1595" s="174">
        <v>0</v>
      </c>
      <c r="I1595" s="174">
        <v>0</v>
      </c>
      <c r="J1595" s="174">
        <v>0</v>
      </c>
      <c r="K1595" s="174">
        <v>0</v>
      </c>
      <c r="L1595" s="174">
        <v>0</v>
      </c>
      <c r="M1595" s="174">
        <v>0</v>
      </c>
      <c r="N1595" s="174">
        <v>0</v>
      </c>
    </row>
    <row r="1596" spans="1:14" hidden="1" outlineLevel="1" x14ac:dyDescent="0.25">
      <c r="A1596" s="175" t="s">
        <v>339</v>
      </c>
      <c r="B1596" s="175" t="s">
        <v>340</v>
      </c>
      <c r="C1596" s="175" t="s">
        <v>218</v>
      </c>
      <c r="D1596" s="175" t="s">
        <v>219</v>
      </c>
      <c r="E1596" s="175"/>
      <c r="F1596" s="174">
        <v>0</v>
      </c>
      <c r="G1596" s="174">
        <v>0</v>
      </c>
      <c r="H1596" s="174">
        <v>0</v>
      </c>
      <c r="I1596" s="174">
        <v>0</v>
      </c>
      <c r="J1596" s="174">
        <v>0</v>
      </c>
      <c r="K1596" s="174">
        <v>0</v>
      </c>
      <c r="L1596" s="174">
        <v>0</v>
      </c>
      <c r="M1596" s="174">
        <v>0</v>
      </c>
      <c r="N1596" s="174">
        <v>0</v>
      </c>
    </row>
    <row r="1597" spans="1:14" hidden="1" outlineLevel="1" x14ac:dyDescent="0.25">
      <c r="A1597" s="175" t="s">
        <v>339</v>
      </c>
      <c r="B1597" s="175" t="s">
        <v>340</v>
      </c>
      <c r="C1597" s="175" t="s">
        <v>482</v>
      </c>
      <c r="D1597" s="175" t="s">
        <v>483</v>
      </c>
      <c r="E1597" s="175"/>
      <c r="F1597" s="174">
        <v>0</v>
      </c>
      <c r="G1597" s="174">
        <v>0</v>
      </c>
      <c r="H1597" s="174">
        <v>0</v>
      </c>
      <c r="I1597" s="174">
        <v>0</v>
      </c>
      <c r="J1597" s="174">
        <v>0</v>
      </c>
      <c r="K1597" s="174">
        <v>0</v>
      </c>
      <c r="L1597" s="174">
        <v>0</v>
      </c>
      <c r="M1597" s="174">
        <v>0</v>
      </c>
      <c r="N1597" s="174">
        <v>0</v>
      </c>
    </row>
    <row r="1598" spans="1:14" hidden="1" outlineLevel="1" x14ac:dyDescent="0.25">
      <c r="A1598" s="175" t="s">
        <v>339</v>
      </c>
      <c r="B1598" s="175" t="s">
        <v>340</v>
      </c>
      <c r="C1598" s="175" t="s">
        <v>484</v>
      </c>
      <c r="D1598" s="175" t="s">
        <v>220</v>
      </c>
      <c r="E1598" s="175"/>
      <c r="F1598" s="174">
        <v>0</v>
      </c>
      <c r="G1598" s="174">
        <v>0</v>
      </c>
      <c r="H1598" s="174">
        <v>0</v>
      </c>
      <c r="I1598" s="174">
        <v>0</v>
      </c>
      <c r="J1598" s="174">
        <v>0</v>
      </c>
      <c r="K1598" s="174">
        <v>0</v>
      </c>
      <c r="L1598" s="174">
        <v>0</v>
      </c>
      <c r="M1598" s="174">
        <v>0</v>
      </c>
      <c r="N1598" s="174">
        <v>0</v>
      </c>
    </row>
    <row r="1599" spans="1:14" hidden="1" outlineLevel="1" x14ac:dyDescent="0.25"/>
    <row r="1600" spans="1:14" hidden="1" outlineLevel="1" x14ac:dyDescent="0.25"/>
    <row r="1601" spans="1:14" hidden="1" outlineLevel="1" x14ac:dyDescent="0.25">
      <c r="A1601" s="173" t="s">
        <v>341</v>
      </c>
    </row>
    <row r="1602" spans="1:14" hidden="1" outlineLevel="1" x14ac:dyDescent="0.25">
      <c r="A1602" s="175" t="s">
        <v>6</v>
      </c>
      <c r="B1602" s="175" t="s">
        <v>143</v>
      </c>
      <c r="C1602" s="175" t="s">
        <v>14</v>
      </c>
      <c r="D1602" s="173" t="s">
        <v>144</v>
      </c>
      <c r="E1602" s="173"/>
      <c r="F1602" s="174" t="s">
        <v>145</v>
      </c>
      <c r="G1602" s="174" t="s">
        <v>146</v>
      </c>
      <c r="H1602" s="174" t="s">
        <v>147</v>
      </c>
      <c r="I1602" s="174" t="s">
        <v>148</v>
      </c>
      <c r="J1602" s="174" t="s">
        <v>149</v>
      </c>
      <c r="K1602" s="174" t="s">
        <v>150</v>
      </c>
      <c r="L1602" s="174" t="s">
        <v>151</v>
      </c>
      <c r="M1602" s="174" t="s">
        <v>152</v>
      </c>
      <c r="N1602" s="174" t="s">
        <v>5</v>
      </c>
    </row>
    <row r="1603" spans="1:14" hidden="1" outlineLevel="1" x14ac:dyDescent="0.25">
      <c r="A1603" s="175" t="s">
        <v>342</v>
      </c>
      <c r="B1603" s="175" t="s">
        <v>343</v>
      </c>
      <c r="C1603" s="175" t="s">
        <v>155</v>
      </c>
      <c r="D1603" s="175" t="s">
        <v>156</v>
      </c>
      <c r="E1603" s="175"/>
      <c r="F1603" s="174">
        <v>960</v>
      </c>
      <c r="G1603" s="174">
        <v>0</v>
      </c>
      <c r="H1603" s="174">
        <v>0</v>
      </c>
      <c r="I1603" s="174">
        <v>0</v>
      </c>
      <c r="J1603" s="174">
        <v>320</v>
      </c>
      <c r="K1603" s="174">
        <v>0</v>
      </c>
      <c r="L1603" s="174">
        <v>0</v>
      </c>
      <c r="M1603" s="174">
        <v>0</v>
      </c>
      <c r="N1603" s="174">
        <v>1280</v>
      </c>
    </row>
    <row r="1604" spans="1:14" hidden="1" outlineLevel="1" x14ac:dyDescent="0.25">
      <c r="A1604" s="175" t="s">
        <v>342</v>
      </c>
      <c r="B1604" s="175" t="s">
        <v>343</v>
      </c>
      <c r="C1604" s="175" t="s">
        <v>157</v>
      </c>
      <c r="D1604" s="175" t="s">
        <v>158</v>
      </c>
      <c r="E1604" s="175"/>
      <c r="F1604" s="174">
        <v>0</v>
      </c>
      <c r="G1604" s="174">
        <v>0</v>
      </c>
      <c r="H1604" s="174">
        <v>0</v>
      </c>
      <c r="I1604" s="174">
        <v>0</v>
      </c>
      <c r="J1604" s="174">
        <v>10272</v>
      </c>
      <c r="K1604" s="174">
        <v>0</v>
      </c>
      <c r="L1604" s="174">
        <v>0</v>
      </c>
      <c r="M1604" s="174">
        <v>0</v>
      </c>
      <c r="N1604" s="174">
        <v>10272</v>
      </c>
    </row>
    <row r="1605" spans="1:14" hidden="1" outlineLevel="1" x14ac:dyDescent="0.25">
      <c r="A1605" s="175" t="s">
        <v>342</v>
      </c>
      <c r="B1605" s="175" t="s">
        <v>343</v>
      </c>
      <c r="C1605" s="175" t="s">
        <v>159</v>
      </c>
      <c r="D1605" s="175" t="s">
        <v>160</v>
      </c>
      <c r="E1605" s="175"/>
      <c r="F1605" s="174">
        <v>0</v>
      </c>
      <c r="G1605" s="174">
        <v>76944</v>
      </c>
      <c r="H1605" s="174">
        <v>0</v>
      </c>
      <c r="I1605" s="174">
        <v>0</v>
      </c>
      <c r="J1605" s="174">
        <v>0</v>
      </c>
      <c r="K1605" s="174">
        <v>0</v>
      </c>
      <c r="L1605" s="174">
        <v>0</v>
      </c>
      <c r="M1605" s="174">
        <v>0</v>
      </c>
      <c r="N1605" s="174">
        <v>76944</v>
      </c>
    </row>
    <row r="1606" spans="1:14" hidden="1" outlineLevel="1" x14ac:dyDescent="0.25">
      <c r="A1606" s="175" t="s">
        <v>342</v>
      </c>
      <c r="B1606" s="175" t="s">
        <v>343</v>
      </c>
      <c r="C1606" s="175" t="s">
        <v>161</v>
      </c>
      <c r="D1606" s="175" t="s">
        <v>162</v>
      </c>
      <c r="E1606" s="175"/>
      <c r="F1606" s="174">
        <v>1008</v>
      </c>
      <c r="G1606" s="174">
        <v>12288</v>
      </c>
      <c r="H1606" s="174">
        <v>0</v>
      </c>
      <c r="I1606" s="174">
        <v>0</v>
      </c>
      <c r="J1606" s="174">
        <v>6208</v>
      </c>
      <c r="K1606" s="174">
        <v>0</v>
      </c>
      <c r="L1606" s="174">
        <v>0</v>
      </c>
      <c r="M1606" s="174">
        <v>0</v>
      </c>
      <c r="N1606" s="174">
        <v>19504</v>
      </c>
    </row>
    <row r="1607" spans="1:14" hidden="1" outlineLevel="1" x14ac:dyDescent="0.25">
      <c r="A1607" s="175" t="s">
        <v>342</v>
      </c>
      <c r="B1607" s="175" t="s">
        <v>343</v>
      </c>
      <c r="C1607" s="175" t="s">
        <v>163</v>
      </c>
      <c r="D1607" s="175" t="s">
        <v>164</v>
      </c>
      <c r="E1607" s="175"/>
      <c r="F1607" s="174">
        <v>0</v>
      </c>
      <c r="G1607" s="174">
        <v>0</v>
      </c>
      <c r="H1607" s="174">
        <v>0</v>
      </c>
      <c r="I1607" s="174">
        <v>0</v>
      </c>
      <c r="J1607" s="174">
        <v>0</v>
      </c>
      <c r="K1607" s="174">
        <v>0</v>
      </c>
      <c r="L1607" s="174">
        <v>0</v>
      </c>
      <c r="M1607" s="174">
        <v>0</v>
      </c>
      <c r="N1607" s="174">
        <v>0</v>
      </c>
    </row>
    <row r="1608" spans="1:14" hidden="1" outlineLevel="1" x14ac:dyDescent="0.25">
      <c r="A1608" s="175" t="s">
        <v>342</v>
      </c>
      <c r="B1608" s="175" t="s">
        <v>343</v>
      </c>
      <c r="C1608" s="175" t="s">
        <v>165</v>
      </c>
      <c r="D1608" s="175" t="s">
        <v>166</v>
      </c>
      <c r="E1608" s="175"/>
      <c r="F1608" s="174">
        <v>2112</v>
      </c>
      <c r="G1608" s="174">
        <v>0</v>
      </c>
      <c r="H1608" s="174">
        <v>0</v>
      </c>
      <c r="I1608" s="174">
        <v>0</v>
      </c>
      <c r="J1608" s="174">
        <v>0</v>
      </c>
      <c r="K1608" s="174">
        <v>0</v>
      </c>
      <c r="L1608" s="174">
        <v>0</v>
      </c>
      <c r="M1608" s="174">
        <v>0</v>
      </c>
      <c r="N1608" s="174">
        <v>2112</v>
      </c>
    </row>
    <row r="1609" spans="1:14" hidden="1" outlineLevel="1" x14ac:dyDescent="0.25">
      <c r="A1609" s="175" t="s">
        <v>342</v>
      </c>
      <c r="B1609" s="175" t="s">
        <v>343</v>
      </c>
      <c r="C1609" s="175" t="s">
        <v>167</v>
      </c>
      <c r="D1609" s="175" t="s">
        <v>168</v>
      </c>
      <c r="E1609" s="175"/>
      <c r="F1609" s="174">
        <v>0</v>
      </c>
      <c r="G1609" s="174">
        <v>0</v>
      </c>
      <c r="H1609" s="174">
        <v>0</v>
      </c>
      <c r="I1609" s="174">
        <v>0</v>
      </c>
      <c r="J1609" s="174">
        <v>0</v>
      </c>
      <c r="K1609" s="174">
        <v>2112</v>
      </c>
      <c r="L1609" s="174">
        <v>0</v>
      </c>
      <c r="M1609" s="174">
        <v>0</v>
      </c>
      <c r="N1609" s="174">
        <v>2112</v>
      </c>
    </row>
    <row r="1610" spans="1:14" hidden="1" outlineLevel="1" x14ac:dyDescent="0.25">
      <c r="A1610" s="175" t="s">
        <v>342</v>
      </c>
      <c r="B1610" s="175" t="s">
        <v>343</v>
      </c>
      <c r="C1610" s="175" t="s">
        <v>169</v>
      </c>
      <c r="D1610" s="175" t="s">
        <v>170</v>
      </c>
      <c r="E1610" s="175"/>
      <c r="F1610" s="174">
        <v>0</v>
      </c>
      <c r="G1610" s="174">
        <v>0</v>
      </c>
      <c r="H1610" s="174">
        <v>0</v>
      </c>
      <c r="I1610" s="174">
        <v>0</v>
      </c>
      <c r="J1610" s="174">
        <v>544</v>
      </c>
      <c r="K1610" s="174">
        <v>0</v>
      </c>
      <c r="L1610" s="174">
        <v>0</v>
      </c>
      <c r="M1610" s="174">
        <v>0</v>
      </c>
      <c r="N1610" s="174">
        <v>544</v>
      </c>
    </row>
    <row r="1611" spans="1:14" hidden="1" outlineLevel="1" x14ac:dyDescent="0.25">
      <c r="A1611" s="175" t="s">
        <v>342</v>
      </c>
      <c r="B1611" s="175" t="s">
        <v>343</v>
      </c>
      <c r="C1611" s="175" t="s">
        <v>171</v>
      </c>
      <c r="D1611" s="175" t="s">
        <v>172</v>
      </c>
      <c r="E1611" s="175"/>
      <c r="F1611" s="174">
        <v>96</v>
      </c>
      <c r="G1611" s="174">
        <v>0</v>
      </c>
      <c r="H1611" s="174">
        <v>0</v>
      </c>
      <c r="I1611" s="174">
        <v>0</v>
      </c>
      <c r="J1611" s="174">
        <v>12384</v>
      </c>
      <c r="K1611" s="174">
        <v>0</v>
      </c>
      <c r="L1611" s="174">
        <v>0</v>
      </c>
      <c r="M1611" s="174">
        <v>0</v>
      </c>
      <c r="N1611" s="174">
        <v>12480</v>
      </c>
    </row>
    <row r="1612" spans="1:14" hidden="1" outlineLevel="1" x14ac:dyDescent="0.25">
      <c r="A1612" s="175" t="s">
        <v>342</v>
      </c>
      <c r="B1612" s="175" t="s">
        <v>343</v>
      </c>
      <c r="C1612" s="175" t="s">
        <v>173</v>
      </c>
      <c r="D1612" s="175" t="s">
        <v>174</v>
      </c>
      <c r="E1612" s="175"/>
      <c r="F1612" s="174">
        <v>0</v>
      </c>
      <c r="G1612" s="174">
        <v>0</v>
      </c>
      <c r="H1612" s="174">
        <v>0</v>
      </c>
      <c r="I1612" s="174">
        <v>0</v>
      </c>
      <c r="J1612" s="174">
        <v>0</v>
      </c>
      <c r="K1612" s="174">
        <v>0</v>
      </c>
      <c r="L1612" s="174">
        <v>0</v>
      </c>
      <c r="M1612" s="174">
        <v>0</v>
      </c>
      <c r="N1612" s="174">
        <v>0</v>
      </c>
    </row>
    <row r="1613" spans="1:14" hidden="1" outlineLevel="1" x14ac:dyDescent="0.25">
      <c r="A1613" s="175" t="s">
        <v>342</v>
      </c>
      <c r="B1613" s="175" t="s">
        <v>343</v>
      </c>
      <c r="C1613" s="175" t="s">
        <v>175</v>
      </c>
      <c r="D1613" s="175" t="s">
        <v>176</v>
      </c>
      <c r="E1613" s="175"/>
      <c r="F1613" s="174">
        <v>0</v>
      </c>
      <c r="G1613" s="174">
        <v>0</v>
      </c>
      <c r="H1613" s="174">
        <v>0</v>
      </c>
      <c r="I1613" s="174">
        <v>0</v>
      </c>
      <c r="J1613" s="174">
        <v>0</v>
      </c>
      <c r="K1613" s="174">
        <v>3312</v>
      </c>
      <c r="L1613" s="174">
        <v>0</v>
      </c>
      <c r="M1613" s="174">
        <v>0</v>
      </c>
      <c r="N1613" s="174">
        <v>3312</v>
      </c>
    </row>
    <row r="1614" spans="1:14" hidden="1" outlineLevel="1" x14ac:dyDescent="0.25">
      <c r="A1614" s="175" t="s">
        <v>342</v>
      </c>
      <c r="B1614" s="175" t="s">
        <v>343</v>
      </c>
      <c r="C1614" s="175" t="s">
        <v>177</v>
      </c>
      <c r="D1614" s="175" t="s">
        <v>178</v>
      </c>
      <c r="E1614" s="175"/>
      <c r="F1614" s="174">
        <v>68256</v>
      </c>
      <c r="G1614" s="174">
        <v>0</v>
      </c>
      <c r="H1614" s="174">
        <v>0</v>
      </c>
      <c r="I1614" s="174">
        <v>0</v>
      </c>
      <c r="J1614" s="174">
        <v>0</v>
      </c>
      <c r="K1614" s="174">
        <v>0</v>
      </c>
      <c r="L1614" s="174">
        <v>0</v>
      </c>
      <c r="M1614" s="174">
        <v>0</v>
      </c>
      <c r="N1614" s="174">
        <v>68256</v>
      </c>
    </row>
    <row r="1615" spans="1:14" hidden="1" outlineLevel="1" x14ac:dyDescent="0.25">
      <c r="A1615" s="175" t="s">
        <v>342</v>
      </c>
      <c r="B1615" s="175" t="s">
        <v>343</v>
      </c>
      <c r="C1615" s="175" t="s">
        <v>179</v>
      </c>
      <c r="D1615" s="175" t="s">
        <v>180</v>
      </c>
      <c r="E1615" s="175"/>
      <c r="F1615" s="174">
        <v>4640</v>
      </c>
      <c r="G1615" s="174">
        <v>0</v>
      </c>
      <c r="H1615" s="174">
        <v>0</v>
      </c>
      <c r="I1615" s="174">
        <v>0</v>
      </c>
      <c r="J1615" s="174">
        <v>0</v>
      </c>
      <c r="K1615" s="174">
        <v>0</v>
      </c>
      <c r="L1615" s="174">
        <v>0</v>
      </c>
      <c r="M1615" s="174">
        <v>0</v>
      </c>
      <c r="N1615" s="174">
        <v>4640</v>
      </c>
    </row>
    <row r="1616" spans="1:14" hidden="1" outlineLevel="1" x14ac:dyDescent="0.25">
      <c r="A1616" s="175" t="s">
        <v>342</v>
      </c>
      <c r="B1616" s="175" t="s">
        <v>343</v>
      </c>
      <c r="C1616" s="175" t="s">
        <v>181</v>
      </c>
      <c r="D1616" s="175" t="s">
        <v>182</v>
      </c>
      <c r="E1616" s="175"/>
      <c r="F1616" s="174">
        <v>0</v>
      </c>
      <c r="G1616" s="174">
        <v>0</v>
      </c>
      <c r="H1616" s="174">
        <v>0</v>
      </c>
      <c r="I1616" s="174">
        <v>0</v>
      </c>
      <c r="J1616" s="174">
        <v>0</v>
      </c>
      <c r="K1616" s="174">
        <v>0</v>
      </c>
      <c r="L1616" s="174">
        <v>0</v>
      </c>
      <c r="M1616" s="174">
        <v>0</v>
      </c>
      <c r="N1616" s="174">
        <v>0</v>
      </c>
    </row>
    <row r="1617" spans="1:14" hidden="1" outlineLevel="1" x14ac:dyDescent="0.25">
      <c r="A1617" s="175" t="s">
        <v>342</v>
      </c>
      <c r="B1617" s="175" t="s">
        <v>343</v>
      </c>
      <c r="C1617" s="175" t="s">
        <v>183</v>
      </c>
      <c r="D1617" s="175" t="s">
        <v>184</v>
      </c>
      <c r="E1617" s="175"/>
      <c r="F1617" s="174">
        <v>0</v>
      </c>
      <c r="G1617" s="174">
        <v>0</v>
      </c>
      <c r="H1617" s="174">
        <v>0</v>
      </c>
      <c r="I1617" s="174">
        <v>0</v>
      </c>
      <c r="J1617" s="174">
        <v>0</v>
      </c>
      <c r="K1617" s="174">
        <v>0</v>
      </c>
      <c r="L1617" s="174">
        <v>0</v>
      </c>
      <c r="M1617" s="174">
        <v>0</v>
      </c>
      <c r="N1617" s="174">
        <v>0</v>
      </c>
    </row>
    <row r="1618" spans="1:14" hidden="1" outlineLevel="1" x14ac:dyDescent="0.25">
      <c r="A1618" s="175" t="s">
        <v>342</v>
      </c>
      <c r="B1618" s="175" t="s">
        <v>343</v>
      </c>
      <c r="C1618" s="175" t="s">
        <v>185</v>
      </c>
      <c r="D1618" s="175" t="s">
        <v>186</v>
      </c>
      <c r="E1618" s="175"/>
      <c r="F1618" s="174">
        <v>96</v>
      </c>
      <c r="G1618" s="174">
        <v>0</v>
      </c>
      <c r="H1618" s="174">
        <v>0</v>
      </c>
      <c r="I1618" s="174">
        <v>0</v>
      </c>
      <c r="J1618" s="174">
        <v>0</v>
      </c>
      <c r="K1618" s="174">
        <v>11040</v>
      </c>
      <c r="L1618" s="174">
        <v>0</v>
      </c>
      <c r="M1618" s="174">
        <v>0</v>
      </c>
      <c r="N1618" s="174">
        <v>11136</v>
      </c>
    </row>
    <row r="1619" spans="1:14" hidden="1" outlineLevel="1" x14ac:dyDescent="0.25">
      <c r="A1619" s="175" t="s">
        <v>342</v>
      </c>
      <c r="B1619" s="175" t="s">
        <v>343</v>
      </c>
      <c r="C1619" s="175" t="s">
        <v>187</v>
      </c>
      <c r="D1619" s="175" t="s">
        <v>188</v>
      </c>
      <c r="E1619" s="175"/>
      <c r="F1619" s="174">
        <v>0</v>
      </c>
      <c r="G1619" s="174">
        <v>0</v>
      </c>
      <c r="H1619" s="174">
        <v>0</v>
      </c>
      <c r="I1619" s="174">
        <v>0</v>
      </c>
      <c r="J1619" s="174">
        <v>0</v>
      </c>
      <c r="K1619" s="174">
        <v>0</v>
      </c>
      <c r="L1619" s="174">
        <v>0</v>
      </c>
      <c r="M1619" s="174">
        <v>0</v>
      </c>
      <c r="N1619" s="174">
        <v>0</v>
      </c>
    </row>
    <row r="1620" spans="1:14" hidden="1" outlineLevel="1" x14ac:dyDescent="0.25">
      <c r="A1620" s="175" t="s">
        <v>342</v>
      </c>
      <c r="B1620" s="175" t="s">
        <v>343</v>
      </c>
      <c r="C1620" s="175" t="s">
        <v>189</v>
      </c>
      <c r="D1620" s="175" t="s">
        <v>190</v>
      </c>
      <c r="E1620" s="175"/>
      <c r="F1620" s="174">
        <v>0</v>
      </c>
      <c r="G1620" s="174">
        <v>0</v>
      </c>
      <c r="H1620" s="174">
        <v>0</v>
      </c>
      <c r="I1620" s="174">
        <v>0</v>
      </c>
      <c r="J1620" s="174">
        <v>0</v>
      </c>
      <c r="K1620" s="174">
        <v>0</v>
      </c>
      <c r="L1620" s="174">
        <v>0</v>
      </c>
      <c r="M1620" s="174">
        <v>0</v>
      </c>
      <c r="N1620" s="174">
        <v>0</v>
      </c>
    </row>
    <row r="1621" spans="1:14" hidden="1" outlineLevel="1" x14ac:dyDescent="0.25">
      <c r="A1621" s="175" t="s">
        <v>342</v>
      </c>
      <c r="B1621" s="175" t="s">
        <v>343</v>
      </c>
      <c r="C1621" s="175" t="s">
        <v>191</v>
      </c>
      <c r="D1621" s="175" t="s">
        <v>192</v>
      </c>
      <c r="E1621" s="175"/>
      <c r="F1621" s="174">
        <v>0</v>
      </c>
      <c r="G1621" s="174">
        <v>53968</v>
      </c>
      <c r="H1621" s="174">
        <v>0</v>
      </c>
      <c r="I1621" s="174">
        <v>0</v>
      </c>
      <c r="J1621" s="174">
        <v>0</v>
      </c>
      <c r="K1621" s="174">
        <v>0</v>
      </c>
      <c r="L1621" s="174">
        <v>0</v>
      </c>
      <c r="M1621" s="174">
        <v>0</v>
      </c>
      <c r="N1621" s="174">
        <v>53968</v>
      </c>
    </row>
    <row r="1622" spans="1:14" hidden="1" outlineLevel="1" x14ac:dyDescent="0.25">
      <c r="A1622" s="175" t="s">
        <v>342</v>
      </c>
      <c r="B1622" s="175" t="s">
        <v>343</v>
      </c>
      <c r="C1622" s="175" t="s">
        <v>193</v>
      </c>
      <c r="D1622" s="175" t="s">
        <v>194</v>
      </c>
      <c r="E1622" s="175"/>
      <c r="F1622" s="174">
        <v>0</v>
      </c>
      <c r="G1622" s="174">
        <v>0</v>
      </c>
      <c r="H1622" s="174">
        <v>0</v>
      </c>
      <c r="I1622" s="174">
        <v>0</v>
      </c>
      <c r="J1622" s="174">
        <v>1024</v>
      </c>
      <c r="K1622" s="174">
        <v>0</v>
      </c>
      <c r="L1622" s="174">
        <v>0</v>
      </c>
      <c r="M1622" s="174">
        <v>0</v>
      </c>
      <c r="N1622" s="174">
        <v>1024</v>
      </c>
    </row>
    <row r="1623" spans="1:14" hidden="1" outlineLevel="1" x14ac:dyDescent="0.25">
      <c r="A1623" s="175" t="s">
        <v>342</v>
      </c>
      <c r="B1623" s="175" t="s">
        <v>343</v>
      </c>
      <c r="C1623" s="175" t="s">
        <v>195</v>
      </c>
      <c r="D1623" s="175" t="s">
        <v>196</v>
      </c>
      <c r="E1623" s="175"/>
      <c r="F1623" s="174">
        <v>0</v>
      </c>
      <c r="G1623" s="174">
        <v>0</v>
      </c>
      <c r="H1623" s="174">
        <v>0</v>
      </c>
      <c r="I1623" s="174">
        <v>0</v>
      </c>
      <c r="J1623" s="174">
        <v>1472</v>
      </c>
      <c r="K1623" s="174">
        <v>0</v>
      </c>
      <c r="L1623" s="174">
        <v>0</v>
      </c>
      <c r="M1623" s="174">
        <v>0</v>
      </c>
      <c r="N1623" s="174">
        <v>1472</v>
      </c>
    </row>
    <row r="1624" spans="1:14" hidden="1" outlineLevel="1" x14ac:dyDescent="0.25">
      <c r="A1624" s="175" t="s">
        <v>342</v>
      </c>
      <c r="B1624" s="175" t="s">
        <v>343</v>
      </c>
      <c r="C1624" s="175" t="s">
        <v>197</v>
      </c>
      <c r="D1624" s="175" t="s">
        <v>198</v>
      </c>
      <c r="E1624" s="175"/>
      <c r="F1624" s="174">
        <v>0</v>
      </c>
      <c r="G1624" s="174">
        <v>0</v>
      </c>
      <c r="H1624" s="174">
        <v>0</v>
      </c>
      <c r="I1624" s="174">
        <v>0</v>
      </c>
      <c r="J1624" s="174">
        <v>0</v>
      </c>
      <c r="K1624" s="174">
        <v>0</v>
      </c>
      <c r="L1624" s="174">
        <v>0</v>
      </c>
      <c r="M1624" s="174">
        <v>0</v>
      </c>
      <c r="N1624" s="174">
        <v>0</v>
      </c>
    </row>
    <row r="1625" spans="1:14" hidden="1" outlineLevel="1" x14ac:dyDescent="0.25">
      <c r="A1625" s="175" t="s">
        <v>342</v>
      </c>
      <c r="B1625" s="175" t="s">
        <v>343</v>
      </c>
      <c r="C1625" s="175" t="s">
        <v>199</v>
      </c>
      <c r="D1625" s="175" t="s">
        <v>200</v>
      </c>
      <c r="E1625" s="175"/>
      <c r="F1625" s="174">
        <v>0</v>
      </c>
      <c r="G1625" s="174">
        <v>0</v>
      </c>
      <c r="H1625" s="174">
        <v>0</v>
      </c>
      <c r="I1625" s="174">
        <v>0</v>
      </c>
      <c r="J1625" s="174">
        <v>0</v>
      </c>
      <c r="K1625" s="174">
        <v>0</v>
      </c>
      <c r="L1625" s="174">
        <v>0</v>
      </c>
      <c r="M1625" s="174">
        <v>0</v>
      </c>
      <c r="N1625" s="174">
        <v>0</v>
      </c>
    </row>
    <row r="1626" spans="1:14" hidden="1" outlineLevel="1" x14ac:dyDescent="0.25">
      <c r="A1626" s="175" t="s">
        <v>342</v>
      </c>
      <c r="B1626" s="175" t="s">
        <v>343</v>
      </c>
      <c r="C1626" s="175" t="s">
        <v>201</v>
      </c>
      <c r="D1626" s="175" t="s">
        <v>202</v>
      </c>
      <c r="E1626" s="175"/>
      <c r="F1626" s="174">
        <v>288</v>
      </c>
      <c r="G1626" s="174">
        <v>0</v>
      </c>
      <c r="H1626" s="174">
        <v>0</v>
      </c>
      <c r="I1626" s="174">
        <v>0</v>
      </c>
      <c r="J1626" s="174">
        <v>0</v>
      </c>
      <c r="K1626" s="174">
        <v>0</v>
      </c>
      <c r="L1626" s="174">
        <v>0</v>
      </c>
      <c r="M1626" s="174">
        <v>0</v>
      </c>
      <c r="N1626" s="174">
        <v>288</v>
      </c>
    </row>
    <row r="1627" spans="1:14" hidden="1" outlineLevel="1" x14ac:dyDescent="0.25">
      <c r="A1627" s="175" t="s">
        <v>342</v>
      </c>
      <c r="B1627" s="175" t="s">
        <v>343</v>
      </c>
      <c r="C1627" s="175" t="s">
        <v>203</v>
      </c>
      <c r="D1627" s="175" t="s">
        <v>204</v>
      </c>
      <c r="E1627" s="175"/>
      <c r="F1627" s="174">
        <v>104256</v>
      </c>
      <c r="G1627" s="174">
        <v>0</v>
      </c>
      <c r="H1627" s="174">
        <v>0</v>
      </c>
      <c r="I1627" s="174">
        <v>0</v>
      </c>
      <c r="J1627" s="174">
        <v>0</v>
      </c>
      <c r="K1627" s="174">
        <v>0</v>
      </c>
      <c r="L1627" s="174">
        <v>0</v>
      </c>
      <c r="M1627" s="174">
        <v>0</v>
      </c>
      <c r="N1627" s="174">
        <v>104256</v>
      </c>
    </row>
    <row r="1628" spans="1:14" hidden="1" outlineLevel="1" x14ac:dyDescent="0.25">
      <c r="A1628" s="175" t="s">
        <v>342</v>
      </c>
      <c r="B1628" s="175" t="s">
        <v>343</v>
      </c>
      <c r="C1628" s="175" t="s">
        <v>205</v>
      </c>
      <c r="D1628" s="175" t="s">
        <v>206</v>
      </c>
      <c r="E1628" s="175"/>
      <c r="F1628" s="174">
        <v>10688</v>
      </c>
      <c r="G1628" s="174">
        <v>0</v>
      </c>
      <c r="H1628" s="174">
        <v>0</v>
      </c>
      <c r="I1628" s="174">
        <v>0</v>
      </c>
      <c r="J1628" s="174">
        <v>0</v>
      </c>
      <c r="K1628" s="174">
        <v>0</v>
      </c>
      <c r="L1628" s="174">
        <v>0</v>
      </c>
      <c r="M1628" s="174">
        <v>0</v>
      </c>
      <c r="N1628" s="174">
        <v>10688</v>
      </c>
    </row>
    <row r="1629" spans="1:14" hidden="1" outlineLevel="1" x14ac:dyDescent="0.25">
      <c r="A1629" s="175" t="s">
        <v>342</v>
      </c>
      <c r="B1629" s="175" t="s">
        <v>343</v>
      </c>
      <c r="C1629" s="175" t="s">
        <v>207</v>
      </c>
      <c r="D1629" s="175" t="s">
        <v>208</v>
      </c>
      <c r="E1629" s="175"/>
      <c r="F1629" s="174">
        <v>0</v>
      </c>
      <c r="G1629" s="174">
        <v>0</v>
      </c>
      <c r="H1629" s="174">
        <v>0</v>
      </c>
      <c r="I1629" s="174">
        <v>0</v>
      </c>
      <c r="J1629" s="174">
        <v>0</v>
      </c>
      <c r="K1629" s="174">
        <v>0</v>
      </c>
      <c r="L1629" s="174">
        <v>0</v>
      </c>
      <c r="M1629" s="174">
        <v>0</v>
      </c>
      <c r="N1629" s="174">
        <v>0</v>
      </c>
    </row>
    <row r="1630" spans="1:14" hidden="1" outlineLevel="1" x14ac:dyDescent="0.25">
      <c r="A1630" s="175" t="s">
        <v>342</v>
      </c>
      <c r="B1630" s="175" t="s">
        <v>343</v>
      </c>
      <c r="C1630" s="175" t="s">
        <v>209</v>
      </c>
      <c r="D1630" s="175" t="s">
        <v>210</v>
      </c>
      <c r="E1630" s="175"/>
      <c r="F1630" s="174">
        <v>192400</v>
      </c>
      <c r="G1630" s="174">
        <v>143200</v>
      </c>
      <c r="H1630" s="174">
        <v>0</v>
      </c>
      <c r="I1630" s="174">
        <v>0</v>
      </c>
      <c r="J1630" s="174">
        <v>32224</v>
      </c>
      <c r="K1630" s="174">
        <v>16464</v>
      </c>
      <c r="L1630" s="174">
        <v>0</v>
      </c>
      <c r="M1630" s="174">
        <v>0</v>
      </c>
      <c r="N1630" s="174">
        <v>384288</v>
      </c>
    </row>
    <row r="1631" spans="1:14" hidden="1" outlineLevel="1" x14ac:dyDescent="0.25">
      <c r="D1631" s="173" t="s">
        <v>211</v>
      </c>
      <c r="E1631" s="173"/>
    </row>
    <row r="1632" spans="1:14" hidden="1" outlineLevel="1" x14ac:dyDescent="0.25">
      <c r="A1632" s="175" t="s">
        <v>342</v>
      </c>
      <c r="B1632" s="175" t="s">
        <v>343</v>
      </c>
      <c r="C1632" s="175" t="s">
        <v>212</v>
      </c>
      <c r="D1632" s="175" t="s">
        <v>213</v>
      </c>
      <c r="E1632" s="175"/>
      <c r="F1632" s="174">
        <v>0</v>
      </c>
      <c r="G1632" s="174">
        <v>0</v>
      </c>
      <c r="H1632" s="174">
        <v>0</v>
      </c>
      <c r="I1632" s="174">
        <v>0</v>
      </c>
      <c r="J1632" s="174">
        <v>0</v>
      </c>
      <c r="K1632" s="174">
        <v>0</v>
      </c>
      <c r="L1632" s="174">
        <v>0</v>
      </c>
      <c r="M1632" s="174">
        <v>0</v>
      </c>
      <c r="N1632" s="174">
        <v>0</v>
      </c>
    </row>
    <row r="1633" spans="1:14" hidden="1" outlineLevel="1" x14ac:dyDescent="0.25">
      <c r="A1633" s="175" t="s">
        <v>342</v>
      </c>
      <c r="B1633" s="175" t="s">
        <v>343</v>
      </c>
      <c r="C1633" s="175" t="s">
        <v>214</v>
      </c>
      <c r="D1633" s="175" t="s">
        <v>215</v>
      </c>
      <c r="E1633" s="175"/>
      <c r="F1633" s="174">
        <v>0</v>
      </c>
      <c r="G1633" s="174">
        <v>0</v>
      </c>
      <c r="H1633" s="174">
        <v>0</v>
      </c>
      <c r="I1633" s="174">
        <v>0</v>
      </c>
      <c r="J1633" s="174">
        <v>0</v>
      </c>
      <c r="K1633" s="174">
        <v>0</v>
      </c>
      <c r="L1633" s="174">
        <v>0</v>
      </c>
      <c r="M1633" s="174">
        <v>0</v>
      </c>
      <c r="N1633" s="174">
        <v>0</v>
      </c>
    </row>
    <row r="1634" spans="1:14" hidden="1" outlineLevel="1" x14ac:dyDescent="0.25">
      <c r="A1634" s="175" t="s">
        <v>342</v>
      </c>
      <c r="B1634" s="175" t="s">
        <v>343</v>
      </c>
      <c r="C1634" s="175" t="s">
        <v>216</v>
      </c>
      <c r="D1634" s="175" t="s">
        <v>217</v>
      </c>
      <c r="E1634" s="175"/>
      <c r="F1634" s="174">
        <v>0</v>
      </c>
      <c r="G1634" s="174">
        <v>0</v>
      </c>
      <c r="H1634" s="174">
        <v>0</v>
      </c>
      <c r="I1634" s="174">
        <v>0</v>
      </c>
      <c r="J1634" s="174">
        <v>0</v>
      </c>
      <c r="K1634" s="174">
        <v>0</v>
      </c>
      <c r="L1634" s="174">
        <v>0</v>
      </c>
      <c r="M1634" s="174">
        <v>0</v>
      </c>
      <c r="N1634" s="174">
        <v>0</v>
      </c>
    </row>
    <row r="1635" spans="1:14" hidden="1" outlineLevel="1" x14ac:dyDescent="0.25">
      <c r="A1635" s="175" t="s">
        <v>342</v>
      </c>
      <c r="B1635" s="175" t="s">
        <v>343</v>
      </c>
      <c r="C1635" s="175" t="s">
        <v>218</v>
      </c>
      <c r="D1635" s="175" t="s">
        <v>219</v>
      </c>
      <c r="E1635" s="175"/>
      <c r="F1635" s="174">
        <v>0</v>
      </c>
      <c r="G1635" s="174">
        <v>0</v>
      </c>
      <c r="H1635" s="174">
        <v>0</v>
      </c>
      <c r="I1635" s="174">
        <v>0</v>
      </c>
      <c r="J1635" s="174">
        <v>0</v>
      </c>
      <c r="K1635" s="174">
        <v>0</v>
      </c>
      <c r="L1635" s="174">
        <v>0</v>
      </c>
      <c r="M1635" s="174">
        <v>0</v>
      </c>
      <c r="N1635" s="174">
        <v>0</v>
      </c>
    </row>
    <row r="1636" spans="1:14" hidden="1" outlineLevel="1" x14ac:dyDescent="0.25">
      <c r="A1636" s="175" t="s">
        <v>342</v>
      </c>
      <c r="B1636" s="175" t="s">
        <v>343</v>
      </c>
      <c r="C1636" s="175" t="s">
        <v>482</v>
      </c>
      <c r="D1636" s="175" t="s">
        <v>483</v>
      </c>
      <c r="E1636" s="175"/>
      <c r="F1636" s="174">
        <v>0</v>
      </c>
      <c r="G1636" s="174">
        <v>0</v>
      </c>
      <c r="H1636" s="174">
        <v>0</v>
      </c>
      <c r="I1636" s="174">
        <v>0</v>
      </c>
      <c r="J1636" s="174">
        <v>0</v>
      </c>
      <c r="K1636" s="174">
        <v>0</v>
      </c>
      <c r="L1636" s="174">
        <v>0</v>
      </c>
      <c r="M1636" s="174">
        <v>0</v>
      </c>
      <c r="N1636" s="174">
        <v>0</v>
      </c>
    </row>
    <row r="1637" spans="1:14" hidden="1" outlineLevel="1" x14ac:dyDescent="0.25">
      <c r="A1637" s="175" t="s">
        <v>342</v>
      </c>
      <c r="B1637" s="175" t="s">
        <v>343</v>
      </c>
      <c r="C1637" s="175" t="s">
        <v>484</v>
      </c>
      <c r="D1637" s="175" t="s">
        <v>220</v>
      </c>
      <c r="E1637" s="175"/>
      <c r="F1637" s="174">
        <v>0</v>
      </c>
      <c r="G1637" s="174">
        <v>0</v>
      </c>
      <c r="H1637" s="174">
        <v>0</v>
      </c>
      <c r="I1637" s="174">
        <v>0</v>
      </c>
      <c r="J1637" s="174">
        <v>0</v>
      </c>
      <c r="K1637" s="174">
        <v>0</v>
      </c>
      <c r="L1637" s="174">
        <v>0</v>
      </c>
      <c r="M1637" s="174">
        <v>0</v>
      </c>
      <c r="N1637" s="174">
        <v>0</v>
      </c>
    </row>
    <row r="1638" spans="1:14" hidden="1" outlineLevel="1" x14ac:dyDescent="0.25"/>
    <row r="1639" spans="1:14" hidden="1" outlineLevel="1" x14ac:dyDescent="0.25"/>
    <row r="1640" spans="1:14" hidden="1" outlineLevel="1" x14ac:dyDescent="0.25">
      <c r="A1640" s="173" t="s">
        <v>344</v>
      </c>
    </row>
    <row r="1641" spans="1:14" hidden="1" outlineLevel="1" x14ac:dyDescent="0.25">
      <c r="A1641" s="175" t="s">
        <v>6</v>
      </c>
      <c r="B1641" s="175" t="s">
        <v>143</v>
      </c>
      <c r="C1641" s="175" t="s">
        <v>14</v>
      </c>
      <c r="D1641" s="173" t="s">
        <v>144</v>
      </c>
      <c r="E1641" s="173"/>
      <c r="F1641" s="174" t="s">
        <v>145</v>
      </c>
      <c r="G1641" s="174" t="s">
        <v>146</v>
      </c>
      <c r="H1641" s="174" t="s">
        <v>147</v>
      </c>
      <c r="I1641" s="174" t="s">
        <v>148</v>
      </c>
      <c r="J1641" s="174" t="s">
        <v>149</v>
      </c>
      <c r="K1641" s="174" t="s">
        <v>150</v>
      </c>
      <c r="L1641" s="174" t="s">
        <v>151</v>
      </c>
      <c r="M1641" s="174" t="s">
        <v>152</v>
      </c>
      <c r="N1641" s="174" t="s">
        <v>5</v>
      </c>
    </row>
    <row r="1642" spans="1:14" hidden="1" outlineLevel="1" x14ac:dyDescent="0.25">
      <c r="A1642" s="175" t="s">
        <v>345</v>
      </c>
      <c r="B1642" s="175" t="s">
        <v>346</v>
      </c>
      <c r="C1642" s="175" t="s">
        <v>155</v>
      </c>
      <c r="D1642" s="175" t="s">
        <v>156</v>
      </c>
      <c r="E1642" s="175"/>
      <c r="F1642" s="174">
        <v>0</v>
      </c>
      <c r="G1642" s="174">
        <v>0</v>
      </c>
      <c r="H1642" s="174">
        <v>0</v>
      </c>
      <c r="I1642" s="174">
        <v>0</v>
      </c>
      <c r="J1642" s="174">
        <v>0</v>
      </c>
      <c r="K1642" s="174">
        <v>0</v>
      </c>
      <c r="L1642" s="174">
        <v>0</v>
      </c>
      <c r="M1642" s="174">
        <v>0</v>
      </c>
      <c r="N1642" s="174">
        <v>0</v>
      </c>
    </row>
    <row r="1643" spans="1:14" hidden="1" outlineLevel="1" x14ac:dyDescent="0.25">
      <c r="A1643" s="175" t="s">
        <v>345</v>
      </c>
      <c r="B1643" s="175" t="s">
        <v>346</v>
      </c>
      <c r="C1643" s="175" t="s">
        <v>157</v>
      </c>
      <c r="D1643" s="175" t="s">
        <v>158</v>
      </c>
      <c r="E1643" s="175"/>
      <c r="F1643" s="174">
        <v>0</v>
      </c>
      <c r="G1643" s="174">
        <v>0</v>
      </c>
      <c r="H1643" s="174">
        <v>0</v>
      </c>
      <c r="I1643" s="174">
        <v>0</v>
      </c>
      <c r="J1643" s="174">
        <v>0</v>
      </c>
      <c r="K1643" s="174">
        <v>0</v>
      </c>
      <c r="L1643" s="174">
        <v>0</v>
      </c>
      <c r="M1643" s="174">
        <v>0</v>
      </c>
      <c r="N1643" s="174">
        <v>0</v>
      </c>
    </row>
    <row r="1644" spans="1:14" hidden="1" outlineLevel="1" x14ac:dyDescent="0.25">
      <c r="A1644" s="175" t="s">
        <v>345</v>
      </c>
      <c r="B1644" s="175" t="s">
        <v>346</v>
      </c>
      <c r="C1644" s="175" t="s">
        <v>159</v>
      </c>
      <c r="D1644" s="175" t="s">
        <v>160</v>
      </c>
      <c r="E1644" s="175"/>
      <c r="F1644" s="174">
        <v>0</v>
      </c>
      <c r="G1644" s="174">
        <v>36576</v>
      </c>
      <c r="H1644" s="174">
        <v>0</v>
      </c>
      <c r="I1644" s="174">
        <v>0</v>
      </c>
      <c r="J1644" s="174">
        <v>0</v>
      </c>
      <c r="K1644" s="174">
        <v>0</v>
      </c>
      <c r="L1644" s="174">
        <v>0</v>
      </c>
      <c r="M1644" s="174">
        <v>0</v>
      </c>
      <c r="N1644" s="174">
        <v>36576</v>
      </c>
    </row>
    <row r="1645" spans="1:14" hidden="1" outlineLevel="1" x14ac:dyDescent="0.25">
      <c r="A1645" s="175" t="s">
        <v>345</v>
      </c>
      <c r="B1645" s="175" t="s">
        <v>346</v>
      </c>
      <c r="C1645" s="175" t="s">
        <v>161</v>
      </c>
      <c r="D1645" s="175" t="s">
        <v>162</v>
      </c>
      <c r="E1645" s="175"/>
      <c r="F1645" s="174">
        <v>0</v>
      </c>
      <c r="G1645" s="174">
        <v>0</v>
      </c>
      <c r="H1645" s="174">
        <v>0</v>
      </c>
      <c r="I1645" s="174">
        <v>0</v>
      </c>
      <c r="J1645" s="174">
        <v>1248</v>
      </c>
      <c r="K1645" s="174">
        <v>0</v>
      </c>
      <c r="L1645" s="174">
        <v>0</v>
      </c>
      <c r="M1645" s="174">
        <v>0</v>
      </c>
      <c r="N1645" s="174">
        <v>1248</v>
      </c>
    </row>
    <row r="1646" spans="1:14" hidden="1" outlineLevel="1" x14ac:dyDescent="0.25">
      <c r="A1646" s="175" t="s">
        <v>345</v>
      </c>
      <c r="B1646" s="175" t="s">
        <v>346</v>
      </c>
      <c r="C1646" s="175" t="s">
        <v>163</v>
      </c>
      <c r="D1646" s="175" t="s">
        <v>164</v>
      </c>
      <c r="E1646" s="175"/>
      <c r="F1646" s="174">
        <v>0</v>
      </c>
      <c r="G1646" s="174">
        <v>0</v>
      </c>
      <c r="H1646" s="174">
        <v>0</v>
      </c>
      <c r="I1646" s="174">
        <v>0</v>
      </c>
      <c r="J1646" s="174">
        <v>0</v>
      </c>
      <c r="K1646" s="174">
        <v>0</v>
      </c>
      <c r="L1646" s="174">
        <v>0</v>
      </c>
      <c r="M1646" s="174">
        <v>0</v>
      </c>
      <c r="N1646" s="174">
        <v>0</v>
      </c>
    </row>
    <row r="1647" spans="1:14" hidden="1" outlineLevel="1" x14ac:dyDescent="0.25">
      <c r="A1647" s="175" t="s">
        <v>345</v>
      </c>
      <c r="B1647" s="175" t="s">
        <v>346</v>
      </c>
      <c r="C1647" s="175" t="s">
        <v>165</v>
      </c>
      <c r="D1647" s="175" t="s">
        <v>166</v>
      </c>
      <c r="E1647" s="175"/>
      <c r="F1647" s="174">
        <v>0</v>
      </c>
      <c r="G1647" s="174">
        <v>0</v>
      </c>
      <c r="H1647" s="174">
        <v>0</v>
      </c>
      <c r="I1647" s="174">
        <v>0</v>
      </c>
      <c r="J1647" s="174">
        <v>0</v>
      </c>
      <c r="K1647" s="174">
        <v>0</v>
      </c>
      <c r="L1647" s="174">
        <v>0</v>
      </c>
      <c r="M1647" s="174">
        <v>0</v>
      </c>
      <c r="N1647" s="174">
        <v>0</v>
      </c>
    </row>
    <row r="1648" spans="1:14" hidden="1" outlineLevel="1" x14ac:dyDescent="0.25">
      <c r="A1648" s="175" t="s">
        <v>345</v>
      </c>
      <c r="B1648" s="175" t="s">
        <v>346</v>
      </c>
      <c r="C1648" s="175" t="s">
        <v>167</v>
      </c>
      <c r="D1648" s="175" t="s">
        <v>168</v>
      </c>
      <c r="E1648" s="175"/>
      <c r="F1648" s="174">
        <v>0</v>
      </c>
      <c r="G1648" s="174">
        <v>0</v>
      </c>
      <c r="H1648" s="174">
        <v>0</v>
      </c>
      <c r="I1648" s="174">
        <v>0</v>
      </c>
      <c r="J1648" s="174">
        <v>0</v>
      </c>
      <c r="K1648" s="174">
        <v>0</v>
      </c>
      <c r="L1648" s="174">
        <v>0</v>
      </c>
      <c r="M1648" s="174">
        <v>0</v>
      </c>
      <c r="N1648" s="174">
        <v>0</v>
      </c>
    </row>
    <row r="1649" spans="1:14" hidden="1" outlineLevel="1" x14ac:dyDescent="0.25">
      <c r="A1649" s="175" t="s">
        <v>345</v>
      </c>
      <c r="B1649" s="175" t="s">
        <v>346</v>
      </c>
      <c r="C1649" s="175" t="s">
        <v>169</v>
      </c>
      <c r="D1649" s="175" t="s">
        <v>170</v>
      </c>
      <c r="E1649" s="175"/>
      <c r="F1649" s="174">
        <v>0</v>
      </c>
      <c r="G1649" s="174">
        <v>0</v>
      </c>
      <c r="H1649" s="174">
        <v>0</v>
      </c>
      <c r="I1649" s="174">
        <v>0</v>
      </c>
      <c r="J1649" s="174">
        <v>3168</v>
      </c>
      <c r="K1649" s="174">
        <v>0</v>
      </c>
      <c r="L1649" s="174">
        <v>0</v>
      </c>
      <c r="M1649" s="174">
        <v>0</v>
      </c>
      <c r="N1649" s="174">
        <v>3168</v>
      </c>
    </row>
    <row r="1650" spans="1:14" hidden="1" outlineLevel="1" x14ac:dyDescent="0.25">
      <c r="A1650" s="175" t="s">
        <v>345</v>
      </c>
      <c r="B1650" s="175" t="s">
        <v>346</v>
      </c>
      <c r="C1650" s="175" t="s">
        <v>171</v>
      </c>
      <c r="D1650" s="175" t="s">
        <v>172</v>
      </c>
      <c r="E1650" s="175"/>
      <c r="F1650" s="174">
        <v>0</v>
      </c>
      <c r="G1650" s="174">
        <v>0</v>
      </c>
      <c r="H1650" s="174">
        <v>0</v>
      </c>
      <c r="I1650" s="174">
        <v>0</v>
      </c>
      <c r="J1650" s="174">
        <v>0</v>
      </c>
      <c r="K1650" s="174">
        <v>0</v>
      </c>
      <c r="L1650" s="174">
        <v>0</v>
      </c>
      <c r="M1650" s="174">
        <v>0</v>
      </c>
      <c r="N1650" s="174">
        <v>0</v>
      </c>
    </row>
    <row r="1651" spans="1:14" hidden="1" outlineLevel="1" x14ac:dyDescent="0.25">
      <c r="A1651" s="175" t="s">
        <v>345</v>
      </c>
      <c r="B1651" s="175" t="s">
        <v>346</v>
      </c>
      <c r="C1651" s="175" t="s">
        <v>173</v>
      </c>
      <c r="D1651" s="175" t="s">
        <v>174</v>
      </c>
      <c r="E1651" s="175"/>
      <c r="F1651" s="174">
        <v>0</v>
      </c>
      <c r="G1651" s="174">
        <v>0</v>
      </c>
      <c r="H1651" s="174">
        <v>0</v>
      </c>
      <c r="I1651" s="174">
        <v>0</v>
      </c>
      <c r="J1651" s="174">
        <v>0</v>
      </c>
      <c r="K1651" s="174">
        <v>0</v>
      </c>
      <c r="L1651" s="174">
        <v>0</v>
      </c>
      <c r="M1651" s="174">
        <v>0</v>
      </c>
      <c r="N1651" s="174">
        <v>0</v>
      </c>
    </row>
    <row r="1652" spans="1:14" hidden="1" outlineLevel="1" x14ac:dyDescent="0.25">
      <c r="A1652" s="175" t="s">
        <v>345</v>
      </c>
      <c r="B1652" s="175" t="s">
        <v>346</v>
      </c>
      <c r="C1652" s="175" t="s">
        <v>175</v>
      </c>
      <c r="D1652" s="175" t="s">
        <v>176</v>
      </c>
      <c r="E1652" s="175"/>
      <c r="F1652" s="174">
        <v>0</v>
      </c>
      <c r="G1652" s="174">
        <v>0</v>
      </c>
      <c r="H1652" s="174">
        <v>0</v>
      </c>
      <c r="I1652" s="174">
        <v>0</v>
      </c>
      <c r="J1652" s="174">
        <v>0</v>
      </c>
      <c r="K1652" s="174">
        <v>4688</v>
      </c>
      <c r="L1652" s="174">
        <v>0</v>
      </c>
      <c r="M1652" s="174">
        <v>0</v>
      </c>
      <c r="N1652" s="174">
        <v>4688</v>
      </c>
    </row>
    <row r="1653" spans="1:14" hidden="1" outlineLevel="1" x14ac:dyDescent="0.25">
      <c r="A1653" s="175" t="s">
        <v>345</v>
      </c>
      <c r="B1653" s="175" t="s">
        <v>346</v>
      </c>
      <c r="C1653" s="175" t="s">
        <v>177</v>
      </c>
      <c r="D1653" s="175" t="s">
        <v>178</v>
      </c>
      <c r="E1653" s="175"/>
      <c r="F1653" s="174">
        <v>137424</v>
      </c>
      <c r="G1653" s="174">
        <v>0</v>
      </c>
      <c r="H1653" s="174">
        <v>0</v>
      </c>
      <c r="I1653" s="174">
        <v>0</v>
      </c>
      <c r="J1653" s="174">
        <v>0</v>
      </c>
      <c r="K1653" s="174">
        <v>0</v>
      </c>
      <c r="L1653" s="174">
        <v>0</v>
      </c>
      <c r="M1653" s="174">
        <v>0</v>
      </c>
      <c r="N1653" s="174">
        <v>137424</v>
      </c>
    </row>
    <row r="1654" spans="1:14" hidden="1" outlineLevel="1" x14ac:dyDescent="0.25">
      <c r="A1654" s="175" t="s">
        <v>345</v>
      </c>
      <c r="B1654" s="175" t="s">
        <v>346</v>
      </c>
      <c r="C1654" s="175" t="s">
        <v>179</v>
      </c>
      <c r="D1654" s="175" t="s">
        <v>180</v>
      </c>
      <c r="E1654" s="175"/>
      <c r="F1654" s="174">
        <v>69024</v>
      </c>
      <c r="G1654" s="174">
        <v>0</v>
      </c>
      <c r="H1654" s="174">
        <v>0</v>
      </c>
      <c r="I1654" s="174">
        <v>0</v>
      </c>
      <c r="J1654" s="174">
        <v>0</v>
      </c>
      <c r="K1654" s="174">
        <v>0</v>
      </c>
      <c r="L1654" s="174">
        <v>0</v>
      </c>
      <c r="M1654" s="174">
        <v>0</v>
      </c>
      <c r="N1654" s="174">
        <v>69024</v>
      </c>
    </row>
    <row r="1655" spans="1:14" hidden="1" outlineLevel="1" x14ac:dyDescent="0.25">
      <c r="A1655" s="175" t="s">
        <v>345</v>
      </c>
      <c r="B1655" s="175" t="s">
        <v>346</v>
      </c>
      <c r="C1655" s="175" t="s">
        <v>181</v>
      </c>
      <c r="D1655" s="175" t="s">
        <v>182</v>
      </c>
      <c r="E1655" s="175"/>
      <c r="F1655" s="174">
        <v>0</v>
      </c>
      <c r="G1655" s="174">
        <v>0</v>
      </c>
      <c r="H1655" s="174">
        <v>0</v>
      </c>
      <c r="I1655" s="174">
        <v>0</v>
      </c>
      <c r="J1655" s="174">
        <v>0</v>
      </c>
      <c r="K1655" s="174">
        <v>0</v>
      </c>
      <c r="L1655" s="174">
        <v>0</v>
      </c>
      <c r="M1655" s="174">
        <v>0</v>
      </c>
      <c r="N1655" s="174">
        <v>0</v>
      </c>
    </row>
    <row r="1656" spans="1:14" hidden="1" outlineLevel="1" x14ac:dyDescent="0.25">
      <c r="A1656" s="175" t="s">
        <v>345</v>
      </c>
      <c r="B1656" s="175" t="s">
        <v>346</v>
      </c>
      <c r="C1656" s="175" t="s">
        <v>183</v>
      </c>
      <c r="D1656" s="175" t="s">
        <v>184</v>
      </c>
      <c r="E1656" s="175"/>
      <c r="F1656" s="174">
        <v>0</v>
      </c>
      <c r="G1656" s="174">
        <v>0</v>
      </c>
      <c r="H1656" s="174">
        <v>0</v>
      </c>
      <c r="I1656" s="174">
        <v>0</v>
      </c>
      <c r="J1656" s="174">
        <v>0</v>
      </c>
      <c r="K1656" s="174">
        <v>0</v>
      </c>
      <c r="L1656" s="174">
        <v>0</v>
      </c>
      <c r="M1656" s="174">
        <v>0</v>
      </c>
      <c r="N1656" s="174">
        <v>0</v>
      </c>
    </row>
    <row r="1657" spans="1:14" hidden="1" outlineLevel="1" x14ac:dyDescent="0.25">
      <c r="A1657" s="175" t="s">
        <v>345</v>
      </c>
      <c r="B1657" s="175" t="s">
        <v>346</v>
      </c>
      <c r="C1657" s="175" t="s">
        <v>185</v>
      </c>
      <c r="D1657" s="175" t="s">
        <v>186</v>
      </c>
      <c r="E1657" s="175"/>
      <c r="F1657" s="174">
        <v>0</v>
      </c>
      <c r="G1657" s="174">
        <v>0</v>
      </c>
      <c r="H1657" s="174">
        <v>0</v>
      </c>
      <c r="I1657" s="174">
        <v>0</v>
      </c>
      <c r="J1657" s="174">
        <v>0</v>
      </c>
      <c r="K1657" s="174">
        <v>0</v>
      </c>
      <c r="L1657" s="174">
        <v>0</v>
      </c>
      <c r="M1657" s="174">
        <v>0</v>
      </c>
      <c r="N1657" s="174">
        <v>0</v>
      </c>
    </row>
    <row r="1658" spans="1:14" hidden="1" outlineLevel="1" x14ac:dyDescent="0.25">
      <c r="A1658" s="175" t="s">
        <v>345</v>
      </c>
      <c r="B1658" s="175" t="s">
        <v>346</v>
      </c>
      <c r="C1658" s="175" t="s">
        <v>187</v>
      </c>
      <c r="D1658" s="175" t="s">
        <v>188</v>
      </c>
      <c r="E1658" s="175"/>
      <c r="F1658" s="174">
        <v>0</v>
      </c>
      <c r="G1658" s="174">
        <v>0</v>
      </c>
      <c r="H1658" s="174">
        <v>0</v>
      </c>
      <c r="I1658" s="174">
        <v>0</v>
      </c>
      <c r="J1658" s="174">
        <v>0</v>
      </c>
      <c r="K1658" s="174">
        <v>0</v>
      </c>
      <c r="L1658" s="174">
        <v>0</v>
      </c>
      <c r="M1658" s="174">
        <v>0</v>
      </c>
      <c r="N1658" s="174">
        <v>0</v>
      </c>
    </row>
    <row r="1659" spans="1:14" hidden="1" outlineLevel="1" x14ac:dyDescent="0.25">
      <c r="A1659" s="175" t="s">
        <v>345</v>
      </c>
      <c r="B1659" s="175" t="s">
        <v>346</v>
      </c>
      <c r="C1659" s="175" t="s">
        <v>189</v>
      </c>
      <c r="D1659" s="175" t="s">
        <v>190</v>
      </c>
      <c r="E1659" s="175"/>
      <c r="F1659" s="174">
        <v>0</v>
      </c>
      <c r="G1659" s="174">
        <v>0</v>
      </c>
      <c r="H1659" s="174">
        <v>0</v>
      </c>
      <c r="I1659" s="174">
        <v>0</v>
      </c>
      <c r="J1659" s="174">
        <v>0</v>
      </c>
      <c r="K1659" s="174">
        <v>0</v>
      </c>
      <c r="L1659" s="174">
        <v>0</v>
      </c>
      <c r="M1659" s="174">
        <v>0</v>
      </c>
      <c r="N1659" s="174">
        <v>0</v>
      </c>
    </row>
    <row r="1660" spans="1:14" hidden="1" outlineLevel="1" x14ac:dyDescent="0.25">
      <c r="A1660" s="175" t="s">
        <v>345</v>
      </c>
      <c r="B1660" s="175" t="s">
        <v>346</v>
      </c>
      <c r="C1660" s="175" t="s">
        <v>191</v>
      </c>
      <c r="D1660" s="175" t="s">
        <v>192</v>
      </c>
      <c r="E1660" s="175"/>
      <c r="F1660" s="174">
        <v>0</v>
      </c>
      <c r="G1660" s="174">
        <v>89536</v>
      </c>
      <c r="H1660" s="174">
        <v>0</v>
      </c>
      <c r="I1660" s="174">
        <v>0</v>
      </c>
      <c r="J1660" s="174">
        <v>0</v>
      </c>
      <c r="K1660" s="174">
        <v>0</v>
      </c>
      <c r="L1660" s="174">
        <v>0</v>
      </c>
      <c r="M1660" s="174">
        <v>0</v>
      </c>
      <c r="N1660" s="174">
        <v>89536</v>
      </c>
    </row>
    <row r="1661" spans="1:14" hidden="1" outlineLevel="1" x14ac:dyDescent="0.25">
      <c r="A1661" s="175" t="s">
        <v>345</v>
      </c>
      <c r="B1661" s="175" t="s">
        <v>346</v>
      </c>
      <c r="C1661" s="175" t="s">
        <v>193</v>
      </c>
      <c r="D1661" s="175" t="s">
        <v>194</v>
      </c>
      <c r="E1661" s="175"/>
      <c r="F1661" s="174">
        <v>0</v>
      </c>
      <c r="G1661" s="174">
        <v>0</v>
      </c>
      <c r="H1661" s="174">
        <v>0</v>
      </c>
      <c r="I1661" s="174">
        <v>0</v>
      </c>
      <c r="J1661" s="174">
        <v>11792</v>
      </c>
      <c r="K1661" s="174">
        <v>0</v>
      </c>
      <c r="L1661" s="174">
        <v>0</v>
      </c>
      <c r="M1661" s="174">
        <v>0</v>
      </c>
      <c r="N1661" s="174">
        <v>11792</v>
      </c>
    </row>
    <row r="1662" spans="1:14" hidden="1" outlineLevel="1" x14ac:dyDescent="0.25">
      <c r="A1662" s="175" t="s">
        <v>345</v>
      </c>
      <c r="B1662" s="175" t="s">
        <v>346</v>
      </c>
      <c r="C1662" s="175" t="s">
        <v>195</v>
      </c>
      <c r="D1662" s="175" t="s">
        <v>196</v>
      </c>
      <c r="E1662" s="175"/>
      <c r="F1662" s="174">
        <v>0</v>
      </c>
      <c r="G1662" s="174">
        <v>0</v>
      </c>
      <c r="H1662" s="174">
        <v>0</v>
      </c>
      <c r="I1662" s="174">
        <v>0</v>
      </c>
      <c r="J1662" s="174">
        <v>0</v>
      </c>
      <c r="K1662" s="174">
        <v>0</v>
      </c>
      <c r="L1662" s="174">
        <v>0</v>
      </c>
      <c r="M1662" s="174">
        <v>0</v>
      </c>
      <c r="N1662" s="174">
        <v>0</v>
      </c>
    </row>
    <row r="1663" spans="1:14" hidden="1" outlineLevel="1" x14ac:dyDescent="0.25">
      <c r="A1663" s="175" t="s">
        <v>345</v>
      </c>
      <c r="B1663" s="175" t="s">
        <v>346</v>
      </c>
      <c r="C1663" s="175" t="s">
        <v>197</v>
      </c>
      <c r="D1663" s="175" t="s">
        <v>198</v>
      </c>
      <c r="E1663" s="175"/>
      <c r="F1663" s="174">
        <v>0</v>
      </c>
      <c r="G1663" s="174">
        <v>0</v>
      </c>
      <c r="H1663" s="174">
        <v>0</v>
      </c>
      <c r="I1663" s="174">
        <v>0</v>
      </c>
      <c r="J1663" s="174">
        <v>2016</v>
      </c>
      <c r="K1663" s="174">
        <v>0</v>
      </c>
      <c r="L1663" s="174">
        <v>0</v>
      </c>
      <c r="M1663" s="174">
        <v>0</v>
      </c>
      <c r="N1663" s="174">
        <v>2016</v>
      </c>
    </row>
    <row r="1664" spans="1:14" hidden="1" outlineLevel="1" x14ac:dyDescent="0.25">
      <c r="A1664" s="175" t="s">
        <v>345</v>
      </c>
      <c r="B1664" s="175" t="s">
        <v>346</v>
      </c>
      <c r="C1664" s="175" t="s">
        <v>199</v>
      </c>
      <c r="D1664" s="175" t="s">
        <v>200</v>
      </c>
      <c r="E1664" s="175"/>
      <c r="F1664" s="174">
        <v>0</v>
      </c>
      <c r="G1664" s="174">
        <v>0</v>
      </c>
      <c r="H1664" s="174">
        <v>0</v>
      </c>
      <c r="I1664" s="174">
        <v>0</v>
      </c>
      <c r="J1664" s="174">
        <v>0</v>
      </c>
      <c r="K1664" s="174">
        <v>0</v>
      </c>
      <c r="L1664" s="174">
        <v>0</v>
      </c>
      <c r="M1664" s="174">
        <v>0</v>
      </c>
      <c r="N1664" s="174">
        <v>0</v>
      </c>
    </row>
    <row r="1665" spans="1:14" hidden="1" outlineLevel="1" x14ac:dyDescent="0.25">
      <c r="A1665" s="175" t="s">
        <v>345</v>
      </c>
      <c r="B1665" s="175" t="s">
        <v>346</v>
      </c>
      <c r="C1665" s="175" t="s">
        <v>201</v>
      </c>
      <c r="D1665" s="175" t="s">
        <v>202</v>
      </c>
      <c r="E1665" s="175"/>
      <c r="F1665" s="174">
        <v>0</v>
      </c>
      <c r="G1665" s="174">
        <v>0</v>
      </c>
      <c r="H1665" s="174">
        <v>0</v>
      </c>
      <c r="I1665" s="174">
        <v>0</v>
      </c>
      <c r="J1665" s="174">
        <v>0</v>
      </c>
      <c r="K1665" s="174">
        <v>0</v>
      </c>
      <c r="L1665" s="174">
        <v>0</v>
      </c>
      <c r="M1665" s="174">
        <v>0</v>
      </c>
      <c r="N1665" s="174">
        <v>0</v>
      </c>
    </row>
    <row r="1666" spans="1:14" hidden="1" outlineLevel="1" x14ac:dyDescent="0.25">
      <c r="A1666" s="175" t="s">
        <v>345</v>
      </c>
      <c r="B1666" s="175" t="s">
        <v>346</v>
      </c>
      <c r="C1666" s="175" t="s">
        <v>203</v>
      </c>
      <c r="D1666" s="175" t="s">
        <v>204</v>
      </c>
      <c r="E1666" s="175"/>
      <c r="F1666" s="174">
        <v>134592</v>
      </c>
      <c r="G1666" s="174">
        <v>0</v>
      </c>
      <c r="H1666" s="174">
        <v>0</v>
      </c>
      <c r="I1666" s="174">
        <v>0</v>
      </c>
      <c r="J1666" s="174">
        <v>0</v>
      </c>
      <c r="K1666" s="174">
        <v>0</v>
      </c>
      <c r="L1666" s="174">
        <v>0</v>
      </c>
      <c r="M1666" s="174">
        <v>0</v>
      </c>
      <c r="N1666" s="174">
        <v>134592</v>
      </c>
    </row>
    <row r="1667" spans="1:14" hidden="1" outlineLevel="1" x14ac:dyDescent="0.25">
      <c r="A1667" s="175" t="s">
        <v>345</v>
      </c>
      <c r="B1667" s="175" t="s">
        <v>346</v>
      </c>
      <c r="C1667" s="175" t="s">
        <v>205</v>
      </c>
      <c r="D1667" s="175" t="s">
        <v>206</v>
      </c>
      <c r="E1667" s="175"/>
      <c r="F1667" s="174">
        <v>49056</v>
      </c>
      <c r="G1667" s="174">
        <v>0</v>
      </c>
      <c r="H1667" s="174">
        <v>0</v>
      </c>
      <c r="I1667" s="174">
        <v>0</v>
      </c>
      <c r="J1667" s="174">
        <v>0</v>
      </c>
      <c r="K1667" s="174">
        <v>0</v>
      </c>
      <c r="L1667" s="174">
        <v>0</v>
      </c>
      <c r="M1667" s="174">
        <v>0</v>
      </c>
      <c r="N1667" s="174">
        <v>49056</v>
      </c>
    </row>
    <row r="1668" spans="1:14" hidden="1" outlineLevel="1" x14ac:dyDescent="0.25">
      <c r="A1668" s="175" t="s">
        <v>345</v>
      </c>
      <c r="B1668" s="175" t="s">
        <v>346</v>
      </c>
      <c r="C1668" s="175" t="s">
        <v>207</v>
      </c>
      <c r="D1668" s="175" t="s">
        <v>208</v>
      </c>
      <c r="E1668" s="175"/>
      <c r="F1668" s="174">
        <v>0</v>
      </c>
      <c r="G1668" s="174">
        <v>0</v>
      </c>
      <c r="H1668" s="174">
        <v>0</v>
      </c>
      <c r="I1668" s="174">
        <v>0</v>
      </c>
      <c r="J1668" s="174">
        <v>0</v>
      </c>
      <c r="K1668" s="174">
        <v>0</v>
      </c>
      <c r="L1668" s="174">
        <v>0</v>
      </c>
      <c r="M1668" s="174">
        <v>0</v>
      </c>
      <c r="N1668" s="174">
        <v>0</v>
      </c>
    </row>
    <row r="1669" spans="1:14" hidden="1" outlineLevel="1" x14ac:dyDescent="0.25">
      <c r="A1669" s="175" t="s">
        <v>345</v>
      </c>
      <c r="B1669" s="175" t="s">
        <v>346</v>
      </c>
      <c r="C1669" s="175" t="s">
        <v>209</v>
      </c>
      <c r="D1669" s="175" t="s">
        <v>210</v>
      </c>
      <c r="E1669" s="175"/>
      <c r="F1669" s="174">
        <v>390096</v>
      </c>
      <c r="G1669" s="174">
        <v>126112</v>
      </c>
      <c r="H1669" s="174">
        <v>0</v>
      </c>
      <c r="I1669" s="174">
        <v>0</v>
      </c>
      <c r="J1669" s="174">
        <v>18224</v>
      </c>
      <c r="K1669" s="174">
        <v>4688</v>
      </c>
      <c r="L1669" s="174">
        <v>0</v>
      </c>
      <c r="M1669" s="174">
        <v>0</v>
      </c>
      <c r="N1669" s="174">
        <v>539120</v>
      </c>
    </row>
    <row r="1670" spans="1:14" hidden="1" outlineLevel="1" x14ac:dyDescent="0.25">
      <c r="D1670" s="173" t="s">
        <v>211</v>
      </c>
      <c r="E1670" s="173"/>
    </row>
    <row r="1671" spans="1:14" hidden="1" outlineLevel="1" x14ac:dyDescent="0.25">
      <c r="A1671" s="175" t="s">
        <v>345</v>
      </c>
      <c r="B1671" s="175" t="s">
        <v>346</v>
      </c>
      <c r="C1671" s="175" t="s">
        <v>212</v>
      </c>
      <c r="D1671" s="175" t="s">
        <v>213</v>
      </c>
      <c r="E1671" s="175"/>
      <c r="F1671" s="174">
        <v>0</v>
      </c>
      <c r="G1671" s="174">
        <v>0</v>
      </c>
      <c r="H1671" s="174">
        <v>0</v>
      </c>
      <c r="I1671" s="174">
        <v>0</v>
      </c>
      <c r="J1671" s="174">
        <v>0</v>
      </c>
      <c r="K1671" s="174">
        <v>0</v>
      </c>
      <c r="L1671" s="174">
        <v>0</v>
      </c>
      <c r="M1671" s="174">
        <v>0</v>
      </c>
      <c r="N1671" s="174">
        <v>0</v>
      </c>
    </row>
    <row r="1672" spans="1:14" hidden="1" outlineLevel="1" x14ac:dyDescent="0.25">
      <c r="A1672" s="175" t="s">
        <v>345</v>
      </c>
      <c r="B1672" s="175" t="s">
        <v>346</v>
      </c>
      <c r="C1672" s="175" t="s">
        <v>214</v>
      </c>
      <c r="D1672" s="175" t="s">
        <v>215</v>
      </c>
      <c r="E1672" s="175"/>
      <c r="F1672" s="174">
        <v>0</v>
      </c>
      <c r="G1672" s="174">
        <v>0</v>
      </c>
      <c r="H1672" s="174">
        <v>0</v>
      </c>
      <c r="I1672" s="174">
        <v>0</v>
      </c>
      <c r="J1672" s="174">
        <v>0</v>
      </c>
      <c r="K1672" s="174">
        <v>0</v>
      </c>
      <c r="L1672" s="174">
        <v>0</v>
      </c>
      <c r="M1672" s="174">
        <v>0</v>
      </c>
      <c r="N1672" s="174">
        <v>0</v>
      </c>
    </row>
    <row r="1673" spans="1:14" hidden="1" outlineLevel="1" x14ac:dyDescent="0.25">
      <c r="A1673" s="175" t="s">
        <v>345</v>
      </c>
      <c r="B1673" s="175" t="s">
        <v>346</v>
      </c>
      <c r="C1673" s="175" t="s">
        <v>216</v>
      </c>
      <c r="D1673" s="175" t="s">
        <v>217</v>
      </c>
      <c r="E1673" s="175"/>
      <c r="F1673" s="174">
        <v>0</v>
      </c>
      <c r="G1673" s="174">
        <v>0</v>
      </c>
      <c r="H1673" s="174">
        <v>0</v>
      </c>
      <c r="I1673" s="174">
        <v>0</v>
      </c>
      <c r="J1673" s="174">
        <v>0</v>
      </c>
      <c r="K1673" s="174">
        <v>0</v>
      </c>
      <c r="L1673" s="174">
        <v>0</v>
      </c>
      <c r="M1673" s="174">
        <v>0</v>
      </c>
      <c r="N1673" s="174">
        <v>0</v>
      </c>
    </row>
    <row r="1674" spans="1:14" hidden="1" outlineLevel="1" x14ac:dyDescent="0.25">
      <c r="A1674" s="175" t="s">
        <v>345</v>
      </c>
      <c r="B1674" s="175" t="s">
        <v>346</v>
      </c>
      <c r="C1674" s="175" t="s">
        <v>218</v>
      </c>
      <c r="D1674" s="175" t="s">
        <v>219</v>
      </c>
      <c r="E1674" s="175"/>
      <c r="F1674" s="174">
        <v>0</v>
      </c>
      <c r="G1674" s="174">
        <v>0</v>
      </c>
      <c r="H1674" s="174">
        <v>0</v>
      </c>
      <c r="I1674" s="174">
        <v>0</v>
      </c>
      <c r="J1674" s="174">
        <v>0</v>
      </c>
      <c r="K1674" s="174">
        <v>0</v>
      </c>
      <c r="L1674" s="174">
        <v>0</v>
      </c>
      <c r="M1674" s="174">
        <v>0</v>
      </c>
      <c r="N1674" s="174">
        <v>0</v>
      </c>
    </row>
    <row r="1675" spans="1:14" hidden="1" outlineLevel="1" x14ac:dyDescent="0.25">
      <c r="A1675" s="175" t="s">
        <v>345</v>
      </c>
      <c r="B1675" s="175" t="s">
        <v>346</v>
      </c>
      <c r="C1675" s="175" t="s">
        <v>482</v>
      </c>
      <c r="D1675" s="175" t="s">
        <v>483</v>
      </c>
      <c r="E1675" s="175"/>
      <c r="F1675" s="174">
        <v>0</v>
      </c>
      <c r="G1675" s="174">
        <v>0</v>
      </c>
      <c r="H1675" s="174">
        <v>0</v>
      </c>
      <c r="I1675" s="174">
        <v>0</v>
      </c>
      <c r="J1675" s="174">
        <v>0</v>
      </c>
      <c r="K1675" s="174">
        <v>0</v>
      </c>
      <c r="L1675" s="174">
        <v>0</v>
      </c>
      <c r="M1675" s="174">
        <v>0</v>
      </c>
      <c r="N1675" s="174">
        <v>0</v>
      </c>
    </row>
    <row r="1676" spans="1:14" hidden="1" outlineLevel="1" x14ac:dyDescent="0.25">
      <c r="A1676" s="175" t="s">
        <v>345</v>
      </c>
      <c r="B1676" s="175" t="s">
        <v>346</v>
      </c>
      <c r="C1676" s="175" t="s">
        <v>484</v>
      </c>
      <c r="D1676" s="175" t="s">
        <v>220</v>
      </c>
      <c r="E1676" s="175"/>
      <c r="F1676" s="174">
        <v>0</v>
      </c>
      <c r="G1676" s="174">
        <v>0</v>
      </c>
      <c r="H1676" s="174">
        <v>0</v>
      </c>
      <c r="I1676" s="174">
        <v>0</v>
      </c>
      <c r="J1676" s="174">
        <v>0</v>
      </c>
      <c r="K1676" s="174">
        <v>0</v>
      </c>
      <c r="L1676" s="174">
        <v>0</v>
      </c>
      <c r="M1676" s="174">
        <v>0</v>
      </c>
      <c r="N1676" s="174">
        <v>0</v>
      </c>
    </row>
    <row r="1677" spans="1:14" hidden="1" outlineLevel="1" x14ac:dyDescent="0.25"/>
    <row r="1678" spans="1:14" hidden="1" outlineLevel="1" x14ac:dyDescent="0.25"/>
    <row r="1679" spans="1:14" hidden="1" outlineLevel="1" x14ac:dyDescent="0.25">
      <c r="A1679" s="173" t="s">
        <v>347</v>
      </c>
    </row>
    <row r="1680" spans="1:14" hidden="1" outlineLevel="1" x14ac:dyDescent="0.25">
      <c r="A1680" s="175" t="s">
        <v>6</v>
      </c>
      <c r="B1680" s="175" t="s">
        <v>143</v>
      </c>
      <c r="C1680" s="175" t="s">
        <v>14</v>
      </c>
      <c r="D1680" s="173" t="s">
        <v>144</v>
      </c>
      <c r="E1680" s="173"/>
      <c r="F1680" s="174" t="s">
        <v>145</v>
      </c>
      <c r="G1680" s="174" t="s">
        <v>146</v>
      </c>
      <c r="H1680" s="174" t="s">
        <v>147</v>
      </c>
      <c r="I1680" s="174" t="s">
        <v>148</v>
      </c>
      <c r="J1680" s="174" t="s">
        <v>149</v>
      </c>
      <c r="K1680" s="174" t="s">
        <v>150</v>
      </c>
      <c r="L1680" s="174" t="s">
        <v>151</v>
      </c>
      <c r="M1680" s="174" t="s">
        <v>152</v>
      </c>
      <c r="N1680" s="174" t="s">
        <v>5</v>
      </c>
    </row>
    <row r="1681" spans="1:14" hidden="1" outlineLevel="1" x14ac:dyDescent="0.25">
      <c r="A1681" s="175" t="s">
        <v>348</v>
      </c>
      <c r="B1681" s="175" t="s">
        <v>349</v>
      </c>
      <c r="C1681" s="175" t="s">
        <v>155</v>
      </c>
      <c r="D1681" s="175" t="s">
        <v>156</v>
      </c>
      <c r="E1681" s="175"/>
      <c r="F1681" s="174">
        <v>288</v>
      </c>
      <c r="G1681" s="174">
        <v>0</v>
      </c>
      <c r="H1681" s="174">
        <v>0</v>
      </c>
      <c r="I1681" s="174">
        <v>0</v>
      </c>
      <c r="J1681" s="174">
        <v>3264</v>
      </c>
      <c r="K1681" s="174">
        <v>0</v>
      </c>
      <c r="L1681" s="174">
        <v>0</v>
      </c>
      <c r="M1681" s="174">
        <v>0</v>
      </c>
      <c r="N1681" s="174">
        <v>3552</v>
      </c>
    </row>
    <row r="1682" spans="1:14" hidden="1" outlineLevel="1" x14ac:dyDescent="0.25">
      <c r="A1682" s="175" t="s">
        <v>348</v>
      </c>
      <c r="B1682" s="175" t="s">
        <v>349</v>
      </c>
      <c r="C1682" s="175" t="s">
        <v>157</v>
      </c>
      <c r="D1682" s="175" t="s">
        <v>158</v>
      </c>
      <c r="E1682" s="175"/>
      <c r="F1682" s="174">
        <v>0</v>
      </c>
      <c r="G1682" s="174">
        <v>0</v>
      </c>
      <c r="H1682" s="174">
        <v>0</v>
      </c>
      <c r="I1682" s="174">
        <v>0</v>
      </c>
      <c r="J1682" s="174">
        <v>32080</v>
      </c>
      <c r="K1682" s="174">
        <v>0</v>
      </c>
      <c r="L1682" s="174">
        <v>0</v>
      </c>
      <c r="M1682" s="174">
        <v>0</v>
      </c>
      <c r="N1682" s="174">
        <v>32080</v>
      </c>
    </row>
    <row r="1683" spans="1:14" hidden="1" outlineLevel="1" x14ac:dyDescent="0.25">
      <c r="A1683" s="175" t="s">
        <v>348</v>
      </c>
      <c r="B1683" s="175" t="s">
        <v>349</v>
      </c>
      <c r="C1683" s="175" t="s">
        <v>159</v>
      </c>
      <c r="D1683" s="175" t="s">
        <v>160</v>
      </c>
      <c r="E1683" s="175"/>
      <c r="F1683" s="174">
        <v>0</v>
      </c>
      <c r="G1683" s="174">
        <v>53568</v>
      </c>
      <c r="H1683" s="174">
        <v>0</v>
      </c>
      <c r="I1683" s="174">
        <v>0</v>
      </c>
      <c r="J1683" s="174">
        <v>0</v>
      </c>
      <c r="K1683" s="174">
        <v>1728</v>
      </c>
      <c r="L1683" s="174">
        <v>0</v>
      </c>
      <c r="M1683" s="174">
        <v>0</v>
      </c>
      <c r="N1683" s="174">
        <v>55296</v>
      </c>
    </row>
    <row r="1684" spans="1:14" hidden="1" outlineLevel="1" x14ac:dyDescent="0.25">
      <c r="A1684" s="175" t="s">
        <v>348</v>
      </c>
      <c r="B1684" s="175" t="s">
        <v>349</v>
      </c>
      <c r="C1684" s="175" t="s">
        <v>161</v>
      </c>
      <c r="D1684" s="175" t="s">
        <v>162</v>
      </c>
      <c r="E1684" s="175"/>
      <c r="F1684" s="174">
        <v>0</v>
      </c>
      <c r="G1684" s="174">
        <v>9376</v>
      </c>
      <c r="H1684" s="174">
        <v>0</v>
      </c>
      <c r="I1684" s="174">
        <v>0</v>
      </c>
      <c r="J1684" s="174">
        <v>3264</v>
      </c>
      <c r="K1684" s="174">
        <v>0</v>
      </c>
      <c r="L1684" s="174">
        <v>0</v>
      </c>
      <c r="M1684" s="174">
        <v>0</v>
      </c>
      <c r="N1684" s="174">
        <v>12640</v>
      </c>
    </row>
    <row r="1685" spans="1:14" hidden="1" outlineLevel="1" x14ac:dyDescent="0.25">
      <c r="A1685" s="175" t="s">
        <v>348</v>
      </c>
      <c r="B1685" s="175" t="s">
        <v>349</v>
      </c>
      <c r="C1685" s="175" t="s">
        <v>163</v>
      </c>
      <c r="D1685" s="175" t="s">
        <v>164</v>
      </c>
      <c r="E1685" s="175"/>
      <c r="F1685" s="174">
        <v>0</v>
      </c>
      <c r="G1685" s="174">
        <v>0</v>
      </c>
      <c r="H1685" s="174">
        <v>0</v>
      </c>
      <c r="I1685" s="174">
        <v>0</v>
      </c>
      <c r="J1685" s="174">
        <v>0</v>
      </c>
      <c r="K1685" s="174">
        <v>0</v>
      </c>
      <c r="L1685" s="174">
        <v>0</v>
      </c>
      <c r="M1685" s="174">
        <v>0</v>
      </c>
      <c r="N1685" s="174">
        <v>0</v>
      </c>
    </row>
    <row r="1686" spans="1:14" hidden="1" outlineLevel="1" x14ac:dyDescent="0.25">
      <c r="A1686" s="175" t="s">
        <v>348</v>
      </c>
      <c r="B1686" s="175" t="s">
        <v>349</v>
      </c>
      <c r="C1686" s="175" t="s">
        <v>165</v>
      </c>
      <c r="D1686" s="175" t="s">
        <v>166</v>
      </c>
      <c r="E1686" s="175"/>
      <c r="F1686" s="174">
        <v>0</v>
      </c>
      <c r="G1686" s="174">
        <v>0</v>
      </c>
      <c r="H1686" s="174">
        <v>0</v>
      </c>
      <c r="I1686" s="174">
        <v>0</v>
      </c>
      <c r="J1686" s="174">
        <v>0</v>
      </c>
      <c r="K1686" s="174">
        <v>0</v>
      </c>
      <c r="L1686" s="174">
        <v>0</v>
      </c>
      <c r="M1686" s="174">
        <v>0</v>
      </c>
      <c r="N1686" s="174">
        <v>0</v>
      </c>
    </row>
    <row r="1687" spans="1:14" hidden="1" outlineLevel="1" x14ac:dyDescent="0.25">
      <c r="A1687" s="175" t="s">
        <v>348</v>
      </c>
      <c r="B1687" s="175" t="s">
        <v>349</v>
      </c>
      <c r="C1687" s="175" t="s">
        <v>167</v>
      </c>
      <c r="D1687" s="175" t="s">
        <v>168</v>
      </c>
      <c r="E1687" s="175"/>
      <c r="F1687" s="174">
        <v>0</v>
      </c>
      <c r="G1687" s="174">
        <v>160</v>
      </c>
      <c r="H1687" s="174">
        <v>0</v>
      </c>
      <c r="I1687" s="174">
        <v>0</v>
      </c>
      <c r="J1687" s="174">
        <v>0</v>
      </c>
      <c r="K1687" s="174">
        <v>6432</v>
      </c>
      <c r="L1687" s="174">
        <v>0</v>
      </c>
      <c r="M1687" s="174">
        <v>0</v>
      </c>
      <c r="N1687" s="174">
        <v>6592</v>
      </c>
    </row>
    <row r="1688" spans="1:14" hidden="1" outlineLevel="1" x14ac:dyDescent="0.25">
      <c r="A1688" s="175" t="s">
        <v>348</v>
      </c>
      <c r="B1688" s="175" t="s">
        <v>349</v>
      </c>
      <c r="C1688" s="175" t="s">
        <v>169</v>
      </c>
      <c r="D1688" s="175" t="s">
        <v>170</v>
      </c>
      <c r="E1688" s="175"/>
      <c r="F1688" s="174">
        <v>0</v>
      </c>
      <c r="G1688" s="174">
        <v>0</v>
      </c>
      <c r="H1688" s="174">
        <v>0</v>
      </c>
      <c r="I1688" s="174">
        <v>0</v>
      </c>
      <c r="J1688" s="174">
        <v>0</v>
      </c>
      <c r="K1688" s="174">
        <v>0</v>
      </c>
      <c r="L1688" s="174">
        <v>0</v>
      </c>
      <c r="M1688" s="174">
        <v>0</v>
      </c>
      <c r="N1688" s="174">
        <v>0</v>
      </c>
    </row>
    <row r="1689" spans="1:14" hidden="1" outlineLevel="1" x14ac:dyDescent="0.25">
      <c r="A1689" s="175" t="s">
        <v>348</v>
      </c>
      <c r="B1689" s="175" t="s">
        <v>349</v>
      </c>
      <c r="C1689" s="175" t="s">
        <v>171</v>
      </c>
      <c r="D1689" s="175" t="s">
        <v>172</v>
      </c>
      <c r="E1689" s="175"/>
      <c r="F1689" s="174">
        <v>288</v>
      </c>
      <c r="G1689" s="174">
        <v>64</v>
      </c>
      <c r="H1689" s="174">
        <v>0</v>
      </c>
      <c r="I1689" s="174">
        <v>0</v>
      </c>
      <c r="J1689" s="174">
        <v>9616</v>
      </c>
      <c r="K1689" s="174">
        <v>0</v>
      </c>
      <c r="L1689" s="174">
        <v>0</v>
      </c>
      <c r="M1689" s="174">
        <v>0</v>
      </c>
      <c r="N1689" s="174">
        <v>9968</v>
      </c>
    </row>
    <row r="1690" spans="1:14" hidden="1" outlineLevel="1" x14ac:dyDescent="0.25">
      <c r="A1690" s="175" t="s">
        <v>348</v>
      </c>
      <c r="B1690" s="175" t="s">
        <v>349</v>
      </c>
      <c r="C1690" s="175" t="s">
        <v>173</v>
      </c>
      <c r="D1690" s="175" t="s">
        <v>174</v>
      </c>
      <c r="E1690" s="175"/>
      <c r="F1690" s="174">
        <v>0</v>
      </c>
      <c r="G1690" s="174">
        <v>0</v>
      </c>
      <c r="H1690" s="174">
        <v>0</v>
      </c>
      <c r="I1690" s="174">
        <v>0</v>
      </c>
      <c r="J1690" s="174">
        <v>0</v>
      </c>
      <c r="K1690" s="174">
        <v>0</v>
      </c>
      <c r="L1690" s="174">
        <v>0</v>
      </c>
      <c r="M1690" s="174">
        <v>0</v>
      </c>
      <c r="N1690" s="174">
        <v>0</v>
      </c>
    </row>
    <row r="1691" spans="1:14" hidden="1" outlineLevel="1" x14ac:dyDescent="0.25">
      <c r="A1691" s="175" t="s">
        <v>348</v>
      </c>
      <c r="B1691" s="175" t="s">
        <v>349</v>
      </c>
      <c r="C1691" s="175" t="s">
        <v>175</v>
      </c>
      <c r="D1691" s="175" t="s">
        <v>176</v>
      </c>
      <c r="E1691" s="175"/>
      <c r="F1691" s="174">
        <v>0</v>
      </c>
      <c r="G1691" s="174">
        <v>0</v>
      </c>
      <c r="H1691" s="174">
        <v>0</v>
      </c>
      <c r="I1691" s="174">
        <v>0</v>
      </c>
      <c r="J1691" s="174">
        <v>0</v>
      </c>
      <c r="K1691" s="174">
        <v>12896</v>
      </c>
      <c r="L1691" s="174">
        <v>0</v>
      </c>
      <c r="M1691" s="174">
        <v>0</v>
      </c>
      <c r="N1691" s="174">
        <v>12896</v>
      </c>
    </row>
    <row r="1692" spans="1:14" hidden="1" outlineLevel="1" x14ac:dyDescent="0.25">
      <c r="A1692" s="175" t="s">
        <v>348</v>
      </c>
      <c r="B1692" s="175" t="s">
        <v>349</v>
      </c>
      <c r="C1692" s="175" t="s">
        <v>177</v>
      </c>
      <c r="D1692" s="175" t="s">
        <v>178</v>
      </c>
      <c r="E1692" s="175"/>
      <c r="F1692" s="174">
        <v>111600</v>
      </c>
      <c r="G1692" s="174">
        <v>0</v>
      </c>
      <c r="H1692" s="174">
        <v>0</v>
      </c>
      <c r="I1692" s="174">
        <v>0</v>
      </c>
      <c r="J1692" s="174">
        <v>0</v>
      </c>
      <c r="K1692" s="174">
        <v>0</v>
      </c>
      <c r="L1692" s="174">
        <v>0</v>
      </c>
      <c r="M1692" s="174">
        <v>0</v>
      </c>
      <c r="N1692" s="174">
        <v>111600</v>
      </c>
    </row>
    <row r="1693" spans="1:14" hidden="1" outlineLevel="1" x14ac:dyDescent="0.25">
      <c r="A1693" s="175" t="s">
        <v>348</v>
      </c>
      <c r="B1693" s="175" t="s">
        <v>349</v>
      </c>
      <c r="C1693" s="175" t="s">
        <v>179</v>
      </c>
      <c r="D1693" s="175" t="s">
        <v>180</v>
      </c>
      <c r="E1693" s="175"/>
      <c r="F1693" s="174">
        <v>17344</v>
      </c>
      <c r="G1693" s="174">
        <v>0</v>
      </c>
      <c r="H1693" s="174">
        <v>0</v>
      </c>
      <c r="I1693" s="174">
        <v>0</v>
      </c>
      <c r="J1693" s="174">
        <v>0</v>
      </c>
      <c r="K1693" s="174">
        <v>0</v>
      </c>
      <c r="L1693" s="174">
        <v>0</v>
      </c>
      <c r="M1693" s="174">
        <v>0</v>
      </c>
      <c r="N1693" s="174">
        <v>17344</v>
      </c>
    </row>
    <row r="1694" spans="1:14" hidden="1" outlineLevel="1" x14ac:dyDescent="0.25">
      <c r="A1694" s="175" t="s">
        <v>348</v>
      </c>
      <c r="B1694" s="175" t="s">
        <v>349</v>
      </c>
      <c r="C1694" s="175" t="s">
        <v>181</v>
      </c>
      <c r="D1694" s="175" t="s">
        <v>182</v>
      </c>
      <c r="E1694" s="175"/>
      <c r="F1694" s="174">
        <v>0</v>
      </c>
      <c r="G1694" s="174">
        <v>0</v>
      </c>
      <c r="H1694" s="174">
        <v>0</v>
      </c>
      <c r="I1694" s="174">
        <v>0</v>
      </c>
      <c r="J1694" s="174">
        <v>0</v>
      </c>
      <c r="K1694" s="174">
        <v>0</v>
      </c>
      <c r="L1694" s="174">
        <v>0</v>
      </c>
      <c r="M1694" s="174">
        <v>0</v>
      </c>
      <c r="N1694" s="174">
        <v>0</v>
      </c>
    </row>
    <row r="1695" spans="1:14" hidden="1" outlineLevel="1" x14ac:dyDescent="0.25">
      <c r="A1695" s="175" t="s">
        <v>348</v>
      </c>
      <c r="B1695" s="175" t="s">
        <v>349</v>
      </c>
      <c r="C1695" s="175" t="s">
        <v>183</v>
      </c>
      <c r="D1695" s="175" t="s">
        <v>184</v>
      </c>
      <c r="E1695" s="175"/>
      <c r="F1695" s="174">
        <v>0</v>
      </c>
      <c r="G1695" s="174">
        <v>0</v>
      </c>
      <c r="H1695" s="174">
        <v>0</v>
      </c>
      <c r="I1695" s="174">
        <v>0</v>
      </c>
      <c r="J1695" s="174">
        <v>0</v>
      </c>
      <c r="K1695" s="174">
        <v>0</v>
      </c>
      <c r="L1695" s="174">
        <v>0</v>
      </c>
      <c r="M1695" s="174">
        <v>0</v>
      </c>
      <c r="N1695" s="174">
        <v>0</v>
      </c>
    </row>
    <row r="1696" spans="1:14" hidden="1" outlineLevel="1" x14ac:dyDescent="0.25">
      <c r="A1696" s="175" t="s">
        <v>348</v>
      </c>
      <c r="B1696" s="175" t="s">
        <v>349</v>
      </c>
      <c r="C1696" s="175" t="s">
        <v>185</v>
      </c>
      <c r="D1696" s="175" t="s">
        <v>186</v>
      </c>
      <c r="E1696" s="175"/>
      <c r="F1696" s="174">
        <v>288</v>
      </c>
      <c r="G1696" s="174">
        <v>0</v>
      </c>
      <c r="H1696" s="174">
        <v>0</v>
      </c>
      <c r="I1696" s="174">
        <v>0</v>
      </c>
      <c r="J1696" s="174">
        <v>0</v>
      </c>
      <c r="K1696" s="174">
        <v>16608</v>
      </c>
      <c r="L1696" s="174">
        <v>0</v>
      </c>
      <c r="M1696" s="174">
        <v>0</v>
      </c>
      <c r="N1696" s="174">
        <v>16896</v>
      </c>
    </row>
    <row r="1697" spans="1:14" hidden="1" outlineLevel="1" x14ac:dyDescent="0.25">
      <c r="A1697" s="175" t="s">
        <v>348</v>
      </c>
      <c r="B1697" s="175" t="s">
        <v>349</v>
      </c>
      <c r="C1697" s="175" t="s">
        <v>187</v>
      </c>
      <c r="D1697" s="175" t="s">
        <v>188</v>
      </c>
      <c r="E1697" s="175"/>
      <c r="F1697" s="174">
        <v>0</v>
      </c>
      <c r="G1697" s="174">
        <v>0</v>
      </c>
      <c r="H1697" s="174">
        <v>0</v>
      </c>
      <c r="I1697" s="174">
        <v>0</v>
      </c>
      <c r="J1697" s="174">
        <v>0</v>
      </c>
      <c r="K1697" s="174">
        <v>0</v>
      </c>
      <c r="L1697" s="174">
        <v>0</v>
      </c>
      <c r="M1697" s="174">
        <v>0</v>
      </c>
      <c r="N1697" s="174">
        <v>0</v>
      </c>
    </row>
    <row r="1698" spans="1:14" hidden="1" outlineLevel="1" x14ac:dyDescent="0.25">
      <c r="A1698" s="175" t="s">
        <v>348</v>
      </c>
      <c r="B1698" s="175" t="s">
        <v>349</v>
      </c>
      <c r="C1698" s="175" t="s">
        <v>189</v>
      </c>
      <c r="D1698" s="175" t="s">
        <v>190</v>
      </c>
      <c r="E1698" s="175"/>
      <c r="F1698" s="174">
        <v>0</v>
      </c>
      <c r="G1698" s="174">
        <v>0</v>
      </c>
      <c r="H1698" s="174">
        <v>0</v>
      </c>
      <c r="I1698" s="174">
        <v>0</v>
      </c>
      <c r="J1698" s="174">
        <v>0</v>
      </c>
      <c r="K1698" s="174">
        <v>0</v>
      </c>
      <c r="L1698" s="174">
        <v>0</v>
      </c>
      <c r="M1698" s="174">
        <v>0</v>
      </c>
      <c r="N1698" s="174">
        <v>0</v>
      </c>
    </row>
    <row r="1699" spans="1:14" hidden="1" outlineLevel="1" x14ac:dyDescent="0.25">
      <c r="A1699" s="175" t="s">
        <v>348</v>
      </c>
      <c r="B1699" s="175" t="s">
        <v>349</v>
      </c>
      <c r="C1699" s="175" t="s">
        <v>191</v>
      </c>
      <c r="D1699" s="175" t="s">
        <v>192</v>
      </c>
      <c r="E1699" s="175"/>
      <c r="F1699" s="174">
        <v>0</v>
      </c>
      <c r="G1699" s="174">
        <v>40576</v>
      </c>
      <c r="H1699" s="174">
        <v>0</v>
      </c>
      <c r="I1699" s="174">
        <v>0</v>
      </c>
      <c r="J1699" s="174">
        <v>0</v>
      </c>
      <c r="K1699" s="174">
        <v>0</v>
      </c>
      <c r="L1699" s="174">
        <v>0</v>
      </c>
      <c r="M1699" s="174">
        <v>0</v>
      </c>
      <c r="N1699" s="174">
        <v>40576</v>
      </c>
    </row>
    <row r="1700" spans="1:14" hidden="1" outlineLevel="1" x14ac:dyDescent="0.25">
      <c r="A1700" s="175" t="s">
        <v>348</v>
      </c>
      <c r="B1700" s="175" t="s">
        <v>349</v>
      </c>
      <c r="C1700" s="175" t="s">
        <v>193</v>
      </c>
      <c r="D1700" s="175" t="s">
        <v>194</v>
      </c>
      <c r="E1700" s="175"/>
      <c r="F1700" s="174">
        <v>0</v>
      </c>
      <c r="G1700" s="174">
        <v>0</v>
      </c>
      <c r="H1700" s="174">
        <v>0</v>
      </c>
      <c r="I1700" s="174">
        <v>0</v>
      </c>
      <c r="J1700" s="174">
        <v>1792</v>
      </c>
      <c r="K1700" s="174">
        <v>0</v>
      </c>
      <c r="L1700" s="174">
        <v>0</v>
      </c>
      <c r="M1700" s="174">
        <v>0</v>
      </c>
      <c r="N1700" s="174">
        <v>1792</v>
      </c>
    </row>
    <row r="1701" spans="1:14" hidden="1" outlineLevel="1" x14ac:dyDescent="0.25">
      <c r="A1701" s="175" t="s">
        <v>348</v>
      </c>
      <c r="B1701" s="175" t="s">
        <v>349</v>
      </c>
      <c r="C1701" s="175" t="s">
        <v>195</v>
      </c>
      <c r="D1701" s="175" t="s">
        <v>196</v>
      </c>
      <c r="E1701" s="175"/>
      <c r="F1701" s="174">
        <v>0</v>
      </c>
      <c r="G1701" s="174">
        <v>0</v>
      </c>
      <c r="H1701" s="174">
        <v>0</v>
      </c>
      <c r="I1701" s="174">
        <v>0</v>
      </c>
      <c r="J1701" s="174">
        <v>0</v>
      </c>
      <c r="K1701" s="174">
        <v>0</v>
      </c>
      <c r="L1701" s="174">
        <v>0</v>
      </c>
      <c r="M1701" s="174">
        <v>0</v>
      </c>
      <c r="N1701" s="174">
        <v>0</v>
      </c>
    </row>
    <row r="1702" spans="1:14" hidden="1" outlineLevel="1" x14ac:dyDescent="0.25">
      <c r="A1702" s="175" t="s">
        <v>348</v>
      </c>
      <c r="B1702" s="175" t="s">
        <v>349</v>
      </c>
      <c r="C1702" s="175" t="s">
        <v>197</v>
      </c>
      <c r="D1702" s="175" t="s">
        <v>198</v>
      </c>
      <c r="E1702" s="175"/>
      <c r="F1702" s="174">
        <v>0</v>
      </c>
      <c r="G1702" s="174">
        <v>0</v>
      </c>
      <c r="H1702" s="174">
        <v>0</v>
      </c>
      <c r="I1702" s="174">
        <v>0</v>
      </c>
      <c r="J1702" s="174">
        <v>0</v>
      </c>
      <c r="K1702" s="174">
        <v>0</v>
      </c>
      <c r="L1702" s="174">
        <v>0</v>
      </c>
      <c r="M1702" s="174">
        <v>0</v>
      </c>
      <c r="N1702" s="174">
        <v>0</v>
      </c>
    </row>
    <row r="1703" spans="1:14" hidden="1" outlineLevel="1" x14ac:dyDescent="0.25">
      <c r="A1703" s="175" t="s">
        <v>348</v>
      </c>
      <c r="B1703" s="175" t="s">
        <v>349</v>
      </c>
      <c r="C1703" s="175" t="s">
        <v>199</v>
      </c>
      <c r="D1703" s="175" t="s">
        <v>200</v>
      </c>
      <c r="E1703" s="175"/>
      <c r="F1703" s="174">
        <v>96</v>
      </c>
      <c r="G1703" s="174">
        <v>0</v>
      </c>
      <c r="H1703" s="174">
        <v>0</v>
      </c>
      <c r="I1703" s="174">
        <v>0</v>
      </c>
      <c r="J1703" s="174">
        <v>0</v>
      </c>
      <c r="K1703" s="174">
        <v>0</v>
      </c>
      <c r="L1703" s="174">
        <v>0</v>
      </c>
      <c r="M1703" s="174">
        <v>0</v>
      </c>
      <c r="N1703" s="174">
        <v>96</v>
      </c>
    </row>
    <row r="1704" spans="1:14" hidden="1" outlineLevel="1" x14ac:dyDescent="0.25">
      <c r="A1704" s="175" t="s">
        <v>348</v>
      </c>
      <c r="B1704" s="175" t="s">
        <v>349</v>
      </c>
      <c r="C1704" s="175" t="s">
        <v>201</v>
      </c>
      <c r="D1704" s="175" t="s">
        <v>202</v>
      </c>
      <c r="E1704" s="175"/>
      <c r="F1704" s="174">
        <v>864</v>
      </c>
      <c r="G1704" s="174">
        <v>0</v>
      </c>
      <c r="H1704" s="174">
        <v>0</v>
      </c>
      <c r="I1704" s="174">
        <v>0</v>
      </c>
      <c r="J1704" s="174">
        <v>3408</v>
      </c>
      <c r="K1704" s="174">
        <v>0</v>
      </c>
      <c r="L1704" s="174">
        <v>0</v>
      </c>
      <c r="M1704" s="174">
        <v>0</v>
      </c>
      <c r="N1704" s="174">
        <v>4272</v>
      </c>
    </row>
    <row r="1705" spans="1:14" hidden="1" outlineLevel="1" x14ac:dyDescent="0.25">
      <c r="A1705" s="175" t="s">
        <v>348</v>
      </c>
      <c r="B1705" s="175" t="s">
        <v>349</v>
      </c>
      <c r="C1705" s="175" t="s">
        <v>203</v>
      </c>
      <c r="D1705" s="175" t="s">
        <v>204</v>
      </c>
      <c r="E1705" s="175"/>
      <c r="F1705" s="174">
        <v>131376</v>
      </c>
      <c r="G1705" s="174">
        <v>0</v>
      </c>
      <c r="H1705" s="174">
        <v>0</v>
      </c>
      <c r="I1705" s="174">
        <v>0</v>
      </c>
      <c r="J1705" s="174">
        <v>0</v>
      </c>
      <c r="K1705" s="174">
        <v>0</v>
      </c>
      <c r="L1705" s="174">
        <v>0</v>
      </c>
      <c r="M1705" s="174">
        <v>0</v>
      </c>
      <c r="N1705" s="174">
        <v>131376</v>
      </c>
    </row>
    <row r="1706" spans="1:14" hidden="1" outlineLevel="1" x14ac:dyDescent="0.25">
      <c r="A1706" s="175" t="s">
        <v>348</v>
      </c>
      <c r="B1706" s="175" t="s">
        <v>349</v>
      </c>
      <c r="C1706" s="175" t="s">
        <v>205</v>
      </c>
      <c r="D1706" s="175" t="s">
        <v>206</v>
      </c>
      <c r="E1706" s="175"/>
      <c r="F1706" s="174">
        <v>16704</v>
      </c>
      <c r="G1706" s="174">
        <v>0</v>
      </c>
      <c r="H1706" s="174">
        <v>0</v>
      </c>
      <c r="I1706" s="174">
        <v>0</v>
      </c>
      <c r="J1706" s="174">
        <v>0</v>
      </c>
      <c r="K1706" s="174">
        <v>0</v>
      </c>
      <c r="L1706" s="174">
        <v>0</v>
      </c>
      <c r="M1706" s="174">
        <v>0</v>
      </c>
      <c r="N1706" s="174">
        <v>16704</v>
      </c>
    </row>
    <row r="1707" spans="1:14" hidden="1" outlineLevel="1" x14ac:dyDescent="0.25">
      <c r="A1707" s="175" t="s">
        <v>348</v>
      </c>
      <c r="B1707" s="175" t="s">
        <v>349</v>
      </c>
      <c r="C1707" s="175" t="s">
        <v>207</v>
      </c>
      <c r="D1707" s="175" t="s">
        <v>208</v>
      </c>
      <c r="E1707" s="175"/>
      <c r="F1707" s="174">
        <v>0</v>
      </c>
      <c r="G1707" s="174">
        <v>0</v>
      </c>
      <c r="H1707" s="174">
        <v>0</v>
      </c>
      <c r="I1707" s="174">
        <v>0</v>
      </c>
      <c r="J1707" s="174">
        <v>0</v>
      </c>
      <c r="K1707" s="174">
        <v>0</v>
      </c>
      <c r="L1707" s="174">
        <v>0</v>
      </c>
      <c r="M1707" s="174">
        <v>0</v>
      </c>
      <c r="N1707" s="174">
        <v>0</v>
      </c>
    </row>
    <row r="1708" spans="1:14" hidden="1" outlineLevel="1" x14ac:dyDescent="0.25">
      <c r="A1708" s="175" t="s">
        <v>348</v>
      </c>
      <c r="B1708" s="175" t="s">
        <v>349</v>
      </c>
      <c r="C1708" s="175" t="s">
        <v>209</v>
      </c>
      <c r="D1708" s="175" t="s">
        <v>210</v>
      </c>
      <c r="E1708" s="175"/>
      <c r="F1708" s="174">
        <v>278848</v>
      </c>
      <c r="G1708" s="174">
        <v>103744</v>
      </c>
      <c r="H1708" s="174">
        <v>0</v>
      </c>
      <c r="I1708" s="174">
        <v>0</v>
      </c>
      <c r="J1708" s="174">
        <v>53424</v>
      </c>
      <c r="K1708" s="174">
        <v>37664</v>
      </c>
      <c r="L1708" s="174">
        <v>0</v>
      </c>
      <c r="M1708" s="174">
        <v>0</v>
      </c>
      <c r="N1708" s="174">
        <v>473680</v>
      </c>
    </row>
    <row r="1709" spans="1:14" hidden="1" outlineLevel="1" x14ac:dyDescent="0.25">
      <c r="D1709" s="173" t="s">
        <v>211</v>
      </c>
      <c r="E1709" s="173"/>
    </row>
    <row r="1710" spans="1:14" hidden="1" outlineLevel="1" x14ac:dyDescent="0.25">
      <c r="A1710" s="175" t="s">
        <v>348</v>
      </c>
      <c r="B1710" s="175" t="s">
        <v>349</v>
      </c>
      <c r="C1710" s="175" t="s">
        <v>212</v>
      </c>
      <c r="D1710" s="175" t="s">
        <v>213</v>
      </c>
      <c r="E1710" s="175"/>
      <c r="F1710" s="174">
        <v>0</v>
      </c>
      <c r="G1710" s="174">
        <v>0</v>
      </c>
      <c r="H1710" s="174">
        <v>0</v>
      </c>
      <c r="I1710" s="174">
        <v>0</v>
      </c>
      <c r="J1710" s="174">
        <v>0</v>
      </c>
      <c r="K1710" s="174">
        <v>0</v>
      </c>
      <c r="L1710" s="174">
        <v>0</v>
      </c>
      <c r="M1710" s="174">
        <v>0</v>
      </c>
      <c r="N1710" s="174">
        <v>0</v>
      </c>
    </row>
    <row r="1711" spans="1:14" hidden="1" outlineLevel="1" x14ac:dyDescent="0.25">
      <c r="A1711" s="175" t="s">
        <v>348</v>
      </c>
      <c r="B1711" s="175" t="s">
        <v>349</v>
      </c>
      <c r="C1711" s="175" t="s">
        <v>214</v>
      </c>
      <c r="D1711" s="175" t="s">
        <v>215</v>
      </c>
      <c r="E1711" s="175"/>
      <c r="F1711" s="174">
        <v>0</v>
      </c>
      <c r="G1711" s="174">
        <v>0</v>
      </c>
      <c r="H1711" s="174">
        <v>0</v>
      </c>
      <c r="I1711" s="174">
        <v>0</v>
      </c>
      <c r="J1711" s="174">
        <v>0</v>
      </c>
      <c r="K1711" s="174">
        <v>0</v>
      </c>
      <c r="L1711" s="174">
        <v>0</v>
      </c>
      <c r="M1711" s="174">
        <v>0</v>
      </c>
      <c r="N1711" s="174">
        <v>0</v>
      </c>
    </row>
    <row r="1712" spans="1:14" hidden="1" outlineLevel="1" x14ac:dyDescent="0.25">
      <c r="A1712" s="175" t="s">
        <v>348</v>
      </c>
      <c r="B1712" s="175" t="s">
        <v>349</v>
      </c>
      <c r="C1712" s="175" t="s">
        <v>216</v>
      </c>
      <c r="D1712" s="175" t="s">
        <v>217</v>
      </c>
      <c r="E1712" s="175"/>
      <c r="F1712" s="174">
        <v>0</v>
      </c>
      <c r="G1712" s="174">
        <v>0</v>
      </c>
      <c r="H1712" s="174">
        <v>0</v>
      </c>
      <c r="I1712" s="174">
        <v>0</v>
      </c>
      <c r="J1712" s="174">
        <v>0</v>
      </c>
      <c r="K1712" s="174">
        <v>0</v>
      </c>
      <c r="L1712" s="174">
        <v>0</v>
      </c>
      <c r="M1712" s="174">
        <v>0</v>
      </c>
      <c r="N1712" s="174">
        <v>0</v>
      </c>
    </row>
    <row r="1713" spans="1:14" hidden="1" outlineLevel="1" x14ac:dyDescent="0.25">
      <c r="A1713" s="175" t="s">
        <v>348</v>
      </c>
      <c r="B1713" s="175" t="s">
        <v>349</v>
      </c>
      <c r="C1713" s="175" t="s">
        <v>218</v>
      </c>
      <c r="D1713" s="175" t="s">
        <v>219</v>
      </c>
      <c r="E1713" s="175"/>
      <c r="F1713" s="174">
        <v>0</v>
      </c>
      <c r="G1713" s="174">
        <v>0</v>
      </c>
      <c r="H1713" s="174">
        <v>0</v>
      </c>
      <c r="I1713" s="174">
        <v>0</v>
      </c>
      <c r="J1713" s="174">
        <v>0</v>
      </c>
      <c r="K1713" s="174">
        <v>0</v>
      </c>
      <c r="L1713" s="174">
        <v>0</v>
      </c>
      <c r="M1713" s="174">
        <v>0</v>
      </c>
      <c r="N1713" s="174">
        <v>0</v>
      </c>
    </row>
    <row r="1714" spans="1:14" hidden="1" outlineLevel="1" x14ac:dyDescent="0.25">
      <c r="A1714" s="175" t="s">
        <v>348</v>
      </c>
      <c r="B1714" s="175" t="s">
        <v>349</v>
      </c>
      <c r="C1714" s="175" t="s">
        <v>482</v>
      </c>
      <c r="D1714" s="175" t="s">
        <v>483</v>
      </c>
      <c r="E1714" s="175"/>
      <c r="F1714" s="174">
        <v>0</v>
      </c>
      <c r="G1714" s="174">
        <v>0</v>
      </c>
      <c r="H1714" s="174">
        <v>0</v>
      </c>
      <c r="I1714" s="174">
        <v>0</v>
      </c>
      <c r="J1714" s="174">
        <v>0</v>
      </c>
      <c r="K1714" s="174">
        <v>0</v>
      </c>
      <c r="L1714" s="174">
        <v>0</v>
      </c>
      <c r="M1714" s="174">
        <v>0</v>
      </c>
      <c r="N1714" s="174">
        <v>0</v>
      </c>
    </row>
    <row r="1715" spans="1:14" hidden="1" outlineLevel="1" x14ac:dyDescent="0.25">
      <c r="A1715" s="175" t="s">
        <v>348</v>
      </c>
      <c r="B1715" s="175" t="s">
        <v>349</v>
      </c>
      <c r="C1715" s="175" t="s">
        <v>484</v>
      </c>
      <c r="D1715" s="175" t="s">
        <v>220</v>
      </c>
      <c r="E1715" s="175"/>
      <c r="F1715" s="174">
        <v>0</v>
      </c>
      <c r="G1715" s="174">
        <v>0</v>
      </c>
      <c r="H1715" s="174">
        <v>0</v>
      </c>
      <c r="I1715" s="174">
        <v>0</v>
      </c>
      <c r="J1715" s="174">
        <v>0</v>
      </c>
      <c r="K1715" s="174">
        <v>0</v>
      </c>
      <c r="L1715" s="174">
        <v>0</v>
      </c>
      <c r="M1715" s="174">
        <v>0</v>
      </c>
      <c r="N1715" s="174">
        <v>0</v>
      </c>
    </row>
    <row r="1716" spans="1:14" hidden="1" outlineLevel="1" x14ac:dyDescent="0.25"/>
    <row r="1717" spans="1:14" hidden="1" outlineLevel="1" x14ac:dyDescent="0.25"/>
    <row r="1718" spans="1:14" hidden="1" outlineLevel="1" x14ac:dyDescent="0.25">
      <c r="A1718" s="173" t="s">
        <v>350</v>
      </c>
    </row>
    <row r="1719" spans="1:14" hidden="1" outlineLevel="1" x14ac:dyDescent="0.25">
      <c r="A1719" s="175" t="s">
        <v>6</v>
      </c>
      <c r="B1719" s="175" t="s">
        <v>143</v>
      </c>
      <c r="C1719" s="175" t="s">
        <v>14</v>
      </c>
      <c r="D1719" s="173" t="s">
        <v>144</v>
      </c>
      <c r="E1719" s="173"/>
      <c r="F1719" s="174" t="s">
        <v>145</v>
      </c>
      <c r="G1719" s="174" t="s">
        <v>146</v>
      </c>
      <c r="H1719" s="174" t="s">
        <v>147</v>
      </c>
      <c r="I1719" s="174" t="s">
        <v>148</v>
      </c>
      <c r="J1719" s="174" t="s">
        <v>149</v>
      </c>
      <c r="K1719" s="174" t="s">
        <v>150</v>
      </c>
      <c r="L1719" s="174" t="s">
        <v>151</v>
      </c>
      <c r="M1719" s="174" t="s">
        <v>152</v>
      </c>
      <c r="N1719" s="174" t="s">
        <v>5</v>
      </c>
    </row>
    <row r="1720" spans="1:14" hidden="1" outlineLevel="1" x14ac:dyDescent="0.25">
      <c r="A1720" s="175" t="s">
        <v>351</v>
      </c>
      <c r="B1720" s="175" t="s">
        <v>352</v>
      </c>
      <c r="C1720" s="175" t="s">
        <v>155</v>
      </c>
      <c r="D1720" s="175" t="s">
        <v>156</v>
      </c>
      <c r="E1720" s="175"/>
      <c r="F1720" s="174">
        <v>1536</v>
      </c>
      <c r="G1720" s="174">
        <v>0</v>
      </c>
      <c r="H1720" s="174">
        <v>0</v>
      </c>
      <c r="I1720" s="174">
        <v>0</v>
      </c>
      <c r="J1720" s="174">
        <v>0</v>
      </c>
      <c r="K1720" s="174">
        <v>0</v>
      </c>
      <c r="L1720" s="174">
        <v>0</v>
      </c>
      <c r="M1720" s="174">
        <v>0</v>
      </c>
      <c r="N1720" s="174">
        <v>1536</v>
      </c>
    </row>
    <row r="1721" spans="1:14" hidden="1" outlineLevel="1" x14ac:dyDescent="0.25">
      <c r="A1721" s="175" t="s">
        <v>351</v>
      </c>
      <c r="B1721" s="175" t="s">
        <v>352</v>
      </c>
      <c r="C1721" s="175" t="s">
        <v>157</v>
      </c>
      <c r="D1721" s="175" t="s">
        <v>158</v>
      </c>
      <c r="E1721" s="175"/>
      <c r="F1721" s="174">
        <v>0</v>
      </c>
      <c r="G1721" s="174">
        <v>0</v>
      </c>
      <c r="H1721" s="174">
        <v>0</v>
      </c>
      <c r="I1721" s="174">
        <v>0</v>
      </c>
      <c r="J1721" s="174">
        <v>9840</v>
      </c>
      <c r="K1721" s="174">
        <v>0</v>
      </c>
      <c r="L1721" s="174">
        <v>0</v>
      </c>
      <c r="M1721" s="174">
        <v>0</v>
      </c>
      <c r="N1721" s="174">
        <v>9840</v>
      </c>
    </row>
    <row r="1722" spans="1:14" hidden="1" outlineLevel="1" x14ac:dyDescent="0.25">
      <c r="A1722" s="175" t="s">
        <v>351</v>
      </c>
      <c r="B1722" s="175" t="s">
        <v>352</v>
      </c>
      <c r="C1722" s="175" t="s">
        <v>159</v>
      </c>
      <c r="D1722" s="175" t="s">
        <v>160</v>
      </c>
      <c r="E1722" s="175"/>
      <c r="F1722" s="174">
        <v>0</v>
      </c>
      <c r="G1722" s="174">
        <v>50576</v>
      </c>
      <c r="H1722" s="174">
        <v>0</v>
      </c>
      <c r="I1722" s="174">
        <v>0</v>
      </c>
      <c r="J1722" s="174">
        <v>0</v>
      </c>
      <c r="K1722" s="174">
        <v>0</v>
      </c>
      <c r="L1722" s="174">
        <v>0</v>
      </c>
      <c r="M1722" s="174">
        <v>0</v>
      </c>
      <c r="N1722" s="174">
        <v>50576</v>
      </c>
    </row>
    <row r="1723" spans="1:14" hidden="1" outlineLevel="1" x14ac:dyDescent="0.25">
      <c r="A1723" s="175" t="s">
        <v>351</v>
      </c>
      <c r="B1723" s="175" t="s">
        <v>352</v>
      </c>
      <c r="C1723" s="175" t="s">
        <v>161</v>
      </c>
      <c r="D1723" s="175" t="s">
        <v>162</v>
      </c>
      <c r="E1723" s="175"/>
      <c r="F1723" s="174">
        <v>1392</v>
      </c>
      <c r="G1723" s="174">
        <v>96</v>
      </c>
      <c r="H1723" s="174">
        <v>0</v>
      </c>
      <c r="I1723" s="174">
        <v>0</v>
      </c>
      <c r="J1723" s="174">
        <v>12480</v>
      </c>
      <c r="K1723" s="174">
        <v>32736</v>
      </c>
      <c r="L1723" s="174">
        <v>0</v>
      </c>
      <c r="M1723" s="174">
        <v>0</v>
      </c>
      <c r="N1723" s="174">
        <v>46704</v>
      </c>
    </row>
    <row r="1724" spans="1:14" hidden="1" outlineLevel="1" x14ac:dyDescent="0.25">
      <c r="A1724" s="175" t="s">
        <v>351</v>
      </c>
      <c r="B1724" s="175" t="s">
        <v>352</v>
      </c>
      <c r="C1724" s="175" t="s">
        <v>163</v>
      </c>
      <c r="D1724" s="175" t="s">
        <v>164</v>
      </c>
      <c r="E1724" s="175"/>
      <c r="F1724" s="174">
        <v>0</v>
      </c>
      <c r="G1724" s="174">
        <v>0</v>
      </c>
      <c r="H1724" s="174">
        <v>0</v>
      </c>
      <c r="I1724" s="174">
        <v>0</v>
      </c>
      <c r="J1724" s="174">
        <v>0</v>
      </c>
      <c r="K1724" s="174">
        <v>0</v>
      </c>
      <c r="L1724" s="174">
        <v>0</v>
      </c>
      <c r="M1724" s="174">
        <v>0</v>
      </c>
      <c r="N1724" s="174">
        <v>0</v>
      </c>
    </row>
    <row r="1725" spans="1:14" hidden="1" outlineLevel="1" x14ac:dyDescent="0.25">
      <c r="A1725" s="175" t="s">
        <v>351</v>
      </c>
      <c r="B1725" s="175" t="s">
        <v>352</v>
      </c>
      <c r="C1725" s="175" t="s">
        <v>165</v>
      </c>
      <c r="D1725" s="175" t="s">
        <v>166</v>
      </c>
      <c r="E1725" s="175"/>
      <c r="F1725" s="174">
        <v>6528</v>
      </c>
      <c r="G1725" s="174">
        <v>0</v>
      </c>
      <c r="H1725" s="174">
        <v>0</v>
      </c>
      <c r="I1725" s="174">
        <v>0</v>
      </c>
      <c r="J1725" s="174">
        <v>1632</v>
      </c>
      <c r="K1725" s="174">
        <v>0</v>
      </c>
      <c r="L1725" s="174">
        <v>0</v>
      </c>
      <c r="M1725" s="174">
        <v>0</v>
      </c>
      <c r="N1725" s="174">
        <v>8160</v>
      </c>
    </row>
    <row r="1726" spans="1:14" hidden="1" outlineLevel="1" x14ac:dyDescent="0.25">
      <c r="A1726" s="175" t="s">
        <v>351</v>
      </c>
      <c r="B1726" s="175" t="s">
        <v>352</v>
      </c>
      <c r="C1726" s="175" t="s">
        <v>167</v>
      </c>
      <c r="D1726" s="175" t="s">
        <v>168</v>
      </c>
      <c r="E1726" s="175"/>
      <c r="F1726" s="174">
        <v>0</v>
      </c>
      <c r="G1726" s="174">
        <v>608</v>
      </c>
      <c r="H1726" s="174">
        <v>0</v>
      </c>
      <c r="I1726" s="174">
        <v>0</v>
      </c>
      <c r="J1726" s="174">
        <v>0</v>
      </c>
      <c r="K1726" s="174">
        <v>6336</v>
      </c>
      <c r="L1726" s="174">
        <v>0</v>
      </c>
      <c r="M1726" s="174">
        <v>0</v>
      </c>
      <c r="N1726" s="174">
        <v>6944</v>
      </c>
    </row>
    <row r="1727" spans="1:14" hidden="1" outlineLevel="1" x14ac:dyDescent="0.25">
      <c r="A1727" s="175" t="s">
        <v>351</v>
      </c>
      <c r="B1727" s="175" t="s">
        <v>352</v>
      </c>
      <c r="C1727" s="175" t="s">
        <v>169</v>
      </c>
      <c r="D1727" s="175" t="s">
        <v>170</v>
      </c>
      <c r="E1727" s="175"/>
      <c r="F1727" s="174">
        <v>0</v>
      </c>
      <c r="G1727" s="174">
        <v>0</v>
      </c>
      <c r="H1727" s="174">
        <v>0</v>
      </c>
      <c r="I1727" s="174">
        <v>0</v>
      </c>
      <c r="J1727" s="174">
        <v>0</v>
      </c>
      <c r="K1727" s="174">
        <v>0</v>
      </c>
      <c r="L1727" s="174">
        <v>0</v>
      </c>
      <c r="M1727" s="174">
        <v>0</v>
      </c>
      <c r="N1727" s="174">
        <v>0</v>
      </c>
    </row>
    <row r="1728" spans="1:14" hidden="1" outlineLevel="1" x14ac:dyDescent="0.25">
      <c r="A1728" s="175" t="s">
        <v>351</v>
      </c>
      <c r="B1728" s="175" t="s">
        <v>352</v>
      </c>
      <c r="C1728" s="175" t="s">
        <v>171</v>
      </c>
      <c r="D1728" s="175" t="s">
        <v>172</v>
      </c>
      <c r="E1728" s="175"/>
      <c r="F1728" s="174">
        <v>240</v>
      </c>
      <c r="G1728" s="174">
        <v>0</v>
      </c>
      <c r="H1728" s="174">
        <v>0</v>
      </c>
      <c r="I1728" s="174">
        <v>0</v>
      </c>
      <c r="J1728" s="174">
        <v>0</v>
      </c>
      <c r="K1728" s="174">
        <v>0</v>
      </c>
      <c r="L1728" s="174">
        <v>0</v>
      </c>
      <c r="M1728" s="174">
        <v>0</v>
      </c>
      <c r="N1728" s="174">
        <v>240</v>
      </c>
    </row>
    <row r="1729" spans="1:14" hidden="1" outlineLevel="1" x14ac:dyDescent="0.25">
      <c r="A1729" s="175" t="s">
        <v>351</v>
      </c>
      <c r="B1729" s="175" t="s">
        <v>352</v>
      </c>
      <c r="C1729" s="175" t="s">
        <v>173</v>
      </c>
      <c r="D1729" s="175" t="s">
        <v>174</v>
      </c>
      <c r="E1729" s="175"/>
      <c r="F1729" s="174">
        <v>0</v>
      </c>
      <c r="G1729" s="174">
        <v>192</v>
      </c>
      <c r="H1729" s="174">
        <v>0</v>
      </c>
      <c r="I1729" s="174">
        <v>0</v>
      </c>
      <c r="J1729" s="174">
        <v>0</v>
      </c>
      <c r="K1729" s="174">
        <v>0</v>
      </c>
      <c r="L1729" s="174">
        <v>0</v>
      </c>
      <c r="M1729" s="174">
        <v>0</v>
      </c>
      <c r="N1729" s="174">
        <v>192</v>
      </c>
    </row>
    <row r="1730" spans="1:14" hidden="1" outlineLevel="1" x14ac:dyDescent="0.25">
      <c r="A1730" s="175" t="s">
        <v>351</v>
      </c>
      <c r="B1730" s="175" t="s">
        <v>352</v>
      </c>
      <c r="C1730" s="175" t="s">
        <v>175</v>
      </c>
      <c r="D1730" s="175" t="s">
        <v>176</v>
      </c>
      <c r="E1730" s="175"/>
      <c r="F1730" s="174">
        <v>0</v>
      </c>
      <c r="G1730" s="174">
        <v>0</v>
      </c>
      <c r="H1730" s="174">
        <v>0</v>
      </c>
      <c r="I1730" s="174">
        <v>0</v>
      </c>
      <c r="J1730" s="174">
        <v>0</v>
      </c>
      <c r="K1730" s="174">
        <v>10624</v>
      </c>
      <c r="L1730" s="174">
        <v>0</v>
      </c>
      <c r="M1730" s="174">
        <v>0</v>
      </c>
      <c r="N1730" s="174">
        <v>10624</v>
      </c>
    </row>
    <row r="1731" spans="1:14" hidden="1" outlineLevel="1" x14ac:dyDescent="0.25">
      <c r="A1731" s="175" t="s">
        <v>351</v>
      </c>
      <c r="B1731" s="175" t="s">
        <v>352</v>
      </c>
      <c r="C1731" s="175" t="s">
        <v>177</v>
      </c>
      <c r="D1731" s="175" t="s">
        <v>178</v>
      </c>
      <c r="E1731" s="175"/>
      <c r="F1731" s="174">
        <v>102192</v>
      </c>
      <c r="G1731" s="174">
        <v>0</v>
      </c>
      <c r="H1731" s="174">
        <v>0</v>
      </c>
      <c r="I1731" s="174">
        <v>0</v>
      </c>
      <c r="J1731" s="174">
        <v>0</v>
      </c>
      <c r="K1731" s="174">
        <v>0</v>
      </c>
      <c r="L1731" s="174">
        <v>0</v>
      </c>
      <c r="M1731" s="174">
        <v>0</v>
      </c>
      <c r="N1731" s="174">
        <v>102192</v>
      </c>
    </row>
    <row r="1732" spans="1:14" hidden="1" outlineLevel="1" x14ac:dyDescent="0.25">
      <c r="A1732" s="175" t="s">
        <v>351</v>
      </c>
      <c r="B1732" s="175" t="s">
        <v>352</v>
      </c>
      <c r="C1732" s="175" t="s">
        <v>179</v>
      </c>
      <c r="D1732" s="175" t="s">
        <v>180</v>
      </c>
      <c r="E1732" s="175"/>
      <c r="F1732" s="174">
        <v>29696</v>
      </c>
      <c r="G1732" s="174">
        <v>0</v>
      </c>
      <c r="H1732" s="174">
        <v>0</v>
      </c>
      <c r="I1732" s="174">
        <v>0</v>
      </c>
      <c r="J1732" s="174">
        <v>144</v>
      </c>
      <c r="K1732" s="174">
        <v>0</v>
      </c>
      <c r="L1732" s="174">
        <v>0</v>
      </c>
      <c r="M1732" s="174">
        <v>0</v>
      </c>
      <c r="N1732" s="174">
        <v>29840</v>
      </c>
    </row>
    <row r="1733" spans="1:14" hidden="1" outlineLevel="1" x14ac:dyDescent="0.25">
      <c r="A1733" s="175" t="s">
        <v>351</v>
      </c>
      <c r="B1733" s="175" t="s">
        <v>352</v>
      </c>
      <c r="C1733" s="175" t="s">
        <v>181</v>
      </c>
      <c r="D1733" s="175" t="s">
        <v>182</v>
      </c>
      <c r="E1733" s="175"/>
      <c r="F1733" s="174">
        <v>0</v>
      </c>
      <c r="G1733" s="174">
        <v>0</v>
      </c>
      <c r="H1733" s="174">
        <v>0</v>
      </c>
      <c r="I1733" s="174">
        <v>0</v>
      </c>
      <c r="J1733" s="174">
        <v>0</v>
      </c>
      <c r="K1733" s="174">
        <v>0</v>
      </c>
      <c r="L1733" s="174">
        <v>0</v>
      </c>
      <c r="M1733" s="174">
        <v>0</v>
      </c>
      <c r="N1733" s="174">
        <v>0</v>
      </c>
    </row>
    <row r="1734" spans="1:14" hidden="1" outlineLevel="1" x14ac:dyDescent="0.25">
      <c r="A1734" s="175" t="s">
        <v>351</v>
      </c>
      <c r="B1734" s="175" t="s">
        <v>352</v>
      </c>
      <c r="C1734" s="175" t="s">
        <v>183</v>
      </c>
      <c r="D1734" s="175" t="s">
        <v>184</v>
      </c>
      <c r="E1734" s="175"/>
      <c r="F1734" s="174">
        <v>0</v>
      </c>
      <c r="G1734" s="174">
        <v>0</v>
      </c>
      <c r="H1734" s="174">
        <v>0</v>
      </c>
      <c r="I1734" s="174">
        <v>0</v>
      </c>
      <c r="J1734" s="174">
        <v>0</v>
      </c>
      <c r="K1734" s="174">
        <v>0</v>
      </c>
      <c r="L1734" s="174">
        <v>0</v>
      </c>
      <c r="M1734" s="174">
        <v>0</v>
      </c>
      <c r="N1734" s="174">
        <v>0</v>
      </c>
    </row>
    <row r="1735" spans="1:14" hidden="1" outlineLevel="1" x14ac:dyDescent="0.25">
      <c r="A1735" s="175" t="s">
        <v>351</v>
      </c>
      <c r="B1735" s="175" t="s">
        <v>352</v>
      </c>
      <c r="C1735" s="175" t="s">
        <v>185</v>
      </c>
      <c r="D1735" s="175" t="s">
        <v>186</v>
      </c>
      <c r="E1735" s="175"/>
      <c r="F1735" s="174">
        <v>528</v>
      </c>
      <c r="G1735" s="174">
        <v>0</v>
      </c>
      <c r="H1735" s="174">
        <v>0</v>
      </c>
      <c r="I1735" s="174">
        <v>0</v>
      </c>
      <c r="J1735" s="174">
        <v>0</v>
      </c>
      <c r="K1735" s="174">
        <v>9072</v>
      </c>
      <c r="L1735" s="174">
        <v>0</v>
      </c>
      <c r="M1735" s="174">
        <v>0</v>
      </c>
      <c r="N1735" s="174">
        <v>9600</v>
      </c>
    </row>
    <row r="1736" spans="1:14" hidden="1" outlineLevel="1" x14ac:dyDescent="0.25">
      <c r="A1736" s="175" t="s">
        <v>351</v>
      </c>
      <c r="B1736" s="175" t="s">
        <v>352</v>
      </c>
      <c r="C1736" s="175" t="s">
        <v>187</v>
      </c>
      <c r="D1736" s="175" t="s">
        <v>188</v>
      </c>
      <c r="E1736" s="175"/>
      <c r="F1736" s="174">
        <v>0</v>
      </c>
      <c r="G1736" s="174">
        <v>0</v>
      </c>
      <c r="H1736" s="174">
        <v>0</v>
      </c>
      <c r="I1736" s="174">
        <v>0</v>
      </c>
      <c r="J1736" s="174">
        <v>0</v>
      </c>
      <c r="K1736" s="174">
        <v>0</v>
      </c>
      <c r="L1736" s="174">
        <v>0</v>
      </c>
      <c r="M1736" s="174">
        <v>0</v>
      </c>
      <c r="N1736" s="174">
        <v>0</v>
      </c>
    </row>
    <row r="1737" spans="1:14" hidden="1" outlineLevel="1" x14ac:dyDescent="0.25">
      <c r="A1737" s="175" t="s">
        <v>351</v>
      </c>
      <c r="B1737" s="175" t="s">
        <v>352</v>
      </c>
      <c r="C1737" s="175" t="s">
        <v>189</v>
      </c>
      <c r="D1737" s="175" t="s">
        <v>190</v>
      </c>
      <c r="E1737" s="175"/>
      <c r="F1737" s="174">
        <v>0</v>
      </c>
      <c r="G1737" s="174">
        <v>0</v>
      </c>
      <c r="H1737" s="174">
        <v>0</v>
      </c>
      <c r="I1737" s="174">
        <v>0</v>
      </c>
      <c r="J1737" s="174">
        <v>0</v>
      </c>
      <c r="K1737" s="174">
        <v>0</v>
      </c>
      <c r="L1737" s="174">
        <v>0</v>
      </c>
      <c r="M1737" s="174">
        <v>0</v>
      </c>
      <c r="N1737" s="174">
        <v>0</v>
      </c>
    </row>
    <row r="1738" spans="1:14" hidden="1" outlineLevel="1" x14ac:dyDescent="0.25">
      <c r="A1738" s="175" t="s">
        <v>351</v>
      </c>
      <c r="B1738" s="175" t="s">
        <v>352</v>
      </c>
      <c r="C1738" s="175" t="s">
        <v>191</v>
      </c>
      <c r="D1738" s="175" t="s">
        <v>192</v>
      </c>
      <c r="E1738" s="175"/>
      <c r="F1738" s="174">
        <v>0</v>
      </c>
      <c r="G1738" s="174">
        <v>49552</v>
      </c>
      <c r="H1738" s="174">
        <v>0</v>
      </c>
      <c r="I1738" s="174">
        <v>0</v>
      </c>
      <c r="J1738" s="174">
        <v>0</v>
      </c>
      <c r="K1738" s="174">
        <v>0</v>
      </c>
      <c r="L1738" s="174">
        <v>0</v>
      </c>
      <c r="M1738" s="174">
        <v>0</v>
      </c>
      <c r="N1738" s="174">
        <v>49552</v>
      </c>
    </row>
    <row r="1739" spans="1:14" hidden="1" outlineLevel="1" x14ac:dyDescent="0.25">
      <c r="A1739" s="175" t="s">
        <v>351</v>
      </c>
      <c r="B1739" s="175" t="s">
        <v>352</v>
      </c>
      <c r="C1739" s="175" t="s">
        <v>193</v>
      </c>
      <c r="D1739" s="175" t="s">
        <v>194</v>
      </c>
      <c r="E1739" s="175"/>
      <c r="F1739" s="174">
        <v>0</v>
      </c>
      <c r="G1739" s="174">
        <v>0</v>
      </c>
      <c r="H1739" s="174">
        <v>0</v>
      </c>
      <c r="I1739" s="174">
        <v>0</v>
      </c>
      <c r="J1739" s="174">
        <v>9264</v>
      </c>
      <c r="K1739" s="174">
        <v>0</v>
      </c>
      <c r="L1739" s="174">
        <v>0</v>
      </c>
      <c r="M1739" s="174">
        <v>0</v>
      </c>
      <c r="N1739" s="174">
        <v>9264</v>
      </c>
    </row>
    <row r="1740" spans="1:14" hidden="1" outlineLevel="1" x14ac:dyDescent="0.25">
      <c r="A1740" s="175" t="s">
        <v>351</v>
      </c>
      <c r="B1740" s="175" t="s">
        <v>352</v>
      </c>
      <c r="C1740" s="175" t="s">
        <v>195</v>
      </c>
      <c r="D1740" s="175" t="s">
        <v>196</v>
      </c>
      <c r="E1740" s="175"/>
      <c r="F1740" s="174">
        <v>0</v>
      </c>
      <c r="G1740" s="174">
        <v>0</v>
      </c>
      <c r="H1740" s="174">
        <v>0</v>
      </c>
      <c r="I1740" s="174">
        <v>0</v>
      </c>
      <c r="J1740" s="174">
        <v>0</v>
      </c>
      <c r="K1740" s="174">
        <v>0</v>
      </c>
      <c r="L1740" s="174">
        <v>0</v>
      </c>
      <c r="M1740" s="174">
        <v>0</v>
      </c>
      <c r="N1740" s="174">
        <v>0</v>
      </c>
    </row>
    <row r="1741" spans="1:14" hidden="1" outlineLevel="1" x14ac:dyDescent="0.25">
      <c r="A1741" s="175" t="s">
        <v>351</v>
      </c>
      <c r="B1741" s="175" t="s">
        <v>352</v>
      </c>
      <c r="C1741" s="175" t="s">
        <v>197</v>
      </c>
      <c r="D1741" s="175" t="s">
        <v>198</v>
      </c>
      <c r="E1741" s="175"/>
      <c r="F1741" s="174">
        <v>0</v>
      </c>
      <c r="G1741" s="174">
        <v>0</v>
      </c>
      <c r="H1741" s="174">
        <v>0</v>
      </c>
      <c r="I1741" s="174">
        <v>0</v>
      </c>
      <c r="J1741" s="174">
        <v>0</v>
      </c>
      <c r="K1741" s="174">
        <v>0</v>
      </c>
      <c r="L1741" s="174">
        <v>0</v>
      </c>
      <c r="M1741" s="174">
        <v>0</v>
      </c>
      <c r="N1741" s="174">
        <v>0</v>
      </c>
    </row>
    <row r="1742" spans="1:14" hidden="1" outlineLevel="1" x14ac:dyDescent="0.25">
      <c r="A1742" s="175" t="s">
        <v>351</v>
      </c>
      <c r="B1742" s="175" t="s">
        <v>352</v>
      </c>
      <c r="C1742" s="175" t="s">
        <v>199</v>
      </c>
      <c r="D1742" s="175" t="s">
        <v>200</v>
      </c>
      <c r="E1742" s="175"/>
      <c r="F1742" s="174">
        <v>96</v>
      </c>
      <c r="G1742" s="174">
        <v>0</v>
      </c>
      <c r="H1742" s="174">
        <v>0</v>
      </c>
      <c r="I1742" s="174">
        <v>0</v>
      </c>
      <c r="J1742" s="174">
        <v>0</v>
      </c>
      <c r="K1742" s="174">
        <v>0</v>
      </c>
      <c r="L1742" s="174">
        <v>0</v>
      </c>
      <c r="M1742" s="174">
        <v>0</v>
      </c>
      <c r="N1742" s="174">
        <v>96</v>
      </c>
    </row>
    <row r="1743" spans="1:14" hidden="1" outlineLevel="1" x14ac:dyDescent="0.25">
      <c r="A1743" s="175" t="s">
        <v>351</v>
      </c>
      <c r="B1743" s="175" t="s">
        <v>352</v>
      </c>
      <c r="C1743" s="175" t="s">
        <v>201</v>
      </c>
      <c r="D1743" s="175" t="s">
        <v>202</v>
      </c>
      <c r="E1743" s="175"/>
      <c r="F1743" s="174">
        <v>2304</v>
      </c>
      <c r="G1743" s="174">
        <v>0</v>
      </c>
      <c r="H1743" s="174">
        <v>0</v>
      </c>
      <c r="I1743" s="174">
        <v>0</v>
      </c>
      <c r="J1743" s="174">
        <v>0</v>
      </c>
      <c r="K1743" s="174">
        <v>0</v>
      </c>
      <c r="L1743" s="174">
        <v>0</v>
      </c>
      <c r="M1743" s="174">
        <v>0</v>
      </c>
      <c r="N1743" s="174">
        <v>2304</v>
      </c>
    </row>
    <row r="1744" spans="1:14" hidden="1" outlineLevel="1" x14ac:dyDescent="0.25">
      <c r="A1744" s="175" t="s">
        <v>351</v>
      </c>
      <c r="B1744" s="175" t="s">
        <v>352</v>
      </c>
      <c r="C1744" s="175" t="s">
        <v>203</v>
      </c>
      <c r="D1744" s="175" t="s">
        <v>204</v>
      </c>
      <c r="E1744" s="175"/>
      <c r="F1744" s="174">
        <v>154704</v>
      </c>
      <c r="G1744" s="174">
        <v>0</v>
      </c>
      <c r="H1744" s="174">
        <v>0</v>
      </c>
      <c r="I1744" s="174">
        <v>0</v>
      </c>
      <c r="J1744" s="174">
        <v>0</v>
      </c>
      <c r="K1744" s="174">
        <v>0</v>
      </c>
      <c r="L1744" s="174">
        <v>0</v>
      </c>
      <c r="M1744" s="174">
        <v>0</v>
      </c>
      <c r="N1744" s="174">
        <v>154704</v>
      </c>
    </row>
    <row r="1745" spans="1:14" hidden="1" outlineLevel="1" x14ac:dyDescent="0.25">
      <c r="A1745" s="175" t="s">
        <v>351</v>
      </c>
      <c r="B1745" s="175" t="s">
        <v>352</v>
      </c>
      <c r="C1745" s="175" t="s">
        <v>205</v>
      </c>
      <c r="D1745" s="175" t="s">
        <v>206</v>
      </c>
      <c r="E1745" s="175"/>
      <c r="F1745" s="174">
        <v>14752</v>
      </c>
      <c r="G1745" s="174">
        <v>0</v>
      </c>
      <c r="H1745" s="174">
        <v>0</v>
      </c>
      <c r="I1745" s="174">
        <v>0</v>
      </c>
      <c r="J1745" s="174">
        <v>5328</v>
      </c>
      <c r="K1745" s="174">
        <v>0</v>
      </c>
      <c r="L1745" s="174">
        <v>0</v>
      </c>
      <c r="M1745" s="174">
        <v>0</v>
      </c>
      <c r="N1745" s="174">
        <v>20080</v>
      </c>
    </row>
    <row r="1746" spans="1:14" hidden="1" outlineLevel="1" x14ac:dyDescent="0.25">
      <c r="A1746" s="175" t="s">
        <v>351</v>
      </c>
      <c r="B1746" s="175" t="s">
        <v>352</v>
      </c>
      <c r="C1746" s="175" t="s">
        <v>207</v>
      </c>
      <c r="D1746" s="175" t="s">
        <v>208</v>
      </c>
      <c r="E1746" s="175"/>
      <c r="F1746" s="174">
        <v>0</v>
      </c>
      <c r="G1746" s="174">
        <v>0</v>
      </c>
      <c r="H1746" s="174">
        <v>0</v>
      </c>
      <c r="I1746" s="174">
        <v>0</v>
      </c>
      <c r="J1746" s="174">
        <v>0</v>
      </c>
      <c r="K1746" s="174">
        <v>0</v>
      </c>
      <c r="L1746" s="174">
        <v>0</v>
      </c>
      <c r="M1746" s="174">
        <v>0</v>
      </c>
      <c r="N1746" s="174">
        <v>0</v>
      </c>
    </row>
    <row r="1747" spans="1:14" hidden="1" outlineLevel="1" x14ac:dyDescent="0.25">
      <c r="A1747" s="175" t="s">
        <v>351</v>
      </c>
      <c r="B1747" s="175" t="s">
        <v>352</v>
      </c>
      <c r="C1747" s="175" t="s">
        <v>209</v>
      </c>
      <c r="D1747" s="175" t="s">
        <v>210</v>
      </c>
      <c r="E1747" s="175"/>
      <c r="F1747" s="174">
        <v>313968</v>
      </c>
      <c r="G1747" s="174">
        <v>101024</v>
      </c>
      <c r="H1747" s="174">
        <v>0</v>
      </c>
      <c r="I1747" s="174">
        <v>0</v>
      </c>
      <c r="J1747" s="174">
        <v>38688</v>
      </c>
      <c r="K1747" s="174">
        <v>58768</v>
      </c>
      <c r="L1747" s="174">
        <v>0</v>
      </c>
      <c r="M1747" s="174">
        <v>0</v>
      </c>
      <c r="N1747" s="174">
        <v>512448</v>
      </c>
    </row>
    <row r="1748" spans="1:14" hidden="1" outlineLevel="1" x14ac:dyDescent="0.25">
      <c r="D1748" s="173" t="s">
        <v>211</v>
      </c>
      <c r="E1748" s="173"/>
    </row>
    <row r="1749" spans="1:14" hidden="1" outlineLevel="1" x14ac:dyDescent="0.25">
      <c r="A1749" s="175" t="s">
        <v>351</v>
      </c>
      <c r="B1749" s="175" t="s">
        <v>352</v>
      </c>
      <c r="C1749" s="175" t="s">
        <v>212</v>
      </c>
      <c r="D1749" s="175" t="s">
        <v>213</v>
      </c>
      <c r="E1749" s="175"/>
      <c r="F1749" s="174">
        <v>0</v>
      </c>
      <c r="G1749" s="174">
        <v>0</v>
      </c>
      <c r="H1749" s="174">
        <v>0</v>
      </c>
      <c r="I1749" s="174">
        <v>0</v>
      </c>
      <c r="J1749" s="174">
        <v>0</v>
      </c>
      <c r="K1749" s="174">
        <v>0</v>
      </c>
      <c r="L1749" s="174">
        <v>0</v>
      </c>
      <c r="M1749" s="174">
        <v>0</v>
      </c>
      <c r="N1749" s="174">
        <v>0</v>
      </c>
    </row>
    <row r="1750" spans="1:14" hidden="1" outlineLevel="1" x14ac:dyDescent="0.25">
      <c r="A1750" s="175" t="s">
        <v>351</v>
      </c>
      <c r="B1750" s="175" t="s">
        <v>352</v>
      </c>
      <c r="C1750" s="175" t="s">
        <v>214</v>
      </c>
      <c r="D1750" s="175" t="s">
        <v>215</v>
      </c>
      <c r="E1750" s="175"/>
      <c r="F1750" s="174">
        <v>0</v>
      </c>
      <c r="G1750" s="174">
        <v>0</v>
      </c>
      <c r="H1750" s="174">
        <v>0</v>
      </c>
      <c r="I1750" s="174">
        <v>0</v>
      </c>
      <c r="J1750" s="174">
        <v>0</v>
      </c>
      <c r="K1750" s="174">
        <v>0</v>
      </c>
      <c r="L1750" s="174">
        <v>0</v>
      </c>
      <c r="M1750" s="174">
        <v>0</v>
      </c>
      <c r="N1750" s="174">
        <v>0</v>
      </c>
    </row>
    <row r="1751" spans="1:14" hidden="1" outlineLevel="1" x14ac:dyDescent="0.25">
      <c r="A1751" s="175" t="s">
        <v>351</v>
      </c>
      <c r="B1751" s="175" t="s">
        <v>352</v>
      </c>
      <c r="C1751" s="175" t="s">
        <v>216</v>
      </c>
      <c r="D1751" s="175" t="s">
        <v>217</v>
      </c>
      <c r="E1751" s="175"/>
      <c r="F1751" s="174">
        <v>0</v>
      </c>
      <c r="G1751" s="174">
        <v>0</v>
      </c>
      <c r="H1751" s="174">
        <v>0</v>
      </c>
      <c r="I1751" s="174">
        <v>0</v>
      </c>
      <c r="J1751" s="174">
        <v>0</v>
      </c>
      <c r="K1751" s="174">
        <v>0</v>
      </c>
      <c r="L1751" s="174">
        <v>0</v>
      </c>
      <c r="M1751" s="174">
        <v>0</v>
      </c>
      <c r="N1751" s="174">
        <v>0</v>
      </c>
    </row>
    <row r="1752" spans="1:14" hidden="1" outlineLevel="1" x14ac:dyDescent="0.25">
      <c r="A1752" s="175" t="s">
        <v>351</v>
      </c>
      <c r="B1752" s="175" t="s">
        <v>352</v>
      </c>
      <c r="C1752" s="175" t="s">
        <v>218</v>
      </c>
      <c r="D1752" s="175" t="s">
        <v>219</v>
      </c>
      <c r="E1752" s="175"/>
      <c r="F1752" s="174">
        <v>0</v>
      </c>
      <c r="G1752" s="174">
        <v>0</v>
      </c>
      <c r="H1752" s="174">
        <v>0</v>
      </c>
      <c r="I1752" s="174">
        <v>0</v>
      </c>
      <c r="J1752" s="174">
        <v>0</v>
      </c>
      <c r="K1752" s="174">
        <v>0</v>
      </c>
      <c r="L1752" s="174">
        <v>0</v>
      </c>
      <c r="M1752" s="174">
        <v>0</v>
      </c>
      <c r="N1752" s="174">
        <v>0</v>
      </c>
    </row>
    <row r="1753" spans="1:14" hidden="1" outlineLevel="1" x14ac:dyDescent="0.25">
      <c r="A1753" s="175" t="s">
        <v>351</v>
      </c>
      <c r="B1753" s="175" t="s">
        <v>352</v>
      </c>
      <c r="C1753" s="175" t="s">
        <v>482</v>
      </c>
      <c r="D1753" s="175" t="s">
        <v>483</v>
      </c>
      <c r="E1753" s="175"/>
      <c r="F1753" s="174">
        <v>0</v>
      </c>
      <c r="G1753" s="174">
        <v>0</v>
      </c>
      <c r="H1753" s="174">
        <v>0</v>
      </c>
      <c r="I1753" s="174">
        <v>0</v>
      </c>
      <c r="J1753" s="174">
        <v>0</v>
      </c>
      <c r="K1753" s="174">
        <v>0</v>
      </c>
      <c r="L1753" s="174">
        <v>0</v>
      </c>
      <c r="M1753" s="174">
        <v>0</v>
      </c>
      <c r="N1753" s="174">
        <v>0</v>
      </c>
    </row>
    <row r="1754" spans="1:14" hidden="1" outlineLevel="1" x14ac:dyDescent="0.25">
      <c r="A1754" s="175" t="s">
        <v>351</v>
      </c>
      <c r="B1754" s="175" t="s">
        <v>352</v>
      </c>
      <c r="C1754" s="175" t="s">
        <v>484</v>
      </c>
      <c r="D1754" s="175" t="s">
        <v>220</v>
      </c>
      <c r="E1754" s="175"/>
      <c r="F1754" s="174">
        <v>0</v>
      </c>
      <c r="G1754" s="174">
        <v>0</v>
      </c>
      <c r="H1754" s="174">
        <v>0</v>
      </c>
      <c r="I1754" s="174">
        <v>0</v>
      </c>
      <c r="J1754" s="174">
        <v>0</v>
      </c>
      <c r="K1754" s="174">
        <v>0</v>
      </c>
      <c r="L1754" s="174">
        <v>0</v>
      </c>
      <c r="M1754" s="174">
        <v>0</v>
      </c>
      <c r="N1754" s="174">
        <v>0</v>
      </c>
    </row>
    <row r="1755" spans="1:14" hidden="1" outlineLevel="1" x14ac:dyDescent="0.25"/>
    <row r="1756" spans="1:14" hidden="1" outlineLevel="1" x14ac:dyDescent="0.25"/>
    <row r="1757" spans="1:14" hidden="1" outlineLevel="1" x14ac:dyDescent="0.25">
      <c r="A1757" s="173" t="s">
        <v>353</v>
      </c>
    </row>
    <row r="1758" spans="1:14" hidden="1" outlineLevel="1" x14ac:dyDescent="0.25">
      <c r="A1758" s="175" t="s">
        <v>6</v>
      </c>
      <c r="B1758" s="175" t="s">
        <v>143</v>
      </c>
      <c r="C1758" s="175" t="s">
        <v>14</v>
      </c>
      <c r="D1758" s="173" t="s">
        <v>144</v>
      </c>
      <c r="E1758" s="173"/>
      <c r="F1758" s="174" t="s">
        <v>145</v>
      </c>
      <c r="G1758" s="174" t="s">
        <v>146</v>
      </c>
      <c r="H1758" s="174" t="s">
        <v>147</v>
      </c>
      <c r="I1758" s="174" t="s">
        <v>148</v>
      </c>
      <c r="J1758" s="174" t="s">
        <v>149</v>
      </c>
      <c r="K1758" s="174" t="s">
        <v>150</v>
      </c>
      <c r="L1758" s="174" t="s">
        <v>151</v>
      </c>
      <c r="M1758" s="174" t="s">
        <v>152</v>
      </c>
      <c r="N1758" s="174" t="s">
        <v>5</v>
      </c>
    </row>
    <row r="1759" spans="1:14" hidden="1" outlineLevel="1" x14ac:dyDescent="0.25">
      <c r="A1759" s="175" t="s">
        <v>354</v>
      </c>
      <c r="B1759" s="175" t="s">
        <v>355</v>
      </c>
      <c r="C1759" s="175" t="s">
        <v>155</v>
      </c>
      <c r="D1759" s="175" t="s">
        <v>156</v>
      </c>
      <c r="E1759" s="175"/>
      <c r="F1759" s="174">
        <v>0</v>
      </c>
      <c r="G1759" s="174">
        <v>0</v>
      </c>
      <c r="H1759" s="174">
        <v>0</v>
      </c>
      <c r="I1759" s="174">
        <v>0</v>
      </c>
      <c r="J1759" s="174">
        <v>80</v>
      </c>
      <c r="K1759" s="174">
        <v>0</v>
      </c>
      <c r="L1759" s="174">
        <v>0</v>
      </c>
      <c r="M1759" s="174">
        <v>0</v>
      </c>
      <c r="N1759" s="174">
        <v>80</v>
      </c>
    </row>
    <row r="1760" spans="1:14" hidden="1" outlineLevel="1" x14ac:dyDescent="0.25">
      <c r="A1760" s="175" t="s">
        <v>354</v>
      </c>
      <c r="B1760" s="175" t="s">
        <v>355</v>
      </c>
      <c r="C1760" s="175" t="s">
        <v>157</v>
      </c>
      <c r="D1760" s="175" t="s">
        <v>158</v>
      </c>
      <c r="E1760" s="175"/>
      <c r="F1760" s="174">
        <v>0</v>
      </c>
      <c r="G1760" s="174">
        <v>0</v>
      </c>
      <c r="H1760" s="174">
        <v>0</v>
      </c>
      <c r="I1760" s="174">
        <v>0</v>
      </c>
      <c r="J1760" s="174">
        <v>64</v>
      </c>
      <c r="K1760" s="174">
        <v>0</v>
      </c>
      <c r="L1760" s="174">
        <v>0</v>
      </c>
      <c r="M1760" s="174">
        <v>0</v>
      </c>
      <c r="N1760" s="174">
        <v>64</v>
      </c>
    </row>
    <row r="1761" spans="1:14" hidden="1" outlineLevel="1" x14ac:dyDescent="0.25">
      <c r="A1761" s="175" t="s">
        <v>354</v>
      </c>
      <c r="B1761" s="175" t="s">
        <v>355</v>
      </c>
      <c r="C1761" s="175" t="s">
        <v>159</v>
      </c>
      <c r="D1761" s="175" t="s">
        <v>160</v>
      </c>
      <c r="E1761" s="175"/>
      <c r="F1761" s="174">
        <v>0</v>
      </c>
      <c r="G1761" s="174">
        <v>4352</v>
      </c>
      <c r="H1761" s="174">
        <v>0</v>
      </c>
      <c r="I1761" s="174">
        <v>0</v>
      </c>
      <c r="J1761" s="174">
        <v>0</v>
      </c>
      <c r="K1761" s="174">
        <v>0</v>
      </c>
      <c r="L1761" s="174">
        <v>0</v>
      </c>
      <c r="M1761" s="174">
        <v>0</v>
      </c>
      <c r="N1761" s="174">
        <v>4352</v>
      </c>
    </row>
    <row r="1762" spans="1:14" hidden="1" outlineLevel="1" x14ac:dyDescent="0.25">
      <c r="A1762" s="175" t="s">
        <v>354</v>
      </c>
      <c r="B1762" s="175" t="s">
        <v>355</v>
      </c>
      <c r="C1762" s="175" t="s">
        <v>161</v>
      </c>
      <c r="D1762" s="175" t="s">
        <v>162</v>
      </c>
      <c r="E1762" s="175"/>
      <c r="F1762" s="174">
        <v>0</v>
      </c>
      <c r="G1762" s="174">
        <v>0</v>
      </c>
      <c r="H1762" s="174">
        <v>0</v>
      </c>
      <c r="I1762" s="174">
        <v>0</v>
      </c>
      <c r="J1762" s="174">
        <v>0</v>
      </c>
      <c r="K1762" s="174">
        <v>0</v>
      </c>
      <c r="L1762" s="174">
        <v>0</v>
      </c>
      <c r="M1762" s="174">
        <v>0</v>
      </c>
      <c r="N1762" s="174">
        <v>0</v>
      </c>
    </row>
    <row r="1763" spans="1:14" hidden="1" outlineLevel="1" x14ac:dyDescent="0.25">
      <c r="A1763" s="175" t="s">
        <v>354</v>
      </c>
      <c r="B1763" s="175" t="s">
        <v>355</v>
      </c>
      <c r="C1763" s="175" t="s">
        <v>163</v>
      </c>
      <c r="D1763" s="175" t="s">
        <v>164</v>
      </c>
      <c r="E1763" s="175"/>
      <c r="F1763" s="174">
        <v>0</v>
      </c>
      <c r="G1763" s="174">
        <v>0</v>
      </c>
      <c r="H1763" s="174">
        <v>0</v>
      </c>
      <c r="I1763" s="174">
        <v>0</v>
      </c>
      <c r="J1763" s="174">
        <v>0</v>
      </c>
      <c r="K1763" s="174">
        <v>0</v>
      </c>
      <c r="L1763" s="174">
        <v>0</v>
      </c>
      <c r="M1763" s="174">
        <v>0</v>
      </c>
      <c r="N1763" s="174">
        <v>0</v>
      </c>
    </row>
    <row r="1764" spans="1:14" hidden="1" outlineLevel="1" x14ac:dyDescent="0.25">
      <c r="A1764" s="175" t="s">
        <v>354</v>
      </c>
      <c r="B1764" s="175" t="s">
        <v>355</v>
      </c>
      <c r="C1764" s="175" t="s">
        <v>165</v>
      </c>
      <c r="D1764" s="175" t="s">
        <v>166</v>
      </c>
      <c r="E1764" s="175"/>
      <c r="F1764" s="174">
        <v>0</v>
      </c>
      <c r="G1764" s="174">
        <v>0</v>
      </c>
      <c r="H1764" s="174">
        <v>0</v>
      </c>
      <c r="I1764" s="174">
        <v>0</v>
      </c>
      <c r="J1764" s="174">
        <v>0</v>
      </c>
      <c r="K1764" s="174">
        <v>0</v>
      </c>
      <c r="L1764" s="174">
        <v>0</v>
      </c>
      <c r="M1764" s="174">
        <v>0</v>
      </c>
      <c r="N1764" s="174">
        <v>0</v>
      </c>
    </row>
    <row r="1765" spans="1:14" hidden="1" outlineLevel="1" x14ac:dyDescent="0.25">
      <c r="A1765" s="175" t="s">
        <v>354</v>
      </c>
      <c r="B1765" s="175" t="s">
        <v>355</v>
      </c>
      <c r="C1765" s="175" t="s">
        <v>167</v>
      </c>
      <c r="D1765" s="175" t="s">
        <v>168</v>
      </c>
      <c r="E1765" s="175"/>
      <c r="F1765" s="174">
        <v>0</v>
      </c>
      <c r="G1765" s="174">
        <v>288</v>
      </c>
      <c r="H1765" s="174">
        <v>0</v>
      </c>
      <c r="I1765" s="174">
        <v>0</v>
      </c>
      <c r="J1765" s="174">
        <v>0</v>
      </c>
      <c r="K1765" s="174">
        <v>112</v>
      </c>
      <c r="L1765" s="174">
        <v>0</v>
      </c>
      <c r="M1765" s="174">
        <v>0</v>
      </c>
      <c r="N1765" s="174">
        <v>400</v>
      </c>
    </row>
    <row r="1766" spans="1:14" hidden="1" outlineLevel="1" x14ac:dyDescent="0.25">
      <c r="A1766" s="175" t="s">
        <v>354</v>
      </c>
      <c r="B1766" s="175" t="s">
        <v>355</v>
      </c>
      <c r="C1766" s="175" t="s">
        <v>169</v>
      </c>
      <c r="D1766" s="175" t="s">
        <v>170</v>
      </c>
      <c r="E1766" s="175"/>
      <c r="F1766" s="174">
        <v>0</v>
      </c>
      <c r="G1766" s="174">
        <v>0</v>
      </c>
      <c r="H1766" s="174">
        <v>0</v>
      </c>
      <c r="I1766" s="174">
        <v>0</v>
      </c>
      <c r="J1766" s="174">
        <v>64</v>
      </c>
      <c r="K1766" s="174">
        <v>0</v>
      </c>
      <c r="L1766" s="174">
        <v>0</v>
      </c>
      <c r="M1766" s="174">
        <v>0</v>
      </c>
      <c r="N1766" s="174">
        <v>64</v>
      </c>
    </row>
    <row r="1767" spans="1:14" hidden="1" outlineLevel="1" x14ac:dyDescent="0.25">
      <c r="A1767" s="175" t="s">
        <v>354</v>
      </c>
      <c r="B1767" s="175" t="s">
        <v>355</v>
      </c>
      <c r="C1767" s="175" t="s">
        <v>171</v>
      </c>
      <c r="D1767" s="175" t="s">
        <v>172</v>
      </c>
      <c r="E1767" s="175"/>
      <c r="F1767" s="174">
        <v>96</v>
      </c>
      <c r="G1767" s="174">
        <v>0</v>
      </c>
      <c r="H1767" s="174">
        <v>0</v>
      </c>
      <c r="I1767" s="174">
        <v>0</v>
      </c>
      <c r="J1767" s="174">
        <v>0</v>
      </c>
      <c r="K1767" s="174">
        <v>0</v>
      </c>
      <c r="L1767" s="174">
        <v>0</v>
      </c>
      <c r="M1767" s="174">
        <v>0</v>
      </c>
      <c r="N1767" s="174">
        <v>96</v>
      </c>
    </row>
    <row r="1768" spans="1:14" hidden="1" outlineLevel="1" x14ac:dyDescent="0.25">
      <c r="A1768" s="175" t="s">
        <v>354</v>
      </c>
      <c r="B1768" s="175" t="s">
        <v>355</v>
      </c>
      <c r="C1768" s="175" t="s">
        <v>173</v>
      </c>
      <c r="D1768" s="175" t="s">
        <v>174</v>
      </c>
      <c r="E1768" s="175"/>
      <c r="F1768" s="174">
        <v>0</v>
      </c>
      <c r="G1768" s="174">
        <v>0</v>
      </c>
      <c r="H1768" s="174">
        <v>0</v>
      </c>
      <c r="I1768" s="174">
        <v>0</v>
      </c>
      <c r="J1768" s="174">
        <v>0</v>
      </c>
      <c r="K1768" s="174">
        <v>0</v>
      </c>
      <c r="L1768" s="174">
        <v>0</v>
      </c>
      <c r="M1768" s="174">
        <v>0</v>
      </c>
      <c r="N1768" s="174">
        <v>0</v>
      </c>
    </row>
    <row r="1769" spans="1:14" hidden="1" outlineLevel="1" x14ac:dyDescent="0.25">
      <c r="A1769" s="175" t="s">
        <v>354</v>
      </c>
      <c r="B1769" s="175" t="s">
        <v>355</v>
      </c>
      <c r="C1769" s="175" t="s">
        <v>175</v>
      </c>
      <c r="D1769" s="175" t="s">
        <v>176</v>
      </c>
      <c r="E1769" s="175"/>
      <c r="F1769" s="174">
        <v>0</v>
      </c>
      <c r="G1769" s="174">
        <v>0</v>
      </c>
      <c r="H1769" s="174">
        <v>0</v>
      </c>
      <c r="I1769" s="174">
        <v>0</v>
      </c>
      <c r="J1769" s="174">
        <v>0</v>
      </c>
      <c r="K1769" s="174">
        <v>48</v>
      </c>
      <c r="L1769" s="174">
        <v>0</v>
      </c>
      <c r="M1769" s="174">
        <v>0</v>
      </c>
      <c r="N1769" s="174">
        <v>48</v>
      </c>
    </row>
    <row r="1770" spans="1:14" hidden="1" outlineLevel="1" x14ac:dyDescent="0.25">
      <c r="A1770" s="175" t="s">
        <v>354</v>
      </c>
      <c r="B1770" s="175" t="s">
        <v>355</v>
      </c>
      <c r="C1770" s="175" t="s">
        <v>177</v>
      </c>
      <c r="D1770" s="175" t="s">
        <v>178</v>
      </c>
      <c r="E1770" s="175"/>
      <c r="F1770" s="174">
        <v>44160</v>
      </c>
      <c r="G1770" s="174">
        <v>0</v>
      </c>
      <c r="H1770" s="174">
        <v>0</v>
      </c>
      <c r="I1770" s="174">
        <v>0</v>
      </c>
      <c r="J1770" s="174">
        <v>0</v>
      </c>
      <c r="K1770" s="174">
        <v>0</v>
      </c>
      <c r="L1770" s="174">
        <v>0</v>
      </c>
      <c r="M1770" s="174">
        <v>0</v>
      </c>
      <c r="N1770" s="174">
        <v>44160</v>
      </c>
    </row>
    <row r="1771" spans="1:14" hidden="1" outlineLevel="1" x14ac:dyDescent="0.25">
      <c r="A1771" s="175" t="s">
        <v>354</v>
      </c>
      <c r="B1771" s="175" t="s">
        <v>355</v>
      </c>
      <c r="C1771" s="175" t="s">
        <v>179</v>
      </c>
      <c r="D1771" s="175" t="s">
        <v>180</v>
      </c>
      <c r="E1771" s="175"/>
      <c r="F1771" s="174">
        <v>4832</v>
      </c>
      <c r="G1771" s="174">
        <v>0</v>
      </c>
      <c r="H1771" s="174">
        <v>0</v>
      </c>
      <c r="I1771" s="174">
        <v>0</v>
      </c>
      <c r="J1771" s="174">
        <v>0</v>
      </c>
      <c r="K1771" s="174">
        <v>0</v>
      </c>
      <c r="L1771" s="174">
        <v>0</v>
      </c>
      <c r="M1771" s="174">
        <v>0</v>
      </c>
      <c r="N1771" s="174">
        <v>4832</v>
      </c>
    </row>
    <row r="1772" spans="1:14" hidden="1" outlineLevel="1" x14ac:dyDescent="0.25">
      <c r="A1772" s="175" t="s">
        <v>354</v>
      </c>
      <c r="B1772" s="175" t="s">
        <v>355</v>
      </c>
      <c r="C1772" s="175" t="s">
        <v>181</v>
      </c>
      <c r="D1772" s="175" t="s">
        <v>182</v>
      </c>
      <c r="E1772" s="175"/>
      <c r="F1772" s="174">
        <v>0</v>
      </c>
      <c r="G1772" s="174">
        <v>0</v>
      </c>
      <c r="H1772" s="174">
        <v>0</v>
      </c>
      <c r="I1772" s="174">
        <v>0</v>
      </c>
      <c r="J1772" s="174">
        <v>0</v>
      </c>
      <c r="K1772" s="174">
        <v>0</v>
      </c>
      <c r="L1772" s="174">
        <v>0</v>
      </c>
      <c r="M1772" s="174">
        <v>0</v>
      </c>
      <c r="N1772" s="174">
        <v>0</v>
      </c>
    </row>
    <row r="1773" spans="1:14" hidden="1" outlineLevel="1" x14ac:dyDescent="0.25">
      <c r="A1773" s="175" t="s">
        <v>354</v>
      </c>
      <c r="B1773" s="175" t="s">
        <v>355</v>
      </c>
      <c r="C1773" s="175" t="s">
        <v>183</v>
      </c>
      <c r="D1773" s="175" t="s">
        <v>184</v>
      </c>
      <c r="E1773" s="175"/>
      <c r="F1773" s="174">
        <v>0</v>
      </c>
      <c r="G1773" s="174">
        <v>0</v>
      </c>
      <c r="H1773" s="174">
        <v>0</v>
      </c>
      <c r="I1773" s="174">
        <v>0</v>
      </c>
      <c r="J1773" s="174">
        <v>0</v>
      </c>
      <c r="K1773" s="174">
        <v>0</v>
      </c>
      <c r="L1773" s="174">
        <v>0</v>
      </c>
      <c r="M1773" s="174">
        <v>0</v>
      </c>
      <c r="N1773" s="174">
        <v>0</v>
      </c>
    </row>
    <row r="1774" spans="1:14" hidden="1" outlineLevel="1" x14ac:dyDescent="0.25">
      <c r="A1774" s="175" t="s">
        <v>354</v>
      </c>
      <c r="B1774" s="175" t="s">
        <v>355</v>
      </c>
      <c r="C1774" s="175" t="s">
        <v>185</v>
      </c>
      <c r="D1774" s="175" t="s">
        <v>186</v>
      </c>
      <c r="E1774" s="175"/>
      <c r="F1774" s="174">
        <v>0</v>
      </c>
      <c r="G1774" s="174">
        <v>0</v>
      </c>
      <c r="H1774" s="174">
        <v>0</v>
      </c>
      <c r="I1774" s="174">
        <v>0</v>
      </c>
      <c r="J1774" s="174">
        <v>0</v>
      </c>
      <c r="K1774" s="174">
        <v>768</v>
      </c>
      <c r="L1774" s="174">
        <v>0</v>
      </c>
      <c r="M1774" s="174">
        <v>0</v>
      </c>
      <c r="N1774" s="174">
        <v>768</v>
      </c>
    </row>
    <row r="1775" spans="1:14" hidden="1" outlineLevel="1" x14ac:dyDescent="0.25">
      <c r="A1775" s="175" t="s">
        <v>354</v>
      </c>
      <c r="B1775" s="175" t="s">
        <v>355</v>
      </c>
      <c r="C1775" s="175" t="s">
        <v>187</v>
      </c>
      <c r="D1775" s="175" t="s">
        <v>188</v>
      </c>
      <c r="E1775" s="175"/>
      <c r="F1775" s="174">
        <v>0</v>
      </c>
      <c r="G1775" s="174">
        <v>0</v>
      </c>
      <c r="H1775" s="174">
        <v>0</v>
      </c>
      <c r="I1775" s="174">
        <v>0</v>
      </c>
      <c r="J1775" s="174">
        <v>0</v>
      </c>
      <c r="K1775" s="174">
        <v>0</v>
      </c>
      <c r="L1775" s="174">
        <v>0</v>
      </c>
      <c r="M1775" s="174">
        <v>0</v>
      </c>
      <c r="N1775" s="174">
        <v>0</v>
      </c>
    </row>
    <row r="1776" spans="1:14" hidden="1" outlineLevel="1" x14ac:dyDescent="0.25">
      <c r="A1776" s="175" t="s">
        <v>354</v>
      </c>
      <c r="B1776" s="175" t="s">
        <v>355</v>
      </c>
      <c r="C1776" s="175" t="s">
        <v>189</v>
      </c>
      <c r="D1776" s="175" t="s">
        <v>190</v>
      </c>
      <c r="E1776" s="175"/>
      <c r="F1776" s="174">
        <v>0</v>
      </c>
      <c r="G1776" s="174">
        <v>0</v>
      </c>
      <c r="H1776" s="174">
        <v>0</v>
      </c>
      <c r="I1776" s="174">
        <v>0</v>
      </c>
      <c r="J1776" s="174">
        <v>0</v>
      </c>
      <c r="K1776" s="174">
        <v>0</v>
      </c>
      <c r="L1776" s="174">
        <v>0</v>
      </c>
      <c r="M1776" s="174">
        <v>0</v>
      </c>
      <c r="N1776" s="174">
        <v>0</v>
      </c>
    </row>
    <row r="1777" spans="1:14" hidden="1" outlineLevel="1" x14ac:dyDescent="0.25">
      <c r="A1777" s="175" t="s">
        <v>354</v>
      </c>
      <c r="B1777" s="175" t="s">
        <v>355</v>
      </c>
      <c r="C1777" s="175" t="s">
        <v>191</v>
      </c>
      <c r="D1777" s="175" t="s">
        <v>192</v>
      </c>
      <c r="E1777" s="175"/>
      <c r="F1777" s="174">
        <v>0</v>
      </c>
      <c r="G1777" s="174">
        <v>13072</v>
      </c>
      <c r="H1777" s="174">
        <v>0</v>
      </c>
      <c r="I1777" s="174">
        <v>0</v>
      </c>
      <c r="J1777" s="174">
        <v>0</v>
      </c>
      <c r="K1777" s="174">
        <v>0</v>
      </c>
      <c r="L1777" s="174">
        <v>0</v>
      </c>
      <c r="M1777" s="174">
        <v>0</v>
      </c>
      <c r="N1777" s="174">
        <v>13072</v>
      </c>
    </row>
    <row r="1778" spans="1:14" hidden="1" outlineLevel="1" x14ac:dyDescent="0.25">
      <c r="A1778" s="175" t="s">
        <v>354</v>
      </c>
      <c r="B1778" s="175" t="s">
        <v>355</v>
      </c>
      <c r="C1778" s="175" t="s">
        <v>193</v>
      </c>
      <c r="D1778" s="175" t="s">
        <v>194</v>
      </c>
      <c r="E1778" s="175"/>
      <c r="F1778" s="174">
        <v>0</v>
      </c>
      <c r="G1778" s="174">
        <v>0</v>
      </c>
      <c r="H1778" s="174">
        <v>0</v>
      </c>
      <c r="I1778" s="174">
        <v>0</v>
      </c>
      <c r="J1778" s="174">
        <v>0</v>
      </c>
      <c r="K1778" s="174">
        <v>0</v>
      </c>
      <c r="L1778" s="174">
        <v>0</v>
      </c>
      <c r="M1778" s="174">
        <v>0</v>
      </c>
      <c r="N1778" s="174">
        <v>0</v>
      </c>
    </row>
    <row r="1779" spans="1:14" hidden="1" outlineLevel="1" x14ac:dyDescent="0.25">
      <c r="A1779" s="175" t="s">
        <v>354</v>
      </c>
      <c r="B1779" s="175" t="s">
        <v>355</v>
      </c>
      <c r="C1779" s="175" t="s">
        <v>195</v>
      </c>
      <c r="D1779" s="175" t="s">
        <v>196</v>
      </c>
      <c r="E1779" s="175"/>
      <c r="F1779" s="174">
        <v>0</v>
      </c>
      <c r="G1779" s="174">
        <v>0</v>
      </c>
      <c r="H1779" s="174">
        <v>0</v>
      </c>
      <c r="I1779" s="174">
        <v>0</v>
      </c>
      <c r="J1779" s="174">
        <v>0</v>
      </c>
      <c r="K1779" s="174">
        <v>0</v>
      </c>
      <c r="L1779" s="174">
        <v>0</v>
      </c>
      <c r="M1779" s="174">
        <v>0</v>
      </c>
      <c r="N1779" s="174">
        <v>0</v>
      </c>
    </row>
    <row r="1780" spans="1:14" hidden="1" outlineLevel="1" x14ac:dyDescent="0.25">
      <c r="A1780" s="175" t="s">
        <v>354</v>
      </c>
      <c r="B1780" s="175" t="s">
        <v>355</v>
      </c>
      <c r="C1780" s="175" t="s">
        <v>197</v>
      </c>
      <c r="D1780" s="175" t="s">
        <v>198</v>
      </c>
      <c r="E1780" s="175"/>
      <c r="F1780" s="174">
        <v>0</v>
      </c>
      <c r="G1780" s="174">
        <v>0</v>
      </c>
      <c r="H1780" s="174">
        <v>0</v>
      </c>
      <c r="I1780" s="174">
        <v>0</v>
      </c>
      <c r="J1780" s="174">
        <v>0</v>
      </c>
      <c r="K1780" s="174">
        <v>0</v>
      </c>
      <c r="L1780" s="174">
        <v>0</v>
      </c>
      <c r="M1780" s="174">
        <v>0</v>
      </c>
      <c r="N1780" s="174">
        <v>0</v>
      </c>
    </row>
    <row r="1781" spans="1:14" hidden="1" outlineLevel="1" x14ac:dyDescent="0.25">
      <c r="A1781" s="175" t="s">
        <v>354</v>
      </c>
      <c r="B1781" s="175" t="s">
        <v>355</v>
      </c>
      <c r="C1781" s="175" t="s">
        <v>199</v>
      </c>
      <c r="D1781" s="175" t="s">
        <v>200</v>
      </c>
      <c r="E1781" s="175"/>
      <c r="F1781" s="174">
        <v>144</v>
      </c>
      <c r="G1781" s="174">
        <v>0</v>
      </c>
      <c r="H1781" s="174">
        <v>0</v>
      </c>
      <c r="I1781" s="174">
        <v>0</v>
      </c>
      <c r="J1781" s="174">
        <v>0</v>
      </c>
      <c r="K1781" s="174">
        <v>0</v>
      </c>
      <c r="L1781" s="174">
        <v>0</v>
      </c>
      <c r="M1781" s="174">
        <v>0</v>
      </c>
      <c r="N1781" s="174">
        <v>144</v>
      </c>
    </row>
    <row r="1782" spans="1:14" hidden="1" outlineLevel="1" x14ac:dyDescent="0.25">
      <c r="A1782" s="175" t="s">
        <v>354</v>
      </c>
      <c r="B1782" s="175" t="s">
        <v>355</v>
      </c>
      <c r="C1782" s="175" t="s">
        <v>201</v>
      </c>
      <c r="D1782" s="175" t="s">
        <v>202</v>
      </c>
      <c r="E1782" s="175"/>
      <c r="F1782" s="174">
        <v>48</v>
      </c>
      <c r="G1782" s="174">
        <v>0</v>
      </c>
      <c r="H1782" s="174">
        <v>0</v>
      </c>
      <c r="I1782" s="174">
        <v>0</v>
      </c>
      <c r="J1782" s="174">
        <v>0</v>
      </c>
      <c r="K1782" s="174">
        <v>0</v>
      </c>
      <c r="L1782" s="174">
        <v>0</v>
      </c>
      <c r="M1782" s="174">
        <v>0</v>
      </c>
      <c r="N1782" s="174">
        <v>48</v>
      </c>
    </row>
    <row r="1783" spans="1:14" hidden="1" outlineLevel="1" x14ac:dyDescent="0.25">
      <c r="A1783" s="175" t="s">
        <v>354</v>
      </c>
      <c r="B1783" s="175" t="s">
        <v>355</v>
      </c>
      <c r="C1783" s="175" t="s">
        <v>203</v>
      </c>
      <c r="D1783" s="175" t="s">
        <v>204</v>
      </c>
      <c r="E1783" s="175"/>
      <c r="F1783" s="174">
        <v>58128</v>
      </c>
      <c r="G1783" s="174">
        <v>0</v>
      </c>
      <c r="H1783" s="174">
        <v>0</v>
      </c>
      <c r="I1783" s="174">
        <v>0</v>
      </c>
      <c r="J1783" s="174">
        <v>0</v>
      </c>
      <c r="K1783" s="174">
        <v>0</v>
      </c>
      <c r="L1783" s="174">
        <v>0</v>
      </c>
      <c r="M1783" s="174">
        <v>0</v>
      </c>
      <c r="N1783" s="174">
        <v>58128</v>
      </c>
    </row>
    <row r="1784" spans="1:14" hidden="1" outlineLevel="1" x14ac:dyDescent="0.25">
      <c r="A1784" s="175" t="s">
        <v>354</v>
      </c>
      <c r="B1784" s="175" t="s">
        <v>355</v>
      </c>
      <c r="C1784" s="175" t="s">
        <v>205</v>
      </c>
      <c r="D1784" s="175" t="s">
        <v>206</v>
      </c>
      <c r="E1784" s="175"/>
      <c r="F1784" s="174">
        <v>1344</v>
      </c>
      <c r="G1784" s="174">
        <v>0</v>
      </c>
      <c r="H1784" s="174">
        <v>0</v>
      </c>
      <c r="I1784" s="174">
        <v>0</v>
      </c>
      <c r="J1784" s="174">
        <v>0</v>
      </c>
      <c r="K1784" s="174">
        <v>0</v>
      </c>
      <c r="L1784" s="174">
        <v>0</v>
      </c>
      <c r="M1784" s="174">
        <v>0</v>
      </c>
      <c r="N1784" s="174">
        <v>1344</v>
      </c>
    </row>
    <row r="1785" spans="1:14" hidden="1" outlineLevel="1" x14ac:dyDescent="0.25">
      <c r="A1785" s="175" t="s">
        <v>354</v>
      </c>
      <c r="B1785" s="175" t="s">
        <v>355</v>
      </c>
      <c r="C1785" s="175" t="s">
        <v>207</v>
      </c>
      <c r="D1785" s="175" t="s">
        <v>208</v>
      </c>
      <c r="E1785" s="175"/>
      <c r="F1785" s="174">
        <v>0</v>
      </c>
      <c r="G1785" s="174">
        <v>0</v>
      </c>
      <c r="H1785" s="174">
        <v>0</v>
      </c>
      <c r="I1785" s="174">
        <v>0</v>
      </c>
      <c r="J1785" s="174">
        <v>0</v>
      </c>
      <c r="K1785" s="174">
        <v>0</v>
      </c>
      <c r="L1785" s="174">
        <v>0</v>
      </c>
      <c r="M1785" s="174">
        <v>0</v>
      </c>
      <c r="N1785" s="174">
        <v>0</v>
      </c>
    </row>
    <row r="1786" spans="1:14" hidden="1" outlineLevel="1" x14ac:dyDescent="0.25">
      <c r="A1786" s="175" t="s">
        <v>354</v>
      </c>
      <c r="B1786" s="175" t="s">
        <v>355</v>
      </c>
      <c r="C1786" s="175" t="s">
        <v>209</v>
      </c>
      <c r="D1786" s="175" t="s">
        <v>210</v>
      </c>
      <c r="E1786" s="175"/>
      <c r="F1786" s="174">
        <v>108752</v>
      </c>
      <c r="G1786" s="174">
        <v>17712</v>
      </c>
      <c r="H1786" s="174">
        <v>0</v>
      </c>
      <c r="I1786" s="174">
        <v>0</v>
      </c>
      <c r="J1786" s="174">
        <v>208</v>
      </c>
      <c r="K1786" s="174">
        <v>928</v>
      </c>
      <c r="L1786" s="174">
        <v>0</v>
      </c>
      <c r="M1786" s="174">
        <v>0</v>
      </c>
      <c r="N1786" s="174">
        <v>127600</v>
      </c>
    </row>
    <row r="1787" spans="1:14" hidden="1" outlineLevel="1" x14ac:dyDescent="0.25">
      <c r="D1787" s="173" t="s">
        <v>211</v>
      </c>
      <c r="E1787" s="173"/>
    </row>
    <row r="1788" spans="1:14" hidden="1" outlineLevel="1" x14ac:dyDescent="0.25">
      <c r="A1788" s="175" t="s">
        <v>354</v>
      </c>
      <c r="B1788" s="175" t="s">
        <v>355</v>
      </c>
      <c r="C1788" s="175" t="s">
        <v>212</v>
      </c>
      <c r="D1788" s="175" t="s">
        <v>213</v>
      </c>
      <c r="E1788" s="175"/>
      <c r="F1788" s="174">
        <v>0</v>
      </c>
      <c r="G1788" s="174">
        <v>0</v>
      </c>
      <c r="H1788" s="174">
        <v>0</v>
      </c>
      <c r="I1788" s="174">
        <v>0</v>
      </c>
      <c r="J1788" s="174">
        <v>0</v>
      </c>
      <c r="K1788" s="174">
        <v>0</v>
      </c>
      <c r="L1788" s="174">
        <v>0</v>
      </c>
      <c r="M1788" s="174">
        <v>0</v>
      </c>
      <c r="N1788" s="174">
        <v>0</v>
      </c>
    </row>
    <row r="1789" spans="1:14" hidden="1" outlineLevel="1" x14ac:dyDescent="0.25">
      <c r="A1789" s="175" t="s">
        <v>354</v>
      </c>
      <c r="B1789" s="175" t="s">
        <v>355</v>
      </c>
      <c r="C1789" s="175" t="s">
        <v>214</v>
      </c>
      <c r="D1789" s="175" t="s">
        <v>215</v>
      </c>
      <c r="E1789" s="175"/>
      <c r="F1789" s="174">
        <v>0</v>
      </c>
      <c r="G1789" s="174">
        <v>0</v>
      </c>
      <c r="H1789" s="174">
        <v>0</v>
      </c>
      <c r="I1789" s="174">
        <v>0</v>
      </c>
      <c r="J1789" s="174">
        <v>0</v>
      </c>
      <c r="K1789" s="174">
        <v>0</v>
      </c>
      <c r="L1789" s="174">
        <v>0</v>
      </c>
      <c r="M1789" s="174">
        <v>0</v>
      </c>
      <c r="N1789" s="174">
        <v>0</v>
      </c>
    </row>
    <row r="1790" spans="1:14" hidden="1" outlineLevel="1" x14ac:dyDescent="0.25">
      <c r="A1790" s="175" t="s">
        <v>354</v>
      </c>
      <c r="B1790" s="175" t="s">
        <v>355</v>
      </c>
      <c r="C1790" s="175" t="s">
        <v>216</v>
      </c>
      <c r="D1790" s="175" t="s">
        <v>217</v>
      </c>
      <c r="E1790" s="175"/>
      <c r="F1790" s="174">
        <v>0</v>
      </c>
      <c r="G1790" s="174">
        <v>0</v>
      </c>
      <c r="H1790" s="174">
        <v>0</v>
      </c>
      <c r="I1790" s="174">
        <v>0</v>
      </c>
      <c r="J1790" s="174">
        <v>0</v>
      </c>
      <c r="K1790" s="174">
        <v>0</v>
      </c>
      <c r="L1790" s="174">
        <v>0</v>
      </c>
      <c r="M1790" s="174">
        <v>0</v>
      </c>
      <c r="N1790" s="174">
        <v>0</v>
      </c>
    </row>
    <row r="1791" spans="1:14" hidden="1" outlineLevel="1" x14ac:dyDescent="0.25">
      <c r="A1791" s="175" t="s">
        <v>354</v>
      </c>
      <c r="B1791" s="175" t="s">
        <v>355</v>
      </c>
      <c r="C1791" s="175" t="s">
        <v>218</v>
      </c>
      <c r="D1791" s="175" t="s">
        <v>219</v>
      </c>
      <c r="E1791" s="175"/>
      <c r="F1791" s="174">
        <v>0</v>
      </c>
      <c r="G1791" s="174">
        <v>0</v>
      </c>
      <c r="H1791" s="174">
        <v>0</v>
      </c>
      <c r="I1791" s="174">
        <v>0</v>
      </c>
      <c r="J1791" s="174">
        <v>0</v>
      </c>
      <c r="K1791" s="174">
        <v>0</v>
      </c>
      <c r="L1791" s="174">
        <v>0</v>
      </c>
      <c r="M1791" s="174">
        <v>0</v>
      </c>
      <c r="N1791" s="174">
        <v>0</v>
      </c>
    </row>
    <row r="1792" spans="1:14" hidden="1" outlineLevel="1" x14ac:dyDescent="0.25">
      <c r="A1792" s="175" t="s">
        <v>354</v>
      </c>
      <c r="B1792" s="175" t="s">
        <v>355</v>
      </c>
      <c r="C1792" s="175" t="s">
        <v>482</v>
      </c>
      <c r="D1792" s="175" t="s">
        <v>483</v>
      </c>
      <c r="E1792" s="175"/>
      <c r="F1792" s="174">
        <v>0</v>
      </c>
      <c r="G1792" s="174">
        <v>0</v>
      </c>
      <c r="H1792" s="174">
        <v>0</v>
      </c>
      <c r="I1792" s="174">
        <v>0</v>
      </c>
      <c r="J1792" s="174">
        <v>0</v>
      </c>
      <c r="K1792" s="174">
        <v>0</v>
      </c>
      <c r="L1792" s="174">
        <v>0</v>
      </c>
      <c r="M1792" s="174">
        <v>0</v>
      </c>
      <c r="N1792" s="174">
        <v>0</v>
      </c>
    </row>
    <row r="1793" spans="1:14" hidden="1" outlineLevel="1" x14ac:dyDescent="0.25">
      <c r="A1793" s="175" t="s">
        <v>354</v>
      </c>
      <c r="B1793" s="175" t="s">
        <v>355</v>
      </c>
      <c r="C1793" s="175" t="s">
        <v>484</v>
      </c>
      <c r="D1793" s="175" t="s">
        <v>220</v>
      </c>
      <c r="E1793" s="175"/>
      <c r="F1793" s="174">
        <v>0</v>
      </c>
      <c r="G1793" s="174">
        <v>0</v>
      </c>
      <c r="H1793" s="174">
        <v>0</v>
      </c>
      <c r="I1793" s="174">
        <v>0</v>
      </c>
      <c r="J1793" s="174">
        <v>0</v>
      </c>
      <c r="K1793" s="174">
        <v>0</v>
      </c>
      <c r="L1793" s="174">
        <v>0</v>
      </c>
      <c r="M1793" s="174">
        <v>0</v>
      </c>
      <c r="N1793" s="174">
        <v>0</v>
      </c>
    </row>
    <row r="1794" spans="1:14" hidden="1" outlineLevel="1" x14ac:dyDescent="0.25"/>
    <row r="1795" spans="1:14" hidden="1" outlineLevel="1" x14ac:dyDescent="0.25"/>
    <row r="1796" spans="1:14" hidden="1" outlineLevel="1" x14ac:dyDescent="0.25">
      <c r="A1796" s="173" t="s">
        <v>356</v>
      </c>
    </row>
    <row r="1797" spans="1:14" hidden="1" outlineLevel="1" x14ac:dyDescent="0.25">
      <c r="A1797" s="175" t="s">
        <v>6</v>
      </c>
      <c r="B1797" s="175" t="s">
        <v>143</v>
      </c>
      <c r="C1797" s="175" t="s">
        <v>14</v>
      </c>
      <c r="D1797" s="173" t="s">
        <v>144</v>
      </c>
      <c r="E1797" s="173"/>
      <c r="F1797" s="174" t="s">
        <v>145</v>
      </c>
      <c r="G1797" s="174" t="s">
        <v>146</v>
      </c>
      <c r="H1797" s="174" t="s">
        <v>147</v>
      </c>
      <c r="I1797" s="174" t="s">
        <v>148</v>
      </c>
      <c r="J1797" s="174" t="s">
        <v>149</v>
      </c>
      <c r="K1797" s="174" t="s">
        <v>150</v>
      </c>
      <c r="L1797" s="174" t="s">
        <v>151</v>
      </c>
      <c r="M1797" s="174" t="s">
        <v>152</v>
      </c>
      <c r="N1797" s="174" t="s">
        <v>5</v>
      </c>
    </row>
    <row r="1798" spans="1:14" hidden="1" outlineLevel="1" x14ac:dyDescent="0.25">
      <c r="A1798" s="175" t="s">
        <v>357</v>
      </c>
      <c r="B1798" s="175" t="s">
        <v>358</v>
      </c>
      <c r="C1798" s="175" t="s">
        <v>155</v>
      </c>
      <c r="D1798" s="175" t="s">
        <v>156</v>
      </c>
      <c r="E1798" s="175"/>
      <c r="F1798" s="174">
        <v>768</v>
      </c>
      <c r="G1798" s="174">
        <v>0</v>
      </c>
      <c r="H1798" s="174">
        <v>0</v>
      </c>
      <c r="I1798" s="174">
        <v>0</v>
      </c>
      <c r="J1798" s="174">
        <v>0</v>
      </c>
      <c r="K1798" s="174">
        <v>0</v>
      </c>
      <c r="L1798" s="174">
        <v>0</v>
      </c>
      <c r="M1798" s="174">
        <v>0</v>
      </c>
      <c r="N1798" s="174">
        <v>768</v>
      </c>
    </row>
    <row r="1799" spans="1:14" hidden="1" outlineLevel="1" x14ac:dyDescent="0.25">
      <c r="A1799" s="175" t="s">
        <v>357</v>
      </c>
      <c r="B1799" s="175" t="s">
        <v>358</v>
      </c>
      <c r="C1799" s="175" t="s">
        <v>157</v>
      </c>
      <c r="D1799" s="175" t="s">
        <v>158</v>
      </c>
      <c r="E1799" s="175"/>
      <c r="F1799" s="174">
        <v>0</v>
      </c>
      <c r="G1799" s="174">
        <v>0</v>
      </c>
      <c r="H1799" s="174">
        <v>0</v>
      </c>
      <c r="I1799" s="174">
        <v>0</v>
      </c>
      <c r="J1799" s="174">
        <v>0</v>
      </c>
      <c r="K1799" s="174">
        <v>0</v>
      </c>
      <c r="L1799" s="174">
        <v>0</v>
      </c>
      <c r="M1799" s="174">
        <v>0</v>
      </c>
      <c r="N1799" s="174">
        <v>0</v>
      </c>
    </row>
    <row r="1800" spans="1:14" hidden="1" outlineLevel="1" x14ac:dyDescent="0.25">
      <c r="A1800" s="175" t="s">
        <v>357</v>
      </c>
      <c r="B1800" s="175" t="s">
        <v>358</v>
      </c>
      <c r="C1800" s="175" t="s">
        <v>159</v>
      </c>
      <c r="D1800" s="175" t="s">
        <v>160</v>
      </c>
      <c r="E1800" s="175"/>
      <c r="F1800" s="174">
        <v>0</v>
      </c>
      <c r="G1800" s="174">
        <v>2592</v>
      </c>
      <c r="H1800" s="174">
        <v>0</v>
      </c>
      <c r="I1800" s="174">
        <v>0</v>
      </c>
      <c r="J1800" s="174">
        <v>128</v>
      </c>
      <c r="K1800" s="174">
        <v>0</v>
      </c>
      <c r="L1800" s="174">
        <v>0</v>
      </c>
      <c r="M1800" s="174">
        <v>0</v>
      </c>
      <c r="N1800" s="174">
        <v>2720</v>
      </c>
    </row>
    <row r="1801" spans="1:14" hidden="1" outlineLevel="1" x14ac:dyDescent="0.25">
      <c r="A1801" s="175" t="s">
        <v>357</v>
      </c>
      <c r="B1801" s="175" t="s">
        <v>358</v>
      </c>
      <c r="C1801" s="175" t="s">
        <v>161</v>
      </c>
      <c r="D1801" s="175" t="s">
        <v>162</v>
      </c>
      <c r="E1801" s="175"/>
      <c r="F1801" s="174">
        <v>48</v>
      </c>
      <c r="G1801" s="174">
        <v>880</v>
      </c>
      <c r="H1801" s="174">
        <v>0</v>
      </c>
      <c r="I1801" s="174">
        <v>0</v>
      </c>
      <c r="J1801" s="174">
        <v>0</v>
      </c>
      <c r="K1801" s="174">
        <v>0</v>
      </c>
      <c r="L1801" s="174">
        <v>0</v>
      </c>
      <c r="M1801" s="174">
        <v>0</v>
      </c>
      <c r="N1801" s="174">
        <v>928</v>
      </c>
    </row>
    <row r="1802" spans="1:14" hidden="1" outlineLevel="1" x14ac:dyDescent="0.25">
      <c r="A1802" s="175" t="s">
        <v>357</v>
      </c>
      <c r="B1802" s="175" t="s">
        <v>358</v>
      </c>
      <c r="C1802" s="175" t="s">
        <v>163</v>
      </c>
      <c r="D1802" s="175" t="s">
        <v>164</v>
      </c>
      <c r="E1802" s="175"/>
      <c r="F1802" s="174">
        <v>0</v>
      </c>
      <c r="G1802" s="174">
        <v>0</v>
      </c>
      <c r="H1802" s="174">
        <v>0</v>
      </c>
      <c r="I1802" s="174">
        <v>0</v>
      </c>
      <c r="J1802" s="174">
        <v>0</v>
      </c>
      <c r="K1802" s="174">
        <v>0</v>
      </c>
      <c r="L1802" s="174">
        <v>0</v>
      </c>
      <c r="M1802" s="174">
        <v>0</v>
      </c>
      <c r="N1802" s="174">
        <v>0</v>
      </c>
    </row>
    <row r="1803" spans="1:14" hidden="1" outlineLevel="1" x14ac:dyDescent="0.25">
      <c r="A1803" s="175" t="s">
        <v>357</v>
      </c>
      <c r="B1803" s="175" t="s">
        <v>358</v>
      </c>
      <c r="C1803" s="175" t="s">
        <v>165</v>
      </c>
      <c r="D1803" s="175" t="s">
        <v>166</v>
      </c>
      <c r="E1803" s="175"/>
      <c r="F1803" s="174">
        <v>0</v>
      </c>
      <c r="G1803" s="174">
        <v>0</v>
      </c>
      <c r="H1803" s="174">
        <v>0</v>
      </c>
      <c r="I1803" s="174">
        <v>0</v>
      </c>
      <c r="J1803" s="174">
        <v>0</v>
      </c>
      <c r="K1803" s="174">
        <v>0</v>
      </c>
      <c r="L1803" s="174">
        <v>0</v>
      </c>
      <c r="M1803" s="174">
        <v>0</v>
      </c>
      <c r="N1803" s="174">
        <v>0</v>
      </c>
    </row>
    <row r="1804" spans="1:14" hidden="1" outlineLevel="1" x14ac:dyDescent="0.25">
      <c r="A1804" s="175" t="s">
        <v>357</v>
      </c>
      <c r="B1804" s="175" t="s">
        <v>358</v>
      </c>
      <c r="C1804" s="175" t="s">
        <v>167</v>
      </c>
      <c r="D1804" s="175" t="s">
        <v>168</v>
      </c>
      <c r="E1804" s="175"/>
      <c r="F1804" s="174">
        <v>0</v>
      </c>
      <c r="G1804" s="174">
        <v>400</v>
      </c>
      <c r="H1804" s="174">
        <v>0</v>
      </c>
      <c r="I1804" s="174">
        <v>0</v>
      </c>
      <c r="J1804" s="174">
        <v>0</v>
      </c>
      <c r="K1804" s="174">
        <v>0</v>
      </c>
      <c r="L1804" s="174">
        <v>0</v>
      </c>
      <c r="M1804" s="174">
        <v>0</v>
      </c>
      <c r="N1804" s="174">
        <v>400</v>
      </c>
    </row>
    <row r="1805" spans="1:14" hidden="1" outlineLevel="1" x14ac:dyDescent="0.25">
      <c r="A1805" s="175" t="s">
        <v>357</v>
      </c>
      <c r="B1805" s="175" t="s">
        <v>358</v>
      </c>
      <c r="C1805" s="175" t="s">
        <v>169</v>
      </c>
      <c r="D1805" s="175" t="s">
        <v>170</v>
      </c>
      <c r="E1805" s="175"/>
      <c r="F1805" s="174">
        <v>0</v>
      </c>
      <c r="G1805" s="174">
        <v>0</v>
      </c>
      <c r="H1805" s="174">
        <v>0</v>
      </c>
      <c r="I1805" s="174">
        <v>0</v>
      </c>
      <c r="J1805" s="174">
        <v>0</v>
      </c>
      <c r="K1805" s="174">
        <v>0</v>
      </c>
      <c r="L1805" s="174">
        <v>0</v>
      </c>
      <c r="M1805" s="174">
        <v>0</v>
      </c>
      <c r="N1805" s="174">
        <v>0</v>
      </c>
    </row>
    <row r="1806" spans="1:14" hidden="1" outlineLevel="1" x14ac:dyDescent="0.25">
      <c r="A1806" s="175" t="s">
        <v>357</v>
      </c>
      <c r="B1806" s="175" t="s">
        <v>358</v>
      </c>
      <c r="C1806" s="175" t="s">
        <v>171</v>
      </c>
      <c r="D1806" s="175" t="s">
        <v>172</v>
      </c>
      <c r="E1806" s="175"/>
      <c r="F1806" s="174">
        <v>0</v>
      </c>
      <c r="G1806" s="174">
        <v>0</v>
      </c>
      <c r="H1806" s="174">
        <v>0</v>
      </c>
      <c r="I1806" s="174">
        <v>0</v>
      </c>
      <c r="J1806" s="174">
        <v>0</v>
      </c>
      <c r="K1806" s="174">
        <v>0</v>
      </c>
      <c r="L1806" s="174">
        <v>0</v>
      </c>
      <c r="M1806" s="174">
        <v>0</v>
      </c>
      <c r="N1806" s="174">
        <v>0</v>
      </c>
    </row>
    <row r="1807" spans="1:14" hidden="1" outlineLevel="1" x14ac:dyDescent="0.25">
      <c r="A1807" s="175" t="s">
        <v>357</v>
      </c>
      <c r="B1807" s="175" t="s">
        <v>358</v>
      </c>
      <c r="C1807" s="175" t="s">
        <v>173</v>
      </c>
      <c r="D1807" s="175" t="s">
        <v>174</v>
      </c>
      <c r="E1807" s="175"/>
      <c r="F1807" s="174">
        <v>0</v>
      </c>
      <c r="G1807" s="174">
        <v>128</v>
      </c>
      <c r="H1807" s="174">
        <v>0</v>
      </c>
      <c r="I1807" s="174">
        <v>0</v>
      </c>
      <c r="J1807" s="174">
        <v>0</v>
      </c>
      <c r="K1807" s="174">
        <v>0</v>
      </c>
      <c r="L1807" s="174">
        <v>0</v>
      </c>
      <c r="M1807" s="174">
        <v>0</v>
      </c>
      <c r="N1807" s="174">
        <v>128</v>
      </c>
    </row>
    <row r="1808" spans="1:14" hidden="1" outlineLevel="1" x14ac:dyDescent="0.25">
      <c r="A1808" s="175" t="s">
        <v>357</v>
      </c>
      <c r="B1808" s="175" t="s">
        <v>358</v>
      </c>
      <c r="C1808" s="175" t="s">
        <v>175</v>
      </c>
      <c r="D1808" s="175" t="s">
        <v>176</v>
      </c>
      <c r="E1808" s="175"/>
      <c r="F1808" s="174">
        <v>0</v>
      </c>
      <c r="G1808" s="174">
        <v>0</v>
      </c>
      <c r="H1808" s="174">
        <v>0</v>
      </c>
      <c r="I1808" s="174">
        <v>0</v>
      </c>
      <c r="J1808" s="174">
        <v>0</v>
      </c>
      <c r="K1808" s="174">
        <v>32</v>
      </c>
      <c r="L1808" s="174">
        <v>0</v>
      </c>
      <c r="M1808" s="174">
        <v>0</v>
      </c>
      <c r="N1808" s="174">
        <v>32</v>
      </c>
    </row>
    <row r="1809" spans="1:14" hidden="1" outlineLevel="1" x14ac:dyDescent="0.25">
      <c r="A1809" s="175" t="s">
        <v>357</v>
      </c>
      <c r="B1809" s="175" t="s">
        <v>358</v>
      </c>
      <c r="C1809" s="175" t="s">
        <v>177</v>
      </c>
      <c r="D1809" s="175" t="s">
        <v>178</v>
      </c>
      <c r="E1809" s="175"/>
      <c r="F1809" s="174">
        <v>32880</v>
      </c>
      <c r="G1809" s="174">
        <v>0</v>
      </c>
      <c r="H1809" s="174">
        <v>0</v>
      </c>
      <c r="I1809" s="174">
        <v>0</v>
      </c>
      <c r="J1809" s="174">
        <v>0</v>
      </c>
      <c r="K1809" s="174">
        <v>0</v>
      </c>
      <c r="L1809" s="174">
        <v>0</v>
      </c>
      <c r="M1809" s="174">
        <v>0</v>
      </c>
      <c r="N1809" s="174">
        <v>32880</v>
      </c>
    </row>
    <row r="1810" spans="1:14" hidden="1" outlineLevel="1" x14ac:dyDescent="0.25">
      <c r="A1810" s="175" t="s">
        <v>357</v>
      </c>
      <c r="B1810" s="175" t="s">
        <v>358</v>
      </c>
      <c r="C1810" s="175" t="s">
        <v>179</v>
      </c>
      <c r="D1810" s="175" t="s">
        <v>180</v>
      </c>
      <c r="E1810" s="175"/>
      <c r="F1810" s="174">
        <v>2880</v>
      </c>
      <c r="G1810" s="174">
        <v>0</v>
      </c>
      <c r="H1810" s="174">
        <v>0</v>
      </c>
      <c r="I1810" s="174">
        <v>0</v>
      </c>
      <c r="J1810" s="174">
        <v>0</v>
      </c>
      <c r="K1810" s="174">
        <v>0</v>
      </c>
      <c r="L1810" s="174">
        <v>0</v>
      </c>
      <c r="M1810" s="174">
        <v>0</v>
      </c>
      <c r="N1810" s="174">
        <v>2880</v>
      </c>
    </row>
    <row r="1811" spans="1:14" hidden="1" outlineLevel="1" x14ac:dyDescent="0.25">
      <c r="A1811" s="175" t="s">
        <v>357</v>
      </c>
      <c r="B1811" s="175" t="s">
        <v>358</v>
      </c>
      <c r="C1811" s="175" t="s">
        <v>181</v>
      </c>
      <c r="D1811" s="175" t="s">
        <v>182</v>
      </c>
      <c r="E1811" s="175"/>
      <c r="F1811" s="174">
        <v>0</v>
      </c>
      <c r="G1811" s="174">
        <v>0</v>
      </c>
      <c r="H1811" s="174">
        <v>0</v>
      </c>
      <c r="I1811" s="174">
        <v>0</v>
      </c>
      <c r="J1811" s="174">
        <v>0</v>
      </c>
      <c r="K1811" s="174">
        <v>0</v>
      </c>
      <c r="L1811" s="174">
        <v>0</v>
      </c>
      <c r="M1811" s="174">
        <v>0</v>
      </c>
      <c r="N1811" s="174">
        <v>0</v>
      </c>
    </row>
    <row r="1812" spans="1:14" hidden="1" outlineLevel="1" x14ac:dyDescent="0.25">
      <c r="A1812" s="175" t="s">
        <v>357</v>
      </c>
      <c r="B1812" s="175" t="s">
        <v>358</v>
      </c>
      <c r="C1812" s="175" t="s">
        <v>183</v>
      </c>
      <c r="D1812" s="175" t="s">
        <v>184</v>
      </c>
      <c r="E1812" s="175"/>
      <c r="F1812" s="174">
        <v>0</v>
      </c>
      <c r="G1812" s="174">
        <v>0</v>
      </c>
      <c r="H1812" s="174">
        <v>0</v>
      </c>
      <c r="I1812" s="174">
        <v>0</v>
      </c>
      <c r="J1812" s="174">
        <v>0</v>
      </c>
      <c r="K1812" s="174">
        <v>0</v>
      </c>
      <c r="L1812" s="174">
        <v>0</v>
      </c>
      <c r="M1812" s="174">
        <v>0</v>
      </c>
      <c r="N1812" s="174">
        <v>0</v>
      </c>
    </row>
    <row r="1813" spans="1:14" hidden="1" outlineLevel="1" x14ac:dyDescent="0.25">
      <c r="A1813" s="175" t="s">
        <v>357</v>
      </c>
      <c r="B1813" s="175" t="s">
        <v>358</v>
      </c>
      <c r="C1813" s="175" t="s">
        <v>185</v>
      </c>
      <c r="D1813" s="175" t="s">
        <v>186</v>
      </c>
      <c r="E1813" s="175"/>
      <c r="F1813" s="174">
        <v>0</v>
      </c>
      <c r="G1813" s="174">
        <v>0</v>
      </c>
      <c r="H1813" s="174">
        <v>0</v>
      </c>
      <c r="I1813" s="174">
        <v>0</v>
      </c>
      <c r="J1813" s="174">
        <v>0</v>
      </c>
      <c r="K1813" s="174">
        <v>48</v>
      </c>
      <c r="L1813" s="174">
        <v>0</v>
      </c>
      <c r="M1813" s="174">
        <v>0</v>
      </c>
      <c r="N1813" s="174">
        <v>48</v>
      </c>
    </row>
    <row r="1814" spans="1:14" hidden="1" outlineLevel="1" x14ac:dyDescent="0.25">
      <c r="A1814" s="175" t="s">
        <v>357</v>
      </c>
      <c r="B1814" s="175" t="s">
        <v>358</v>
      </c>
      <c r="C1814" s="175" t="s">
        <v>187</v>
      </c>
      <c r="D1814" s="175" t="s">
        <v>188</v>
      </c>
      <c r="E1814" s="175"/>
      <c r="F1814" s="174">
        <v>0</v>
      </c>
      <c r="G1814" s="174">
        <v>0</v>
      </c>
      <c r="H1814" s="174">
        <v>0</v>
      </c>
      <c r="I1814" s="174">
        <v>0</v>
      </c>
      <c r="J1814" s="174">
        <v>0</v>
      </c>
      <c r="K1814" s="174">
        <v>0</v>
      </c>
      <c r="L1814" s="174">
        <v>0</v>
      </c>
      <c r="M1814" s="174">
        <v>0</v>
      </c>
      <c r="N1814" s="174">
        <v>0</v>
      </c>
    </row>
    <row r="1815" spans="1:14" hidden="1" outlineLevel="1" x14ac:dyDescent="0.25">
      <c r="A1815" s="175" t="s">
        <v>357</v>
      </c>
      <c r="B1815" s="175" t="s">
        <v>358</v>
      </c>
      <c r="C1815" s="175" t="s">
        <v>189</v>
      </c>
      <c r="D1815" s="175" t="s">
        <v>190</v>
      </c>
      <c r="E1815" s="175"/>
      <c r="F1815" s="174">
        <v>0</v>
      </c>
      <c r="G1815" s="174">
        <v>0</v>
      </c>
      <c r="H1815" s="174">
        <v>0</v>
      </c>
      <c r="I1815" s="174">
        <v>0</v>
      </c>
      <c r="J1815" s="174">
        <v>0</v>
      </c>
      <c r="K1815" s="174">
        <v>0</v>
      </c>
      <c r="L1815" s="174">
        <v>0</v>
      </c>
      <c r="M1815" s="174">
        <v>0</v>
      </c>
      <c r="N1815" s="174">
        <v>0</v>
      </c>
    </row>
    <row r="1816" spans="1:14" hidden="1" outlineLevel="1" x14ac:dyDescent="0.25">
      <c r="A1816" s="175" t="s">
        <v>357</v>
      </c>
      <c r="B1816" s="175" t="s">
        <v>358</v>
      </c>
      <c r="C1816" s="175" t="s">
        <v>191</v>
      </c>
      <c r="D1816" s="175" t="s">
        <v>192</v>
      </c>
      <c r="E1816" s="175"/>
      <c r="F1816" s="174">
        <v>0</v>
      </c>
      <c r="G1816" s="174">
        <v>6176</v>
      </c>
      <c r="H1816" s="174">
        <v>0</v>
      </c>
      <c r="I1816" s="174">
        <v>0</v>
      </c>
      <c r="J1816" s="174">
        <v>0</v>
      </c>
      <c r="K1816" s="174">
        <v>0</v>
      </c>
      <c r="L1816" s="174">
        <v>0</v>
      </c>
      <c r="M1816" s="174">
        <v>0</v>
      </c>
      <c r="N1816" s="174">
        <v>6176</v>
      </c>
    </row>
    <row r="1817" spans="1:14" hidden="1" outlineLevel="1" x14ac:dyDescent="0.25">
      <c r="A1817" s="175" t="s">
        <v>357</v>
      </c>
      <c r="B1817" s="175" t="s">
        <v>358</v>
      </c>
      <c r="C1817" s="175" t="s">
        <v>193</v>
      </c>
      <c r="D1817" s="175" t="s">
        <v>194</v>
      </c>
      <c r="E1817" s="175"/>
      <c r="F1817" s="174">
        <v>0</v>
      </c>
      <c r="G1817" s="174">
        <v>0</v>
      </c>
      <c r="H1817" s="174">
        <v>0</v>
      </c>
      <c r="I1817" s="174">
        <v>0</v>
      </c>
      <c r="J1817" s="174">
        <v>0</v>
      </c>
      <c r="K1817" s="174">
        <v>0</v>
      </c>
      <c r="L1817" s="174">
        <v>0</v>
      </c>
      <c r="M1817" s="174">
        <v>0</v>
      </c>
      <c r="N1817" s="174">
        <v>0</v>
      </c>
    </row>
    <row r="1818" spans="1:14" hidden="1" outlineLevel="1" x14ac:dyDescent="0.25">
      <c r="A1818" s="175" t="s">
        <v>357</v>
      </c>
      <c r="B1818" s="175" t="s">
        <v>358</v>
      </c>
      <c r="C1818" s="175" t="s">
        <v>195</v>
      </c>
      <c r="D1818" s="175" t="s">
        <v>196</v>
      </c>
      <c r="E1818" s="175"/>
      <c r="F1818" s="174">
        <v>0</v>
      </c>
      <c r="G1818" s="174">
        <v>0</v>
      </c>
      <c r="H1818" s="174">
        <v>0</v>
      </c>
      <c r="I1818" s="174">
        <v>0</v>
      </c>
      <c r="J1818" s="174">
        <v>0</v>
      </c>
      <c r="K1818" s="174">
        <v>0</v>
      </c>
      <c r="L1818" s="174">
        <v>0</v>
      </c>
      <c r="M1818" s="174">
        <v>0</v>
      </c>
      <c r="N1818" s="174">
        <v>0</v>
      </c>
    </row>
    <row r="1819" spans="1:14" hidden="1" outlineLevel="1" x14ac:dyDescent="0.25">
      <c r="A1819" s="175" t="s">
        <v>357</v>
      </c>
      <c r="B1819" s="175" t="s">
        <v>358</v>
      </c>
      <c r="C1819" s="175" t="s">
        <v>197</v>
      </c>
      <c r="D1819" s="175" t="s">
        <v>198</v>
      </c>
      <c r="E1819" s="175"/>
      <c r="F1819" s="174">
        <v>0</v>
      </c>
      <c r="G1819" s="174">
        <v>0</v>
      </c>
      <c r="H1819" s="174">
        <v>0</v>
      </c>
      <c r="I1819" s="174">
        <v>0</v>
      </c>
      <c r="J1819" s="174">
        <v>0</v>
      </c>
      <c r="K1819" s="174">
        <v>0</v>
      </c>
      <c r="L1819" s="174">
        <v>0</v>
      </c>
      <c r="M1819" s="174">
        <v>0</v>
      </c>
      <c r="N1819" s="174">
        <v>0</v>
      </c>
    </row>
    <row r="1820" spans="1:14" hidden="1" outlineLevel="1" x14ac:dyDescent="0.25">
      <c r="A1820" s="175" t="s">
        <v>357</v>
      </c>
      <c r="B1820" s="175" t="s">
        <v>358</v>
      </c>
      <c r="C1820" s="175" t="s">
        <v>199</v>
      </c>
      <c r="D1820" s="175" t="s">
        <v>200</v>
      </c>
      <c r="E1820" s="175"/>
      <c r="F1820" s="174">
        <v>96</v>
      </c>
      <c r="G1820" s="174">
        <v>0</v>
      </c>
      <c r="H1820" s="174">
        <v>0</v>
      </c>
      <c r="I1820" s="174">
        <v>0</v>
      </c>
      <c r="J1820" s="174">
        <v>0</v>
      </c>
      <c r="K1820" s="174">
        <v>0</v>
      </c>
      <c r="L1820" s="174">
        <v>0</v>
      </c>
      <c r="M1820" s="174">
        <v>0</v>
      </c>
      <c r="N1820" s="174">
        <v>96</v>
      </c>
    </row>
    <row r="1821" spans="1:14" hidden="1" outlineLevel="1" x14ac:dyDescent="0.25">
      <c r="A1821" s="175" t="s">
        <v>357</v>
      </c>
      <c r="B1821" s="175" t="s">
        <v>358</v>
      </c>
      <c r="C1821" s="175" t="s">
        <v>201</v>
      </c>
      <c r="D1821" s="175" t="s">
        <v>202</v>
      </c>
      <c r="E1821" s="175"/>
      <c r="F1821" s="174">
        <v>432</v>
      </c>
      <c r="G1821" s="174">
        <v>0</v>
      </c>
      <c r="H1821" s="174">
        <v>0</v>
      </c>
      <c r="I1821" s="174">
        <v>0</v>
      </c>
      <c r="J1821" s="174">
        <v>0</v>
      </c>
      <c r="K1821" s="174">
        <v>0</v>
      </c>
      <c r="L1821" s="174">
        <v>0</v>
      </c>
      <c r="M1821" s="174">
        <v>0</v>
      </c>
      <c r="N1821" s="174">
        <v>432</v>
      </c>
    </row>
    <row r="1822" spans="1:14" hidden="1" outlineLevel="1" x14ac:dyDescent="0.25">
      <c r="A1822" s="175" t="s">
        <v>357</v>
      </c>
      <c r="B1822" s="175" t="s">
        <v>358</v>
      </c>
      <c r="C1822" s="175" t="s">
        <v>203</v>
      </c>
      <c r="D1822" s="175" t="s">
        <v>204</v>
      </c>
      <c r="E1822" s="175"/>
      <c r="F1822" s="174">
        <v>56304</v>
      </c>
      <c r="G1822" s="174">
        <v>0</v>
      </c>
      <c r="H1822" s="174">
        <v>0</v>
      </c>
      <c r="I1822" s="174">
        <v>0</v>
      </c>
      <c r="J1822" s="174">
        <v>0</v>
      </c>
      <c r="K1822" s="174">
        <v>0</v>
      </c>
      <c r="L1822" s="174">
        <v>0</v>
      </c>
      <c r="M1822" s="174">
        <v>0</v>
      </c>
      <c r="N1822" s="174">
        <v>56304</v>
      </c>
    </row>
    <row r="1823" spans="1:14" hidden="1" outlineLevel="1" x14ac:dyDescent="0.25">
      <c r="A1823" s="175" t="s">
        <v>357</v>
      </c>
      <c r="B1823" s="175" t="s">
        <v>358</v>
      </c>
      <c r="C1823" s="175" t="s">
        <v>205</v>
      </c>
      <c r="D1823" s="175" t="s">
        <v>206</v>
      </c>
      <c r="E1823" s="175"/>
      <c r="F1823" s="174">
        <v>3024</v>
      </c>
      <c r="G1823" s="174">
        <v>0</v>
      </c>
      <c r="H1823" s="174">
        <v>0</v>
      </c>
      <c r="I1823" s="174">
        <v>0</v>
      </c>
      <c r="J1823" s="174">
        <v>0</v>
      </c>
      <c r="K1823" s="174">
        <v>0</v>
      </c>
      <c r="L1823" s="174">
        <v>0</v>
      </c>
      <c r="M1823" s="174">
        <v>0</v>
      </c>
      <c r="N1823" s="174">
        <v>3024</v>
      </c>
    </row>
    <row r="1824" spans="1:14" hidden="1" outlineLevel="1" x14ac:dyDescent="0.25">
      <c r="A1824" s="175" t="s">
        <v>357</v>
      </c>
      <c r="B1824" s="175" t="s">
        <v>358</v>
      </c>
      <c r="C1824" s="175" t="s">
        <v>207</v>
      </c>
      <c r="D1824" s="175" t="s">
        <v>208</v>
      </c>
      <c r="E1824" s="175"/>
      <c r="F1824" s="174">
        <v>0</v>
      </c>
      <c r="G1824" s="174">
        <v>0</v>
      </c>
      <c r="H1824" s="174">
        <v>0</v>
      </c>
      <c r="I1824" s="174">
        <v>0</v>
      </c>
      <c r="J1824" s="174">
        <v>0</v>
      </c>
      <c r="K1824" s="174">
        <v>0</v>
      </c>
      <c r="L1824" s="174">
        <v>0</v>
      </c>
      <c r="M1824" s="174">
        <v>0</v>
      </c>
      <c r="N1824" s="174">
        <v>0</v>
      </c>
    </row>
    <row r="1825" spans="1:14" hidden="1" outlineLevel="1" x14ac:dyDescent="0.25">
      <c r="A1825" s="175" t="s">
        <v>357</v>
      </c>
      <c r="B1825" s="175" t="s">
        <v>358</v>
      </c>
      <c r="C1825" s="175" t="s">
        <v>209</v>
      </c>
      <c r="D1825" s="175" t="s">
        <v>210</v>
      </c>
      <c r="E1825" s="175"/>
      <c r="F1825" s="174">
        <v>96432</v>
      </c>
      <c r="G1825" s="174">
        <v>10176</v>
      </c>
      <c r="H1825" s="174">
        <v>0</v>
      </c>
      <c r="I1825" s="174">
        <v>0</v>
      </c>
      <c r="J1825" s="174">
        <v>128</v>
      </c>
      <c r="K1825" s="174">
        <v>80</v>
      </c>
      <c r="L1825" s="174">
        <v>0</v>
      </c>
      <c r="M1825" s="174">
        <v>0</v>
      </c>
      <c r="N1825" s="174">
        <v>106816</v>
      </c>
    </row>
    <row r="1826" spans="1:14" hidden="1" outlineLevel="1" x14ac:dyDescent="0.25">
      <c r="D1826" s="173" t="s">
        <v>211</v>
      </c>
      <c r="E1826" s="173"/>
    </row>
    <row r="1827" spans="1:14" hidden="1" outlineLevel="1" x14ac:dyDescent="0.25">
      <c r="A1827" s="175" t="s">
        <v>357</v>
      </c>
      <c r="B1827" s="175" t="s">
        <v>358</v>
      </c>
      <c r="C1827" s="175" t="s">
        <v>212</v>
      </c>
      <c r="D1827" s="175" t="s">
        <v>213</v>
      </c>
      <c r="E1827" s="175"/>
      <c r="F1827" s="174">
        <v>0</v>
      </c>
      <c r="G1827" s="174">
        <v>0</v>
      </c>
      <c r="H1827" s="174">
        <v>0</v>
      </c>
      <c r="I1827" s="174">
        <v>0</v>
      </c>
      <c r="J1827" s="174">
        <v>0</v>
      </c>
      <c r="K1827" s="174">
        <v>0</v>
      </c>
      <c r="L1827" s="174">
        <v>0</v>
      </c>
      <c r="M1827" s="174">
        <v>0</v>
      </c>
      <c r="N1827" s="174">
        <v>0</v>
      </c>
    </row>
    <row r="1828" spans="1:14" hidden="1" outlineLevel="1" x14ac:dyDescent="0.25">
      <c r="A1828" s="175" t="s">
        <v>357</v>
      </c>
      <c r="B1828" s="175" t="s">
        <v>358</v>
      </c>
      <c r="C1828" s="175" t="s">
        <v>214</v>
      </c>
      <c r="D1828" s="175" t="s">
        <v>215</v>
      </c>
      <c r="E1828" s="175"/>
      <c r="F1828" s="174">
        <v>0</v>
      </c>
      <c r="G1828" s="174">
        <v>0</v>
      </c>
      <c r="H1828" s="174">
        <v>0</v>
      </c>
      <c r="I1828" s="174">
        <v>0</v>
      </c>
      <c r="J1828" s="174">
        <v>0</v>
      </c>
      <c r="K1828" s="174">
        <v>0</v>
      </c>
      <c r="L1828" s="174">
        <v>0</v>
      </c>
      <c r="M1828" s="174">
        <v>0</v>
      </c>
      <c r="N1828" s="174">
        <v>0</v>
      </c>
    </row>
    <row r="1829" spans="1:14" hidden="1" outlineLevel="1" x14ac:dyDescent="0.25">
      <c r="A1829" s="175" t="s">
        <v>357</v>
      </c>
      <c r="B1829" s="175" t="s">
        <v>358</v>
      </c>
      <c r="C1829" s="175" t="s">
        <v>216</v>
      </c>
      <c r="D1829" s="175" t="s">
        <v>217</v>
      </c>
      <c r="E1829" s="175"/>
      <c r="F1829" s="174">
        <v>0</v>
      </c>
      <c r="G1829" s="174">
        <v>0</v>
      </c>
      <c r="H1829" s="174">
        <v>0</v>
      </c>
      <c r="I1829" s="174">
        <v>0</v>
      </c>
      <c r="J1829" s="174">
        <v>0</v>
      </c>
      <c r="K1829" s="174">
        <v>0</v>
      </c>
      <c r="L1829" s="174">
        <v>0</v>
      </c>
      <c r="M1829" s="174">
        <v>0</v>
      </c>
      <c r="N1829" s="174">
        <v>0</v>
      </c>
    </row>
    <row r="1830" spans="1:14" hidden="1" outlineLevel="1" x14ac:dyDescent="0.25">
      <c r="A1830" s="175" t="s">
        <v>357</v>
      </c>
      <c r="B1830" s="175" t="s">
        <v>358</v>
      </c>
      <c r="C1830" s="175" t="s">
        <v>218</v>
      </c>
      <c r="D1830" s="175" t="s">
        <v>219</v>
      </c>
      <c r="E1830" s="175"/>
      <c r="F1830" s="174">
        <v>0</v>
      </c>
      <c r="G1830" s="174">
        <v>0</v>
      </c>
      <c r="H1830" s="174">
        <v>0</v>
      </c>
      <c r="I1830" s="174">
        <v>0</v>
      </c>
      <c r="J1830" s="174">
        <v>0</v>
      </c>
      <c r="K1830" s="174">
        <v>0</v>
      </c>
      <c r="L1830" s="174">
        <v>0</v>
      </c>
      <c r="M1830" s="174">
        <v>0</v>
      </c>
      <c r="N1830" s="174">
        <v>0</v>
      </c>
    </row>
    <row r="1831" spans="1:14" hidden="1" outlineLevel="1" x14ac:dyDescent="0.25">
      <c r="A1831" s="175" t="s">
        <v>357</v>
      </c>
      <c r="B1831" s="175" t="s">
        <v>358</v>
      </c>
      <c r="C1831" s="175" t="s">
        <v>482</v>
      </c>
      <c r="D1831" s="175" t="s">
        <v>483</v>
      </c>
      <c r="E1831" s="175"/>
      <c r="F1831" s="174">
        <v>0</v>
      </c>
      <c r="G1831" s="174">
        <v>0</v>
      </c>
      <c r="H1831" s="174">
        <v>0</v>
      </c>
      <c r="I1831" s="174">
        <v>0</v>
      </c>
      <c r="J1831" s="174">
        <v>0</v>
      </c>
      <c r="K1831" s="174">
        <v>0</v>
      </c>
      <c r="L1831" s="174">
        <v>0</v>
      </c>
      <c r="M1831" s="174">
        <v>0</v>
      </c>
      <c r="N1831" s="174">
        <v>0</v>
      </c>
    </row>
    <row r="1832" spans="1:14" hidden="1" outlineLevel="1" x14ac:dyDescent="0.25">
      <c r="A1832" s="175" t="s">
        <v>357</v>
      </c>
      <c r="B1832" s="175" t="s">
        <v>358</v>
      </c>
      <c r="C1832" s="175" t="s">
        <v>484</v>
      </c>
      <c r="D1832" s="175" t="s">
        <v>220</v>
      </c>
      <c r="E1832" s="175"/>
      <c r="F1832" s="174">
        <v>0</v>
      </c>
      <c r="G1832" s="174">
        <v>0</v>
      </c>
      <c r="H1832" s="174">
        <v>0</v>
      </c>
      <c r="I1832" s="174">
        <v>0</v>
      </c>
      <c r="J1832" s="174">
        <v>0</v>
      </c>
      <c r="K1832" s="174">
        <v>0</v>
      </c>
      <c r="L1832" s="174">
        <v>0</v>
      </c>
      <c r="M1832" s="174">
        <v>0</v>
      </c>
      <c r="N1832" s="174">
        <v>0</v>
      </c>
    </row>
    <row r="1833" spans="1:14" hidden="1" outlineLevel="1" x14ac:dyDescent="0.25"/>
    <row r="1834" spans="1:14" hidden="1" outlineLevel="1" x14ac:dyDescent="0.25"/>
    <row r="1835" spans="1:14" hidden="1" outlineLevel="1" x14ac:dyDescent="0.25">
      <c r="A1835" s="173" t="s">
        <v>359</v>
      </c>
    </row>
    <row r="1836" spans="1:14" hidden="1" outlineLevel="1" x14ac:dyDescent="0.25">
      <c r="A1836" s="175" t="s">
        <v>6</v>
      </c>
      <c r="B1836" s="175" t="s">
        <v>143</v>
      </c>
      <c r="C1836" s="175" t="s">
        <v>14</v>
      </c>
      <c r="D1836" s="173" t="s">
        <v>144</v>
      </c>
      <c r="E1836" s="173"/>
      <c r="F1836" s="174" t="s">
        <v>145</v>
      </c>
      <c r="G1836" s="174" t="s">
        <v>146</v>
      </c>
      <c r="H1836" s="174" t="s">
        <v>147</v>
      </c>
      <c r="I1836" s="174" t="s">
        <v>148</v>
      </c>
      <c r="J1836" s="174" t="s">
        <v>149</v>
      </c>
      <c r="K1836" s="174" t="s">
        <v>150</v>
      </c>
      <c r="L1836" s="174" t="s">
        <v>151</v>
      </c>
      <c r="M1836" s="174" t="s">
        <v>152</v>
      </c>
      <c r="N1836" s="174" t="s">
        <v>5</v>
      </c>
    </row>
    <row r="1837" spans="1:14" hidden="1" outlineLevel="1" x14ac:dyDescent="0.25">
      <c r="A1837" s="175" t="s">
        <v>360</v>
      </c>
      <c r="B1837" s="175" t="s">
        <v>361</v>
      </c>
      <c r="C1837" s="175" t="s">
        <v>155</v>
      </c>
      <c r="D1837" s="175" t="s">
        <v>156</v>
      </c>
      <c r="E1837" s="175"/>
      <c r="F1837" s="174">
        <v>528</v>
      </c>
      <c r="G1837" s="174">
        <v>0</v>
      </c>
      <c r="H1837" s="174">
        <v>0</v>
      </c>
      <c r="I1837" s="174">
        <v>0</v>
      </c>
      <c r="J1837" s="174">
        <v>80</v>
      </c>
      <c r="K1837" s="174">
        <v>0</v>
      </c>
      <c r="L1837" s="174">
        <v>0</v>
      </c>
      <c r="M1837" s="174">
        <v>0</v>
      </c>
      <c r="N1837" s="174">
        <v>608</v>
      </c>
    </row>
    <row r="1838" spans="1:14" hidden="1" outlineLevel="1" x14ac:dyDescent="0.25">
      <c r="A1838" s="175" t="s">
        <v>360</v>
      </c>
      <c r="B1838" s="175" t="s">
        <v>361</v>
      </c>
      <c r="C1838" s="175" t="s">
        <v>157</v>
      </c>
      <c r="D1838" s="175" t="s">
        <v>158</v>
      </c>
      <c r="E1838" s="175"/>
      <c r="F1838" s="174">
        <v>0</v>
      </c>
      <c r="G1838" s="174">
        <v>0</v>
      </c>
      <c r="H1838" s="174">
        <v>0</v>
      </c>
      <c r="I1838" s="174">
        <v>0</v>
      </c>
      <c r="J1838" s="174">
        <v>30832</v>
      </c>
      <c r="K1838" s="174">
        <v>0</v>
      </c>
      <c r="L1838" s="174">
        <v>0</v>
      </c>
      <c r="M1838" s="174">
        <v>0</v>
      </c>
      <c r="N1838" s="174">
        <v>30832</v>
      </c>
    </row>
    <row r="1839" spans="1:14" hidden="1" outlineLevel="1" x14ac:dyDescent="0.25">
      <c r="A1839" s="175" t="s">
        <v>360</v>
      </c>
      <c r="B1839" s="175" t="s">
        <v>361</v>
      </c>
      <c r="C1839" s="175" t="s">
        <v>159</v>
      </c>
      <c r="D1839" s="175" t="s">
        <v>160</v>
      </c>
      <c r="E1839" s="175"/>
      <c r="F1839" s="174">
        <v>0</v>
      </c>
      <c r="G1839" s="174">
        <v>31008</v>
      </c>
      <c r="H1839" s="174">
        <v>0</v>
      </c>
      <c r="I1839" s="174">
        <v>0</v>
      </c>
      <c r="J1839" s="174">
        <v>0</v>
      </c>
      <c r="K1839" s="174">
        <v>0</v>
      </c>
      <c r="L1839" s="174">
        <v>0</v>
      </c>
      <c r="M1839" s="174">
        <v>0</v>
      </c>
      <c r="N1839" s="174">
        <v>31008</v>
      </c>
    </row>
    <row r="1840" spans="1:14" hidden="1" outlineLevel="1" x14ac:dyDescent="0.25">
      <c r="A1840" s="175" t="s">
        <v>360</v>
      </c>
      <c r="B1840" s="175" t="s">
        <v>361</v>
      </c>
      <c r="C1840" s="175" t="s">
        <v>161</v>
      </c>
      <c r="D1840" s="175" t="s">
        <v>162</v>
      </c>
      <c r="E1840" s="175"/>
      <c r="F1840" s="174">
        <v>432</v>
      </c>
      <c r="G1840" s="174">
        <v>0</v>
      </c>
      <c r="H1840" s="174">
        <v>0</v>
      </c>
      <c r="I1840" s="174">
        <v>0</v>
      </c>
      <c r="J1840" s="174">
        <v>624</v>
      </c>
      <c r="K1840" s="174">
        <v>0</v>
      </c>
      <c r="L1840" s="174">
        <v>0</v>
      </c>
      <c r="M1840" s="174">
        <v>0</v>
      </c>
      <c r="N1840" s="174">
        <v>1056</v>
      </c>
    </row>
    <row r="1841" spans="1:14" hidden="1" outlineLevel="1" x14ac:dyDescent="0.25">
      <c r="A1841" s="175" t="s">
        <v>360</v>
      </c>
      <c r="B1841" s="175" t="s">
        <v>361</v>
      </c>
      <c r="C1841" s="175" t="s">
        <v>163</v>
      </c>
      <c r="D1841" s="175" t="s">
        <v>164</v>
      </c>
      <c r="E1841" s="175"/>
      <c r="F1841" s="174">
        <v>0</v>
      </c>
      <c r="G1841" s="174">
        <v>0</v>
      </c>
      <c r="H1841" s="174">
        <v>0</v>
      </c>
      <c r="I1841" s="174">
        <v>0</v>
      </c>
      <c r="J1841" s="174">
        <v>0</v>
      </c>
      <c r="K1841" s="174">
        <v>0</v>
      </c>
      <c r="L1841" s="174">
        <v>0</v>
      </c>
      <c r="M1841" s="174">
        <v>0</v>
      </c>
      <c r="N1841" s="174">
        <v>0</v>
      </c>
    </row>
    <row r="1842" spans="1:14" hidden="1" outlineLevel="1" x14ac:dyDescent="0.25">
      <c r="A1842" s="175" t="s">
        <v>360</v>
      </c>
      <c r="B1842" s="175" t="s">
        <v>361</v>
      </c>
      <c r="C1842" s="175" t="s">
        <v>165</v>
      </c>
      <c r="D1842" s="175" t="s">
        <v>166</v>
      </c>
      <c r="E1842" s="175"/>
      <c r="F1842" s="174">
        <v>0</v>
      </c>
      <c r="G1842" s="174">
        <v>0</v>
      </c>
      <c r="H1842" s="174">
        <v>0</v>
      </c>
      <c r="I1842" s="174">
        <v>0</v>
      </c>
      <c r="J1842" s="174">
        <v>576</v>
      </c>
      <c r="K1842" s="174">
        <v>0</v>
      </c>
      <c r="L1842" s="174">
        <v>0</v>
      </c>
      <c r="M1842" s="174">
        <v>0</v>
      </c>
      <c r="N1842" s="174">
        <v>576</v>
      </c>
    </row>
    <row r="1843" spans="1:14" hidden="1" outlineLevel="1" x14ac:dyDescent="0.25">
      <c r="A1843" s="175" t="s">
        <v>360</v>
      </c>
      <c r="B1843" s="175" t="s">
        <v>361</v>
      </c>
      <c r="C1843" s="175" t="s">
        <v>167</v>
      </c>
      <c r="D1843" s="175" t="s">
        <v>168</v>
      </c>
      <c r="E1843" s="175"/>
      <c r="F1843" s="174">
        <v>0</v>
      </c>
      <c r="G1843" s="174">
        <v>96</v>
      </c>
      <c r="H1843" s="174">
        <v>0</v>
      </c>
      <c r="I1843" s="174">
        <v>0</v>
      </c>
      <c r="J1843" s="174">
        <v>0</v>
      </c>
      <c r="K1843" s="174">
        <v>96</v>
      </c>
      <c r="L1843" s="174">
        <v>0</v>
      </c>
      <c r="M1843" s="174">
        <v>0</v>
      </c>
      <c r="N1843" s="174">
        <v>192</v>
      </c>
    </row>
    <row r="1844" spans="1:14" hidden="1" outlineLevel="1" x14ac:dyDescent="0.25">
      <c r="A1844" s="175" t="s">
        <v>360</v>
      </c>
      <c r="B1844" s="175" t="s">
        <v>361</v>
      </c>
      <c r="C1844" s="175" t="s">
        <v>169</v>
      </c>
      <c r="D1844" s="175" t="s">
        <v>170</v>
      </c>
      <c r="E1844" s="175"/>
      <c r="F1844" s="174">
        <v>0</v>
      </c>
      <c r="G1844" s="174">
        <v>0</v>
      </c>
      <c r="H1844" s="174">
        <v>0</v>
      </c>
      <c r="I1844" s="174">
        <v>0</v>
      </c>
      <c r="J1844" s="174">
        <v>0</v>
      </c>
      <c r="K1844" s="174">
        <v>0</v>
      </c>
      <c r="L1844" s="174">
        <v>0</v>
      </c>
      <c r="M1844" s="174">
        <v>0</v>
      </c>
      <c r="N1844" s="174">
        <v>0</v>
      </c>
    </row>
    <row r="1845" spans="1:14" hidden="1" outlineLevel="1" x14ac:dyDescent="0.25">
      <c r="A1845" s="175" t="s">
        <v>360</v>
      </c>
      <c r="B1845" s="175" t="s">
        <v>361</v>
      </c>
      <c r="C1845" s="175" t="s">
        <v>171</v>
      </c>
      <c r="D1845" s="175" t="s">
        <v>172</v>
      </c>
      <c r="E1845" s="175"/>
      <c r="F1845" s="174">
        <v>144</v>
      </c>
      <c r="G1845" s="174">
        <v>0</v>
      </c>
      <c r="H1845" s="174">
        <v>0</v>
      </c>
      <c r="I1845" s="174">
        <v>0</v>
      </c>
      <c r="J1845" s="174">
        <v>51154</v>
      </c>
      <c r="K1845" s="174">
        <v>0</v>
      </c>
      <c r="L1845" s="174">
        <v>0</v>
      </c>
      <c r="M1845" s="174">
        <v>0</v>
      </c>
      <c r="N1845" s="174">
        <v>51298</v>
      </c>
    </row>
    <row r="1846" spans="1:14" hidden="1" outlineLevel="1" x14ac:dyDescent="0.25">
      <c r="A1846" s="175" t="s">
        <v>360</v>
      </c>
      <c r="B1846" s="175" t="s">
        <v>361</v>
      </c>
      <c r="C1846" s="175" t="s">
        <v>173</v>
      </c>
      <c r="D1846" s="175" t="s">
        <v>174</v>
      </c>
      <c r="E1846" s="175"/>
      <c r="F1846" s="174">
        <v>0</v>
      </c>
      <c r="G1846" s="174">
        <v>0</v>
      </c>
      <c r="H1846" s="174">
        <v>0</v>
      </c>
      <c r="I1846" s="174">
        <v>0</v>
      </c>
      <c r="J1846" s="174">
        <v>0</v>
      </c>
      <c r="K1846" s="174">
        <v>0</v>
      </c>
      <c r="L1846" s="174">
        <v>0</v>
      </c>
      <c r="M1846" s="174">
        <v>0</v>
      </c>
      <c r="N1846" s="174">
        <v>0</v>
      </c>
    </row>
    <row r="1847" spans="1:14" hidden="1" outlineLevel="1" x14ac:dyDescent="0.25">
      <c r="A1847" s="175" t="s">
        <v>360</v>
      </c>
      <c r="B1847" s="175" t="s">
        <v>361</v>
      </c>
      <c r="C1847" s="175" t="s">
        <v>175</v>
      </c>
      <c r="D1847" s="175" t="s">
        <v>176</v>
      </c>
      <c r="E1847" s="175"/>
      <c r="F1847" s="174">
        <v>0</v>
      </c>
      <c r="G1847" s="174">
        <v>0</v>
      </c>
      <c r="H1847" s="174">
        <v>0</v>
      </c>
      <c r="I1847" s="174">
        <v>0</v>
      </c>
      <c r="J1847" s="174">
        <v>0</v>
      </c>
      <c r="K1847" s="174">
        <v>0</v>
      </c>
      <c r="L1847" s="174">
        <v>0</v>
      </c>
      <c r="M1847" s="174">
        <v>0</v>
      </c>
      <c r="N1847" s="174">
        <v>0</v>
      </c>
    </row>
    <row r="1848" spans="1:14" hidden="1" outlineLevel="1" x14ac:dyDescent="0.25">
      <c r="A1848" s="175" t="s">
        <v>360</v>
      </c>
      <c r="B1848" s="175" t="s">
        <v>361</v>
      </c>
      <c r="C1848" s="175" t="s">
        <v>177</v>
      </c>
      <c r="D1848" s="175" t="s">
        <v>178</v>
      </c>
      <c r="E1848" s="175"/>
      <c r="F1848" s="174">
        <v>88320</v>
      </c>
      <c r="G1848" s="174">
        <v>0</v>
      </c>
      <c r="H1848" s="174">
        <v>0</v>
      </c>
      <c r="I1848" s="174">
        <v>0</v>
      </c>
      <c r="J1848" s="174">
        <v>0</v>
      </c>
      <c r="K1848" s="174">
        <v>0</v>
      </c>
      <c r="L1848" s="174">
        <v>0</v>
      </c>
      <c r="M1848" s="174">
        <v>0</v>
      </c>
      <c r="N1848" s="174">
        <v>88320</v>
      </c>
    </row>
    <row r="1849" spans="1:14" hidden="1" outlineLevel="1" x14ac:dyDescent="0.25">
      <c r="A1849" s="175" t="s">
        <v>360</v>
      </c>
      <c r="B1849" s="175" t="s">
        <v>361</v>
      </c>
      <c r="C1849" s="175" t="s">
        <v>179</v>
      </c>
      <c r="D1849" s="175" t="s">
        <v>180</v>
      </c>
      <c r="E1849" s="175"/>
      <c r="F1849" s="174">
        <v>3760</v>
      </c>
      <c r="G1849" s="174">
        <v>0</v>
      </c>
      <c r="H1849" s="174">
        <v>0</v>
      </c>
      <c r="I1849" s="174">
        <v>0</v>
      </c>
      <c r="J1849" s="174">
        <v>0</v>
      </c>
      <c r="K1849" s="174">
        <v>0</v>
      </c>
      <c r="L1849" s="174">
        <v>0</v>
      </c>
      <c r="M1849" s="174">
        <v>0</v>
      </c>
      <c r="N1849" s="174">
        <v>3760</v>
      </c>
    </row>
    <row r="1850" spans="1:14" hidden="1" outlineLevel="1" x14ac:dyDescent="0.25">
      <c r="A1850" s="175" t="s">
        <v>360</v>
      </c>
      <c r="B1850" s="175" t="s">
        <v>361</v>
      </c>
      <c r="C1850" s="175" t="s">
        <v>181</v>
      </c>
      <c r="D1850" s="175" t="s">
        <v>182</v>
      </c>
      <c r="E1850" s="175"/>
      <c r="F1850" s="174">
        <v>0</v>
      </c>
      <c r="G1850" s="174">
        <v>0</v>
      </c>
      <c r="H1850" s="174">
        <v>0</v>
      </c>
      <c r="I1850" s="174">
        <v>0</v>
      </c>
      <c r="J1850" s="174">
        <v>0</v>
      </c>
      <c r="K1850" s="174">
        <v>0</v>
      </c>
      <c r="L1850" s="174">
        <v>0</v>
      </c>
      <c r="M1850" s="174">
        <v>0</v>
      </c>
      <c r="N1850" s="174">
        <v>0</v>
      </c>
    </row>
    <row r="1851" spans="1:14" hidden="1" outlineLevel="1" x14ac:dyDescent="0.25">
      <c r="A1851" s="175" t="s">
        <v>360</v>
      </c>
      <c r="B1851" s="175" t="s">
        <v>361</v>
      </c>
      <c r="C1851" s="175" t="s">
        <v>183</v>
      </c>
      <c r="D1851" s="175" t="s">
        <v>184</v>
      </c>
      <c r="E1851" s="175"/>
      <c r="F1851" s="174">
        <v>0</v>
      </c>
      <c r="G1851" s="174">
        <v>0</v>
      </c>
      <c r="H1851" s="174">
        <v>0</v>
      </c>
      <c r="I1851" s="174">
        <v>0</v>
      </c>
      <c r="J1851" s="174">
        <v>0</v>
      </c>
      <c r="K1851" s="174">
        <v>0</v>
      </c>
      <c r="L1851" s="174">
        <v>0</v>
      </c>
      <c r="M1851" s="174">
        <v>0</v>
      </c>
      <c r="N1851" s="174">
        <v>0</v>
      </c>
    </row>
    <row r="1852" spans="1:14" hidden="1" outlineLevel="1" x14ac:dyDescent="0.25">
      <c r="A1852" s="175" t="s">
        <v>360</v>
      </c>
      <c r="B1852" s="175" t="s">
        <v>361</v>
      </c>
      <c r="C1852" s="175" t="s">
        <v>185</v>
      </c>
      <c r="D1852" s="175" t="s">
        <v>186</v>
      </c>
      <c r="E1852" s="175"/>
      <c r="F1852" s="174">
        <v>0</v>
      </c>
      <c r="G1852" s="174">
        <v>0</v>
      </c>
      <c r="H1852" s="174">
        <v>0</v>
      </c>
      <c r="I1852" s="174">
        <v>0</v>
      </c>
      <c r="J1852" s="174">
        <v>0</v>
      </c>
      <c r="K1852" s="174">
        <v>6768</v>
      </c>
      <c r="L1852" s="174">
        <v>0</v>
      </c>
      <c r="M1852" s="174">
        <v>0</v>
      </c>
      <c r="N1852" s="174">
        <v>6768</v>
      </c>
    </row>
    <row r="1853" spans="1:14" hidden="1" outlineLevel="1" x14ac:dyDescent="0.25">
      <c r="A1853" s="175" t="s">
        <v>360</v>
      </c>
      <c r="B1853" s="175" t="s">
        <v>361</v>
      </c>
      <c r="C1853" s="175" t="s">
        <v>187</v>
      </c>
      <c r="D1853" s="175" t="s">
        <v>188</v>
      </c>
      <c r="E1853" s="175"/>
      <c r="F1853" s="174">
        <v>0</v>
      </c>
      <c r="G1853" s="174">
        <v>0</v>
      </c>
      <c r="H1853" s="174">
        <v>0</v>
      </c>
      <c r="I1853" s="174">
        <v>0</v>
      </c>
      <c r="J1853" s="174">
        <v>0</v>
      </c>
      <c r="K1853" s="174">
        <v>0</v>
      </c>
      <c r="L1853" s="174">
        <v>0</v>
      </c>
      <c r="M1853" s="174">
        <v>0</v>
      </c>
      <c r="N1853" s="174">
        <v>0</v>
      </c>
    </row>
    <row r="1854" spans="1:14" hidden="1" outlineLevel="1" x14ac:dyDescent="0.25">
      <c r="A1854" s="175" t="s">
        <v>360</v>
      </c>
      <c r="B1854" s="175" t="s">
        <v>361</v>
      </c>
      <c r="C1854" s="175" t="s">
        <v>189</v>
      </c>
      <c r="D1854" s="175" t="s">
        <v>190</v>
      </c>
      <c r="E1854" s="175"/>
      <c r="F1854" s="174">
        <v>0</v>
      </c>
      <c r="G1854" s="174">
        <v>0</v>
      </c>
      <c r="H1854" s="174">
        <v>0</v>
      </c>
      <c r="I1854" s="174">
        <v>0</v>
      </c>
      <c r="J1854" s="174">
        <v>0</v>
      </c>
      <c r="K1854" s="174">
        <v>0</v>
      </c>
      <c r="L1854" s="174">
        <v>0</v>
      </c>
      <c r="M1854" s="174">
        <v>0</v>
      </c>
      <c r="N1854" s="174">
        <v>0</v>
      </c>
    </row>
    <row r="1855" spans="1:14" hidden="1" outlineLevel="1" x14ac:dyDescent="0.25">
      <c r="A1855" s="175" t="s">
        <v>360</v>
      </c>
      <c r="B1855" s="175" t="s">
        <v>361</v>
      </c>
      <c r="C1855" s="175" t="s">
        <v>191</v>
      </c>
      <c r="D1855" s="175" t="s">
        <v>192</v>
      </c>
      <c r="E1855" s="175"/>
      <c r="F1855" s="174">
        <v>0</v>
      </c>
      <c r="G1855" s="174">
        <v>21344</v>
      </c>
      <c r="H1855" s="174">
        <v>0</v>
      </c>
      <c r="I1855" s="174">
        <v>0</v>
      </c>
      <c r="J1855" s="174">
        <v>0</v>
      </c>
      <c r="K1855" s="174">
        <v>0</v>
      </c>
      <c r="L1855" s="174">
        <v>0</v>
      </c>
      <c r="M1855" s="174">
        <v>0</v>
      </c>
      <c r="N1855" s="174">
        <v>21344</v>
      </c>
    </row>
    <row r="1856" spans="1:14" hidden="1" outlineLevel="1" x14ac:dyDescent="0.25">
      <c r="A1856" s="175" t="s">
        <v>360</v>
      </c>
      <c r="B1856" s="175" t="s">
        <v>361</v>
      </c>
      <c r="C1856" s="175" t="s">
        <v>193</v>
      </c>
      <c r="D1856" s="175" t="s">
        <v>194</v>
      </c>
      <c r="E1856" s="175"/>
      <c r="F1856" s="174">
        <v>0</v>
      </c>
      <c r="G1856" s="174">
        <v>0</v>
      </c>
      <c r="H1856" s="174">
        <v>0</v>
      </c>
      <c r="I1856" s="174">
        <v>0</v>
      </c>
      <c r="J1856" s="174">
        <v>16080</v>
      </c>
      <c r="K1856" s="174">
        <v>0</v>
      </c>
      <c r="L1856" s="174">
        <v>0</v>
      </c>
      <c r="M1856" s="174">
        <v>0</v>
      </c>
      <c r="N1856" s="174">
        <v>16080</v>
      </c>
    </row>
    <row r="1857" spans="1:14" hidden="1" outlineLevel="1" x14ac:dyDescent="0.25">
      <c r="A1857" s="175" t="s">
        <v>360</v>
      </c>
      <c r="B1857" s="175" t="s">
        <v>361</v>
      </c>
      <c r="C1857" s="175" t="s">
        <v>195</v>
      </c>
      <c r="D1857" s="175" t="s">
        <v>196</v>
      </c>
      <c r="E1857" s="175"/>
      <c r="F1857" s="174">
        <v>0</v>
      </c>
      <c r="G1857" s="174">
        <v>0</v>
      </c>
      <c r="H1857" s="174">
        <v>0</v>
      </c>
      <c r="I1857" s="174">
        <v>0</v>
      </c>
      <c r="J1857" s="174">
        <v>0</v>
      </c>
      <c r="K1857" s="174">
        <v>0</v>
      </c>
      <c r="L1857" s="174">
        <v>0</v>
      </c>
      <c r="M1857" s="174">
        <v>0</v>
      </c>
      <c r="N1857" s="174">
        <v>0</v>
      </c>
    </row>
    <row r="1858" spans="1:14" hidden="1" outlineLevel="1" x14ac:dyDescent="0.25">
      <c r="A1858" s="175" t="s">
        <v>360</v>
      </c>
      <c r="B1858" s="175" t="s">
        <v>361</v>
      </c>
      <c r="C1858" s="175" t="s">
        <v>197</v>
      </c>
      <c r="D1858" s="175" t="s">
        <v>198</v>
      </c>
      <c r="E1858" s="175"/>
      <c r="F1858" s="174">
        <v>0</v>
      </c>
      <c r="G1858" s="174">
        <v>0</v>
      </c>
      <c r="H1858" s="174">
        <v>0</v>
      </c>
      <c r="I1858" s="174">
        <v>0</v>
      </c>
      <c r="J1858" s="174">
        <v>0</v>
      </c>
      <c r="K1858" s="174">
        <v>0</v>
      </c>
      <c r="L1858" s="174">
        <v>0</v>
      </c>
      <c r="M1858" s="174">
        <v>0</v>
      </c>
      <c r="N1858" s="174">
        <v>0</v>
      </c>
    </row>
    <row r="1859" spans="1:14" hidden="1" outlineLevel="1" x14ac:dyDescent="0.25">
      <c r="A1859" s="175" t="s">
        <v>360</v>
      </c>
      <c r="B1859" s="175" t="s">
        <v>361</v>
      </c>
      <c r="C1859" s="175" t="s">
        <v>199</v>
      </c>
      <c r="D1859" s="175" t="s">
        <v>200</v>
      </c>
      <c r="E1859" s="175"/>
      <c r="F1859" s="174">
        <v>880</v>
      </c>
      <c r="G1859" s="174">
        <v>0</v>
      </c>
      <c r="H1859" s="174">
        <v>0</v>
      </c>
      <c r="I1859" s="174">
        <v>0</v>
      </c>
      <c r="J1859" s="174">
        <v>0</v>
      </c>
      <c r="K1859" s="174">
        <v>0</v>
      </c>
      <c r="L1859" s="174">
        <v>0</v>
      </c>
      <c r="M1859" s="174">
        <v>0</v>
      </c>
      <c r="N1859" s="174">
        <v>880</v>
      </c>
    </row>
    <row r="1860" spans="1:14" hidden="1" outlineLevel="1" x14ac:dyDescent="0.25">
      <c r="A1860" s="175" t="s">
        <v>360</v>
      </c>
      <c r="B1860" s="175" t="s">
        <v>361</v>
      </c>
      <c r="C1860" s="175" t="s">
        <v>201</v>
      </c>
      <c r="D1860" s="175" t="s">
        <v>202</v>
      </c>
      <c r="E1860" s="175"/>
      <c r="F1860" s="174">
        <v>96</v>
      </c>
      <c r="G1860" s="174">
        <v>0</v>
      </c>
      <c r="H1860" s="174">
        <v>0</v>
      </c>
      <c r="I1860" s="174">
        <v>0</v>
      </c>
      <c r="J1860" s="174">
        <v>192</v>
      </c>
      <c r="K1860" s="174">
        <v>0</v>
      </c>
      <c r="L1860" s="174">
        <v>0</v>
      </c>
      <c r="M1860" s="174">
        <v>0</v>
      </c>
      <c r="N1860" s="174">
        <v>288</v>
      </c>
    </row>
    <row r="1861" spans="1:14" hidden="1" outlineLevel="1" x14ac:dyDescent="0.25">
      <c r="A1861" s="175" t="s">
        <v>360</v>
      </c>
      <c r="B1861" s="175" t="s">
        <v>361</v>
      </c>
      <c r="C1861" s="175" t="s">
        <v>203</v>
      </c>
      <c r="D1861" s="175" t="s">
        <v>204</v>
      </c>
      <c r="E1861" s="175"/>
      <c r="F1861" s="174">
        <v>120864</v>
      </c>
      <c r="G1861" s="174">
        <v>0</v>
      </c>
      <c r="H1861" s="174">
        <v>0</v>
      </c>
      <c r="I1861" s="174">
        <v>0</v>
      </c>
      <c r="J1861" s="174">
        <v>0</v>
      </c>
      <c r="K1861" s="174">
        <v>0</v>
      </c>
      <c r="L1861" s="174">
        <v>0</v>
      </c>
      <c r="M1861" s="174">
        <v>0</v>
      </c>
      <c r="N1861" s="174">
        <v>120864</v>
      </c>
    </row>
    <row r="1862" spans="1:14" hidden="1" outlineLevel="1" x14ac:dyDescent="0.25">
      <c r="A1862" s="175" t="s">
        <v>360</v>
      </c>
      <c r="B1862" s="175" t="s">
        <v>361</v>
      </c>
      <c r="C1862" s="175" t="s">
        <v>205</v>
      </c>
      <c r="D1862" s="175" t="s">
        <v>206</v>
      </c>
      <c r="E1862" s="175"/>
      <c r="F1862" s="174">
        <v>12832</v>
      </c>
      <c r="G1862" s="174">
        <v>0</v>
      </c>
      <c r="H1862" s="174">
        <v>0</v>
      </c>
      <c r="I1862" s="174">
        <v>0</v>
      </c>
      <c r="J1862" s="174">
        <v>96</v>
      </c>
      <c r="K1862" s="174">
        <v>0</v>
      </c>
      <c r="L1862" s="174">
        <v>0</v>
      </c>
      <c r="M1862" s="174">
        <v>0</v>
      </c>
      <c r="N1862" s="174">
        <v>12928</v>
      </c>
    </row>
    <row r="1863" spans="1:14" hidden="1" outlineLevel="1" x14ac:dyDescent="0.25">
      <c r="A1863" s="175" t="s">
        <v>360</v>
      </c>
      <c r="B1863" s="175" t="s">
        <v>361</v>
      </c>
      <c r="C1863" s="175" t="s">
        <v>207</v>
      </c>
      <c r="D1863" s="175" t="s">
        <v>208</v>
      </c>
      <c r="E1863" s="175"/>
      <c r="F1863" s="174">
        <v>0</v>
      </c>
      <c r="G1863" s="174">
        <v>0</v>
      </c>
      <c r="H1863" s="174">
        <v>0</v>
      </c>
      <c r="I1863" s="174">
        <v>0</v>
      </c>
      <c r="J1863" s="174">
        <v>0</v>
      </c>
      <c r="K1863" s="174">
        <v>0</v>
      </c>
      <c r="L1863" s="174">
        <v>0</v>
      </c>
      <c r="M1863" s="174">
        <v>0</v>
      </c>
      <c r="N1863" s="174">
        <v>0</v>
      </c>
    </row>
    <row r="1864" spans="1:14" hidden="1" outlineLevel="1" x14ac:dyDescent="0.25">
      <c r="A1864" s="175" t="s">
        <v>360</v>
      </c>
      <c r="B1864" s="175" t="s">
        <v>361</v>
      </c>
      <c r="C1864" s="175" t="s">
        <v>209</v>
      </c>
      <c r="D1864" s="175" t="s">
        <v>210</v>
      </c>
      <c r="E1864" s="175"/>
      <c r="F1864" s="174">
        <v>227856</v>
      </c>
      <c r="G1864" s="174">
        <v>52448</v>
      </c>
      <c r="H1864" s="174">
        <v>0</v>
      </c>
      <c r="I1864" s="174">
        <v>0</v>
      </c>
      <c r="J1864" s="174">
        <v>99634</v>
      </c>
      <c r="K1864" s="174">
        <v>6864</v>
      </c>
      <c r="L1864" s="174">
        <v>0</v>
      </c>
      <c r="M1864" s="174">
        <v>0</v>
      </c>
      <c r="N1864" s="174">
        <v>386802</v>
      </c>
    </row>
    <row r="1865" spans="1:14" hidden="1" outlineLevel="1" x14ac:dyDescent="0.25">
      <c r="D1865" s="173" t="s">
        <v>211</v>
      </c>
      <c r="E1865" s="173"/>
    </row>
    <row r="1866" spans="1:14" hidden="1" outlineLevel="1" x14ac:dyDescent="0.25">
      <c r="A1866" s="175" t="s">
        <v>360</v>
      </c>
      <c r="B1866" s="175" t="s">
        <v>361</v>
      </c>
      <c r="C1866" s="175" t="s">
        <v>212</v>
      </c>
      <c r="D1866" s="175" t="s">
        <v>213</v>
      </c>
      <c r="E1866" s="175"/>
      <c r="F1866" s="174">
        <v>0</v>
      </c>
      <c r="G1866" s="174">
        <v>0</v>
      </c>
      <c r="H1866" s="174">
        <v>0</v>
      </c>
      <c r="I1866" s="174">
        <v>0</v>
      </c>
      <c r="J1866" s="174">
        <v>0</v>
      </c>
      <c r="K1866" s="174">
        <v>0</v>
      </c>
      <c r="L1866" s="174">
        <v>0</v>
      </c>
      <c r="M1866" s="174">
        <v>0</v>
      </c>
      <c r="N1866" s="174">
        <v>0</v>
      </c>
    </row>
    <row r="1867" spans="1:14" hidden="1" outlineLevel="1" x14ac:dyDescent="0.25">
      <c r="A1867" s="175" t="s">
        <v>360</v>
      </c>
      <c r="B1867" s="175" t="s">
        <v>361</v>
      </c>
      <c r="C1867" s="175" t="s">
        <v>214</v>
      </c>
      <c r="D1867" s="175" t="s">
        <v>215</v>
      </c>
      <c r="E1867" s="175"/>
      <c r="F1867" s="174">
        <v>0</v>
      </c>
      <c r="G1867" s="174">
        <v>0</v>
      </c>
      <c r="H1867" s="174">
        <v>0</v>
      </c>
      <c r="I1867" s="174">
        <v>0</v>
      </c>
      <c r="J1867" s="174">
        <v>0</v>
      </c>
      <c r="K1867" s="174">
        <v>0</v>
      </c>
      <c r="L1867" s="174">
        <v>0</v>
      </c>
      <c r="M1867" s="174">
        <v>0</v>
      </c>
      <c r="N1867" s="174">
        <v>0</v>
      </c>
    </row>
    <row r="1868" spans="1:14" hidden="1" outlineLevel="1" x14ac:dyDescent="0.25">
      <c r="A1868" s="175" t="s">
        <v>360</v>
      </c>
      <c r="B1868" s="175" t="s">
        <v>361</v>
      </c>
      <c r="C1868" s="175" t="s">
        <v>216</v>
      </c>
      <c r="D1868" s="175" t="s">
        <v>217</v>
      </c>
      <c r="E1868" s="175"/>
      <c r="F1868" s="174">
        <v>0</v>
      </c>
      <c r="G1868" s="174">
        <v>0</v>
      </c>
      <c r="H1868" s="174">
        <v>0</v>
      </c>
      <c r="I1868" s="174">
        <v>0</v>
      </c>
      <c r="J1868" s="174">
        <v>0</v>
      </c>
      <c r="K1868" s="174">
        <v>0</v>
      </c>
      <c r="L1868" s="174">
        <v>0</v>
      </c>
      <c r="M1868" s="174">
        <v>0</v>
      </c>
      <c r="N1868" s="174">
        <v>0</v>
      </c>
    </row>
    <row r="1869" spans="1:14" hidden="1" outlineLevel="1" x14ac:dyDescent="0.25">
      <c r="A1869" s="175" t="s">
        <v>360</v>
      </c>
      <c r="B1869" s="175" t="s">
        <v>361</v>
      </c>
      <c r="C1869" s="175" t="s">
        <v>218</v>
      </c>
      <c r="D1869" s="175" t="s">
        <v>219</v>
      </c>
      <c r="E1869" s="175"/>
      <c r="F1869" s="174">
        <v>0</v>
      </c>
      <c r="G1869" s="174">
        <v>0</v>
      </c>
      <c r="H1869" s="174">
        <v>0</v>
      </c>
      <c r="I1869" s="174">
        <v>0</v>
      </c>
      <c r="J1869" s="174">
        <v>0</v>
      </c>
      <c r="K1869" s="174">
        <v>0</v>
      </c>
      <c r="L1869" s="174">
        <v>0</v>
      </c>
      <c r="M1869" s="174">
        <v>0</v>
      </c>
      <c r="N1869" s="174">
        <v>0</v>
      </c>
    </row>
    <row r="1870" spans="1:14" hidden="1" outlineLevel="1" x14ac:dyDescent="0.25">
      <c r="A1870" s="175" t="s">
        <v>360</v>
      </c>
      <c r="B1870" s="175" t="s">
        <v>361</v>
      </c>
      <c r="C1870" s="175" t="s">
        <v>482</v>
      </c>
      <c r="D1870" s="175" t="s">
        <v>483</v>
      </c>
      <c r="E1870" s="175"/>
      <c r="F1870" s="174">
        <v>0</v>
      </c>
      <c r="G1870" s="174">
        <v>0</v>
      </c>
      <c r="H1870" s="174">
        <v>0</v>
      </c>
      <c r="I1870" s="174">
        <v>0</v>
      </c>
      <c r="J1870" s="174">
        <v>0</v>
      </c>
      <c r="K1870" s="174">
        <v>0</v>
      </c>
      <c r="L1870" s="174">
        <v>0</v>
      </c>
      <c r="M1870" s="174">
        <v>0</v>
      </c>
      <c r="N1870" s="174">
        <v>0</v>
      </c>
    </row>
    <row r="1871" spans="1:14" hidden="1" outlineLevel="1" x14ac:dyDescent="0.25">
      <c r="A1871" s="175" t="s">
        <v>360</v>
      </c>
      <c r="B1871" s="175" t="s">
        <v>361</v>
      </c>
      <c r="C1871" s="175" t="s">
        <v>484</v>
      </c>
      <c r="D1871" s="175" t="s">
        <v>220</v>
      </c>
      <c r="E1871" s="175"/>
      <c r="F1871" s="174">
        <v>0</v>
      </c>
      <c r="G1871" s="174">
        <v>0</v>
      </c>
      <c r="H1871" s="174">
        <v>0</v>
      </c>
      <c r="I1871" s="174">
        <v>0</v>
      </c>
      <c r="J1871" s="174">
        <v>0</v>
      </c>
      <c r="K1871" s="174">
        <v>0</v>
      </c>
      <c r="L1871" s="174">
        <v>0</v>
      </c>
      <c r="M1871" s="174">
        <v>0</v>
      </c>
      <c r="N1871" s="174">
        <v>0</v>
      </c>
    </row>
    <row r="1872" spans="1:14" hidden="1" outlineLevel="1" x14ac:dyDescent="0.25"/>
    <row r="1873" spans="1:14" hidden="1" outlineLevel="1" x14ac:dyDescent="0.25"/>
    <row r="1874" spans="1:14" hidden="1" outlineLevel="1" x14ac:dyDescent="0.25">
      <c r="A1874" s="173" t="s">
        <v>362</v>
      </c>
    </row>
    <row r="1875" spans="1:14" hidden="1" outlineLevel="1" x14ac:dyDescent="0.25">
      <c r="A1875" s="175" t="s">
        <v>6</v>
      </c>
      <c r="B1875" s="175" t="s">
        <v>143</v>
      </c>
      <c r="C1875" s="175" t="s">
        <v>14</v>
      </c>
      <c r="D1875" s="173" t="s">
        <v>144</v>
      </c>
      <c r="E1875" s="173"/>
      <c r="F1875" s="174" t="s">
        <v>145</v>
      </c>
      <c r="G1875" s="174" t="s">
        <v>146</v>
      </c>
      <c r="H1875" s="174" t="s">
        <v>147</v>
      </c>
      <c r="I1875" s="174" t="s">
        <v>148</v>
      </c>
      <c r="J1875" s="174" t="s">
        <v>149</v>
      </c>
      <c r="K1875" s="174" t="s">
        <v>150</v>
      </c>
      <c r="L1875" s="174" t="s">
        <v>151</v>
      </c>
      <c r="M1875" s="174" t="s">
        <v>152</v>
      </c>
      <c r="N1875" s="174" t="s">
        <v>5</v>
      </c>
    </row>
    <row r="1876" spans="1:14" hidden="1" outlineLevel="1" x14ac:dyDescent="0.25">
      <c r="A1876" s="175" t="s">
        <v>363</v>
      </c>
      <c r="B1876" s="175" t="s">
        <v>364</v>
      </c>
      <c r="C1876" s="175" t="s">
        <v>155</v>
      </c>
      <c r="D1876" s="175" t="s">
        <v>156</v>
      </c>
      <c r="E1876" s="175"/>
      <c r="F1876" s="174">
        <v>1536</v>
      </c>
      <c r="G1876" s="174">
        <v>0</v>
      </c>
      <c r="H1876" s="174">
        <v>0</v>
      </c>
      <c r="I1876" s="174">
        <v>0</v>
      </c>
      <c r="J1876" s="174">
        <v>0</v>
      </c>
      <c r="K1876" s="174">
        <v>0</v>
      </c>
      <c r="L1876" s="174">
        <v>0</v>
      </c>
      <c r="M1876" s="174">
        <v>0</v>
      </c>
      <c r="N1876" s="174">
        <v>1536</v>
      </c>
    </row>
    <row r="1877" spans="1:14" hidden="1" outlineLevel="1" x14ac:dyDescent="0.25">
      <c r="A1877" s="175" t="s">
        <v>363</v>
      </c>
      <c r="B1877" s="175" t="s">
        <v>364</v>
      </c>
      <c r="C1877" s="175" t="s">
        <v>157</v>
      </c>
      <c r="D1877" s="175" t="s">
        <v>158</v>
      </c>
      <c r="E1877" s="175"/>
      <c r="F1877" s="174">
        <v>0</v>
      </c>
      <c r="G1877" s="174">
        <v>0</v>
      </c>
      <c r="H1877" s="174">
        <v>0</v>
      </c>
      <c r="I1877" s="174">
        <v>0</v>
      </c>
      <c r="J1877" s="174">
        <v>0</v>
      </c>
      <c r="K1877" s="174">
        <v>0</v>
      </c>
      <c r="L1877" s="174">
        <v>0</v>
      </c>
      <c r="M1877" s="174">
        <v>0</v>
      </c>
      <c r="N1877" s="174">
        <v>0</v>
      </c>
    </row>
    <row r="1878" spans="1:14" hidden="1" outlineLevel="1" x14ac:dyDescent="0.25">
      <c r="A1878" s="175" t="s">
        <v>363</v>
      </c>
      <c r="B1878" s="175" t="s">
        <v>364</v>
      </c>
      <c r="C1878" s="175" t="s">
        <v>159</v>
      </c>
      <c r="D1878" s="175" t="s">
        <v>160</v>
      </c>
      <c r="E1878" s="175"/>
      <c r="F1878" s="174">
        <v>0</v>
      </c>
      <c r="G1878" s="174">
        <v>15040</v>
      </c>
      <c r="H1878" s="174">
        <v>0</v>
      </c>
      <c r="I1878" s="174">
        <v>0</v>
      </c>
      <c r="J1878" s="174">
        <v>0</v>
      </c>
      <c r="K1878" s="174">
        <v>0</v>
      </c>
      <c r="L1878" s="174">
        <v>0</v>
      </c>
      <c r="M1878" s="174">
        <v>0</v>
      </c>
      <c r="N1878" s="174">
        <v>15040</v>
      </c>
    </row>
    <row r="1879" spans="1:14" hidden="1" outlineLevel="1" x14ac:dyDescent="0.25">
      <c r="A1879" s="175" t="s">
        <v>363</v>
      </c>
      <c r="B1879" s="175" t="s">
        <v>364</v>
      </c>
      <c r="C1879" s="175" t="s">
        <v>161</v>
      </c>
      <c r="D1879" s="175" t="s">
        <v>162</v>
      </c>
      <c r="E1879" s="175"/>
      <c r="F1879" s="174">
        <v>96</v>
      </c>
      <c r="G1879" s="174">
        <v>9984</v>
      </c>
      <c r="H1879" s="174">
        <v>0</v>
      </c>
      <c r="I1879" s="174">
        <v>0</v>
      </c>
      <c r="J1879" s="174">
        <v>0</v>
      </c>
      <c r="K1879" s="174">
        <v>4032</v>
      </c>
      <c r="L1879" s="174">
        <v>0</v>
      </c>
      <c r="M1879" s="174">
        <v>0</v>
      </c>
      <c r="N1879" s="174">
        <v>14112</v>
      </c>
    </row>
    <row r="1880" spans="1:14" hidden="1" outlineLevel="1" x14ac:dyDescent="0.25">
      <c r="A1880" s="175" t="s">
        <v>363</v>
      </c>
      <c r="B1880" s="175" t="s">
        <v>364</v>
      </c>
      <c r="C1880" s="175" t="s">
        <v>163</v>
      </c>
      <c r="D1880" s="175" t="s">
        <v>164</v>
      </c>
      <c r="E1880" s="175"/>
      <c r="F1880" s="174">
        <v>0</v>
      </c>
      <c r="G1880" s="174">
        <v>0</v>
      </c>
      <c r="H1880" s="174">
        <v>0</v>
      </c>
      <c r="I1880" s="174">
        <v>0</v>
      </c>
      <c r="J1880" s="174">
        <v>0</v>
      </c>
      <c r="K1880" s="174">
        <v>0</v>
      </c>
      <c r="L1880" s="174">
        <v>0</v>
      </c>
      <c r="M1880" s="174">
        <v>0</v>
      </c>
      <c r="N1880" s="174">
        <v>0</v>
      </c>
    </row>
    <row r="1881" spans="1:14" hidden="1" outlineLevel="1" x14ac:dyDescent="0.25">
      <c r="A1881" s="175" t="s">
        <v>363</v>
      </c>
      <c r="B1881" s="175" t="s">
        <v>364</v>
      </c>
      <c r="C1881" s="175" t="s">
        <v>165</v>
      </c>
      <c r="D1881" s="175" t="s">
        <v>166</v>
      </c>
      <c r="E1881" s="175"/>
      <c r="F1881" s="174">
        <v>96</v>
      </c>
      <c r="G1881" s="174">
        <v>0</v>
      </c>
      <c r="H1881" s="174">
        <v>0</v>
      </c>
      <c r="I1881" s="174">
        <v>0</v>
      </c>
      <c r="J1881" s="174">
        <v>0</v>
      </c>
      <c r="K1881" s="174">
        <v>0</v>
      </c>
      <c r="L1881" s="174">
        <v>0</v>
      </c>
      <c r="M1881" s="174">
        <v>0</v>
      </c>
      <c r="N1881" s="174">
        <v>96</v>
      </c>
    </row>
    <row r="1882" spans="1:14" hidden="1" outlineLevel="1" x14ac:dyDescent="0.25">
      <c r="A1882" s="175" t="s">
        <v>363</v>
      </c>
      <c r="B1882" s="175" t="s">
        <v>364</v>
      </c>
      <c r="C1882" s="175" t="s">
        <v>167</v>
      </c>
      <c r="D1882" s="175" t="s">
        <v>168</v>
      </c>
      <c r="E1882" s="175"/>
      <c r="F1882" s="174">
        <v>0</v>
      </c>
      <c r="G1882" s="174">
        <v>288</v>
      </c>
      <c r="H1882" s="174">
        <v>0</v>
      </c>
      <c r="I1882" s="174">
        <v>0</v>
      </c>
      <c r="J1882" s="174">
        <v>0</v>
      </c>
      <c r="K1882" s="174">
        <v>384</v>
      </c>
      <c r="L1882" s="174">
        <v>0</v>
      </c>
      <c r="M1882" s="174">
        <v>0</v>
      </c>
      <c r="N1882" s="174">
        <v>672</v>
      </c>
    </row>
    <row r="1883" spans="1:14" hidden="1" outlineLevel="1" x14ac:dyDescent="0.25">
      <c r="A1883" s="175" t="s">
        <v>363</v>
      </c>
      <c r="B1883" s="175" t="s">
        <v>364</v>
      </c>
      <c r="C1883" s="175" t="s">
        <v>169</v>
      </c>
      <c r="D1883" s="175" t="s">
        <v>170</v>
      </c>
      <c r="E1883" s="175"/>
      <c r="F1883" s="174">
        <v>0</v>
      </c>
      <c r="G1883" s="174">
        <v>0</v>
      </c>
      <c r="H1883" s="174">
        <v>0</v>
      </c>
      <c r="I1883" s="174">
        <v>0</v>
      </c>
      <c r="J1883" s="174">
        <v>0</v>
      </c>
      <c r="K1883" s="174">
        <v>0</v>
      </c>
      <c r="L1883" s="174">
        <v>0</v>
      </c>
      <c r="M1883" s="174">
        <v>0</v>
      </c>
      <c r="N1883" s="174">
        <v>0</v>
      </c>
    </row>
    <row r="1884" spans="1:14" hidden="1" outlineLevel="1" x14ac:dyDescent="0.25">
      <c r="A1884" s="175" t="s">
        <v>363</v>
      </c>
      <c r="B1884" s="175" t="s">
        <v>364</v>
      </c>
      <c r="C1884" s="175" t="s">
        <v>171</v>
      </c>
      <c r="D1884" s="175" t="s">
        <v>172</v>
      </c>
      <c r="E1884" s="175"/>
      <c r="F1884" s="174">
        <v>576</v>
      </c>
      <c r="G1884" s="174">
        <v>64</v>
      </c>
      <c r="H1884" s="174">
        <v>0</v>
      </c>
      <c r="I1884" s="174">
        <v>0</v>
      </c>
      <c r="J1884" s="174">
        <v>3264</v>
      </c>
      <c r="K1884" s="174">
        <v>0</v>
      </c>
      <c r="L1884" s="174">
        <v>0</v>
      </c>
      <c r="M1884" s="174">
        <v>0</v>
      </c>
      <c r="N1884" s="174">
        <v>3904</v>
      </c>
    </row>
    <row r="1885" spans="1:14" hidden="1" outlineLevel="1" x14ac:dyDescent="0.25">
      <c r="A1885" s="175" t="s">
        <v>363</v>
      </c>
      <c r="B1885" s="175" t="s">
        <v>364</v>
      </c>
      <c r="C1885" s="175" t="s">
        <v>173</v>
      </c>
      <c r="D1885" s="175" t="s">
        <v>174</v>
      </c>
      <c r="E1885" s="175"/>
      <c r="F1885" s="174">
        <v>0</v>
      </c>
      <c r="G1885" s="174">
        <v>0</v>
      </c>
      <c r="H1885" s="174">
        <v>0</v>
      </c>
      <c r="I1885" s="174">
        <v>0</v>
      </c>
      <c r="J1885" s="174">
        <v>0</v>
      </c>
      <c r="K1885" s="174">
        <v>0</v>
      </c>
      <c r="L1885" s="174">
        <v>0</v>
      </c>
      <c r="M1885" s="174">
        <v>0</v>
      </c>
      <c r="N1885" s="174">
        <v>0</v>
      </c>
    </row>
    <row r="1886" spans="1:14" hidden="1" outlineLevel="1" x14ac:dyDescent="0.25">
      <c r="A1886" s="175" t="s">
        <v>363</v>
      </c>
      <c r="B1886" s="175" t="s">
        <v>364</v>
      </c>
      <c r="C1886" s="175" t="s">
        <v>175</v>
      </c>
      <c r="D1886" s="175" t="s">
        <v>176</v>
      </c>
      <c r="E1886" s="175"/>
      <c r="F1886" s="174">
        <v>0</v>
      </c>
      <c r="G1886" s="174">
        <v>0</v>
      </c>
      <c r="H1886" s="174">
        <v>0</v>
      </c>
      <c r="I1886" s="174">
        <v>0</v>
      </c>
      <c r="J1886" s="174">
        <v>0</v>
      </c>
      <c r="K1886" s="174">
        <v>288</v>
      </c>
      <c r="L1886" s="174">
        <v>0</v>
      </c>
      <c r="M1886" s="174">
        <v>0</v>
      </c>
      <c r="N1886" s="174">
        <v>288</v>
      </c>
    </row>
    <row r="1887" spans="1:14" hidden="1" outlineLevel="1" x14ac:dyDescent="0.25">
      <c r="A1887" s="175" t="s">
        <v>363</v>
      </c>
      <c r="B1887" s="175" t="s">
        <v>364</v>
      </c>
      <c r="C1887" s="175" t="s">
        <v>177</v>
      </c>
      <c r="D1887" s="175" t="s">
        <v>178</v>
      </c>
      <c r="E1887" s="175"/>
      <c r="F1887" s="174">
        <v>52928</v>
      </c>
      <c r="G1887" s="174">
        <v>0</v>
      </c>
      <c r="H1887" s="174">
        <v>0</v>
      </c>
      <c r="I1887" s="174">
        <v>0</v>
      </c>
      <c r="J1887" s="174">
        <v>0</v>
      </c>
      <c r="K1887" s="174">
        <v>0</v>
      </c>
      <c r="L1887" s="174">
        <v>0</v>
      </c>
      <c r="M1887" s="174">
        <v>0</v>
      </c>
      <c r="N1887" s="174">
        <v>52928</v>
      </c>
    </row>
    <row r="1888" spans="1:14" hidden="1" outlineLevel="1" x14ac:dyDescent="0.25">
      <c r="A1888" s="175" t="s">
        <v>363</v>
      </c>
      <c r="B1888" s="175" t="s">
        <v>364</v>
      </c>
      <c r="C1888" s="175" t="s">
        <v>179</v>
      </c>
      <c r="D1888" s="175" t="s">
        <v>180</v>
      </c>
      <c r="E1888" s="175"/>
      <c r="F1888" s="174">
        <v>9392</v>
      </c>
      <c r="G1888" s="174">
        <v>0</v>
      </c>
      <c r="H1888" s="174">
        <v>0</v>
      </c>
      <c r="I1888" s="174">
        <v>0</v>
      </c>
      <c r="J1888" s="174">
        <v>0</v>
      </c>
      <c r="K1888" s="174">
        <v>0</v>
      </c>
      <c r="L1888" s="174">
        <v>0</v>
      </c>
      <c r="M1888" s="174">
        <v>0</v>
      </c>
      <c r="N1888" s="174">
        <v>9392</v>
      </c>
    </row>
    <row r="1889" spans="1:14" hidden="1" outlineLevel="1" x14ac:dyDescent="0.25">
      <c r="A1889" s="175" t="s">
        <v>363</v>
      </c>
      <c r="B1889" s="175" t="s">
        <v>364</v>
      </c>
      <c r="C1889" s="175" t="s">
        <v>181</v>
      </c>
      <c r="D1889" s="175" t="s">
        <v>182</v>
      </c>
      <c r="E1889" s="175"/>
      <c r="F1889" s="174">
        <v>0</v>
      </c>
      <c r="G1889" s="174">
        <v>0</v>
      </c>
      <c r="H1889" s="174">
        <v>0</v>
      </c>
      <c r="I1889" s="174">
        <v>0</v>
      </c>
      <c r="J1889" s="174">
        <v>0</v>
      </c>
      <c r="K1889" s="174">
        <v>0</v>
      </c>
      <c r="L1889" s="174">
        <v>0</v>
      </c>
      <c r="M1889" s="174">
        <v>0</v>
      </c>
      <c r="N1889" s="174">
        <v>0</v>
      </c>
    </row>
    <row r="1890" spans="1:14" hidden="1" outlineLevel="1" x14ac:dyDescent="0.25">
      <c r="A1890" s="175" t="s">
        <v>363</v>
      </c>
      <c r="B1890" s="175" t="s">
        <v>364</v>
      </c>
      <c r="C1890" s="175" t="s">
        <v>183</v>
      </c>
      <c r="D1890" s="175" t="s">
        <v>184</v>
      </c>
      <c r="E1890" s="175"/>
      <c r="F1890" s="174">
        <v>0</v>
      </c>
      <c r="G1890" s="174">
        <v>0</v>
      </c>
      <c r="H1890" s="174">
        <v>0</v>
      </c>
      <c r="I1890" s="174">
        <v>0</v>
      </c>
      <c r="J1890" s="174">
        <v>0</v>
      </c>
      <c r="K1890" s="174">
        <v>0</v>
      </c>
      <c r="L1890" s="174">
        <v>0</v>
      </c>
      <c r="M1890" s="174">
        <v>0</v>
      </c>
      <c r="N1890" s="174">
        <v>0</v>
      </c>
    </row>
    <row r="1891" spans="1:14" hidden="1" outlineLevel="1" x14ac:dyDescent="0.25">
      <c r="A1891" s="175" t="s">
        <v>363</v>
      </c>
      <c r="B1891" s="175" t="s">
        <v>364</v>
      </c>
      <c r="C1891" s="175" t="s">
        <v>185</v>
      </c>
      <c r="D1891" s="175" t="s">
        <v>186</v>
      </c>
      <c r="E1891" s="175"/>
      <c r="F1891" s="174">
        <v>48</v>
      </c>
      <c r="G1891" s="174">
        <v>0</v>
      </c>
      <c r="H1891" s="174">
        <v>0</v>
      </c>
      <c r="I1891" s="174">
        <v>0</v>
      </c>
      <c r="J1891" s="174">
        <v>0</v>
      </c>
      <c r="K1891" s="174">
        <v>0</v>
      </c>
      <c r="L1891" s="174">
        <v>0</v>
      </c>
      <c r="M1891" s="174">
        <v>0</v>
      </c>
      <c r="N1891" s="174">
        <v>48</v>
      </c>
    </row>
    <row r="1892" spans="1:14" hidden="1" outlineLevel="1" x14ac:dyDescent="0.25">
      <c r="A1892" s="175" t="s">
        <v>363</v>
      </c>
      <c r="B1892" s="175" t="s">
        <v>364</v>
      </c>
      <c r="C1892" s="175" t="s">
        <v>187</v>
      </c>
      <c r="D1892" s="175" t="s">
        <v>188</v>
      </c>
      <c r="E1892" s="175"/>
      <c r="F1892" s="174">
        <v>0</v>
      </c>
      <c r="G1892" s="174">
        <v>0</v>
      </c>
      <c r="H1892" s="174">
        <v>0</v>
      </c>
      <c r="I1892" s="174">
        <v>0</v>
      </c>
      <c r="J1892" s="174">
        <v>0</v>
      </c>
      <c r="K1892" s="174">
        <v>0</v>
      </c>
      <c r="L1892" s="174">
        <v>0</v>
      </c>
      <c r="M1892" s="174">
        <v>0</v>
      </c>
      <c r="N1892" s="174">
        <v>0</v>
      </c>
    </row>
    <row r="1893" spans="1:14" hidden="1" outlineLevel="1" x14ac:dyDescent="0.25">
      <c r="A1893" s="175" t="s">
        <v>363</v>
      </c>
      <c r="B1893" s="175" t="s">
        <v>364</v>
      </c>
      <c r="C1893" s="175" t="s">
        <v>189</v>
      </c>
      <c r="D1893" s="175" t="s">
        <v>190</v>
      </c>
      <c r="E1893" s="175"/>
      <c r="F1893" s="174">
        <v>0</v>
      </c>
      <c r="G1893" s="174">
        <v>0</v>
      </c>
      <c r="H1893" s="174">
        <v>0</v>
      </c>
      <c r="I1893" s="174">
        <v>0</v>
      </c>
      <c r="J1893" s="174">
        <v>0</v>
      </c>
      <c r="K1893" s="174">
        <v>0</v>
      </c>
      <c r="L1893" s="174">
        <v>0</v>
      </c>
      <c r="M1893" s="174">
        <v>0</v>
      </c>
      <c r="N1893" s="174">
        <v>0</v>
      </c>
    </row>
    <row r="1894" spans="1:14" hidden="1" outlineLevel="1" x14ac:dyDescent="0.25">
      <c r="A1894" s="175" t="s">
        <v>363</v>
      </c>
      <c r="B1894" s="175" t="s">
        <v>364</v>
      </c>
      <c r="C1894" s="175" t="s">
        <v>191</v>
      </c>
      <c r="D1894" s="175" t="s">
        <v>192</v>
      </c>
      <c r="E1894" s="175"/>
      <c r="F1894" s="174">
        <v>0</v>
      </c>
      <c r="G1894" s="174">
        <v>23808</v>
      </c>
      <c r="H1894" s="174">
        <v>0</v>
      </c>
      <c r="I1894" s="174">
        <v>0</v>
      </c>
      <c r="J1894" s="174">
        <v>0</v>
      </c>
      <c r="K1894" s="174">
        <v>0</v>
      </c>
      <c r="L1894" s="174">
        <v>0</v>
      </c>
      <c r="M1894" s="174">
        <v>0</v>
      </c>
      <c r="N1894" s="174">
        <v>23808</v>
      </c>
    </row>
    <row r="1895" spans="1:14" hidden="1" outlineLevel="1" x14ac:dyDescent="0.25">
      <c r="A1895" s="175" t="s">
        <v>363</v>
      </c>
      <c r="B1895" s="175" t="s">
        <v>364</v>
      </c>
      <c r="C1895" s="175" t="s">
        <v>193</v>
      </c>
      <c r="D1895" s="175" t="s">
        <v>194</v>
      </c>
      <c r="E1895" s="175"/>
      <c r="F1895" s="174">
        <v>0</v>
      </c>
      <c r="G1895" s="174">
        <v>0</v>
      </c>
      <c r="H1895" s="174">
        <v>0</v>
      </c>
      <c r="I1895" s="174">
        <v>0</v>
      </c>
      <c r="J1895" s="174">
        <v>0</v>
      </c>
      <c r="K1895" s="174">
        <v>0</v>
      </c>
      <c r="L1895" s="174">
        <v>0</v>
      </c>
      <c r="M1895" s="174">
        <v>0</v>
      </c>
      <c r="N1895" s="174">
        <v>0</v>
      </c>
    </row>
    <row r="1896" spans="1:14" hidden="1" outlineLevel="1" x14ac:dyDescent="0.25">
      <c r="A1896" s="175" t="s">
        <v>363</v>
      </c>
      <c r="B1896" s="175" t="s">
        <v>364</v>
      </c>
      <c r="C1896" s="175" t="s">
        <v>195</v>
      </c>
      <c r="D1896" s="175" t="s">
        <v>196</v>
      </c>
      <c r="E1896" s="175"/>
      <c r="F1896" s="174">
        <v>0</v>
      </c>
      <c r="G1896" s="174">
        <v>0</v>
      </c>
      <c r="H1896" s="174">
        <v>0</v>
      </c>
      <c r="I1896" s="174">
        <v>0</v>
      </c>
      <c r="J1896" s="174">
        <v>0</v>
      </c>
      <c r="K1896" s="174">
        <v>0</v>
      </c>
      <c r="L1896" s="174">
        <v>0</v>
      </c>
      <c r="M1896" s="174">
        <v>0</v>
      </c>
      <c r="N1896" s="174">
        <v>0</v>
      </c>
    </row>
    <row r="1897" spans="1:14" hidden="1" outlineLevel="1" x14ac:dyDescent="0.25">
      <c r="A1897" s="175" t="s">
        <v>363</v>
      </c>
      <c r="B1897" s="175" t="s">
        <v>364</v>
      </c>
      <c r="C1897" s="175" t="s">
        <v>197</v>
      </c>
      <c r="D1897" s="175" t="s">
        <v>198</v>
      </c>
      <c r="E1897" s="175"/>
      <c r="F1897" s="174">
        <v>0</v>
      </c>
      <c r="G1897" s="174">
        <v>0</v>
      </c>
      <c r="H1897" s="174">
        <v>0</v>
      </c>
      <c r="I1897" s="174">
        <v>0</v>
      </c>
      <c r="J1897" s="174">
        <v>0</v>
      </c>
      <c r="K1897" s="174">
        <v>0</v>
      </c>
      <c r="L1897" s="174">
        <v>0</v>
      </c>
      <c r="M1897" s="174">
        <v>0</v>
      </c>
      <c r="N1897" s="174">
        <v>0</v>
      </c>
    </row>
    <row r="1898" spans="1:14" hidden="1" outlineLevel="1" x14ac:dyDescent="0.25">
      <c r="A1898" s="175" t="s">
        <v>363</v>
      </c>
      <c r="B1898" s="175" t="s">
        <v>364</v>
      </c>
      <c r="C1898" s="175" t="s">
        <v>199</v>
      </c>
      <c r="D1898" s="175" t="s">
        <v>200</v>
      </c>
      <c r="E1898" s="175"/>
      <c r="F1898" s="174">
        <v>1728</v>
      </c>
      <c r="G1898" s="174">
        <v>0</v>
      </c>
      <c r="H1898" s="174">
        <v>0</v>
      </c>
      <c r="I1898" s="174">
        <v>0</v>
      </c>
      <c r="J1898" s="174">
        <v>0</v>
      </c>
      <c r="K1898" s="174">
        <v>0</v>
      </c>
      <c r="L1898" s="174">
        <v>0</v>
      </c>
      <c r="M1898" s="174">
        <v>0</v>
      </c>
      <c r="N1898" s="174">
        <v>1728</v>
      </c>
    </row>
    <row r="1899" spans="1:14" hidden="1" outlineLevel="1" x14ac:dyDescent="0.25">
      <c r="A1899" s="175" t="s">
        <v>363</v>
      </c>
      <c r="B1899" s="175" t="s">
        <v>364</v>
      </c>
      <c r="C1899" s="175" t="s">
        <v>201</v>
      </c>
      <c r="D1899" s="175" t="s">
        <v>202</v>
      </c>
      <c r="E1899" s="175"/>
      <c r="F1899" s="174">
        <v>192</v>
      </c>
      <c r="G1899" s="174">
        <v>0</v>
      </c>
      <c r="H1899" s="174">
        <v>0</v>
      </c>
      <c r="I1899" s="174">
        <v>0</v>
      </c>
      <c r="J1899" s="174">
        <v>0</v>
      </c>
      <c r="K1899" s="174">
        <v>0</v>
      </c>
      <c r="L1899" s="174">
        <v>0</v>
      </c>
      <c r="M1899" s="174">
        <v>0</v>
      </c>
      <c r="N1899" s="174">
        <v>192</v>
      </c>
    </row>
    <row r="1900" spans="1:14" hidden="1" outlineLevel="1" x14ac:dyDescent="0.25">
      <c r="A1900" s="175" t="s">
        <v>363</v>
      </c>
      <c r="B1900" s="175" t="s">
        <v>364</v>
      </c>
      <c r="C1900" s="175" t="s">
        <v>203</v>
      </c>
      <c r="D1900" s="175" t="s">
        <v>204</v>
      </c>
      <c r="E1900" s="175"/>
      <c r="F1900" s="174">
        <v>49920</v>
      </c>
      <c r="G1900" s="174">
        <v>0</v>
      </c>
      <c r="H1900" s="174">
        <v>0</v>
      </c>
      <c r="I1900" s="174">
        <v>0</v>
      </c>
      <c r="J1900" s="174">
        <v>0</v>
      </c>
      <c r="K1900" s="174">
        <v>0</v>
      </c>
      <c r="L1900" s="174">
        <v>0</v>
      </c>
      <c r="M1900" s="174">
        <v>0</v>
      </c>
      <c r="N1900" s="174">
        <v>49920</v>
      </c>
    </row>
    <row r="1901" spans="1:14" hidden="1" outlineLevel="1" x14ac:dyDescent="0.25">
      <c r="A1901" s="175" t="s">
        <v>363</v>
      </c>
      <c r="B1901" s="175" t="s">
        <v>364</v>
      </c>
      <c r="C1901" s="175" t="s">
        <v>205</v>
      </c>
      <c r="D1901" s="175" t="s">
        <v>206</v>
      </c>
      <c r="E1901" s="175"/>
      <c r="F1901" s="174">
        <v>6000</v>
      </c>
      <c r="G1901" s="174">
        <v>0</v>
      </c>
      <c r="H1901" s="174">
        <v>0</v>
      </c>
      <c r="I1901" s="174">
        <v>0</v>
      </c>
      <c r="J1901" s="174">
        <v>0</v>
      </c>
      <c r="K1901" s="174">
        <v>0</v>
      </c>
      <c r="L1901" s="174">
        <v>0</v>
      </c>
      <c r="M1901" s="174">
        <v>0</v>
      </c>
      <c r="N1901" s="174">
        <v>6000</v>
      </c>
    </row>
    <row r="1902" spans="1:14" hidden="1" outlineLevel="1" x14ac:dyDescent="0.25">
      <c r="A1902" s="175" t="s">
        <v>363</v>
      </c>
      <c r="B1902" s="175" t="s">
        <v>364</v>
      </c>
      <c r="C1902" s="175" t="s">
        <v>207</v>
      </c>
      <c r="D1902" s="175" t="s">
        <v>208</v>
      </c>
      <c r="E1902" s="175"/>
      <c r="F1902" s="174">
        <v>0</v>
      </c>
      <c r="G1902" s="174">
        <v>0</v>
      </c>
      <c r="H1902" s="174">
        <v>0</v>
      </c>
      <c r="I1902" s="174">
        <v>0</v>
      </c>
      <c r="J1902" s="174">
        <v>0</v>
      </c>
      <c r="K1902" s="174">
        <v>0</v>
      </c>
      <c r="L1902" s="174">
        <v>0</v>
      </c>
      <c r="M1902" s="174">
        <v>0</v>
      </c>
      <c r="N1902" s="174">
        <v>0</v>
      </c>
    </row>
    <row r="1903" spans="1:14" hidden="1" outlineLevel="1" x14ac:dyDescent="0.25">
      <c r="A1903" s="175" t="s">
        <v>363</v>
      </c>
      <c r="B1903" s="175" t="s">
        <v>364</v>
      </c>
      <c r="C1903" s="175" t="s">
        <v>209</v>
      </c>
      <c r="D1903" s="175" t="s">
        <v>210</v>
      </c>
      <c r="E1903" s="175"/>
      <c r="F1903" s="174">
        <v>122512</v>
      </c>
      <c r="G1903" s="174">
        <v>49184</v>
      </c>
      <c r="H1903" s="174">
        <v>0</v>
      </c>
      <c r="I1903" s="174">
        <v>0</v>
      </c>
      <c r="J1903" s="174">
        <v>3264</v>
      </c>
      <c r="K1903" s="174">
        <v>4704</v>
      </c>
      <c r="L1903" s="174">
        <v>0</v>
      </c>
      <c r="M1903" s="174">
        <v>0</v>
      </c>
      <c r="N1903" s="174">
        <v>179664</v>
      </c>
    </row>
    <row r="1904" spans="1:14" hidden="1" outlineLevel="1" x14ac:dyDescent="0.25">
      <c r="D1904" s="173" t="s">
        <v>211</v>
      </c>
      <c r="E1904" s="173"/>
    </row>
    <row r="1905" spans="1:14" hidden="1" outlineLevel="1" x14ac:dyDescent="0.25">
      <c r="A1905" s="175" t="s">
        <v>363</v>
      </c>
      <c r="B1905" s="175" t="s">
        <v>364</v>
      </c>
      <c r="C1905" s="175" t="s">
        <v>212</v>
      </c>
      <c r="D1905" s="175" t="s">
        <v>213</v>
      </c>
      <c r="E1905" s="175"/>
      <c r="F1905" s="174">
        <v>0</v>
      </c>
      <c r="G1905" s="174">
        <v>0</v>
      </c>
      <c r="H1905" s="174">
        <v>0</v>
      </c>
      <c r="I1905" s="174">
        <v>0</v>
      </c>
      <c r="J1905" s="174">
        <v>0</v>
      </c>
      <c r="K1905" s="174">
        <v>0</v>
      </c>
      <c r="L1905" s="174">
        <v>0</v>
      </c>
      <c r="M1905" s="174">
        <v>0</v>
      </c>
      <c r="N1905" s="174">
        <v>0</v>
      </c>
    </row>
    <row r="1906" spans="1:14" hidden="1" outlineLevel="1" x14ac:dyDescent="0.25">
      <c r="A1906" s="175" t="s">
        <v>363</v>
      </c>
      <c r="B1906" s="175" t="s">
        <v>364</v>
      </c>
      <c r="C1906" s="175" t="s">
        <v>214</v>
      </c>
      <c r="D1906" s="175" t="s">
        <v>215</v>
      </c>
      <c r="E1906" s="175"/>
      <c r="F1906" s="174">
        <v>0</v>
      </c>
      <c r="G1906" s="174">
        <v>0</v>
      </c>
      <c r="H1906" s="174">
        <v>0</v>
      </c>
      <c r="I1906" s="174">
        <v>0</v>
      </c>
      <c r="J1906" s="174">
        <v>0</v>
      </c>
      <c r="K1906" s="174">
        <v>0</v>
      </c>
      <c r="L1906" s="174">
        <v>0</v>
      </c>
      <c r="M1906" s="174">
        <v>0</v>
      </c>
      <c r="N1906" s="174">
        <v>0</v>
      </c>
    </row>
    <row r="1907" spans="1:14" hidden="1" outlineLevel="1" x14ac:dyDescent="0.25">
      <c r="A1907" s="175" t="s">
        <v>363</v>
      </c>
      <c r="B1907" s="175" t="s">
        <v>364</v>
      </c>
      <c r="C1907" s="175" t="s">
        <v>216</v>
      </c>
      <c r="D1907" s="175" t="s">
        <v>217</v>
      </c>
      <c r="E1907" s="175"/>
      <c r="F1907" s="174">
        <v>0</v>
      </c>
      <c r="G1907" s="174">
        <v>0</v>
      </c>
      <c r="H1907" s="174">
        <v>0</v>
      </c>
      <c r="I1907" s="174">
        <v>0</v>
      </c>
      <c r="J1907" s="174">
        <v>0</v>
      </c>
      <c r="K1907" s="174">
        <v>0</v>
      </c>
      <c r="L1907" s="174">
        <v>0</v>
      </c>
      <c r="M1907" s="174">
        <v>0</v>
      </c>
      <c r="N1907" s="174">
        <v>0</v>
      </c>
    </row>
    <row r="1908" spans="1:14" hidden="1" outlineLevel="1" x14ac:dyDescent="0.25">
      <c r="A1908" s="175" t="s">
        <v>363</v>
      </c>
      <c r="B1908" s="175" t="s">
        <v>364</v>
      </c>
      <c r="C1908" s="175" t="s">
        <v>218</v>
      </c>
      <c r="D1908" s="175" t="s">
        <v>219</v>
      </c>
      <c r="E1908" s="175"/>
      <c r="F1908" s="174">
        <v>0</v>
      </c>
      <c r="G1908" s="174">
        <v>0</v>
      </c>
      <c r="H1908" s="174">
        <v>0</v>
      </c>
      <c r="I1908" s="174">
        <v>0</v>
      </c>
      <c r="J1908" s="174">
        <v>0</v>
      </c>
      <c r="K1908" s="174">
        <v>0</v>
      </c>
      <c r="L1908" s="174">
        <v>0</v>
      </c>
      <c r="M1908" s="174">
        <v>0</v>
      </c>
      <c r="N1908" s="174">
        <v>0</v>
      </c>
    </row>
    <row r="1909" spans="1:14" hidden="1" outlineLevel="1" x14ac:dyDescent="0.25">
      <c r="A1909" s="175" t="s">
        <v>363</v>
      </c>
      <c r="B1909" s="175" t="s">
        <v>364</v>
      </c>
      <c r="C1909" s="175" t="s">
        <v>482</v>
      </c>
      <c r="D1909" s="175" t="s">
        <v>483</v>
      </c>
      <c r="E1909" s="175"/>
      <c r="F1909" s="174">
        <v>0</v>
      </c>
      <c r="G1909" s="174">
        <v>0</v>
      </c>
      <c r="H1909" s="174">
        <v>0</v>
      </c>
      <c r="I1909" s="174">
        <v>0</v>
      </c>
      <c r="J1909" s="174">
        <v>0</v>
      </c>
      <c r="K1909" s="174">
        <v>0</v>
      </c>
      <c r="L1909" s="174">
        <v>0</v>
      </c>
      <c r="M1909" s="174">
        <v>0</v>
      </c>
      <c r="N1909" s="174">
        <v>0</v>
      </c>
    </row>
    <row r="1910" spans="1:14" hidden="1" outlineLevel="1" x14ac:dyDescent="0.25">
      <c r="A1910" s="175" t="s">
        <v>363</v>
      </c>
      <c r="B1910" s="175" t="s">
        <v>364</v>
      </c>
      <c r="C1910" s="175" t="s">
        <v>484</v>
      </c>
      <c r="D1910" s="175" t="s">
        <v>220</v>
      </c>
      <c r="E1910" s="175"/>
      <c r="F1910" s="174">
        <v>0</v>
      </c>
      <c r="G1910" s="174">
        <v>0</v>
      </c>
      <c r="H1910" s="174">
        <v>0</v>
      </c>
      <c r="I1910" s="174">
        <v>0</v>
      </c>
      <c r="J1910" s="174">
        <v>0</v>
      </c>
      <c r="K1910" s="174">
        <v>0</v>
      </c>
      <c r="L1910" s="174">
        <v>0</v>
      </c>
      <c r="M1910" s="174">
        <v>0</v>
      </c>
      <c r="N1910" s="174">
        <v>0</v>
      </c>
    </row>
    <row r="1911" spans="1:14" hidden="1" outlineLevel="1" x14ac:dyDescent="0.25"/>
    <row r="1912" spans="1:14" hidden="1" outlineLevel="1" x14ac:dyDescent="0.25"/>
    <row r="1913" spans="1:14" hidden="1" outlineLevel="1" x14ac:dyDescent="0.25">
      <c r="A1913" s="173" t="s">
        <v>365</v>
      </c>
    </row>
    <row r="1914" spans="1:14" hidden="1" outlineLevel="1" x14ac:dyDescent="0.25">
      <c r="A1914" s="175" t="s">
        <v>6</v>
      </c>
      <c r="B1914" s="175" t="s">
        <v>143</v>
      </c>
      <c r="C1914" s="175" t="s">
        <v>14</v>
      </c>
      <c r="D1914" s="173" t="s">
        <v>144</v>
      </c>
      <c r="E1914" s="173"/>
      <c r="F1914" s="174" t="s">
        <v>145</v>
      </c>
      <c r="G1914" s="174" t="s">
        <v>146</v>
      </c>
      <c r="H1914" s="174" t="s">
        <v>147</v>
      </c>
      <c r="I1914" s="174" t="s">
        <v>148</v>
      </c>
      <c r="J1914" s="174" t="s">
        <v>149</v>
      </c>
      <c r="K1914" s="174" t="s">
        <v>150</v>
      </c>
      <c r="L1914" s="174" t="s">
        <v>151</v>
      </c>
      <c r="M1914" s="174" t="s">
        <v>152</v>
      </c>
      <c r="N1914" s="174" t="s">
        <v>5</v>
      </c>
    </row>
    <row r="1915" spans="1:14" hidden="1" outlineLevel="1" x14ac:dyDescent="0.25">
      <c r="A1915" s="175" t="s">
        <v>366</v>
      </c>
      <c r="B1915" s="175" t="s">
        <v>367</v>
      </c>
      <c r="C1915" s="175" t="s">
        <v>155</v>
      </c>
      <c r="D1915" s="175" t="s">
        <v>156</v>
      </c>
      <c r="E1915" s="175"/>
      <c r="F1915" s="174">
        <v>0</v>
      </c>
      <c r="G1915" s="174">
        <v>0</v>
      </c>
      <c r="H1915" s="174">
        <v>0</v>
      </c>
      <c r="I1915" s="174">
        <v>0</v>
      </c>
      <c r="J1915" s="174">
        <v>0</v>
      </c>
      <c r="K1915" s="174">
        <v>0</v>
      </c>
      <c r="L1915" s="174">
        <v>0</v>
      </c>
      <c r="M1915" s="174">
        <v>0</v>
      </c>
      <c r="N1915" s="174">
        <v>0</v>
      </c>
    </row>
    <row r="1916" spans="1:14" hidden="1" outlineLevel="1" x14ac:dyDescent="0.25">
      <c r="A1916" s="175" t="s">
        <v>366</v>
      </c>
      <c r="B1916" s="175" t="s">
        <v>367</v>
      </c>
      <c r="C1916" s="175" t="s">
        <v>157</v>
      </c>
      <c r="D1916" s="175" t="s">
        <v>158</v>
      </c>
      <c r="E1916" s="175"/>
      <c r="F1916" s="174">
        <v>0</v>
      </c>
      <c r="G1916" s="174">
        <v>0</v>
      </c>
      <c r="H1916" s="174">
        <v>0</v>
      </c>
      <c r="I1916" s="174">
        <v>0</v>
      </c>
      <c r="J1916" s="174">
        <v>0</v>
      </c>
      <c r="K1916" s="174">
        <v>0</v>
      </c>
      <c r="L1916" s="174">
        <v>0</v>
      </c>
      <c r="M1916" s="174">
        <v>0</v>
      </c>
      <c r="N1916" s="174">
        <v>0</v>
      </c>
    </row>
    <row r="1917" spans="1:14" hidden="1" outlineLevel="1" x14ac:dyDescent="0.25">
      <c r="A1917" s="175" t="s">
        <v>366</v>
      </c>
      <c r="B1917" s="175" t="s">
        <v>367</v>
      </c>
      <c r="C1917" s="175" t="s">
        <v>159</v>
      </c>
      <c r="D1917" s="175" t="s">
        <v>160</v>
      </c>
      <c r="E1917" s="175"/>
      <c r="F1917" s="174">
        <v>0</v>
      </c>
      <c r="G1917" s="174">
        <v>6512</v>
      </c>
      <c r="H1917" s="174">
        <v>0</v>
      </c>
      <c r="I1917" s="174">
        <v>0</v>
      </c>
      <c r="J1917" s="174">
        <v>0</v>
      </c>
      <c r="K1917" s="174">
        <v>0</v>
      </c>
      <c r="L1917" s="174">
        <v>0</v>
      </c>
      <c r="M1917" s="174">
        <v>0</v>
      </c>
      <c r="N1917" s="174">
        <v>6512</v>
      </c>
    </row>
    <row r="1918" spans="1:14" hidden="1" outlineLevel="1" x14ac:dyDescent="0.25">
      <c r="A1918" s="175" t="s">
        <v>366</v>
      </c>
      <c r="B1918" s="175" t="s">
        <v>367</v>
      </c>
      <c r="C1918" s="175" t="s">
        <v>161</v>
      </c>
      <c r="D1918" s="175" t="s">
        <v>162</v>
      </c>
      <c r="E1918" s="175"/>
      <c r="F1918" s="174">
        <v>96</v>
      </c>
      <c r="G1918" s="174">
        <v>64</v>
      </c>
      <c r="H1918" s="174">
        <v>0</v>
      </c>
      <c r="I1918" s="174">
        <v>0</v>
      </c>
      <c r="J1918" s="174">
        <v>0</v>
      </c>
      <c r="K1918" s="174">
        <v>96</v>
      </c>
      <c r="L1918" s="174">
        <v>0</v>
      </c>
      <c r="M1918" s="174">
        <v>0</v>
      </c>
      <c r="N1918" s="174">
        <v>256</v>
      </c>
    </row>
    <row r="1919" spans="1:14" hidden="1" outlineLevel="1" x14ac:dyDescent="0.25">
      <c r="A1919" s="175" t="s">
        <v>366</v>
      </c>
      <c r="B1919" s="175" t="s">
        <v>367</v>
      </c>
      <c r="C1919" s="175" t="s">
        <v>163</v>
      </c>
      <c r="D1919" s="175" t="s">
        <v>164</v>
      </c>
      <c r="E1919" s="175"/>
      <c r="F1919" s="174">
        <v>0</v>
      </c>
      <c r="G1919" s="174">
        <v>0</v>
      </c>
      <c r="H1919" s="174">
        <v>0</v>
      </c>
      <c r="I1919" s="174">
        <v>0</v>
      </c>
      <c r="J1919" s="174">
        <v>0</v>
      </c>
      <c r="K1919" s="174">
        <v>0</v>
      </c>
      <c r="L1919" s="174">
        <v>0</v>
      </c>
      <c r="M1919" s="174">
        <v>0</v>
      </c>
      <c r="N1919" s="174">
        <v>0</v>
      </c>
    </row>
    <row r="1920" spans="1:14" hidden="1" outlineLevel="1" x14ac:dyDescent="0.25">
      <c r="A1920" s="175" t="s">
        <v>366</v>
      </c>
      <c r="B1920" s="175" t="s">
        <v>367</v>
      </c>
      <c r="C1920" s="175" t="s">
        <v>165</v>
      </c>
      <c r="D1920" s="175" t="s">
        <v>166</v>
      </c>
      <c r="E1920" s="175"/>
      <c r="F1920" s="174">
        <v>0</v>
      </c>
      <c r="G1920" s="174">
        <v>0</v>
      </c>
      <c r="H1920" s="174">
        <v>0</v>
      </c>
      <c r="I1920" s="174">
        <v>0</v>
      </c>
      <c r="J1920" s="174">
        <v>0</v>
      </c>
      <c r="K1920" s="174">
        <v>0</v>
      </c>
      <c r="L1920" s="174">
        <v>0</v>
      </c>
      <c r="M1920" s="174">
        <v>0</v>
      </c>
      <c r="N1920" s="174">
        <v>0</v>
      </c>
    </row>
    <row r="1921" spans="1:14" hidden="1" outlineLevel="1" x14ac:dyDescent="0.25">
      <c r="A1921" s="175" t="s">
        <v>366</v>
      </c>
      <c r="B1921" s="175" t="s">
        <v>367</v>
      </c>
      <c r="C1921" s="175" t="s">
        <v>167</v>
      </c>
      <c r="D1921" s="175" t="s">
        <v>168</v>
      </c>
      <c r="E1921" s="175"/>
      <c r="F1921" s="174">
        <v>0</v>
      </c>
      <c r="G1921" s="174">
        <v>240</v>
      </c>
      <c r="H1921" s="174">
        <v>0</v>
      </c>
      <c r="I1921" s="174">
        <v>0</v>
      </c>
      <c r="J1921" s="174">
        <v>0</v>
      </c>
      <c r="K1921" s="174">
        <v>0</v>
      </c>
      <c r="L1921" s="174">
        <v>0</v>
      </c>
      <c r="M1921" s="174">
        <v>0</v>
      </c>
      <c r="N1921" s="174">
        <v>240</v>
      </c>
    </row>
    <row r="1922" spans="1:14" hidden="1" outlineLevel="1" x14ac:dyDescent="0.25">
      <c r="A1922" s="175" t="s">
        <v>366</v>
      </c>
      <c r="B1922" s="175" t="s">
        <v>367</v>
      </c>
      <c r="C1922" s="175" t="s">
        <v>169</v>
      </c>
      <c r="D1922" s="175" t="s">
        <v>170</v>
      </c>
      <c r="E1922" s="175"/>
      <c r="F1922" s="174">
        <v>0</v>
      </c>
      <c r="G1922" s="174">
        <v>0</v>
      </c>
      <c r="H1922" s="174">
        <v>0</v>
      </c>
      <c r="I1922" s="174">
        <v>0</v>
      </c>
      <c r="J1922" s="174">
        <v>0</v>
      </c>
      <c r="K1922" s="174">
        <v>0</v>
      </c>
      <c r="L1922" s="174">
        <v>0</v>
      </c>
      <c r="M1922" s="174">
        <v>0</v>
      </c>
      <c r="N1922" s="174">
        <v>0</v>
      </c>
    </row>
    <row r="1923" spans="1:14" hidden="1" outlineLevel="1" x14ac:dyDescent="0.25">
      <c r="A1923" s="175" t="s">
        <v>366</v>
      </c>
      <c r="B1923" s="175" t="s">
        <v>367</v>
      </c>
      <c r="C1923" s="175" t="s">
        <v>171</v>
      </c>
      <c r="D1923" s="175" t="s">
        <v>172</v>
      </c>
      <c r="E1923" s="175"/>
      <c r="F1923" s="174">
        <v>48</v>
      </c>
      <c r="G1923" s="174">
        <v>0</v>
      </c>
      <c r="H1923" s="174">
        <v>0</v>
      </c>
      <c r="I1923" s="174">
        <v>0</v>
      </c>
      <c r="J1923" s="174">
        <v>1280</v>
      </c>
      <c r="K1923" s="174">
        <v>0</v>
      </c>
      <c r="L1923" s="174">
        <v>0</v>
      </c>
      <c r="M1923" s="174">
        <v>0</v>
      </c>
      <c r="N1923" s="174">
        <v>1328</v>
      </c>
    </row>
    <row r="1924" spans="1:14" hidden="1" outlineLevel="1" x14ac:dyDescent="0.25">
      <c r="A1924" s="175" t="s">
        <v>366</v>
      </c>
      <c r="B1924" s="175" t="s">
        <v>367</v>
      </c>
      <c r="C1924" s="175" t="s">
        <v>173</v>
      </c>
      <c r="D1924" s="175" t="s">
        <v>174</v>
      </c>
      <c r="E1924" s="175"/>
      <c r="F1924" s="174">
        <v>0</v>
      </c>
      <c r="G1924" s="174">
        <v>0</v>
      </c>
      <c r="H1924" s="174">
        <v>0</v>
      </c>
      <c r="I1924" s="174">
        <v>0</v>
      </c>
      <c r="J1924" s="174">
        <v>0</v>
      </c>
      <c r="K1924" s="174">
        <v>0</v>
      </c>
      <c r="L1924" s="174">
        <v>0</v>
      </c>
      <c r="M1924" s="174">
        <v>0</v>
      </c>
      <c r="N1924" s="174">
        <v>0</v>
      </c>
    </row>
    <row r="1925" spans="1:14" hidden="1" outlineLevel="1" x14ac:dyDescent="0.25">
      <c r="A1925" s="175" t="s">
        <v>366</v>
      </c>
      <c r="B1925" s="175" t="s">
        <v>367</v>
      </c>
      <c r="C1925" s="175" t="s">
        <v>175</v>
      </c>
      <c r="D1925" s="175" t="s">
        <v>176</v>
      </c>
      <c r="E1925" s="175"/>
      <c r="F1925" s="174">
        <v>0</v>
      </c>
      <c r="G1925" s="174">
        <v>0</v>
      </c>
      <c r="H1925" s="174">
        <v>0</v>
      </c>
      <c r="I1925" s="174">
        <v>0</v>
      </c>
      <c r="J1925" s="174">
        <v>0</v>
      </c>
      <c r="K1925" s="174">
        <v>96</v>
      </c>
      <c r="L1925" s="174">
        <v>0</v>
      </c>
      <c r="M1925" s="174">
        <v>0</v>
      </c>
      <c r="N1925" s="174">
        <v>96</v>
      </c>
    </row>
    <row r="1926" spans="1:14" hidden="1" outlineLevel="1" x14ac:dyDescent="0.25">
      <c r="A1926" s="175" t="s">
        <v>366</v>
      </c>
      <c r="B1926" s="175" t="s">
        <v>367</v>
      </c>
      <c r="C1926" s="175" t="s">
        <v>177</v>
      </c>
      <c r="D1926" s="175" t="s">
        <v>178</v>
      </c>
      <c r="E1926" s="175"/>
      <c r="F1926" s="174">
        <v>41472</v>
      </c>
      <c r="G1926" s="174">
        <v>0</v>
      </c>
      <c r="H1926" s="174">
        <v>0</v>
      </c>
      <c r="I1926" s="174">
        <v>0</v>
      </c>
      <c r="J1926" s="174">
        <v>0</v>
      </c>
      <c r="K1926" s="174">
        <v>0</v>
      </c>
      <c r="L1926" s="174">
        <v>0</v>
      </c>
      <c r="M1926" s="174">
        <v>0</v>
      </c>
      <c r="N1926" s="174">
        <v>41472</v>
      </c>
    </row>
    <row r="1927" spans="1:14" hidden="1" outlineLevel="1" x14ac:dyDescent="0.25">
      <c r="A1927" s="175" t="s">
        <v>366</v>
      </c>
      <c r="B1927" s="175" t="s">
        <v>367</v>
      </c>
      <c r="C1927" s="175" t="s">
        <v>179</v>
      </c>
      <c r="D1927" s="175" t="s">
        <v>180</v>
      </c>
      <c r="E1927" s="175"/>
      <c r="F1927" s="174">
        <v>192</v>
      </c>
      <c r="G1927" s="174">
        <v>0</v>
      </c>
      <c r="H1927" s="174">
        <v>0</v>
      </c>
      <c r="I1927" s="174">
        <v>0</v>
      </c>
      <c r="J1927" s="174">
        <v>0</v>
      </c>
      <c r="K1927" s="174">
        <v>0</v>
      </c>
      <c r="L1927" s="174">
        <v>0</v>
      </c>
      <c r="M1927" s="174">
        <v>0</v>
      </c>
      <c r="N1927" s="174">
        <v>192</v>
      </c>
    </row>
    <row r="1928" spans="1:14" hidden="1" outlineLevel="1" x14ac:dyDescent="0.25">
      <c r="A1928" s="175" t="s">
        <v>366</v>
      </c>
      <c r="B1928" s="175" t="s">
        <v>367</v>
      </c>
      <c r="C1928" s="175" t="s">
        <v>181</v>
      </c>
      <c r="D1928" s="175" t="s">
        <v>182</v>
      </c>
      <c r="E1928" s="175"/>
      <c r="F1928" s="174">
        <v>0</v>
      </c>
      <c r="G1928" s="174">
        <v>0</v>
      </c>
      <c r="H1928" s="174">
        <v>0</v>
      </c>
      <c r="I1928" s="174">
        <v>0</v>
      </c>
      <c r="J1928" s="174">
        <v>0</v>
      </c>
      <c r="K1928" s="174">
        <v>0</v>
      </c>
      <c r="L1928" s="174">
        <v>0</v>
      </c>
      <c r="M1928" s="174">
        <v>0</v>
      </c>
      <c r="N1928" s="174">
        <v>0</v>
      </c>
    </row>
    <row r="1929" spans="1:14" hidden="1" outlineLevel="1" x14ac:dyDescent="0.25">
      <c r="A1929" s="175" t="s">
        <v>366</v>
      </c>
      <c r="B1929" s="175" t="s">
        <v>367</v>
      </c>
      <c r="C1929" s="175" t="s">
        <v>183</v>
      </c>
      <c r="D1929" s="175" t="s">
        <v>184</v>
      </c>
      <c r="E1929" s="175"/>
      <c r="F1929" s="174">
        <v>0</v>
      </c>
      <c r="G1929" s="174">
        <v>0</v>
      </c>
      <c r="H1929" s="174">
        <v>0</v>
      </c>
      <c r="I1929" s="174">
        <v>0</v>
      </c>
      <c r="J1929" s="174">
        <v>0</v>
      </c>
      <c r="K1929" s="174">
        <v>0</v>
      </c>
      <c r="L1929" s="174">
        <v>0</v>
      </c>
      <c r="M1929" s="174">
        <v>0</v>
      </c>
      <c r="N1929" s="174">
        <v>0</v>
      </c>
    </row>
    <row r="1930" spans="1:14" hidden="1" outlineLevel="1" x14ac:dyDescent="0.25">
      <c r="A1930" s="175" t="s">
        <v>366</v>
      </c>
      <c r="B1930" s="175" t="s">
        <v>367</v>
      </c>
      <c r="C1930" s="175" t="s">
        <v>185</v>
      </c>
      <c r="D1930" s="175" t="s">
        <v>186</v>
      </c>
      <c r="E1930" s="175"/>
      <c r="F1930" s="174">
        <v>0</v>
      </c>
      <c r="G1930" s="174">
        <v>0</v>
      </c>
      <c r="H1930" s="174">
        <v>0</v>
      </c>
      <c r="I1930" s="174">
        <v>0</v>
      </c>
      <c r="J1930" s="174">
        <v>0</v>
      </c>
      <c r="K1930" s="174">
        <v>7104</v>
      </c>
      <c r="L1930" s="174">
        <v>0</v>
      </c>
      <c r="M1930" s="174">
        <v>0</v>
      </c>
      <c r="N1930" s="174">
        <v>7104</v>
      </c>
    </row>
    <row r="1931" spans="1:14" hidden="1" outlineLevel="1" x14ac:dyDescent="0.25">
      <c r="A1931" s="175" t="s">
        <v>366</v>
      </c>
      <c r="B1931" s="175" t="s">
        <v>367</v>
      </c>
      <c r="C1931" s="175" t="s">
        <v>187</v>
      </c>
      <c r="D1931" s="175" t="s">
        <v>188</v>
      </c>
      <c r="E1931" s="175"/>
      <c r="F1931" s="174">
        <v>0</v>
      </c>
      <c r="G1931" s="174">
        <v>0</v>
      </c>
      <c r="H1931" s="174">
        <v>0</v>
      </c>
      <c r="I1931" s="174">
        <v>0</v>
      </c>
      <c r="J1931" s="174">
        <v>0</v>
      </c>
      <c r="K1931" s="174">
        <v>0</v>
      </c>
      <c r="L1931" s="174">
        <v>0</v>
      </c>
      <c r="M1931" s="174">
        <v>0</v>
      </c>
      <c r="N1931" s="174">
        <v>0</v>
      </c>
    </row>
    <row r="1932" spans="1:14" hidden="1" outlineLevel="1" x14ac:dyDescent="0.25">
      <c r="A1932" s="175" t="s">
        <v>366</v>
      </c>
      <c r="B1932" s="175" t="s">
        <v>367</v>
      </c>
      <c r="C1932" s="175" t="s">
        <v>189</v>
      </c>
      <c r="D1932" s="175" t="s">
        <v>190</v>
      </c>
      <c r="E1932" s="175"/>
      <c r="F1932" s="174">
        <v>0</v>
      </c>
      <c r="G1932" s="174">
        <v>0</v>
      </c>
      <c r="H1932" s="174">
        <v>0</v>
      </c>
      <c r="I1932" s="174">
        <v>0</v>
      </c>
      <c r="J1932" s="174">
        <v>0</v>
      </c>
      <c r="K1932" s="174">
        <v>0</v>
      </c>
      <c r="L1932" s="174">
        <v>0</v>
      </c>
      <c r="M1932" s="174">
        <v>0</v>
      </c>
      <c r="N1932" s="174">
        <v>0</v>
      </c>
    </row>
    <row r="1933" spans="1:14" hidden="1" outlineLevel="1" x14ac:dyDescent="0.25">
      <c r="A1933" s="175" t="s">
        <v>366</v>
      </c>
      <c r="B1933" s="175" t="s">
        <v>367</v>
      </c>
      <c r="C1933" s="175" t="s">
        <v>191</v>
      </c>
      <c r="D1933" s="175" t="s">
        <v>192</v>
      </c>
      <c r="E1933" s="175"/>
      <c r="F1933" s="174">
        <v>0</v>
      </c>
      <c r="G1933" s="174">
        <v>14048</v>
      </c>
      <c r="H1933" s="174">
        <v>0</v>
      </c>
      <c r="I1933" s="174">
        <v>0</v>
      </c>
      <c r="J1933" s="174">
        <v>0</v>
      </c>
      <c r="K1933" s="174">
        <v>0</v>
      </c>
      <c r="L1933" s="174">
        <v>0</v>
      </c>
      <c r="M1933" s="174">
        <v>0</v>
      </c>
      <c r="N1933" s="174">
        <v>14048</v>
      </c>
    </row>
    <row r="1934" spans="1:14" hidden="1" outlineLevel="1" x14ac:dyDescent="0.25">
      <c r="A1934" s="175" t="s">
        <v>366</v>
      </c>
      <c r="B1934" s="175" t="s">
        <v>367</v>
      </c>
      <c r="C1934" s="175" t="s">
        <v>193</v>
      </c>
      <c r="D1934" s="175" t="s">
        <v>194</v>
      </c>
      <c r="E1934" s="175"/>
      <c r="F1934" s="174">
        <v>0</v>
      </c>
      <c r="G1934" s="174">
        <v>0</v>
      </c>
      <c r="H1934" s="174">
        <v>0</v>
      </c>
      <c r="I1934" s="174">
        <v>0</v>
      </c>
      <c r="J1934" s="174">
        <v>0</v>
      </c>
      <c r="K1934" s="174">
        <v>0</v>
      </c>
      <c r="L1934" s="174">
        <v>0</v>
      </c>
      <c r="M1934" s="174">
        <v>0</v>
      </c>
      <c r="N1934" s="174">
        <v>0</v>
      </c>
    </row>
    <row r="1935" spans="1:14" hidden="1" outlineLevel="1" x14ac:dyDescent="0.25">
      <c r="A1935" s="175" t="s">
        <v>366</v>
      </c>
      <c r="B1935" s="175" t="s">
        <v>367</v>
      </c>
      <c r="C1935" s="175" t="s">
        <v>195</v>
      </c>
      <c r="D1935" s="175" t="s">
        <v>196</v>
      </c>
      <c r="E1935" s="175"/>
      <c r="F1935" s="174">
        <v>0</v>
      </c>
      <c r="G1935" s="174">
        <v>0</v>
      </c>
      <c r="H1935" s="174">
        <v>0</v>
      </c>
      <c r="I1935" s="174">
        <v>0</v>
      </c>
      <c r="J1935" s="174">
        <v>0</v>
      </c>
      <c r="K1935" s="174">
        <v>0</v>
      </c>
      <c r="L1935" s="174">
        <v>0</v>
      </c>
      <c r="M1935" s="174">
        <v>0</v>
      </c>
      <c r="N1935" s="174">
        <v>0</v>
      </c>
    </row>
    <row r="1936" spans="1:14" hidden="1" outlineLevel="1" x14ac:dyDescent="0.25">
      <c r="A1936" s="175" t="s">
        <v>366</v>
      </c>
      <c r="B1936" s="175" t="s">
        <v>367</v>
      </c>
      <c r="C1936" s="175" t="s">
        <v>197</v>
      </c>
      <c r="D1936" s="175" t="s">
        <v>198</v>
      </c>
      <c r="E1936" s="175"/>
      <c r="F1936" s="174">
        <v>0</v>
      </c>
      <c r="G1936" s="174">
        <v>0</v>
      </c>
      <c r="H1936" s="174">
        <v>0</v>
      </c>
      <c r="I1936" s="174">
        <v>0</v>
      </c>
      <c r="J1936" s="174">
        <v>0</v>
      </c>
      <c r="K1936" s="174">
        <v>0</v>
      </c>
      <c r="L1936" s="174">
        <v>0</v>
      </c>
      <c r="M1936" s="174">
        <v>0</v>
      </c>
      <c r="N1936" s="174">
        <v>0</v>
      </c>
    </row>
    <row r="1937" spans="1:14" hidden="1" outlineLevel="1" x14ac:dyDescent="0.25">
      <c r="A1937" s="175" t="s">
        <v>366</v>
      </c>
      <c r="B1937" s="175" t="s">
        <v>367</v>
      </c>
      <c r="C1937" s="175" t="s">
        <v>199</v>
      </c>
      <c r="D1937" s="175" t="s">
        <v>200</v>
      </c>
      <c r="E1937" s="175"/>
      <c r="F1937" s="174">
        <v>384</v>
      </c>
      <c r="G1937" s="174">
        <v>0</v>
      </c>
      <c r="H1937" s="174">
        <v>0</v>
      </c>
      <c r="I1937" s="174">
        <v>0</v>
      </c>
      <c r="J1937" s="174">
        <v>0</v>
      </c>
      <c r="K1937" s="174">
        <v>0</v>
      </c>
      <c r="L1937" s="174">
        <v>0</v>
      </c>
      <c r="M1937" s="174">
        <v>0</v>
      </c>
      <c r="N1937" s="174">
        <v>384</v>
      </c>
    </row>
    <row r="1938" spans="1:14" hidden="1" outlineLevel="1" x14ac:dyDescent="0.25">
      <c r="A1938" s="175" t="s">
        <v>366</v>
      </c>
      <c r="B1938" s="175" t="s">
        <v>367</v>
      </c>
      <c r="C1938" s="175" t="s">
        <v>201</v>
      </c>
      <c r="D1938" s="175" t="s">
        <v>202</v>
      </c>
      <c r="E1938" s="175"/>
      <c r="F1938" s="174">
        <v>96</v>
      </c>
      <c r="G1938" s="174">
        <v>0</v>
      </c>
      <c r="H1938" s="174">
        <v>0</v>
      </c>
      <c r="I1938" s="174">
        <v>0</v>
      </c>
      <c r="J1938" s="174">
        <v>0</v>
      </c>
      <c r="K1938" s="174">
        <v>0</v>
      </c>
      <c r="L1938" s="174">
        <v>0</v>
      </c>
      <c r="M1938" s="174">
        <v>0</v>
      </c>
      <c r="N1938" s="174">
        <v>96</v>
      </c>
    </row>
    <row r="1939" spans="1:14" hidden="1" outlineLevel="1" x14ac:dyDescent="0.25">
      <c r="A1939" s="175" t="s">
        <v>366</v>
      </c>
      <c r="B1939" s="175" t="s">
        <v>367</v>
      </c>
      <c r="C1939" s="175" t="s">
        <v>203</v>
      </c>
      <c r="D1939" s="175" t="s">
        <v>204</v>
      </c>
      <c r="E1939" s="175"/>
      <c r="F1939" s="174">
        <v>39360</v>
      </c>
      <c r="G1939" s="174">
        <v>0</v>
      </c>
      <c r="H1939" s="174">
        <v>0</v>
      </c>
      <c r="I1939" s="174">
        <v>0</v>
      </c>
      <c r="J1939" s="174">
        <v>0</v>
      </c>
      <c r="K1939" s="174">
        <v>0</v>
      </c>
      <c r="L1939" s="174">
        <v>0</v>
      </c>
      <c r="M1939" s="174">
        <v>0</v>
      </c>
      <c r="N1939" s="174">
        <v>39360</v>
      </c>
    </row>
    <row r="1940" spans="1:14" hidden="1" outlineLevel="1" x14ac:dyDescent="0.25">
      <c r="A1940" s="175" t="s">
        <v>366</v>
      </c>
      <c r="B1940" s="175" t="s">
        <v>367</v>
      </c>
      <c r="C1940" s="175" t="s">
        <v>205</v>
      </c>
      <c r="D1940" s="175" t="s">
        <v>206</v>
      </c>
      <c r="E1940" s="175"/>
      <c r="F1940" s="174">
        <v>1200</v>
      </c>
      <c r="G1940" s="174">
        <v>0</v>
      </c>
      <c r="H1940" s="174">
        <v>0</v>
      </c>
      <c r="I1940" s="174">
        <v>0</v>
      </c>
      <c r="J1940" s="174">
        <v>0</v>
      </c>
      <c r="K1940" s="174">
        <v>0</v>
      </c>
      <c r="L1940" s="174">
        <v>0</v>
      </c>
      <c r="M1940" s="174">
        <v>0</v>
      </c>
      <c r="N1940" s="174">
        <v>1200</v>
      </c>
    </row>
    <row r="1941" spans="1:14" hidden="1" outlineLevel="1" x14ac:dyDescent="0.25">
      <c r="A1941" s="175" t="s">
        <v>366</v>
      </c>
      <c r="B1941" s="175" t="s">
        <v>367</v>
      </c>
      <c r="C1941" s="175" t="s">
        <v>207</v>
      </c>
      <c r="D1941" s="175" t="s">
        <v>208</v>
      </c>
      <c r="E1941" s="175"/>
      <c r="F1941" s="174">
        <v>0</v>
      </c>
      <c r="G1941" s="174">
        <v>0</v>
      </c>
      <c r="H1941" s="174">
        <v>0</v>
      </c>
      <c r="I1941" s="174">
        <v>0</v>
      </c>
      <c r="J1941" s="174">
        <v>0</v>
      </c>
      <c r="K1941" s="174">
        <v>0</v>
      </c>
      <c r="L1941" s="174">
        <v>0</v>
      </c>
      <c r="M1941" s="174">
        <v>0</v>
      </c>
      <c r="N1941" s="174">
        <v>0</v>
      </c>
    </row>
    <row r="1942" spans="1:14" hidden="1" outlineLevel="1" x14ac:dyDescent="0.25">
      <c r="A1942" s="175" t="s">
        <v>366</v>
      </c>
      <c r="B1942" s="175" t="s">
        <v>367</v>
      </c>
      <c r="C1942" s="175" t="s">
        <v>209</v>
      </c>
      <c r="D1942" s="175" t="s">
        <v>210</v>
      </c>
      <c r="E1942" s="175"/>
      <c r="F1942" s="174">
        <v>82848</v>
      </c>
      <c r="G1942" s="174">
        <v>20864</v>
      </c>
      <c r="H1942" s="174">
        <v>0</v>
      </c>
      <c r="I1942" s="174">
        <v>0</v>
      </c>
      <c r="J1942" s="174">
        <v>1280</v>
      </c>
      <c r="K1942" s="174">
        <v>7296</v>
      </c>
      <c r="L1942" s="174">
        <v>0</v>
      </c>
      <c r="M1942" s="174">
        <v>0</v>
      </c>
      <c r="N1942" s="174">
        <v>112288</v>
      </c>
    </row>
    <row r="1943" spans="1:14" hidden="1" outlineLevel="1" x14ac:dyDescent="0.25">
      <c r="D1943" s="173" t="s">
        <v>211</v>
      </c>
      <c r="E1943" s="173"/>
    </row>
    <row r="1944" spans="1:14" hidden="1" outlineLevel="1" x14ac:dyDescent="0.25">
      <c r="A1944" s="175" t="s">
        <v>366</v>
      </c>
      <c r="B1944" s="175" t="s">
        <v>367</v>
      </c>
      <c r="C1944" s="175" t="s">
        <v>212</v>
      </c>
      <c r="D1944" s="175" t="s">
        <v>213</v>
      </c>
      <c r="E1944" s="175"/>
      <c r="F1944" s="174">
        <v>0</v>
      </c>
      <c r="G1944" s="174">
        <v>0</v>
      </c>
      <c r="H1944" s="174">
        <v>0</v>
      </c>
      <c r="I1944" s="174">
        <v>0</v>
      </c>
      <c r="J1944" s="174">
        <v>0</v>
      </c>
      <c r="K1944" s="174">
        <v>0</v>
      </c>
      <c r="L1944" s="174">
        <v>0</v>
      </c>
      <c r="M1944" s="174">
        <v>0</v>
      </c>
      <c r="N1944" s="174">
        <v>0</v>
      </c>
    </row>
    <row r="1945" spans="1:14" hidden="1" outlineLevel="1" x14ac:dyDescent="0.25">
      <c r="A1945" s="175" t="s">
        <v>366</v>
      </c>
      <c r="B1945" s="175" t="s">
        <v>367</v>
      </c>
      <c r="C1945" s="175" t="s">
        <v>214</v>
      </c>
      <c r="D1945" s="175" t="s">
        <v>215</v>
      </c>
      <c r="E1945" s="175"/>
      <c r="F1945" s="174">
        <v>0</v>
      </c>
      <c r="G1945" s="174">
        <v>0</v>
      </c>
      <c r="H1945" s="174">
        <v>0</v>
      </c>
      <c r="I1945" s="174">
        <v>0</v>
      </c>
      <c r="J1945" s="174">
        <v>0</v>
      </c>
      <c r="K1945" s="174">
        <v>0</v>
      </c>
      <c r="L1945" s="174">
        <v>0</v>
      </c>
      <c r="M1945" s="174">
        <v>0</v>
      </c>
      <c r="N1945" s="174">
        <v>0</v>
      </c>
    </row>
    <row r="1946" spans="1:14" hidden="1" outlineLevel="1" x14ac:dyDescent="0.25">
      <c r="A1946" s="175" t="s">
        <v>366</v>
      </c>
      <c r="B1946" s="175" t="s">
        <v>367</v>
      </c>
      <c r="C1946" s="175" t="s">
        <v>216</v>
      </c>
      <c r="D1946" s="175" t="s">
        <v>217</v>
      </c>
      <c r="E1946" s="175"/>
      <c r="F1946" s="174">
        <v>0</v>
      </c>
      <c r="G1946" s="174">
        <v>0</v>
      </c>
      <c r="H1946" s="174">
        <v>0</v>
      </c>
      <c r="I1946" s="174">
        <v>0</v>
      </c>
      <c r="J1946" s="174">
        <v>0</v>
      </c>
      <c r="K1946" s="174">
        <v>0</v>
      </c>
      <c r="L1946" s="174">
        <v>0</v>
      </c>
      <c r="M1946" s="174">
        <v>0</v>
      </c>
      <c r="N1946" s="174">
        <v>0</v>
      </c>
    </row>
    <row r="1947" spans="1:14" hidden="1" outlineLevel="1" x14ac:dyDescent="0.25">
      <c r="A1947" s="175" t="s">
        <v>366</v>
      </c>
      <c r="B1947" s="175" t="s">
        <v>367</v>
      </c>
      <c r="C1947" s="175" t="s">
        <v>218</v>
      </c>
      <c r="D1947" s="175" t="s">
        <v>219</v>
      </c>
      <c r="E1947" s="175"/>
      <c r="F1947" s="174">
        <v>0</v>
      </c>
      <c r="G1947" s="174">
        <v>0</v>
      </c>
      <c r="H1947" s="174">
        <v>0</v>
      </c>
      <c r="I1947" s="174">
        <v>0</v>
      </c>
      <c r="J1947" s="174">
        <v>0</v>
      </c>
      <c r="K1947" s="174">
        <v>0</v>
      </c>
      <c r="L1947" s="174">
        <v>0</v>
      </c>
      <c r="M1947" s="174">
        <v>0</v>
      </c>
      <c r="N1947" s="174">
        <v>0</v>
      </c>
    </row>
    <row r="1948" spans="1:14" hidden="1" outlineLevel="1" x14ac:dyDescent="0.25">
      <c r="A1948" s="175" t="s">
        <v>366</v>
      </c>
      <c r="B1948" s="175" t="s">
        <v>367</v>
      </c>
      <c r="C1948" s="175" t="s">
        <v>482</v>
      </c>
      <c r="D1948" s="175" t="s">
        <v>483</v>
      </c>
      <c r="E1948" s="175"/>
      <c r="F1948" s="174">
        <v>0</v>
      </c>
      <c r="G1948" s="174">
        <v>0</v>
      </c>
      <c r="H1948" s="174">
        <v>0</v>
      </c>
      <c r="I1948" s="174">
        <v>0</v>
      </c>
      <c r="J1948" s="174">
        <v>0</v>
      </c>
      <c r="K1948" s="174">
        <v>0</v>
      </c>
      <c r="L1948" s="174">
        <v>0</v>
      </c>
      <c r="M1948" s="174">
        <v>0</v>
      </c>
      <c r="N1948" s="174">
        <v>0</v>
      </c>
    </row>
    <row r="1949" spans="1:14" hidden="1" outlineLevel="1" x14ac:dyDescent="0.25">
      <c r="A1949" s="175" t="s">
        <v>366</v>
      </c>
      <c r="B1949" s="175" t="s">
        <v>367</v>
      </c>
      <c r="C1949" s="175" t="s">
        <v>484</v>
      </c>
      <c r="D1949" s="175" t="s">
        <v>220</v>
      </c>
      <c r="E1949" s="175"/>
      <c r="F1949" s="174">
        <v>0</v>
      </c>
      <c r="G1949" s="174">
        <v>0</v>
      </c>
      <c r="H1949" s="174">
        <v>0</v>
      </c>
      <c r="I1949" s="174">
        <v>0</v>
      </c>
      <c r="J1949" s="174">
        <v>0</v>
      </c>
      <c r="K1949" s="174">
        <v>0</v>
      </c>
      <c r="L1949" s="174">
        <v>0</v>
      </c>
      <c r="M1949" s="174">
        <v>0</v>
      </c>
      <c r="N1949" s="174">
        <v>0</v>
      </c>
    </row>
    <row r="1950" spans="1:14" hidden="1" outlineLevel="1" x14ac:dyDescent="0.25"/>
    <row r="1951" spans="1:14" hidden="1" outlineLevel="1" x14ac:dyDescent="0.25"/>
    <row r="1952" spans="1:14" collapsed="1" x14ac:dyDescent="0.25">
      <c r="A1952" s="173" t="s">
        <v>372</v>
      </c>
    </row>
    <row r="1953" spans="1:14" x14ac:dyDescent="0.25">
      <c r="A1953" s="175" t="s">
        <v>6</v>
      </c>
      <c r="B1953" s="175" t="s">
        <v>143</v>
      </c>
      <c r="C1953" s="175" t="s">
        <v>14</v>
      </c>
      <c r="D1953" s="173" t="s">
        <v>144</v>
      </c>
      <c r="E1953" s="173"/>
      <c r="F1953" s="174" t="s">
        <v>145</v>
      </c>
      <c r="G1953" s="174" t="s">
        <v>146</v>
      </c>
      <c r="H1953" s="174" t="s">
        <v>147</v>
      </c>
      <c r="I1953" s="174" t="s">
        <v>148</v>
      </c>
      <c r="J1953" s="174" t="s">
        <v>149</v>
      </c>
      <c r="K1953" s="174" t="s">
        <v>150</v>
      </c>
      <c r="L1953" s="174" t="s">
        <v>151</v>
      </c>
      <c r="M1953" s="174" t="s">
        <v>152</v>
      </c>
      <c r="N1953" s="174" t="s">
        <v>5</v>
      </c>
    </row>
    <row r="1954" spans="1:14" x14ac:dyDescent="0.25">
      <c r="A1954" s="175" t="s">
        <v>373</v>
      </c>
      <c r="B1954" s="175" t="s">
        <v>485</v>
      </c>
      <c r="C1954" s="175" t="s">
        <v>155</v>
      </c>
      <c r="D1954" s="175" t="s">
        <v>156</v>
      </c>
      <c r="E1954" s="175"/>
      <c r="F1954" s="174">
        <v>0</v>
      </c>
      <c r="G1954" s="174">
        <v>0</v>
      </c>
      <c r="H1954" s="174">
        <v>0</v>
      </c>
      <c r="I1954" s="174">
        <v>0</v>
      </c>
      <c r="J1954" s="174">
        <v>0</v>
      </c>
      <c r="K1954" s="174">
        <v>0</v>
      </c>
      <c r="L1954" s="174">
        <v>0</v>
      </c>
      <c r="M1954" s="174">
        <v>0</v>
      </c>
      <c r="N1954" s="174">
        <v>0</v>
      </c>
    </row>
    <row r="1955" spans="1:14" x14ac:dyDescent="0.25">
      <c r="A1955" s="175" t="s">
        <v>373</v>
      </c>
      <c r="B1955" s="175" t="s">
        <v>485</v>
      </c>
      <c r="C1955" s="175" t="s">
        <v>157</v>
      </c>
      <c r="D1955" s="175" t="s">
        <v>158</v>
      </c>
      <c r="E1955" s="175"/>
      <c r="F1955" s="174">
        <v>0</v>
      </c>
      <c r="G1955" s="174">
        <v>0</v>
      </c>
      <c r="H1955" s="174">
        <v>0</v>
      </c>
      <c r="I1955" s="174">
        <v>0</v>
      </c>
      <c r="J1955" s="174">
        <v>0</v>
      </c>
      <c r="K1955" s="174">
        <v>0</v>
      </c>
      <c r="L1955" s="174">
        <v>0</v>
      </c>
      <c r="M1955" s="174">
        <v>0</v>
      </c>
      <c r="N1955" s="174">
        <v>0</v>
      </c>
    </row>
    <row r="1956" spans="1:14" x14ac:dyDescent="0.25">
      <c r="A1956" s="175" t="s">
        <v>373</v>
      </c>
      <c r="B1956" s="175" t="s">
        <v>485</v>
      </c>
      <c r="C1956" s="175" t="s">
        <v>159</v>
      </c>
      <c r="D1956" s="175" t="s">
        <v>160</v>
      </c>
      <c r="E1956" s="175"/>
      <c r="F1956" s="174">
        <v>0</v>
      </c>
      <c r="G1956" s="174">
        <v>0</v>
      </c>
      <c r="H1956" s="174">
        <v>0</v>
      </c>
      <c r="I1956" s="174">
        <v>0</v>
      </c>
      <c r="J1956" s="174">
        <v>0</v>
      </c>
      <c r="K1956" s="174">
        <v>0</v>
      </c>
      <c r="L1956" s="174">
        <v>0</v>
      </c>
      <c r="M1956" s="174">
        <v>0</v>
      </c>
      <c r="N1956" s="174">
        <v>0</v>
      </c>
    </row>
    <row r="1957" spans="1:14" x14ac:dyDescent="0.25">
      <c r="A1957" s="175" t="s">
        <v>373</v>
      </c>
      <c r="B1957" s="175" t="s">
        <v>485</v>
      </c>
      <c r="C1957" s="175" t="s">
        <v>161</v>
      </c>
      <c r="D1957" s="175" t="s">
        <v>162</v>
      </c>
      <c r="E1957" s="175"/>
      <c r="F1957" s="174">
        <v>0</v>
      </c>
      <c r="G1957" s="174">
        <v>0</v>
      </c>
      <c r="H1957" s="174">
        <v>0</v>
      </c>
      <c r="I1957" s="174">
        <v>0</v>
      </c>
      <c r="J1957" s="174">
        <v>5248</v>
      </c>
      <c r="K1957" s="174">
        <v>16736</v>
      </c>
      <c r="L1957" s="174">
        <v>0</v>
      </c>
      <c r="M1957" s="174">
        <v>0</v>
      </c>
      <c r="N1957" s="174">
        <v>21984</v>
      </c>
    </row>
    <row r="1958" spans="1:14" x14ac:dyDescent="0.25">
      <c r="A1958" s="175" t="s">
        <v>373</v>
      </c>
      <c r="B1958" s="175" t="s">
        <v>485</v>
      </c>
      <c r="C1958" s="175" t="s">
        <v>163</v>
      </c>
      <c r="D1958" s="175" t="s">
        <v>164</v>
      </c>
      <c r="E1958" s="175"/>
      <c r="F1958" s="174">
        <v>0</v>
      </c>
      <c r="G1958" s="174">
        <v>0</v>
      </c>
      <c r="H1958" s="174">
        <v>0</v>
      </c>
      <c r="I1958" s="174">
        <v>0</v>
      </c>
      <c r="J1958" s="174">
        <v>0</v>
      </c>
      <c r="K1958" s="174">
        <v>0</v>
      </c>
      <c r="L1958" s="174">
        <v>0</v>
      </c>
      <c r="M1958" s="174">
        <v>0</v>
      </c>
      <c r="N1958" s="174">
        <v>0</v>
      </c>
    </row>
    <row r="1959" spans="1:14" x14ac:dyDescent="0.25">
      <c r="A1959" s="175" t="s">
        <v>373</v>
      </c>
      <c r="B1959" s="175" t="s">
        <v>485</v>
      </c>
      <c r="C1959" s="175" t="s">
        <v>165</v>
      </c>
      <c r="D1959" s="175" t="s">
        <v>166</v>
      </c>
      <c r="E1959" s="175"/>
      <c r="F1959" s="174">
        <v>0</v>
      </c>
      <c r="G1959" s="174">
        <v>0</v>
      </c>
      <c r="H1959" s="174">
        <v>0</v>
      </c>
      <c r="I1959" s="174">
        <v>0</v>
      </c>
      <c r="J1959" s="174">
        <v>3936</v>
      </c>
      <c r="K1959" s="174">
        <v>0</v>
      </c>
      <c r="L1959" s="174">
        <v>0</v>
      </c>
      <c r="M1959" s="174">
        <v>0</v>
      </c>
      <c r="N1959" s="174">
        <v>3936</v>
      </c>
    </row>
    <row r="1960" spans="1:14" x14ac:dyDescent="0.25">
      <c r="A1960" s="175" t="s">
        <v>373</v>
      </c>
      <c r="B1960" s="175" t="s">
        <v>485</v>
      </c>
      <c r="C1960" s="175" t="s">
        <v>167</v>
      </c>
      <c r="D1960" s="175" t="s">
        <v>168</v>
      </c>
      <c r="E1960" s="175"/>
      <c r="F1960" s="174">
        <v>0</v>
      </c>
      <c r="G1960" s="174">
        <v>0</v>
      </c>
      <c r="H1960" s="174">
        <v>0</v>
      </c>
      <c r="I1960" s="174">
        <v>0</v>
      </c>
      <c r="J1960" s="174">
        <v>0</v>
      </c>
      <c r="K1960" s="174">
        <v>4416</v>
      </c>
      <c r="L1960" s="174">
        <v>0</v>
      </c>
      <c r="M1960" s="174">
        <v>0</v>
      </c>
      <c r="N1960" s="174">
        <v>4416</v>
      </c>
    </row>
    <row r="1961" spans="1:14" x14ac:dyDescent="0.25">
      <c r="A1961" s="175" t="s">
        <v>373</v>
      </c>
      <c r="B1961" s="175" t="s">
        <v>485</v>
      </c>
      <c r="C1961" s="175" t="s">
        <v>169</v>
      </c>
      <c r="D1961" s="175" t="s">
        <v>170</v>
      </c>
      <c r="E1961" s="175"/>
      <c r="F1961" s="174">
        <v>0</v>
      </c>
      <c r="G1961" s="174">
        <v>0</v>
      </c>
      <c r="H1961" s="174">
        <v>0</v>
      </c>
      <c r="I1961" s="174">
        <v>0</v>
      </c>
      <c r="J1961" s="174">
        <v>1280</v>
      </c>
      <c r="K1961" s="174">
        <v>0</v>
      </c>
      <c r="L1961" s="174">
        <v>0</v>
      </c>
      <c r="M1961" s="174">
        <v>0</v>
      </c>
      <c r="N1961" s="174">
        <v>1280</v>
      </c>
    </row>
    <row r="1962" spans="1:14" x14ac:dyDescent="0.25">
      <c r="A1962" s="175" t="s">
        <v>373</v>
      </c>
      <c r="B1962" s="175" t="s">
        <v>485</v>
      </c>
      <c r="C1962" s="175" t="s">
        <v>171</v>
      </c>
      <c r="D1962" s="175" t="s">
        <v>172</v>
      </c>
      <c r="E1962" s="175"/>
      <c r="F1962" s="174">
        <v>0</v>
      </c>
      <c r="G1962" s="174">
        <v>0</v>
      </c>
      <c r="H1962" s="174">
        <v>0</v>
      </c>
      <c r="I1962" s="174">
        <v>0</v>
      </c>
      <c r="J1962" s="174">
        <v>336</v>
      </c>
      <c r="K1962" s="174">
        <v>0</v>
      </c>
      <c r="L1962" s="174">
        <v>0</v>
      </c>
      <c r="M1962" s="174">
        <v>0</v>
      </c>
      <c r="N1962" s="174">
        <v>336</v>
      </c>
    </row>
    <row r="1963" spans="1:14" x14ac:dyDescent="0.25">
      <c r="A1963" s="175" t="s">
        <v>373</v>
      </c>
      <c r="B1963" s="175" t="s">
        <v>485</v>
      </c>
      <c r="C1963" s="175" t="s">
        <v>173</v>
      </c>
      <c r="D1963" s="175" t="s">
        <v>174</v>
      </c>
      <c r="E1963" s="175"/>
      <c r="F1963" s="174">
        <v>0</v>
      </c>
      <c r="G1963" s="174">
        <v>0</v>
      </c>
      <c r="H1963" s="174">
        <v>0</v>
      </c>
      <c r="I1963" s="174">
        <v>0</v>
      </c>
      <c r="J1963" s="174">
        <v>0</v>
      </c>
      <c r="K1963" s="174">
        <v>0</v>
      </c>
      <c r="L1963" s="174">
        <v>0</v>
      </c>
      <c r="M1963" s="174">
        <v>0</v>
      </c>
      <c r="N1963" s="174">
        <v>0</v>
      </c>
    </row>
    <row r="1964" spans="1:14" x14ac:dyDescent="0.25">
      <c r="A1964" s="175" t="s">
        <v>373</v>
      </c>
      <c r="B1964" s="175" t="s">
        <v>485</v>
      </c>
      <c r="C1964" s="175" t="s">
        <v>175</v>
      </c>
      <c r="D1964" s="175" t="s">
        <v>176</v>
      </c>
      <c r="E1964" s="175"/>
      <c r="F1964" s="174">
        <v>0</v>
      </c>
      <c r="G1964" s="174">
        <v>0</v>
      </c>
      <c r="H1964" s="174">
        <v>0</v>
      </c>
      <c r="I1964" s="174">
        <v>0</v>
      </c>
      <c r="J1964" s="174">
        <v>0</v>
      </c>
      <c r="K1964" s="174">
        <v>5568</v>
      </c>
      <c r="L1964" s="174">
        <v>0</v>
      </c>
      <c r="M1964" s="174">
        <v>0</v>
      </c>
      <c r="N1964" s="174">
        <v>5568</v>
      </c>
    </row>
    <row r="1965" spans="1:14" x14ac:dyDescent="0.25">
      <c r="A1965" s="175" t="s">
        <v>373</v>
      </c>
      <c r="B1965" s="175" t="s">
        <v>485</v>
      </c>
      <c r="C1965" s="175" t="s">
        <v>177</v>
      </c>
      <c r="D1965" s="175" t="s">
        <v>178</v>
      </c>
      <c r="E1965" s="175"/>
      <c r="F1965" s="174">
        <v>0</v>
      </c>
      <c r="G1965" s="174">
        <v>0</v>
      </c>
      <c r="H1965" s="174">
        <v>0</v>
      </c>
      <c r="I1965" s="174">
        <v>0</v>
      </c>
      <c r="J1965" s="174">
        <v>0</v>
      </c>
      <c r="K1965" s="174">
        <v>0</v>
      </c>
      <c r="L1965" s="174">
        <v>0</v>
      </c>
      <c r="M1965" s="174">
        <v>0</v>
      </c>
      <c r="N1965" s="174">
        <v>0</v>
      </c>
    </row>
    <row r="1966" spans="1:14" x14ac:dyDescent="0.25">
      <c r="A1966" s="175" t="s">
        <v>373</v>
      </c>
      <c r="B1966" s="175" t="s">
        <v>485</v>
      </c>
      <c r="C1966" s="175" t="s">
        <v>179</v>
      </c>
      <c r="D1966" s="175" t="s">
        <v>180</v>
      </c>
      <c r="E1966" s="175"/>
      <c r="F1966" s="174">
        <v>0</v>
      </c>
      <c r="G1966" s="174">
        <v>0</v>
      </c>
      <c r="H1966" s="174">
        <v>0</v>
      </c>
      <c r="I1966" s="174">
        <v>0</v>
      </c>
      <c r="J1966" s="174">
        <v>0</v>
      </c>
      <c r="K1966" s="174">
        <v>0</v>
      </c>
      <c r="L1966" s="174">
        <v>0</v>
      </c>
      <c r="M1966" s="174">
        <v>0</v>
      </c>
      <c r="N1966" s="174">
        <v>0</v>
      </c>
    </row>
    <row r="1967" spans="1:14" x14ac:dyDescent="0.25">
      <c r="A1967" s="175" t="s">
        <v>373</v>
      </c>
      <c r="B1967" s="175" t="s">
        <v>485</v>
      </c>
      <c r="C1967" s="175" t="s">
        <v>181</v>
      </c>
      <c r="D1967" s="175" t="s">
        <v>182</v>
      </c>
      <c r="E1967" s="175"/>
      <c r="F1967" s="174">
        <v>0</v>
      </c>
      <c r="G1967" s="174">
        <v>0</v>
      </c>
      <c r="H1967" s="174">
        <v>0</v>
      </c>
      <c r="I1967" s="174">
        <v>0</v>
      </c>
      <c r="J1967" s="174">
        <v>0</v>
      </c>
      <c r="K1967" s="174">
        <v>0</v>
      </c>
      <c r="L1967" s="174">
        <v>0</v>
      </c>
      <c r="M1967" s="174">
        <v>0</v>
      </c>
      <c r="N1967" s="174">
        <v>0</v>
      </c>
    </row>
    <row r="1968" spans="1:14" x14ac:dyDescent="0.25">
      <c r="A1968" s="175" t="s">
        <v>373</v>
      </c>
      <c r="B1968" s="175" t="s">
        <v>485</v>
      </c>
      <c r="C1968" s="175" t="s">
        <v>183</v>
      </c>
      <c r="D1968" s="175" t="s">
        <v>184</v>
      </c>
      <c r="E1968" s="175"/>
      <c r="F1968" s="174">
        <v>0</v>
      </c>
      <c r="G1968" s="174">
        <v>0</v>
      </c>
      <c r="H1968" s="174">
        <v>0</v>
      </c>
      <c r="I1968" s="174">
        <v>0</v>
      </c>
      <c r="J1968" s="174">
        <v>0</v>
      </c>
      <c r="K1968" s="174">
        <v>0</v>
      </c>
      <c r="L1968" s="174">
        <v>0</v>
      </c>
      <c r="M1968" s="174">
        <v>0</v>
      </c>
      <c r="N1968" s="174">
        <v>0</v>
      </c>
    </row>
    <row r="1969" spans="1:14" x14ac:dyDescent="0.25">
      <c r="A1969" s="175" t="s">
        <v>373</v>
      </c>
      <c r="B1969" s="175" t="s">
        <v>485</v>
      </c>
      <c r="C1969" s="175" t="s">
        <v>185</v>
      </c>
      <c r="D1969" s="175" t="s">
        <v>186</v>
      </c>
      <c r="E1969" s="175"/>
      <c r="F1969" s="174">
        <v>0</v>
      </c>
      <c r="G1969" s="174">
        <v>0</v>
      </c>
      <c r="H1969" s="174">
        <v>0</v>
      </c>
      <c r="I1969" s="174">
        <v>0</v>
      </c>
      <c r="J1969" s="174">
        <v>0</v>
      </c>
      <c r="K1969" s="174">
        <v>5760</v>
      </c>
      <c r="L1969" s="174">
        <v>0</v>
      </c>
      <c r="M1969" s="174">
        <v>0</v>
      </c>
      <c r="N1969" s="174">
        <v>5760</v>
      </c>
    </row>
    <row r="1970" spans="1:14" x14ac:dyDescent="0.25">
      <c r="A1970" s="175" t="s">
        <v>373</v>
      </c>
      <c r="B1970" s="175" t="s">
        <v>485</v>
      </c>
      <c r="C1970" s="175" t="s">
        <v>187</v>
      </c>
      <c r="D1970" s="175" t="s">
        <v>188</v>
      </c>
      <c r="E1970" s="175"/>
      <c r="F1970" s="174">
        <v>0</v>
      </c>
      <c r="G1970" s="174">
        <v>0</v>
      </c>
      <c r="H1970" s="174">
        <v>0</v>
      </c>
      <c r="I1970" s="174">
        <v>0</v>
      </c>
      <c r="J1970" s="174">
        <v>0</v>
      </c>
      <c r="K1970" s="174">
        <v>0</v>
      </c>
      <c r="L1970" s="174">
        <v>0</v>
      </c>
      <c r="M1970" s="174">
        <v>0</v>
      </c>
      <c r="N1970" s="174">
        <v>0</v>
      </c>
    </row>
    <row r="1971" spans="1:14" x14ac:dyDescent="0.25">
      <c r="A1971" s="175" t="s">
        <v>373</v>
      </c>
      <c r="B1971" s="175" t="s">
        <v>485</v>
      </c>
      <c r="C1971" s="175" t="s">
        <v>189</v>
      </c>
      <c r="D1971" s="175" t="s">
        <v>190</v>
      </c>
      <c r="E1971" s="175"/>
      <c r="F1971" s="174">
        <v>0</v>
      </c>
      <c r="G1971" s="174">
        <v>0</v>
      </c>
      <c r="H1971" s="174">
        <v>0</v>
      </c>
      <c r="I1971" s="174">
        <v>0</v>
      </c>
      <c r="J1971" s="174">
        <v>0</v>
      </c>
      <c r="K1971" s="174">
        <v>0</v>
      </c>
      <c r="L1971" s="174">
        <v>0</v>
      </c>
      <c r="M1971" s="174">
        <v>0</v>
      </c>
      <c r="N1971" s="174">
        <v>0</v>
      </c>
    </row>
    <row r="1972" spans="1:14" x14ac:dyDescent="0.25">
      <c r="A1972" s="175" t="s">
        <v>373</v>
      </c>
      <c r="B1972" s="175" t="s">
        <v>485</v>
      </c>
      <c r="C1972" s="175" t="s">
        <v>191</v>
      </c>
      <c r="D1972" s="175" t="s">
        <v>192</v>
      </c>
      <c r="E1972" s="175"/>
      <c r="F1972" s="174">
        <v>0</v>
      </c>
      <c r="G1972" s="174">
        <v>0</v>
      </c>
      <c r="H1972" s="174">
        <v>0</v>
      </c>
      <c r="I1972" s="174">
        <v>0</v>
      </c>
      <c r="J1972" s="174">
        <v>0</v>
      </c>
      <c r="K1972" s="174">
        <v>0</v>
      </c>
      <c r="L1972" s="174">
        <v>0</v>
      </c>
      <c r="M1972" s="174">
        <v>0</v>
      </c>
      <c r="N1972" s="174">
        <v>0</v>
      </c>
    </row>
    <row r="1973" spans="1:14" x14ac:dyDescent="0.25">
      <c r="A1973" s="175" t="s">
        <v>373</v>
      </c>
      <c r="B1973" s="175" t="s">
        <v>485</v>
      </c>
      <c r="C1973" s="175" t="s">
        <v>193</v>
      </c>
      <c r="D1973" s="175" t="s">
        <v>194</v>
      </c>
      <c r="E1973" s="175"/>
      <c r="F1973" s="174">
        <v>0</v>
      </c>
      <c r="G1973" s="174">
        <v>0</v>
      </c>
      <c r="H1973" s="174">
        <v>0</v>
      </c>
      <c r="I1973" s="174">
        <v>0</v>
      </c>
      <c r="J1973" s="174">
        <v>0</v>
      </c>
      <c r="K1973" s="174">
        <v>0</v>
      </c>
      <c r="L1973" s="174">
        <v>0</v>
      </c>
      <c r="M1973" s="174">
        <v>0</v>
      </c>
      <c r="N1973" s="174">
        <v>0</v>
      </c>
    </row>
    <row r="1974" spans="1:14" x14ac:dyDescent="0.25">
      <c r="A1974" s="175" t="s">
        <v>373</v>
      </c>
      <c r="B1974" s="175" t="s">
        <v>485</v>
      </c>
      <c r="C1974" s="175" t="s">
        <v>195</v>
      </c>
      <c r="D1974" s="175" t="s">
        <v>196</v>
      </c>
      <c r="E1974" s="175"/>
      <c r="F1974" s="174">
        <v>0</v>
      </c>
      <c r="G1974" s="174">
        <v>0</v>
      </c>
      <c r="H1974" s="174">
        <v>0</v>
      </c>
      <c r="I1974" s="174">
        <v>0</v>
      </c>
      <c r="J1974" s="174">
        <v>1360</v>
      </c>
      <c r="K1974" s="174">
        <v>0</v>
      </c>
      <c r="L1974" s="174">
        <v>0</v>
      </c>
      <c r="M1974" s="174">
        <v>0</v>
      </c>
      <c r="N1974" s="174">
        <v>1360</v>
      </c>
    </row>
    <row r="1975" spans="1:14" x14ac:dyDescent="0.25">
      <c r="A1975" s="175" t="s">
        <v>373</v>
      </c>
      <c r="B1975" s="175" t="s">
        <v>485</v>
      </c>
      <c r="C1975" s="175" t="s">
        <v>197</v>
      </c>
      <c r="D1975" s="175" t="s">
        <v>198</v>
      </c>
      <c r="E1975" s="175"/>
      <c r="F1975" s="174">
        <v>0</v>
      </c>
      <c r="G1975" s="174">
        <v>0</v>
      </c>
      <c r="H1975" s="174">
        <v>0</v>
      </c>
      <c r="I1975" s="174">
        <v>0</v>
      </c>
      <c r="J1975" s="174">
        <v>2208</v>
      </c>
      <c r="K1975" s="174">
        <v>0</v>
      </c>
      <c r="L1975" s="174">
        <v>0</v>
      </c>
      <c r="M1975" s="174">
        <v>0</v>
      </c>
      <c r="N1975" s="174">
        <v>2208</v>
      </c>
    </row>
    <row r="1976" spans="1:14" x14ac:dyDescent="0.25">
      <c r="A1976" s="175" t="s">
        <v>373</v>
      </c>
      <c r="B1976" s="175" t="s">
        <v>485</v>
      </c>
      <c r="C1976" s="175" t="s">
        <v>199</v>
      </c>
      <c r="D1976" s="175" t="s">
        <v>200</v>
      </c>
      <c r="E1976" s="175"/>
      <c r="F1976" s="174">
        <v>0</v>
      </c>
      <c r="G1976" s="174">
        <v>0</v>
      </c>
      <c r="H1976" s="174">
        <v>0</v>
      </c>
      <c r="I1976" s="174">
        <v>0</v>
      </c>
      <c r="J1976" s="174">
        <v>0</v>
      </c>
      <c r="K1976" s="174">
        <v>0</v>
      </c>
      <c r="L1976" s="174">
        <v>0</v>
      </c>
      <c r="M1976" s="174">
        <v>0</v>
      </c>
      <c r="N1976" s="174">
        <v>0</v>
      </c>
    </row>
    <row r="1977" spans="1:14" x14ac:dyDescent="0.25">
      <c r="A1977" s="175" t="s">
        <v>373</v>
      </c>
      <c r="B1977" s="175" t="s">
        <v>485</v>
      </c>
      <c r="C1977" s="175" t="s">
        <v>201</v>
      </c>
      <c r="D1977" s="175" t="s">
        <v>202</v>
      </c>
      <c r="E1977" s="175"/>
      <c r="F1977" s="174">
        <v>0</v>
      </c>
      <c r="G1977" s="174">
        <v>0</v>
      </c>
      <c r="H1977" s="174">
        <v>0</v>
      </c>
      <c r="I1977" s="174">
        <v>0</v>
      </c>
      <c r="J1977" s="174">
        <v>0</v>
      </c>
      <c r="K1977" s="174">
        <v>0</v>
      </c>
      <c r="L1977" s="174">
        <v>0</v>
      </c>
      <c r="M1977" s="174">
        <v>0</v>
      </c>
      <c r="N1977" s="174">
        <v>0</v>
      </c>
    </row>
    <row r="1978" spans="1:14" x14ac:dyDescent="0.25">
      <c r="A1978" s="175" t="s">
        <v>373</v>
      </c>
      <c r="B1978" s="175" t="s">
        <v>485</v>
      </c>
      <c r="C1978" s="175" t="s">
        <v>203</v>
      </c>
      <c r="D1978" s="175" t="s">
        <v>204</v>
      </c>
      <c r="E1978" s="175"/>
      <c r="F1978" s="174">
        <v>0</v>
      </c>
      <c r="G1978" s="174">
        <v>0</v>
      </c>
      <c r="H1978" s="174">
        <v>0</v>
      </c>
      <c r="I1978" s="174">
        <v>0</v>
      </c>
      <c r="J1978" s="174">
        <v>0</v>
      </c>
      <c r="K1978" s="174">
        <v>0</v>
      </c>
      <c r="L1978" s="174">
        <v>0</v>
      </c>
      <c r="M1978" s="174">
        <v>0</v>
      </c>
      <c r="N1978" s="174">
        <v>0</v>
      </c>
    </row>
    <row r="1979" spans="1:14" x14ac:dyDescent="0.25">
      <c r="A1979" s="175" t="s">
        <v>373</v>
      </c>
      <c r="B1979" s="175" t="s">
        <v>485</v>
      </c>
      <c r="C1979" s="175" t="s">
        <v>205</v>
      </c>
      <c r="D1979" s="175" t="s">
        <v>206</v>
      </c>
      <c r="E1979" s="175"/>
      <c r="F1979" s="174">
        <v>0</v>
      </c>
      <c r="G1979" s="174">
        <v>0</v>
      </c>
      <c r="H1979" s="174">
        <v>0</v>
      </c>
      <c r="I1979" s="174">
        <v>0</v>
      </c>
      <c r="J1979" s="174">
        <v>1920</v>
      </c>
      <c r="K1979" s="174">
        <v>0</v>
      </c>
      <c r="L1979" s="174">
        <v>0</v>
      </c>
      <c r="M1979" s="174">
        <v>0</v>
      </c>
      <c r="N1979" s="174">
        <v>1920</v>
      </c>
    </row>
    <row r="1980" spans="1:14" x14ac:dyDescent="0.25">
      <c r="A1980" s="175" t="s">
        <v>373</v>
      </c>
      <c r="B1980" s="175" t="s">
        <v>485</v>
      </c>
      <c r="C1980" s="175" t="s">
        <v>207</v>
      </c>
      <c r="D1980" s="175" t="s">
        <v>208</v>
      </c>
      <c r="E1980" s="175"/>
      <c r="F1980" s="174">
        <v>0</v>
      </c>
      <c r="G1980" s="174">
        <v>0</v>
      </c>
      <c r="H1980" s="174">
        <v>0</v>
      </c>
      <c r="I1980" s="174">
        <v>0</v>
      </c>
      <c r="J1980" s="174">
        <v>0</v>
      </c>
      <c r="K1980" s="174">
        <v>0</v>
      </c>
      <c r="L1980" s="174">
        <v>0</v>
      </c>
      <c r="M1980" s="174">
        <v>0</v>
      </c>
      <c r="N1980" s="174">
        <v>0</v>
      </c>
    </row>
    <row r="1981" spans="1:14" x14ac:dyDescent="0.25">
      <c r="A1981" s="175" t="s">
        <v>373</v>
      </c>
      <c r="B1981" s="175" t="s">
        <v>485</v>
      </c>
      <c r="C1981" s="175" t="s">
        <v>209</v>
      </c>
      <c r="D1981" s="175" t="s">
        <v>210</v>
      </c>
      <c r="E1981" s="175"/>
      <c r="F1981" s="174">
        <v>0</v>
      </c>
      <c r="G1981" s="174">
        <v>0</v>
      </c>
      <c r="H1981" s="174">
        <v>0</v>
      </c>
      <c r="I1981" s="174">
        <v>0</v>
      </c>
      <c r="J1981" s="174">
        <v>16288</v>
      </c>
      <c r="K1981" s="174">
        <v>32480</v>
      </c>
      <c r="L1981" s="174">
        <v>0</v>
      </c>
      <c r="M1981" s="174">
        <v>0</v>
      </c>
      <c r="N1981" s="174">
        <v>48768</v>
      </c>
    </row>
    <row r="1982" spans="1:14" x14ac:dyDescent="0.25">
      <c r="D1982" s="173" t="s">
        <v>211</v>
      </c>
      <c r="E1982" s="173"/>
    </row>
    <row r="1983" spans="1:14" x14ac:dyDescent="0.25">
      <c r="A1983" s="175" t="s">
        <v>373</v>
      </c>
      <c r="B1983" s="175" t="s">
        <v>485</v>
      </c>
      <c r="C1983" s="175" t="s">
        <v>212</v>
      </c>
      <c r="D1983" s="175" t="s">
        <v>213</v>
      </c>
      <c r="E1983" s="175"/>
      <c r="F1983" s="174">
        <v>0</v>
      </c>
      <c r="G1983" s="174">
        <v>0</v>
      </c>
      <c r="H1983" s="174">
        <v>0</v>
      </c>
      <c r="I1983" s="174">
        <v>0</v>
      </c>
      <c r="J1983" s="174">
        <v>0</v>
      </c>
      <c r="K1983" s="174">
        <v>0</v>
      </c>
      <c r="L1983" s="174">
        <v>0</v>
      </c>
      <c r="M1983" s="174">
        <v>0</v>
      </c>
      <c r="N1983" s="174">
        <v>0</v>
      </c>
    </row>
    <row r="1984" spans="1:14" x14ac:dyDescent="0.25">
      <c r="A1984" s="175" t="s">
        <v>373</v>
      </c>
      <c r="B1984" s="175" t="s">
        <v>485</v>
      </c>
      <c r="C1984" s="175" t="s">
        <v>214</v>
      </c>
      <c r="D1984" s="175" t="s">
        <v>215</v>
      </c>
      <c r="E1984" s="175"/>
      <c r="F1984" s="174">
        <v>0</v>
      </c>
      <c r="G1984" s="174">
        <v>0</v>
      </c>
      <c r="H1984" s="174">
        <v>0</v>
      </c>
      <c r="I1984" s="174">
        <v>0</v>
      </c>
      <c r="J1984" s="174">
        <v>0</v>
      </c>
      <c r="K1984" s="174">
        <v>0</v>
      </c>
      <c r="L1984" s="174">
        <v>0</v>
      </c>
      <c r="M1984" s="174">
        <v>0</v>
      </c>
      <c r="N1984" s="174">
        <v>0</v>
      </c>
    </row>
    <row r="1985" spans="1:14" x14ac:dyDescent="0.25">
      <c r="A1985" s="175" t="s">
        <v>373</v>
      </c>
      <c r="B1985" s="175" t="s">
        <v>485</v>
      </c>
      <c r="C1985" s="175" t="s">
        <v>216</v>
      </c>
      <c r="D1985" s="175" t="s">
        <v>217</v>
      </c>
      <c r="E1985" s="175"/>
      <c r="F1985" s="174">
        <v>0</v>
      </c>
      <c r="G1985" s="174">
        <v>0</v>
      </c>
      <c r="H1985" s="174">
        <v>0</v>
      </c>
      <c r="I1985" s="174">
        <v>0</v>
      </c>
      <c r="J1985" s="174">
        <v>0</v>
      </c>
      <c r="K1985" s="174">
        <v>0</v>
      </c>
      <c r="L1985" s="174">
        <v>0</v>
      </c>
      <c r="M1985" s="174">
        <v>0</v>
      </c>
      <c r="N1985" s="174">
        <v>0</v>
      </c>
    </row>
    <row r="1986" spans="1:14" x14ac:dyDescent="0.25">
      <c r="A1986" s="175" t="s">
        <v>373</v>
      </c>
      <c r="B1986" s="175" t="s">
        <v>485</v>
      </c>
      <c r="C1986" s="175" t="s">
        <v>218</v>
      </c>
      <c r="D1986" s="175" t="s">
        <v>219</v>
      </c>
      <c r="E1986" s="175"/>
      <c r="F1986" s="174">
        <v>0</v>
      </c>
      <c r="G1986" s="174">
        <v>0</v>
      </c>
      <c r="H1986" s="174">
        <v>0</v>
      </c>
      <c r="I1986" s="174">
        <v>0</v>
      </c>
      <c r="J1986" s="174">
        <v>0</v>
      </c>
      <c r="K1986" s="174">
        <v>0</v>
      </c>
      <c r="L1986" s="174">
        <v>0</v>
      </c>
      <c r="M1986" s="174">
        <v>0</v>
      </c>
      <c r="N1986" s="174">
        <v>0</v>
      </c>
    </row>
    <row r="1987" spans="1:14" x14ac:dyDescent="0.25">
      <c r="A1987" s="175" t="s">
        <v>373</v>
      </c>
      <c r="B1987" s="175" t="s">
        <v>485</v>
      </c>
      <c r="C1987" s="175" t="s">
        <v>482</v>
      </c>
      <c r="D1987" s="175" t="s">
        <v>483</v>
      </c>
      <c r="E1987" s="175"/>
      <c r="F1987" s="174">
        <v>0</v>
      </c>
      <c r="G1987" s="174">
        <v>0</v>
      </c>
      <c r="H1987" s="174">
        <v>0</v>
      </c>
      <c r="I1987" s="174">
        <v>0</v>
      </c>
      <c r="J1987" s="174">
        <v>0</v>
      </c>
      <c r="K1987" s="174">
        <v>0</v>
      </c>
      <c r="L1987" s="174">
        <v>0</v>
      </c>
      <c r="M1987" s="174">
        <v>0</v>
      </c>
      <c r="N1987" s="174">
        <v>0</v>
      </c>
    </row>
    <row r="1988" spans="1:14" x14ac:dyDescent="0.25">
      <c r="A1988" s="175" t="s">
        <v>373</v>
      </c>
      <c r="B1988" s="175" t="s">
        <v>485</v>
      </c>
      <c r="C1988" s="175" t="s">
        <v>484</v>
      </c>
      <c r="D1988" s="175" t="s">
        <v>220</v>
      </c>
      <c r="E1988" s="175"/>
      <c r="F1988" s="174">
        <v>0</v>
      </c>
      <c r="G1988" s="174">
        <v>0</v>
      </c>
      <c r="H1988" s="174">
        <v>0</v>
      </c>
      <c r="I1988" s="174">
        <v>0</v>
      </c>
      <c r="J1988" s="174">
        <v>0</v>
      </c>
      <c r="K1988" s="174">
        <v>0</v>
      </c>
      <c r="L1988" s="174">
        <v>0</v>
      </c>
      <c r="M1988" s="174">
        <v>0</v>
      </c>
      <c r="N1988" s="174">
        <v>0</v>
      </c>
    </row>
    <row r="1991" spans="1:14" x14ac:dyDescent="0.25">
      <c r="A1991" s="173" t="s">
        <v>374</v>
      </c>
    </row>
    <row r="1992" spans="1:14" x14ac:dyDescent="0.25">
      <c r="A1992" s="175" t="s">
        <v>6</v>
      </c>
      <c r="B1992" s="175" t="s">
        <v>143</v>
      </c>
      <c r="C1992" s="175" t="s">
        <v>14</v>
      </c>
      <c r="D1992" s="173" t="s">
        <v>144</v>
      </c>
      <c r="E1992" s="173"/>
      <c r="F1992" s="174" t="s">
        <v>145</v>
      </c>
      <c r="G1992" s="174" t="s">
        <v>146</v>
      </c>
      <c r="H1992" s="174" t="s">
        <v>147</v>
      </c>
      <c r="I1992" s="174" t="s">
        <v>148</v>
      </c>
      <c r="J1992" s="174" t="s">
        <v>149</v>
      </c>
      <c r="K1992" s="174" t="s">
        <v>150</v>
      </c>
      <c r="L1992" s="174" t="s">
        <v>151</v>
      </c>
      <c r="M1992" s="174" t="s">
        <v>152</v>
      </c>
      <c r="N1992" s="174" t="s">
        <v>5</v>
      </c>
    </row>
    <row r="1993" spans="1:14" x14ac:dyDescent="0.25">
      <c r="A1993" s="175" t="s">
        <v>375</v>
      </c>
      <c r="B1993" s="175" t="s">
        <v>486</v>
      </c>
      <c r="C1993" s="175" t="s">
        <v>155</v>
      </c>
      <c r="D1993" s="175" t="s">
        <v>156</v>
      </c>
      <c r="E1993" s="175"/>
      <c r="F1993" s="174">
        <v>0</v>
      </c>
      <c r="G1993" s="174">
        <v>0</v>
      </c>
      <c r="H1993" s="174">
        <v>0</v>
      </c>
      <c r="I1993" s="174">
        <v>0</v>
      </c>
      <c r="J1993" s="174">
        <v>0</v>
      </c>
      <c r="K1993" s="174">
        <v>0</v>
      </c>
      <c r="L1993" s="174">
        <v>0</v>
      </c>
      <c r="M1993" s="174">
        <v>0</v>
      </c>
      <c r="N1993" s="174">
        <v>0</v>
      </c>
    </row>
    <row r="1994" spans="1:14" x14ac:dyDescent="0.25">
      <c r="A1994" s="175" t="s">
        <v>375</v>
      </c>
      <c r="B1994" s="175" t="s">
        <v>486</v>
      </c>
      <c r="C1994" s="175" t="s">
        <v>157</v>
      </c>
      <c r="D1994" s="175" t="s">
        <v>158</v>
      </c>
      <c r="E1994" s="175"/>
      <c r="F1994" s="174">
        <v>0</v>
      </c>
      <c r="G1994" s="174">
        <v>0</v>
      </c>
      <c r="H1994" s="174">
        <v>0</v>
      </c>
      <c r="I1994" s="174">
        <v>0</v>
      </c>
      <c r="J1994" s="174">
        <v>3840</v>
      </c>
      <c r="K1994" s="174">
        <v>0</v>
      </c>
      <c r="L1994" s="174">
        <v>0</v>
      </c>
      <c r="M1994" s="174">
        <v>0</v>
      </c>
      <c r="N1994" s="174">
        <v>3840</v>
      </c>
    </row>
    <row r="1995" spans="1:14" x14ac:dyDescent="0.25">
      <c r="A1995" s="175" t="s">
        <v>375</v>
      </c>
      <c r="B1995" s="175" t="s">
        <v>486</v>
      </c>
      <c r="C1995" s="175" t="s">
        <v>159</v>
      </c>
      <c r="D1995" s="175" t="s">
        <v>160</v>
      </c>
      <c r="E1995" s="175"/>
      <c r="F1995" s="174">
        <v>0</v>
      </c>
      <c r="G1995" s="174">
        <v>0</v>
      </c>
      <c r="H1995" s="174">
        <v>0</v>
      </c>
      <c r="I1995" s="174">
        <v>0</v>
      </c>
      <c r="J1995" s="174">
        <v>0</v>
      </c>
      <c r="K1995" s="174">
        <v>0</v>
      </c>
      <c r="L1995" s="174">
        <v>0</v>
      </c>
      <c r="M1995" s="174">
        <v>0</v>
      </c>
      <c r="N1995" s="174">
        <v>0</v>
      </c>
    </row>
    <row r="1996" spans="1:14" x14ac:dyDescent="0.25">
      <c r="A1996" s="175" t="s">
        <v>375</v>
      </c>
      <c r="B1996" s="175" t="s">
        <v>486</v>
      </c>
      <c r="C1996" s="175" t="s">
        <v>161</v>
      </c>
      <c r="D1996" s="175" t="s">
        <v>162</v>
      </c>
      <c r="E1996" s="175"/>
      <c r="F1996" s="174">
        <v>0</v>
      </c>
      <c r="G1996" s="174">
        <v>0</v>
      </c>
      <c r="H1996" s="174">
        <v>0</v>
      </c>
      <c r="I1996" s="174">
        <v>0</v>
      </c>
      <c r="J1996" s="174">
        <v>0</v>
      </c>
      <c r="K1996" s="174">
        <v>0</v>
      </c>
      <c r="L1996" s="174">
        <v>0</v>
      </c>
      <c r="M1996" s="174">
        <v>0</v>
      </c>
      <c r="N1996" s="174">
        <v>0</v>
      </c>
    </row>
    <row r="1997" spans="1:14" x14ac:dyDescent="0.25">
      <c r="A1997" s="175" t="s">
        <v>375</v>
      </c>
      <c r="B1997" s="175" t="s">
        <v>486</v>
      </c>
      <c r="C1997" s="175" t="s">
        <v>163</v>
      </c>
      <c r="D1997" s="175" t="s">
        <v>164</v>
      </c>
      <c r="E1997" s="175"/>
      <c r="F1997" s="174">
        <v>0</v>
      </c>
      <c r="G1997" s="174">
        <v>0</v>
      </c>
      <c r="H1997" s="174">
        <v>0</v>
      </c>
      <c r="I1997" s="174">
        <v>0</v>
      </c>
      <c r="J1997" s="174">
        <v>0</v>
      </c>
      <c r="K1997" s="174">
        <v>0</v>
      </c>
      <c r="L1997" s="174">
        <v>0</v>
      </c>
      <c r="M1997" s="174">
        <v>0</v>
      </c>
      <c r="N1997" s="174">
        <v>0</v>
      </c>
    </row>
    <row r="1998" spans="1:14" x14ac:dyDescent="0.25">
      <c r="A1998" s="175" t="s">
        <v>375</v>
      </c>
      <c r="B1998" s="175" t="s">
        <v>486</v>
      </c>
      <c r="C1998" s="175" t="s">
        <v>165</v>
      </c>
      <c r="D1998" s="175" t="s">
        <v>166</v>
      </c>
      <c r="E1998" s="175"/>
      <c r="F1998" s="174">
        <v>0</v>
      </c>
      <c r="G1998" s="174">
        <v>0</v>
      </c>
      <c r="H1998" s="174">
        <v>0</v>
      </c>
      <c r="I1998" s="174">
        <v>0</v>
      </c>
      <c r="J1998" s="174">
        <v>0</v>
      </c>
      <c r="K1998" s="174">
        <v>0</v>
      </c>
      <c r="L1998" s="174">
        <v>0</v>
      </c>
      <c r="M1998" s="174">
        <v>0</v>
      </c>
      <c r="N1998" s="174">
        <v>0</v>
      </c>
    </row>
    <row r="1999" spans="1:14" x14ac:dyDescent="0.25">
      <c r="A1999" s="175" t="s">
        <v>375</v>
      </c>
      <c r="B1999" s="175" t="s">
        <v>486</v>
      </c>
      <c r="C1999" s="175" t="s">
        <v>167</v>
      </c>
      <c r="D1999" s="175" t="s">
        <v>168</v>
      </c>
      <c r="E1999" s="175"/>
      <c r="F1999" s="174">
        <v>0</v>
      </c>
      <c r="G1999" s="174">
        <v>0</v>
      </c>
      <c r="H1999" s="174">
        <v>0</v>
      </c>
      <c r="I1999" s="174">
        <v>0</v>
      </c>
      <c r="J1999" s="174">
        <v>0</v>
      </c>
      <c r="K1999" s="174">
        <v>0</v>
      </c>
      <c r="L1999" s="174">
        <v>0</v>
      </c>
      <c r="M1999" s="174">
        <v>0</v>
      </c>
      <c r="N1999" s="174">
        <v>0</v>
      </c>
    </row>
    <row r="2000" spans="1:14" x14ac:dyDescent="0.25">
      <c r="A2000" s="175" t="s">
        <v>375</v>
      </c>
      <c r="B2000" s="175" t="s">
        <v>486</v>
      </c>
      <c r="C2000" s="175" t="s">
        <v>169</v>
      </c>
      <c r="D2000" s="175" t="s">
        <v>170</v>
      </c>
      <c r="E2000" s="175"/>
      <c r="F2000" s="174">
        <v>0</v>
      </c>
      <c r="G2000" s="174">
        <v>0</v>
      </c>
      <c r="H2000" s="174">
        <v>0</v>
      </c>
      <c r="I2000" s="174">
        <v>0</v>
      </c>
      <c r="J2000" s="174">
        <v>0</v>
      </c>
      <c r="K2000" s="174">
        <v>0</v>
      </c>
      <c r="L2000" s="174">
        <v>0</v>
      </c>
      <c r="M2000" s="174">
        <v>0</v>
      </c>
      <c r="N2000" s="174">
        <v>0</v>
      </c>
    </row>
    <row r="2001" spans="1:14" x14ac:dyDescent="0.25">
      <c r="A2001" s="175" t="s">
        <v>375</v>
      </c>
      <c r="B2001" s="175" t="s">
        <v>486</v>
      </c>
      <c r="C2001" s="175" t="s">
        <v>171</v>
      </c>
      <c r="D2001" s="175" t="s">
        <v>172</v>
      </c>
      <c r="E2001" s="175"/>
      <c r="F2001" s="174">
        <v>0</v>
      </c>
      <c r="G2001" s="174">
        <v>0</v>
      </c>
      <c r="H2001" s="174">
        <v>0</v>
      </c>
      <c r="I2001" s="174">
        <v>0</v>
      </c>
      <c r="J2001" s="174">
        <v>0</v>
      </c>
      <c r="K2001" s="174">
        <v>0</v>
      </c>
      <c r="L2001" s="174">
        <v>0</v>
      </c>
      <c r="M2001" s="174">
        <v>0</v>
      </c>
      <c r="N2001" s="174">
        <v>0</v>
      </c>
    </row>
    <row r="2002" spans="1:14" x14ac:dyDescent="0.25">
      <c r="A2002" s="175" t="s">
        <v>375</v>
      </c>
      <c r="B2002" s="175" t="s">
        <v>486</v>
      </c>
      <c r="C2002" s="175" t="s">
        <v>173</v>
      </c>
      <c r="D2002" s="175" t="s">
        <v>174</v>
      </c>
      <c r="E2002" s="175"/>
      <c r="F2002" s="174">
        <v>0</v>
      </c>
      <c r="G2002" s="174">
        <v>0</v>
      </c>
      <c r="H2002" s="174">
        <v>0</v>
      </c>
      <c r="I2002" s="174">
        <v>0</v>
      </c>
      <c r="J2002" s="174">
        <v>0</v>
      </c>
      <c r="K2002" s="174">
        <v>0</v>
      </c>
      <c r="L2002" s="174">
        <v>0</v>
      </c>
      <c r="M2002" s="174">
        <v>0</v>
      </c>
      <c r="N2002" s="174">
        <v>0</v>
      </c>
    </row>
    <row r="2003" spans="1:14" x14ac:dyDescent="0.25">
      <c r="A2003" s="175" t="s">
        <v>375</v>
      </c>
      <c r="B2003" s="175" t="s">
        <v>486</v>
      </c>
      <c r="C2003" s="175" t="s">
        <v>175</v>
      </c>
      <c r="D2003" s="175" t="s">
        <v>176</v>
      </c>
      <c r="E2003" s="175"/>
      <c r="F2003" s="174">
        <v>0</v>
      </c>
      <c r="G2003" s="174">
        <v>0</v>
      </c>
      <c r="H2003" s="174">
        <v>0</v>
      </c>
      <c r="I2003" s="174">
        <v>0</v>
      </c>
      <c r="J2003" s="174">
        <v>0</v>
      </c>
      <c r="K2003" s="174">
        <v>336</v>
      </c>
      <c r="L2003" s="174">
        <v>0</v>
      </c>
      <c r="M2003" s="174">
        <v>0</v>
      </c>
      <c r="N2003" s="174">
        <v>336</v>
      </c>
    </row>
    <row r="2004" spans="1:14" x14ac:dyDescent="0.25">
      <c r="A2004" s="175" t="s">
        <v>375</v>
      </c>
      <c r="B2004" s="175" t="s">
        <v>486</v>
      </c>
      <c r="C2004" s="175" t="s">
        <v>177</v>
      </c>
      <c r="D2004" s="175" t="s">
        <v>178</v>
      </c>
      <c r="E2004" s="175"/>
      <c r="F2004" s="174">
        <v>0</v>
      </c>
      <c r="G2004" s="174">
        <v>0</v>
      </c>
      <c r="H2004" s="174">
        <v>0</v>
      </c>
      <c r="I2004" s="174">
        <v>0</v>
      </c>
      <c r="J2004" s="174">
        <v>0</v>
      </c>
      <c r="K2004" s="174">
        <v>0</v>
      </c>
      <c r="L2004" s="174">
        <v>0</v>
      </c>
      <c r="M2004" s="174">
        <v>0</v>
      </c>
      <c r="N2004" s="174">
        <v>0</v>
      </c>
    </row>
    <row r="2005" spans="1:14" x14ac:dyDescent="0.25">
      <c r="A2005" s="175" t="s">
        <v>375</v>
      </c>
      <c r="B2005" s="175" t="s">
        <v>486</v>
      </c>
      <c r="C2005" s="175" t="s">
        <v>179</v>
      </c>
      <c r="D2005" s="175" t="s">
        <v>180</v>
      </c>
      <c r="E2005" s="175"/>
      <c r="F2005" s="174">
        <v>0</v>
      </c>
      <c r="G2005" s="174">
        <v>0</v>
      </c>
      <c r="H2005" s="174">
        <v>0</v>
      </c>
      <c r="I2005" s="174">
        <v>0</v>
      </c>
      <c r="J2005" s="174">
        <v>0</v>
      </c>
      <c r="K2005" s="174">
        <v>0</v>
      </c>
      <c r="L2005" s="174">
        <v>0</v>
      </c>
      <c r="M2005" s="174">
        <v>0</v>
      </c>
      <c r="N2005" s="174">
        <v>0</v>
      </c>
    </row>
    <row r="2006" spans="1:14" x14ac:dyDescent="0.25">
      <c r="A2006" s="175" t="s">
        <v>375</v>
      </c>
      <c r="B2006" s="175" t="s">
        <v>486</v>
      </c>
      <c r="C2006" s="175" t="s">
        <v>181</v>
      </c>
      <c r="D2006" s="175" t="s">
        <v>182</v>
      </c>
      <c r="E2006" s="175"/>
      <c r="F2006" s="174">
        <v>0</v>
      </c>
      <c r="G2006" s="174">
        <v>0</v>
      </c>
      <c r="H2006" s="174">
        <v>0</v>
      </c>
      <c r="I2006" s="174">
        <v>0</v>
      </c>
      <c r="J2006" s="174">
        <v>0</v>
      </c>
      <c r="K2006" s="174">
        <v>0</v>
      </c>
      <c r="L2006" s="174">
        <v>0</v>
      </c>
      <c r="M2006" s="174">
        <v>0</v>
      </c>
      <c r="N2006" s="174">
        <v>0</v>
      </c>
    </row>
    <row r="2007" spans="1:14" x14ac:dyDescent="0.25">
      <c r="A2007" s="175" t="s">
        <v>375</v>
      </c>
      <c r="B2007" s="175" t="s">
        <v>486</v>
      </c>
      <c r="C2007" s="175" t="s">
        <v>183</v>
      </c>
      <c r="D2007" s="175" t="s">
        <v>184</v>
      </c>
      <c r="E2007" s="175"/>
      <c r="F2007" s="174">
        <v>0</v>
      </c>
      <c r="G2007" s="174">
        <v>0</v>
      </c>
      <c r="H2007" s="174">
        <v>0</v>
      </c>
      <c r="I2007" s="174">
        <v>0</v>
      </c>
      <c r="J2007" s="174">
        <v>0</v>
      </c>
      <c r="K2007" s="174">
        <v>0</v>
      </c>
      <c r="L2007" s="174">
        <v>0</v>
      </c>
      <c r="M2007" s="174">
        <v>0</v>
      </c>
      <c r="N2007" s="174">
        <v>0</v>
      </c>
    </row>
    <row r="2008" spans="1:14" x14ac:dyDescent="0.25">
      <c r="A2008" s="175" t="s">
        <v>375</v>
      </c>
      <c r="B2008" s="175" t="s">
        <v>486</v>
      </c>
      <c r="C2008" s="175" t="s">
        <v>185</v>
      </c>
      <c r="D2008" s="175" t="s">
        <v>186</v>
      </c>
      <c r="E2008" s="175"/>
      <c r="F2008" s="174">
        <v>0</v>
      </c>
      <c r="G2008" s="174">
        <v>0</v>
      </c>
      <c r="H2008" s="174">
        <v>0</v>
      </c>
      <c r="I2008" s="174">
        <v>0</v>
      </c>
      <c r="J2008" s="174">
        <v>0</v>
      </c>
      <c r="K2008" s="174">
        <v>0</v>
      </c>
      <c r="L2008" s="174">
        <v>0</v>
      </c>
      <c r="M2008" s="174">
        <v>0</v>
      </c>
      <c r="N2008" s="174">
        <v>0</v>
      </c>
    </row>
    <row r="2009" spans="1:14" x14ac:dyDescent="0.25">
      <c r="A2009" s="175" t="s">
        <v>375</v>
      </c>
      <c r="B2009" s="175" t="s">
        <v>486</v>
      </c>
      <c r="C2009" s="175" t="s">
        <v>187</v>
      </c>
      <c r="D2009" s="175" t="s">
        <v>188</v>
      </c>
      <c r="E2009" s="175"/>
      <c r="F2009" s="174">
        <v>0</v>
      </c>
      <c r="G2009" s="174">
        <v>0</v>
      </c>
      <c r="H2009" s="174">
        <v>0</v>
      </c>
      <c r="I2009" s="174">
        <v>0</v>
      </c>
      <c r="J2009" s="174">
        <v>0</v>
      </c>
      <c r="K2009" s="174">
        <v>0</v>
      </c>
      <c r="L2009" s="174">
        <v>0</v>
      </c>
      <c r="M2009" s="174">
        <v>0</v>
      </c>
      <c r="N2009" s="174">
        <v>0</v>
      </c>
    </row>
    <row r="2010" spans="1:14" x14ac:dyDescent="0.25">
      <c r="A2010" s="175" t="s">
        <v>375</v>
      </c>
      <c r="B2010" s="175" t="s">
        <v>486</v>
      </c>
      <c r="C2010" s="175" t="s">
        <v>189</v>
      </c>
      <c r="D2010" s="175" t="s">
        <v>190</v>
      </c>
      <c r="E2010" s="175"/>
      <c r="F2010" s="174">
        <v>0</v>
      </c>
      <c r="G2010" s="174">
        <v>0</v>
      </c>
      <c r="H2010" s="174">
        <v>0</v>
      </c>
      <c r="I2010" s="174">
        <v>0</v>
      </c>
      <c r="J2010" s="174">
        <v>0</v>
      </c>
      <c r="K2010" s="174">
        <v>0</v>
      </c>
      <c r="L2010" s="174">
        <v>0</v>
      </c>
      <c r="M2010" s="174">
        <v>0</v>
      </c>
      <c r="N2010" s="174">
        <v>0</v>
      </c>
    </row>
    <row r="2011" spans="1:14" x14ac:dyDescent="0.25">
      <c r="A2011" s="175" t="s">
        <v>375</v>
      </c>
      <c r="B2011" s="175" t="s">
        <v>486</v>
      </c>
      <c r="C2011" s="175" t="s">
        <v>191</v>
      </c>
      <c r="D2011" s="175" t="s">
        <v>192</v>
      </c>
      <c r="E2011" s="175"/>
      <c r="F2011" s="174">
        <v>0</v>
      </c>
      <c r="G2011" s="174">
        <v>0</v>
      </c>
      <c r="H2011" s="174">
        <v>0</v>
      </c>
      <c r="I2011" s="174">
        <v>0</v>
      </c>
      <c r="J2011" s="174">
        <v>0</v>
      </c>
      <c r="K2011" s="174">
        <v>240</v>
      </c>
      <c r="L2011" s="174">
        <v>0</v>
      </c>
      <c r="M2011" s="174">
        <v>0</v>
      </c>
      <c r="N2011" s="174">
        <v>240</v>
      </c>
    </row>
    <row r="2012" spans="1:14" x14ac:dyDescent="0.25">
      <c r="A2012" s="175" t="s">
        <v>375</v>
      </c>
      <c r="B2012" s="175" t="s">
        <v>486</v>
      </c>
      <c r="C2012" s="175" t="s">
        <v>193</v>
      </c>
      <c r="D2012" s="175" t="s">
        <v>194</v>
      </c>
      <c r="E2012" s="175"/>
      <c r="F2012" s="174">
        <v>0</v>
      </c>
      <c r="G2012" s="174">
        <v>0</v>
      </c>
      <c r="H2012" s="174">
        <v>0</v>
      </c>
      <c r="I2012" s="174">
        <v>0</v>
      </c>
      <c r="J2012" s="174">
        <v>0</v>
      </c>
      <c r="K2012" s="174">
        <v>0</v>
      </c>
      <c r="L2012" s="174">
        <v>0</v>
      </c>
      <c r="M2012" s="174">
        <v>0</v>
      </c>
      <c r="N2012" s="174">
        <v>0</v>
      </c>
    </row>
    <row r="2013" spans="1:14" x14ac:dyDescent="0.25">
      <c r="A2013" s="175" t="s">
        <v>375</v>
      </c>
      <c r="B2013" s="175" t="s">
        <v>486</v>
      </c>
      <c r="C2013" s="175" t="s">
        <v>195</v>
      </c>
      <c r="D2013" s="175" t="s">
        <v>196</v>
      </c>
      <c r="E2013" s="175"/>
      <c r="F2013" s="174">
        <v>0</v>
      </c>
      <c r="G2013" s="174">
        <v>0</v>
      </c>
      <c r="H2013" s="174">
        <v>0</v>
      </c>
      <c r="I2013" s="174">
        <v>0</v>
      </c>
      <c r="J2013" s="174">
        <v>0</v>
      </c>
      <c r="K2013" s="174">
        <v>0</v>
      </c>
      <c r="L2013" s="174">
        <v>0</v>
      </c>
      <c r="M2013" s="174">
        <v>0</v>
      </c>
      <c r="N2013" s="174">
        <v>0</v>
      </c>
    </row>
    <row r="2014" spans="1:14" x14ac:dyDescent="0.25">
      <c r="A2014" s="175" t="s">
        <v>375</v>
      </c>
      <c r="B2014" s="175" t="s">
        <v>486</v>
      </c>
      <c r="C2014" s="175" t="s">
        <v>197</v>
      </c>
      <c r="D2014" s="175" t="s">
        <v>198</v>
      </c>
      <c r="E2014" s="175"/>
      <c r="F2014" s="174">
        <v>0</v>
      </c>
      <c r="G2014" s="174">
        <v>0</v>
      </c>
      <c r="H2014" s="174">
        <v>0</v>
      </c>
      <c r="I2014" s="174">
        <v>0</v>
      </c>
      <c r="J2014" s="174">
        <v>0</v>
      </c>
      <c r="K2014" s="174">
        <v>0</v>
      </c>
      <c r="L2014" s="174">
        <v>0</v>
      </c>
      <c r="M2014" s="174">
        <v>0</v>
      </c>
      <c r="N2014" s="174">
        <v>0</v>
      </c>
    </row>
    <row r="2015" spans="1:14" x14ac:dyDescent="0.25">
      <c r="A2015" s="175" t="s">
        <v>375</v>
      </c>
      <c r="B2015" s="175" t="s">
        <v>486</v>
      </c>
      <c r="C2015" s="175" t="s">
        <v>199</v>
      </c>
      <c r="D2015" s="175" t="s">
        <v>200</v>
      </c>
      <c r="E2015" s="175"/>
      <c r="F2015" s="174">
        <v>0</v>
      </c>
      <c r="G2015" s="174">
        <v>0</v>
      </c>
      <c r="H2015" s="174">
        <v>0</v>
      </c>
      <c r="I2015" s="174">
        <v>0</v>
      </c>
      <c r="J2015" s="174">
        <v>0</v>
      </c>
      <c r="K2015" s="174">
        <v>0</v>
      </c>
      <c r="L2015" s="174">
        <v>0</v>
      </c>
      <c r="M2015" s="174">
        <v>0</v>
      </c>
      <c r="N2015" s="174">
        <v>0</v>
      </c>
    </row>
    <row r="2016" spans="1:14" x14ac:dyDescent="0.25">
      <c r="A2016" s="175" t="s">
        <v>375</v>
      </c>
      <c r="B2016" s="175" t="s">
        <v>486</v>
      </c>
      <c r="C2016" s="175" t="s">
        <v>201</v>
      </c>
      <c r="D2016" s="175" t="s">
        <v>202</v>
      </c>
      <c r="E2016" s="175"/>
      <c r="F2016" s="174">
        <v>0</v>
      </c>
      <c r="G2016" s="174">
        <v>0</v>
      </c>
      <c r="H2016" s="174">
        <v>0</v>
      </c>
      <c r="I2016" s="174">
        <v>0</v>
      </c>
      <c r="J2016" s="174">
        <v>0</v>
      </c>
      <c r="K2016" s="174">
        <v>0</v>
      </c>
      <c r="L2016" s="174">
        <v>0</v>
      </c>
      <c r="M2016" s="174">
        <v>0</v>
      </c>
      <c r="N2016" s="174">
        <v>0</v>
      </c>
    </row>
    <row r="2017" spans="1:14" x14ac:dyDescent="0.25">
      <c r="A2017" s="175" t="s">
        <v>375</v>
      </c>
      <c r="B2017" s="175" t="s">
        <v>486</v>
      </c>
      <c r="C2017" s="175" t="s">
        <v>203</v>
      </c>
      <c r="D2017" s="175" t="s">
        <v>204</v>
      </c>
      <c r="E2017" s="175"/>
      <c r="F2017" s="174">
        <v>0</v>
      </c>
      <c r="G2017" s="174">
        <v>0</v>
      </c>
      <c r="H2017" s="174">
        <v>0</v>
      </c>
      <c r="I2017" s="174">
        <v>0</v>
      </c>
      <c r="J2017" s="174">
        <v>0</v>
      </c>
      <c r="K2017" s="174">
        <v>0</v>
      </c>
      <c r="L2017" s="174">
        <v>0</v>
      </c>
      <c r="M2017" s="174">
        <v>0</v>
      </c>
      <c r="N2017" s="174">
        <v>0</v>
      </c>
    </row>
    <row r="2018" spans="1:14" x14ac:dyDescent="0.25">
      <c r="A2018" s="175" t="s">
        <v>375</v>
      </c>
      <c r="B2018" s="175" t="s">
        <v>486</v>
      </c>
      <c r="C2018" s="175" t="s">
        <v>205</v>
      </c>
      <c r="D2018" s="175" t="s">
        <v>206</v>
      </c>
      <c r="E2018" s="175"/>
      <c r="F2018" s="174">
        <v>0</v>
      </c>
      <c r="G2018" s="174">
        <v>0</v>
      </c>
      <c r="H2018" s="174">
        <v>0</v>
      </c>
      <c r="I2018" s="174">
        <v>0</v>
      </c>
      <c r="J2018" s="174">
        <v>0</v>
      </c>
      <c r="K2018" s="174">
        <v>0</v>
      </c>
      <c r="L2018" s="174">
        <v>0</v>
      </c>
      <c r="M2018" s="174">
        <v>0</v>
      </c>
      <c r="N2018" s="174">
        <v>0</v>
      </c>
    </row>
    <row r="2019" spans="1:14" x14ac:dyDescent="0.25">
      <c r="A2019" s="175" t="s">
        <v>375</v>
      </c>
      <c r="B2019" s="175" t="s">
        <v>486</v>
      </c>
      <c r="C2019" s="175" t="s">
        <v>207</v>
      </c>
      <c r="D2019" s="175" t="s">
        <v>208</v>
      </c>
      <c r="E2019" s="175"/>
      <c r="F2019" s="174">
        <v>0</v>
      </c>
      <c r="G2019" s="174">
        <v>0</v>
      </c>
      <c r="H2019" s="174">
        <v>0</v>
      </c>
      <c r="I2019" s="174">
        <v>0</v>
      </c>
      <c r="J2019" s="174">
        <v>0</v>
      </c>
      <c r="K2019" s="174">
        <v>0</v>
      </c>
      <c r="L2019" s="174">
        <v>0</v>
      </c>
      <c r="M2019" s="174">
        <v>0</v>
      </c>
      <c r="N2019" s="174">
        <v>0</v>
      </c>
    </row>
    <row r="2020" spans="1:14" x14ac:dyDescent="0.25">
      <c r="A2020" s="175" t="s">
        <v>375</v>
      </c>
      <c r="B2020" s="175" t="s">
        <v>486</v>
      </c>
      <c r="C2020" s="175" t="s">
        <v>209</v>
      </c>
      <c r="D2020" s="175" t="s">
        <v>210</v>
      </c>
      <c r="E2020" s="175"/>
      <c r="F2020" s="174">
        <v>0</v>
      </c>
      <c r="G2020" s="174">
        <v>0</v>
      </c>
      <c r="H2020" s="174">
        <v>0</v>
      </c>
      <c r="I2020" s="174">
        <v>0</v>
      </c>
      <c r="J2020" s="174">
        <v>3840</v>
      </c>
      <c r="K2020" s="174">
        <v>576</v>
      </c>
      <c r="L2020" s="174">
        <v>0</v>
      </c>
      <c r="M2020" s="174">
        <v>0</v>
      </c>
      <c r="N2020" s="174">
        <v>4416</v>
      </c>
    </row>
    <row r="2021" spans="1:14" x14ac:dyDescent="0.25">
      <c r="D2021" s="173" t="s">
        <v>211</v>
      </c>
      <c r="E2021" s="173"/>
    </row>
    <row r="2022" spans="1:14" x14ac:dyDescent="0.25">
      <c r="A2022" s="175" t="s">
        <v>375</v>
      </c>
      <c r="B2022" s="175" t="s">
        <v>486</v>
      </c>
      <c r="C2022" s="175" t="s">
        <v>212</v>
      </c>
      <c r="D2022" s="175" t="s">
        <v>213</v>
      </c>
      <c r="E2022" s="175"/>
      <c r="F2022" s="174">
        <v>0</v>
      </c>
      <c r="G2022" s="174">
        <v>0</v>
      </c>
      <c r="H2022" s="174">
        <v>0</v>
      </c>
      <c r="I2022" s="174">
        <v>0</v>
      </c>
      <c r="J2022" s="174">
        <v>0</v>
      </c>
      <c r="K2022" s="174">
        <v>0</v>
      </c>
      <c r="L2022" s="174">
        <v>0</v>
      </c>
      <c r="M2022" s="174">
        <v>0</v>
      </c>
      <c r="N2022" s="174">
        <v>0</v>
      </c>
    </row>
    <row r="2023" spans="1:14" x14ac:dyDescent="0.25">
      <c r="A2023" s="175" t="s">
        <v>375</v>
      </c>
      <c r="B2023" s="175" t="s">
        <v>486</v>
      </c>
      <c r="C2023" s="175" t="s">
        <v>214</v>
      </c>
      <c r="D2023" s="175" t="s">
        <v>215</v>
      </c>
      <c r="E2023" s="175"/>
      <c r="F2023" s="174">
        <v>0</v>
      </c>
      <c r="G2023" s="174">
        <v>0</v>
      </c>
      <c r="H2023" s="174">
        <v>0</v>
      </c>
      <c r="I2023" s="174">
        <v>0</v>
      </c>
      <c r="J2023" s="174">
        <v>0</v>
      </c>
      <c r="K2023" s="174">
        <v>0</v>
      </c>
      <c r="L2023" s="174">
        <v>0</v>
      </c>
      <c r="M2023" s="174">
        <v>0</v>
      </c>
      <c r="N2023" s="174">
        <v>0</v>
      </c>
    </row>
    <row r="2024" spans="1:14" x14ac:dyDescent="0.25">
      <c r="A2024" s="175" t="s">
        <v>375</v>
      </c>
      <c r="B2024" s="175" t="s">
        <v>486</v>
      </c>
      <c r="C2024" s="175" t="s">
        <v>216</v>
      </c>
      <c r="D2024" s="175" t="s">
        <v>217</v>
      </c>
      <c r="E2024" s="175"/>
      <c r="F2024" s="174">
        <v>0</v>
      </c>
      <c r="G2024" s="174">
        <v>0</v>
      </c>
      <c r="H2024" s="174">
        <v>0</v>
      </c>
      <c r="I2024" s="174">
        <v>0</v>
      </c>
      <c r="J2024" s="174">
        <v>0</v>
      </c>
      <c r="K2024" s="174">
        <v>0</v>
      </c>
      <c r="L2024" s="174">
        <v>0</v>
      </c>
      <c r="M2024" s="174">
        <v>0</v>
      </c>
      <c r="N2024" s="174">
        <v>0</v>
      </c>
    </row>
    <row r="2025" spans="1:14" x14ac:dyDescent="0.25">
      <c r="A2025" s="175" t="s">
        <v>375</v>
      </c>
      <c r="B2025" s="175" t="s">
        <v>486</v>
      </c>
      <c r="C2025" s="175" t="s">
        <v>218</v>
      </c>
      <c r="D2025" s="175" t="s">
        <v>219</v>
      </c>
      <c r="E2025" s="175"/>
      <c r="F2025" s="174">
        <v>0</v>
      </c>
      <c r="G2025" s="174">
        <v>0</v>
      </c>
      <c r="H2025" s="174">
        <v>0</v>
      </c>
      <c r="I2025" s="174">
        <v>0</v>
      </c>
      <c r="J2025" s="174">
        <v>0</v>
      </c>
      <c r="K2025" s="174">
        <v>0</v>
      </c>
      <c r="L2025" s="174">
        <v>0</v>
      </c>
      <c r="M2025" s="174">
        <v>0</v>
      </c>
      <c r="N2025" s="174">
        <v>0</v>
      </c>
    </row>
    <row r="2026" spans="1:14" x14ac:dyDescent="0.25">
      <c r="A2026" s="175" t="s">
        <v>375</v>
      </c>
      <c r="B2026" s="175" t="s">
        <v>486</v>
      </c>
      <c r="C2026" s="175" t="s">
        <v>482</v>
      </c>
      <c r="D2026" s="175" t="s">
        <v>483</v>
      </c>
      <c r="E2026" s="175"/>
      <c r="F2026" s="174">
        <v>0</v>
      </c>
      <c r="G2026" s="174">
        <v>0</v>
      </c>
      <c r="H2026" s="174">
        <v>0</v>
      </c>
      <c r="I2026" s="174">
        <v>0</v>
      </c>
      <c r="J2026" s="174">
        <v>0</v>
      </c>
      <c r="K2026" s="174">
        <v>0</v>
      </c>
      <c r="L2026" s="174">
        <v>0</v>
      </c>
      <c r="M2026" s="174">
        <v>0</v>
      </c>
      <c r="N2026" s="174">
        <v>0</v>
      </c>
    </row>
    <row r="2027" spans="1:14" x14ac:dyDescent="0.25">
      <c r="A2027" s="175" t="s">
        <v>375</v>
      </c>
      <c r="B2027" s="175" t="s">
        <v>486</v>
      </c>
      <c r="C2027" s="175" t="s">
        <v>484</v>
      </c>
      <c r="D2027" s="175" t="s">
        <v>220</v>
      </c>
      <c r="E2027" s="175"/>
      <c r="F2027" s="174">
        <v>0</v>
      </c>
      <c r="G2027" s="174">
        <v>0</v>
      </c>
      <c r="H2027" s="174">
        <v>0</v>
      </c>
      <c r="I2027" s="174">
        <v>0</v>
      </c>
      <c r="J2027" s="174">
        <v>0</v>
      </c>
      <c r="K2027" s="174">
        <v>0</v>
      </c>
      <c r="L2027" s="174">
        <v>0</v>
      </c>
      <c r="M2027" s="174">
        <v>0</v>
      </c>
      <c r="N2027" s="174">
        <v>0</v>
      </c>
    </row>
    <row r="2030" spans="1:14" x14ac:dyDescent="0.25">
      <c r="A2030" s="173" t="s">
        <v>376</v>
      </c>
    </row>
    <row r="2031" spans="1:14" x14ac:dyDescent="0.25">
      <c r="A2031" s="175" t="s">
        <v>6</v>
      </c>
      <c r="B2031" s="175" t="s">
        <v>143</v>
      </c>
      <c r="C2031" s="175" t="s">
        <v>14</v>
      </c>
      <c r="D2031" s="173" t="s">
        <v>144</v>
      </c>
      <c r="E2031" s="173"/>
      <c r="F2031" s="174" t="s">
        <v>145</v>
      </c>
      <c r="G2031" s="174" t="s">
        <v>146</v>
      </c>
      <c r="H2031" s="174" t="s">
        <v>147</v>
      </c>
      <c r="I2031" s="174" t="s">
        <v>148</v>
      </c>
      <c r="J2031" s="174" t="s">
        <v>149</v>
      </c>
      <c r="K2031" s="174" t="s">
        <v>150</v>
      </c>
      <c r="L2031" s="174" t="s">
        <v>151</v>
      </c>
      <c r="M2031" s="174" t="s">
        <v>152</v>
      </c>
      <c r="N2031" s="174" t="s">
        <v>5</v>
      </c>
    </row>
    <row r="2032" spans="1:14" x14ac:dyDescent="0.25">
      <c r="A2032" s="175" t="s">
        <v>377</v>
      </c>
      <c r="B2032" s="175" t="s">
        <v>487</v>
      </c>
      <c r="C2032" s="175" t="s">
        <v>155</v>
      </c>
      <c r="D2032" s="175" t="s">
        <v>156</v>
      </c>
      <c r="E2032" s="175"/>
      <c r="F2032" s="174">
        <v>0</v>
      </c>
      <c r="G2032" s="174">
        <v>0</v>
      </c>
      <c r="H2032" s="174">
        <v>0</v>
      </c>
      <c r="I2032" s="174">
        <v>0</v>
      </c>
      <c r="J2032" s="174">
        <v>0</v>
      </c>
      <c r="K2032" s="174">
        <v>0</v>
      </c>
      <c r="L2032" s="174">
        <v>0</v>
      </c>
      <c r="M2032" s="174">
        <v>0</v>
      </c>
      <c r="N2032" s="174">
        <v>0</v>
      </c>
    </row>
    <row r="2033" spans="1:14" x14ac:dyDescent="0.25">
      <c r="A2033" s="175" t="s">
        <v>377</v>
      </c>
      <c r="B2033" s="175" t="s">
        <v>487</v>
      </c>
      <c r="C2033" s="175" t="s">
        <v>157</v>
      </c>
      <c r="D2033" s="175" t="s">
        <v>158</v>
      </c>
      <c r="E2033" s="175"/>
      <c r="F2033" s="174">
        <v>0</v>
      </c>
      <c r="G2033" s="174">
        <v>0</v>
      </c>
      <c r="H2033" s="174">
        <v>0</v>
      </c>
      <c r="I2033" s="174">
        <v>0</v>
      </c>
      <c r="J2033" s="174">
        <v>3840</v>
      </c>
      <c r="K2033" s="174">
        <v>0</v>
      </c>
      <c r="L2033" s="174">
        <v>0</v>
      </c>
      <c r="M2033" s="174">
        <v>0</v>
      </c>
      <c r="N2033" s="174">
        <v>3840</v>
      </c>
    </row>
    <row r="2034" spans="1:14" x14ac:dyDescent="0.25">
      <c r="A2034" s="175" t="s">
        <v>377</v>
      </c>
      <c r="B2034" s="175" t="s">
        <v>487</v>
      </c>
      <c r="C2034" s="175" t="s">
        <v>159</v>
      </c>
      <c r="D2034" s="175" t="s">
        <v>160</v>
      </c>
      <c r="E2034" s="175"/>
      <c r="F2034" s="174">
        <v>0</v>
      </c>
      <c r="G2034" s="174">
        <v>0</v>
      </c>
      <c r="H2034" s="174">
        <v>0</v>
      </c>
      <c r="I2034" s="174">
        <v>0</v>
      </c>
      <c r="J2034" s="174">
        <v>0</v>
      </c>
      <c r="K2034" s="174">
        <v>0</v>
      </c>
      <c r="L2034" s="174">
        <v>0</v>
      </c>
      <c r="M2034" s="174">
        <v>0</v>
      </c>
      <c r="N2034" s="174">
        <v>0</v>
      </c>
    </row>
    <row r="2035" spans="1:14" x14ac:dyDescent="0.25">
      <c r="A2035" s="175" t="s">
        <v>377</v>
      </c>
      <c r="B2035" s="175" t="s">
        <v>487</v>
      </c>
      <c r="C2035" s="175" t="s">
        <v>161</v>
      </c>
      <c r="D2035" s="175" t="s">
        <v>162</v>
      </c>
      <c r="E2035" s="175"/>
      <c r="F2035" s="174">
        <v>0</v>
      </c>
      <c r="G2035" s="174">
        <v>0</v>
      </c>
      <c r="H2035" s="174">
        <v>0</v>
      </c>
      <c r="I2035" s="174">
        <v>0</v>
      </c>
      <c r="J2035" s="174">
        <v>64</v>
      </c>
      <c r="K2035" s="174">
        <v>0</v>
      </c>
      <c r="L2035" s="174">
        <v>0</v>
      </c>
      <c r="M2035" s="174">
        <v>0</v>
      </c>
      <c r="N2035" s="174">
        <v>64</v>
      </c>
    </row>
    <row r="2036" spans="1:14" x14ac:dyDescent="0.25">
      <c r="A2036" s="175" t="s">
        <v>377</v>
      </c>
      <c r="B2036" s="175" t="s">
        <v>487</v>
      </c>
      <c r="C2036" s="175" t="s">
        <v>163</v>
      </c>
      <c r="D2036" s="175" t="s">
        <v>164</v>
      </c>
      <c r="E2036" s="175"/>
      <c r="F2036" s="174">
        <v>0</v>
      </c>
      <c r="G2036" s="174">
        <v>0</v>
      </c>
      <c r="H2036" s="174">
        <v>0</v>
      </c>
      <c r="I2036" s="174">
        <v>0</v>
      </c>
      <c r="J2036" s="174">
        <v>0</v>
      </c>
      <c r="K2036" s="174">
        <v>0</v>
      </c>
      <c r="L2036" s="174">
        <v>0</v>
      </c>
      <c r="M2036" s="174">
        <v>0</v>
      </c>
      <c r="N2036" s="174">
        <v>0</v>
      </c>
    </row>
    <row r="2037" spans="1:14" x14ac:dyDescent="0.25">
      <c r="A2037" s="175" t="s">
        <v>377</v>
      </c>
      <c r="B2037" s="175" t="s">
        <v>487</v>
      </c>
      <c r="C2037" s="175" t="s">
        <v>165</v>
      </c>
      <c r="D2037" s="175" t="s">
        <v>166</v>
      </c>
      <c r="E2037" s="175"/>
      <c r="F2037" s="174">
        <v>0</v>
      </c>
      <c r="G2037" s="174">
        <v>0</v>
      </c>
      <c r="H2037" s="174">
        <v>0</v>
      </c>
      <c r="I2037" s="174">
        <v>0</v>
      </c>
      <c r="J2037" s="174">
        <v>0</v>
      </c>
      <c r="K2037" s="174">
        <v>0</v>
      </c>
      <c r="L2037" s="174">
        <v>0</v>
      </c>
      <c r="M2037" s="174">
        <v>0</v>
      </c>
      <c r="N2037" s="174">
        <v>0</v>
      </c>
    </row>
    <row r="2038" spans="1:14" x14ac:dyDescent="0.25">
      <c r="A2038" s="175" t="s">
        <v>377</v>
      </c>
      <c r="B2038" s="175" t="s">
        <v>487</v>
      </c>
      <c r="C2038" s="175" t="s">
        <v>167</v>
      </c>
      <c r="D2038" s="175" t="s">
        <v>168</v>
      </c>
      <c r="E2038" s="175"/>
      <c r="F2038" s="174">
        <v>0</v>
      </c>
      <c r="G2038" s="174">
        <v>0</v>
      </c>
      <c r="H2038" s="174">
        <v>0</v>
      </c>
      <c r="I2038" s="174">
        <v>0</v>
      </c>
      <c r="J2038" s="174">
        <v>0</v>
      </c>
      <c r="K2038" s="174">
        <v>0</v>
      </c>
      <c r="L2038" s="174">
        <v>0</v>
      </c>
      <c r="M2038" s="174">
        <v>0</v>
      </c>
      <c r="N2038" s="174">
        <v>0</v>
      </c>
    </row>
    <row r="2039" spans="1:14" x14ac:dyDescent="0.25">
      <c r="A2039" s="175" t="s">
        <v>377</v>
      </c>
      <c r="B2039" s="175" t="s">
        <v>487</v>
      </c>
      <c r="C2039" s="175" t="s">
        <v>169</v>
      </c>
      <c r="D2039" s="175" t="s">
        <v>170</v>
      </c>
      <c r="E2039" s="175"/>
      <c r="F2039" s="174">
        <v>0</v>
      </c>
      <c r="G2039" s="174">
        <v>0</v>
      </c>
      <c r="H2039" s="174">
        <v>0</v>
      </c>
      <c r="I2039" s="174">
        <v>0</v>
      </c>
      <c r="J2039" s="174">
        <v>0</v>
      </c>
      <c r="K2039" s="174">
        <v>0</v>
      </c>
      <c r="L2039" s="174">
        <v>0</v>
      </c>
      <c r="M2039" s="174">
        <v>0</v>
      </c>
      <c r="N2039" s="174">
        <v>0</v>
      </c>
    </row>
    <row r="2040" spans="1:14" x14ac:dyDescent="0.25">
      <c r="A2040" s="175" t="s">
        <v>377</v>
      </c>
      <c r="B2040" s="175" t="s">
        <v>487</v>
      </c>
      <c r="C2040" s="175" t="s">
        <v>171</v>
      </c>
      <c r="D2040" s="175" t="s">
        <v>172</v>
      </c>
      <c r="E2040" s="175"/>
      <c r="F2040" s="174">
        <v>0</v>
      </c>
      <c r="G2040" s="174">
        <v>0</v>
      </c>
      <c r="H2040" s="174">
        <v>0</v>
      </c>
      <c r="I2040" s="174">
        <v>0</v>
      </c>
      <c r="J2040" s="174">
        <v>0</v>
      </c>
      <c r="K2040" s="174">
        <v>0</v>
      </c>
      <c r="L2040" s="174">
        <v>0</v>
      </c>
      <c r="M2040" s="174">
        <v>0</v>
      </c>
      <c r="N2040" s="174">
        <v>0</v>
      </c>
    </row>
    <row r="2041" spans="1:14" x14ac:dyDescent="0.25">
      <c r="A2041" s="175" t="s">
        <v>377</v>
      </c>
      <c r="B2041" s="175" t="s">
        <v>487</v>
      </c>
      <c r="C2041" s="175" t="s">
        <v>173</v>
      </c>
      <c r="D2041" s="175" t="s">
        <v>174</v>
      </c>
      <c r="E2041" s="175"/>
      <c r="F2041" s="174">
        <v>0</v>
      </c>
      <c r="G2041" s="174">
        <v>0</v>
      </c>
      <c r="H2041" s="174">
        <v>0</v>
      </c>
      <c r="I2041" s="174">
        <v>0</v>
      </c>
      <c r="J2041" s="174">
        <v>0</v>
      </c>
      <c r="K2041" s="174">
        <v>0</v>
      </c>
      <c r="L2041" s="174">
        <v>0</v>
      </c>
      <c r="M2041" s="174">
        <v>0</v>
      </c>
      <c r="N2041" s="174">
        <v>0</v>
      </c>
    </row>
    <row r="2042" spans="1:14" x14ac:dyDescent="0.25">
      <c r="A2042" s="175" t="s">
        <v>377</v>
      </c>
      <c r="B2042" s="175" t="s">
        <v>487</v>
      </c>
      <c r="C2042" s="175" t="s">
        <v>175</v>
      </c>
      <c r="D2042" s="175" t="s">
        <v>176</v>
      </c>
      <c r="E2042" s="175"/>
      <c r="F2042" s="174">
        <v>0</v>
      </c>
      <c r="G2042" s="174">
        <v>0</v>
      </c>
      <c r="H2042" s="174">
        <v>0</v>
      </c>
      <c r="I2042" s="174">
        <v>0</v>
      </c>
      <c r="J2042" s="174">
        <v>0</v>
      </c>
      <c r="K2042" s="174">
        <v>0</v>
      </c>
      <c r="L2042" s="174">
        <v>0</v>
      </c>
      <c r="M2042" s="174">
        <v>0</v>
      </c>
      <c r="N2042" s="174">
        <v>0</v>
      </c>
    </row>
    <row r="2043" spans="1:14" x14ac:dyDescent="0.25">
      <c r="A2043" s="175" t="s">
        <v>377</v>
      </c>
      <c r="B2043" s="175" t="s">
        <v>487</v>
      </c>
      <c r="C2043" s="175" t="s">
        <v>177</v>
      </c>
      <c r="D2043" s="175" t="s">
        <v>178</v>
      </c>
      <c r="E2043" s="175"/>
      <c r="F2043" s="174">
        <v>0</v>
      </c>
      <c r="G2043" s="174">
        <v>0</v>
      </c>
      <c r="H2043" s="174">
        <v>0</v>
      </c>
      <c r="I2043" s="174">
        <v>0</v>
      </c>
      <c r="J2043" s="174">
        <v>0</v>
      </c>
      <c r="K2043" s="174">
        <v>0</v>
      </c>
      <c r="L2043" s="174">
        <v>0</v>
      </c>
      <c r="M2043" s="174">
        <v>0</v>
      </c>
      <c r="N2043" s="174">
        <v>0</v>
      </c>
    </row>
    <row r="2044" spans="1:14" x14ac:dyDescent="0.25">
      <c r="A2044" s="175" t="s">
        <v>377</v>
      </c>
      <c r="B2044" s="175" t="s">
        <v>487</v>
      </c>
      <c r="C2044" s="175" t="s">
        <v>179</v>
      </c>
      <c r="D2044" s="175" t="s">
        <v>180</v>
      </c>
      <c r="E2044" s="175"/>
      <c r="F2044" s="174">
        <v>0</v>
      </c>
      <c r="G2044" s="174">
        <v>0</v>
      </c>
      <c r="H2044" s="174">
        <v>0</v>
      </c>
      <c r="I2044" s="174">
        <v>0</v>
      </c>
      <c r="J2044" s="174">
        <v>0</v>
      </c>
      <c r="K2044" s="174">
        <v>0</v>
      </c>
      <c r="L2044" s="174">
        <v>0</v>
      </c>
      <c r="M2044" s="174">
        <v>0</v>
      </c>
      <c r="N2044" s="174">
        <v>0</v>
      </c>
    </row>
    <row r="2045" spans="1:14" x14ac:dyDescent="0.25">
      <c r="A2045" s="175" t="s">
        <v>377</v>
      </c>
      <c r="B2045" s="175" t="s">
        <v>487</v>
      </c>
      <c r="C2045" s="175" t="s">
        <v>181</v>
      </c>
      <c r="D2045" s="175" t="s">
        <v>182</v>
      </c>
      <c r="E2045" s="175"/>
      <c r="F2045" s="174">
        <v>0</v>
      </c>
      <c r="G2045" s="174">
        <v>0</v>
      </c>
      <c r="H2045" s="174">
        <v>0</v>
      </c>
      <c r="I2045" s="174">
        <v>0</v>
      </c>
      <c r="J2045" s="174">
        <v>0</v>
      </c>
      <c r="K2045" s="174">
        <v>0</v>
      </c>
      <c r="L2045" s="174">
        <v>0</v>
      </c>
      <c r="M2045" s="174">
        <v>0</v>
      </c>
      <c r="N2045" s="174">
        <v>0</v>
      </c>
    </row>
    <row r="2046" spans="1:14" x14ac:dyDescent="0.25">
      <c r="A2046" s="175" t="s">
        <v>377</v>
      </c>
      <c r="B2046" s="175" t="s">
        <v>487</v>
      </c>
      <c r="C2046" s="175" t="s">
        <v>183</v>
      </c>
      <c r="D2046" s="175" t="s">
        <v>184</v>
      </c>
      <c r="E2046" s="175"/>
      <c r="F2046" s="174">
        <v>0</v>
      </c>
      <c r="G2046" s="174">
        <v>0</v>
      </c>
      <c r="H2046" s="174">
        <v>0</v>
      </c>
      <c r="I2046" s="174">
        <v>0</v>
      </c>
      <c r="J2046" s="174">
        <v>0</v>
      </c>
      <c r="K2046" s="174">
        <v>0</v>
      </c>
      <c r="L2046" s="174">
        <v>0</v>
      </c>
      <c r="M2046" s="174">
        <v>0</v>
      </c>
      <c r="N2046" s="174">
        <v>0</v>
      </c>
    </row>
    <row r="2047" spans="1:14" x14ac:dyDescent="0.25">
      <c r="A2047" s="175" t="s">
        <v>377</v>
      </c>
      <c r="B2047" s="175" t="s">
        <v>487</v>
      </c>
      <c r="C2047" s="175" t="s">
        <v>185</v>
      </c>
      <c r="D2047" s="175" t="s">
        <v>186</v>
      </c>
      <c r="E2047" s="175"/>
      <c r="F2047" s="174">
        <v>0</v>
      </c>
      <c r="G2047" s="174">
        <v>0</v>
      </c>
      <c r="H2047" s="174">
        <v>0</v>
      </c>
      <c r="I2047" s="174">
        <v>0</v>
      </c>
      <c r="J2047" s="174">
        <v>0</v>
      </c>
      <c r="K2047" s="174">
        <v>0</v>
      </c>
      <c r="L2047" s="174">
        <v>0</v>
      </c>
      <c r="M2047" s="174">
        <v>0</v>
      </c>
      <c r="N2047" s="174">
        <v>0</v>
      </c>
    </row>
    <row r="2048" spans="1:14" x14ac:dyDescent="0.25">
      <c r="A2048" s="175" t="s">
        <v>377</v>
      </c>
      <c r="B2048" s="175" t="s">
        <v>487</v>
      </c>
      <c r="C2048" s="175" t="s">
        <v>187</v>
      </c>
      <c r="D2048" s="175" t="s">
        <v>188</v>
      </c>
      <c r="E2048" s="175"/>
      <c r="F2048" s="174">
        <v>0</v>
      </c>
      <c r="G2048" s="174">
        <v>0</v>
      </c>
      <c r="H2048" s="174">
        <v>0</v>
      </c>
      <c r="I2048" s="174">
        <v>0</v>
      </c>
      <c r="J2048" s="174">
        <v>0</v>
      </c>
      <c r="K2048" s="174">
        <v>0</v>
      </c>
      <c r="L2048" s="174">
        <v>0</v>
      </c>
      <c r="M2048" s="174">
        <v>0</v>
      </c>
      <c r="N2048" s="174">
        <v>0</v>
      </c>
    </row>
    <row r="2049" spans="1:14" x14ac:dyDescent="0.25">
      <c r="A2049" s="175" t="s">
        <v>377</v>
      </c>
      <c r="B2049" s="175" t="s">
        <v>487</v>
      </c>
      <c r="C2049" s="175" t="s">
        <v>189</v>
      </c>
      <c r="D2049" s="175" t="s">
        <v>190</v>
      </c>
      <c r="E2049" s="175"/>
      <c r="F2049" s="174">
        <v>0</v>
      </c>
      <c r="G2049" s="174">
        <v>0</v>
      </c>
      <c r="H2049" s="174">
        <v>0</v>
      </c>
      <c r="I2049" s="174">
        <v>0</v>
      </c>
      <c r="J2049" s="174">
        <v>0</v>
      </c>
      <c r="K2049" s="174">
        <v>0</v>
      </c>
      <c r="L2049" s="174">
        <v>0</v>
      </c>
      <c r="M2049" s="174">
        <v>0</v>
      </c>
      <c r="N2049" s="174">
        <v>0</v>
      </c>
    </row>
    <row r="2050" spans="1:14" x14ac:dyDescent="0.25">
      <c r="A2050" s="175" t="s">
        <v>377</v>
      </c>
      <c r="B2050" s="175" t="s">
        <v>487</v>
      </c>
      <c r="C2050" s="175" t="s">
        <v>191</v>
      </c>
      <c r="D2050" s="175" t="s">
        <v>192</v>
      </c>
      <c r="E2050" s="175"/>
      <c r="F2050" s="174">
        <v>0</v>
      </c>
      <c r="G2050" s="174">
        <v>0</v>
      </c>
      <c r="H2050" s="174">
        <v>0</v>
      </c>
      <c r="I2050" s="174">
        <v>0</v>
      </c>
      <c r="J2050" s="174">
        <v>0</v>
      </c>
      <c r="K2050" s="174">
        <v>0</v>
      </c>
      <c r="L2050" s="174">
        <v>0</v>
      </c>
      <c r="M2050" s="174">
        <v>0</v>
      </c>
      <c r="N2050" s="174">
        <v>0</v>
      </c>
    </row>
    <row r="2051" spans="1:14" x14ac:dyDescent="0.25">
      <c r="A2051" s="175" t="s">
        <v>377</v>
      </c>
      <c r="B2051" s="175" t="s">
        <v>487</v>
      </c>
      <c r="C2051" s="175" t="s">
        <v>193</v>
      </c>
      <c r="D2051" s="175" t="s">
        <v>194</v>
      </c>
      <c r="E2051" s="175"/>
      <c r="F2051" s="174">
        <v>0</v>
      </c>
      <c r="G2051" s="174">
        <v>0</v>
      </c>
      <c r="H2051" s="174">
        <v>0</v>
      </c>
      <c r="I2051" s="174">
        <v>0</v>
      </c>
      <c r="J2051" s="174">
        <v>0</v>
      </c>
      <c r="K2051" s="174">
        <v>0</v>
      </c>
      <c r="L2051" s="174">
        <v>0</v>
      </c>
      <c r="M2051" s="174">
        <v>0</v>
      </c>
      <c r="N2051" s="174">
        <v>0</v>
      </c>
    </row>
    <row r="2052" spans="1:14" x14ac:dyDescent="0.25">
      <c r="A2052" s="175" t="s">
        <v>377</v>
      </c>
      <c r="B2052" s="175" t="s">
        <v>487</v>
      </c>
      <c r="C2052" s="175" t="s">
        <v>195</v>
      </c>
      <c r="D2052" s="175" t="s">
        <v>196</v>
      </c>
      <c r="E2052" s="175"/>
      <c r="F2052" s="174">
        <v>0</v>
      </c>
      <c r="G2052" s="174">
        <v>0</v>
      </c>
      <c r="H2052" s="174">
        <v>0</v>
      </c>
      <c r="I2052" s="174">
        <v>0</v>
      </c>
      <c r="J2052" s="174">
        <v>0</v>
      </c>
      <c r="K2052" s="174">
        <v>0</v>
      </c>
      <c r="L2052" s="174">
        <v>0</v>
      </c>
      <c r="M2052" s="174">
        <v>0</v>
      </c>
      <c r="N2052" s="174">
        <v>0</v>
      </c>
    </row>
    <row r="2053" spans="1:14" x14ac:dyDescent="0.25">
      <c r="A2053" s="175" t="s">
        <v>377</v>
      </c>
      <c r="B2053" s="175" t="s">
        <v>487</v>
      </c>
      <c r="C2053" s="175" t="s">
        <v>197</v>
      </c>
      <c r="D2053" s="175" t="s">
        <v>198</v>
      </c>
      <c r="E2053" s="175"/>
      <c r="F2053" s="174">
        <v>0</v>
      </c>
      <c r="G2053" s="174">
        <v>0</v>
      </c>
      <c r="H2053" s="174">
        <v>0</v>
      </c>
      <c r="I2053" s="174">
        <v>0</v>
      </c>
      <c r="J2053" s="174">
        <v>0</v>
      </c>
      <c r="K2053" s="174">
        <v>0</v>
      </c>
      <c r="L2053" s="174">
        <v>0</v>
      </c>
      <c r="M2053" s="174">
        <v>0</v>
      </c>
      <c r="N2053" s="174">
        <v>0</v>
      </c>
    </row>
    <row r="2054" spans="1:14" x14ac:dyDescent="0.25">
      <c r="A2054" s="175" t="s">
        <v>377</v>
      </c>
      <c r="B2054" s="175" t="s">
        <v>487</v>
      </c>
      <c r="C2054" s="175" t="s">
        <v>199</v>
      </c>
      <c r="D2054" s="175" t="s">
        <v>200</v>
      </c>
      <c r="E2054" s="175"/>
      <c r="F2054" s="174">
        <v>0</v>
      </c>
      <c r="G2054" s="174">
        <v>0</v>
      </c>
      <c r="H2054" s="174">
        <v>0</v>
      </c>
      <c r="I2054" s="174">
        <v>0</v>
      </c>
      <c r="J2054" s="174">
        <v>0</v>
      </c>
      <c r="K2054" s="174">
        <v>0</v>
      </c>
      <c r="L2054" s="174">
        <v>0</v>
      </c>
      <c r="M2054" s="174">
        <v>0</v>
      </c>
      <c r="N2054" s="174">
        <v>0</v>
      </c>
    </row>
    <row r="2055" spans="1:14" x14ac:dyDescent="0.25">
      <c r="A2055" s="175" t="s">
        <v>377</v>
      </c>
      <c r="B2055" s="175" t="s">
        <v>487</v>
      </c>
      <c r="C2055" s="175" t="s">
        <v>201</v>
      </c>
      <c r="D2055" s="175" t="s">
        <v>202</v>
      </c>
      <c r="E2055" s="175"/>
      <c r="F2055" s="174">
        <v>0</v>
      </c>
      <c r="G2055" s="174">
        <v>0</v>
      </c>
      <c r="H2055" s="174">
        <v>0</v>
      </c>
      <c r="I2055" s="174">
        <v>0</v>
      </c>
      <c r="J2055" s="174">
        <v>0</v>
      </c>
      <c r="K2055" s="174">
        <v>0</v>
      </c>
      <c r="L2055" s="174">
        <v>0</v>
      </c>
      <c r="M2055" s="174">
        <v>0</v>
      </c>
      <c r="N2055" s="174">
        <v>0</v>
      </c>
    </row>
    <row r="2056" spans="1:14" x14ac:dyDescent="0.25">
      <c r="A2056" s="175" t="s">
        <v>377</v>
      </c>
      <c r="B2056" s="175" t="s">
        <v>487</v>
      </c>
      <c r="C2056" s="175" t="s">
        <v>203</v>
      </c>
      <c r="D2056" s="175" t="s">
        <v>204</v>
      </c>
      <c r="E2056" s="175"/>
      <c r="F2056" s="174">
        <v>0</v>
      </c>
      <c r="G2056" s="174">
        <v>0</v>
      </c>
      <c r="H2056" s="174">
        <v>0</v>
      </c>
      <c r="I2056" s="174">
        <v>0</v>
      </c>
      <c r="J2056" s="174">
        <v>0</v>
      </c>
      <c r="K2056" s="174">
        <v>0</v>
      </c>
      <c r="L2056" s="174">
        <v>0</v>
      </c>
      <c r="M2056" s="174">
        <v>0</v>
      </c>
      <c r="N2056" s="174">
        <v>0</v>
      </c>
    </row>
    <row r="2057" spans="1:14" x14ac:dyDescent="0.25">
      <c r="A2057" s="175" t="s">
        <v>377</v>
      </c>
      <c r="B2057" s="175" t="s">
        <v>487</v>
      </c>
      <c r="C2057" s="175" t="s">
        <v>205</v>
      </c>
      <c r="D2057" s="175" t="s">
        <v>206</v>
      </c>
      <c r="E2057" s="175"/>
      <c r="F2057" s="174">
        <v>0</v>
      </c>
      <c r="G2057" s="174">
        <v>0</v>
      </c>
      <c r="H2057" s="174">
        <v>0</v>
      </c>
      <c r="I2057" s="174">
        <v>0</v>
      </c>
      <c r="J2057" s="174">
        <v>0</v>
      </c>
      <c r="K2057" s="174">
        <v>0</v>
      </c>
      <c r="L2057" s="174">
        <v>0</v>
      </c>
      <c r="M2057" s="174">
        <v>0</v>
      </c>
      <c r="N2057" s="174">
        <v>0</v>
      </c>
    </row>
    <row r="2058" spans="1:14" x14ac:dyDescent="0.25">
      <c r="A2058" s="175" t="s">
        <v>377</v>
      </c>
      <c r="B2058" s="175" t="s">
        <v>487</v>
      </c>
      <c r="C2058" s="175" t="s">
        <v>207</v>
      </c>
      <c r="D2058" s="175" t="s">
        <v>208</v>
      </c>
      <c r="E2058" s="175"/>
      <c r="F2058" s="174">
        <v>0</v>
      </c>
      <c r="G2058" s="174">
        <v>0</v>
      </c>
      <c r="H2058" s="174">
        <v>0</v>
      </c>
      <c r="I2058" s="174">
        <v>0</v>
      </c>
      <c r="J2058" s="174">
        <v>0</v>
      </c>
      <c r="K2058" s="174">
        <v>0</v>
      </c>
      <c r="L2058" s="174">
        <v>0</v>
      </c>
      <c r="M2058" s="174">
        <v>0</v>
      </c>
      <c r="N2058" s="174">
        <v>0</v>
      </c>
    </row>
    <row r="2059" spans="1:14" x14ac:dyDescent="0.25">
      <c r="A2059" s="175" t="s">
        <v>377</v>
      </c>
      <c r="B2059" s="175" t="s">
        <v>487</v>
      </c>
      <c r="C2059" s="175" t="s">
        <v>209</v>
      </c>
      <c r="D2059" s="175" t="s">
        <v>210</v>
      </c>
      <c r="E2059" s="175"/>
      <c r="F2059" s="174">
        <v>0</v>
      </c>
      <c r="G2059" s="174">
        <v>0</v>
      </c>
      <c r="H2059" s="174">
        <v>0</v>
      </c>
      <c r="I2059" s="174">
        <v>0</v>
      </c>
      <c r="J2059" s="174">
        <v>3904</v>
      </c>
      <c r="K2059" s="174">
        <v>0</v>
      </c>
      <c r="L2059" s="174">
        <v>0</v>
      </c>
      <c r="M2059" s="174">
        <v>0</v>
      </c>
      <c r="N2059" s="174">
        <v>3904</v>
      </c>
    </row>
    <row r="2060" spans="1:14" x14ac:dyDescent="0.25">
      <c r="D2060" s="173" t="s">
        <v>211</v>
      </c>
      <c r="E2060" s="173"/>
    </row>
    <row r="2061" spans="1:14" x14ac:dyDescent="0.25">
      <c r="A2061" s="175" t="s">
        <v>377</v>
      </c>
      <c r="B2061" s="175" t="s">
        <v>487</v>
      </c>
      <c r="C2061" s="175" t="s">
        <v>212</v>
      </c>
      <c r="D2061" s="175" t="s">
        <v>213</v>
      </c>
      <c r="E2061" s="175"/>
      <c r="F2061" s="174">
        <v>0</v>
      </c>
      <c r="G2061" s="174">
        <v>0</v>
      </c>
      <c r="H2061" s="174">
        <v>0</v>
      </c>
      <c r="I2061" s="174">
        <v>0</v>
      </c>
      <c r="J2061" s="174">
        <v>0</v>
      </c>
      <c r="K2061" s="174">
        <v>0</v>
      </c>
      <c r="L2061" s="174">
        <v>0</v>
      </c>
      <c r="M2061" s="174">
        <v>0</v>
      </c>
      <c r="N2061" s="174">
        <v>0</v>
      </c>
    </row>
    <row r="2062" spans="1:14" x14ac:dyDescent="0.25">
      <c r="A2062" s="175" t="s">
        <v>377</v>
      </c>
      <c r="B2062" s="175" t="s">
        <v>487</v>
      </c>
      <c r="C2062" s="175" t="s">
        <v>214</v>
      </c>
      <c r="D2062" s="175" t="s">
        <v>215</v>
      </c>
      <c r="E2062" s="175"/>
      <c r="F2062" s="174">
        <v>0</v>
      </c>
      <c r="G2062" s="174">
        <v>0</v>
      </c>
      <c r="H2062" s="174">
        <v>0</v>
      </c>
      <c r="I2062" s="174">
        <v>0</v>
      </c>
      <c r="J2062" s="174">
        <v>0</v>
      </c>
      <c r="K2062" s="174">
        <v>0</v>
      </c>
      <c r="L2062" s="174">
        <v>0</v>
      </c>
      <c r="M2062" s="174">
        <v>0</v>
      </c>
      <c r="N2062" s="174">
        <v>0</v>
      </c>
    </row>
    <row r="2063" spans="1:14" x14ac:dyDescent="0.25">
      <c r="A2063" s="175" t="s">
        <v>377</v>
      </c>
      <c r="B2063" s="175" t="s">
        <v>487</v>
      </c>
      <c r="C2063" s="175" t="s">
        <v>216</v>
      </c>
      <c r="D2063" s="175" t="s">
        <v>217</v>
      </c>
      <c r="E2063" s="175"/>
      <c r="F2063" s="174">
        <v>0</v>
      </c>
      <c r="G2063" s="174">
        <v>0</v>
      </c>
      <c r="H2063" s="174">
        <v>0</v>
      </c>
      <c r="I2063" s="174">
        <v>0</v>
      </c>
      <c r="J2063" s="174">
        <v>0</v>
      </c>
      <c r="K2063" s="174">
        <v>0</v>
      </c>
      <c r="L2063" s="174">
        <v>0</v>
      </c>
      <c r="M2063" s="174">
        <v>0</v>
      </c>
      <c r="N2063" s="174">
        <v>0</v>
      </c>
    </row>
    <row r="2064" spans="1:14" x14ac:dyDescent="0.25">
      <c r="A2064" s="175" t="s">
        <v>377</v>
      </c>
      <c r="B2064" s="175" t="s">
        <v>487</v>
      </c>
      <c r="C2064" s="175" t="s">
        <v>218</v>
      </c>
      <c r="D2064" s="175" t="s">
        <v>219</v>
      </c>
      <c r="E2064" s="175"/>
      <c r="F2064" s="174">
        <v>0</v>
      </c>
      <c r="G2064" s="174">
        <v>0</v>
      </c>
      <c r="H2064" s="174">
        <v>0</v>
      </c>
      <c r="I2064" s="174">
        <v>0</v>
      </c>
      <c r="J2064" s="174">
        <v>0</v>
      </c>
      <c r="K2064" s="174">
        <v>0</v>
      </c>
      <c r="L2064" s="174">
        <v>0</v>
      </c>
      <c r="M2064" s="174">
        <v>0</v>
      </c>
      <c r="N2064" s="174">
        <v>0</v>
      </c>
    </row>
    <row r="2065" spans="1:14" x14ac:dyDescent="0.25">
      <c r="A2065" s="175" t="s">
        <v>377</v>
      </c>
      <c r="B2065" s="175" t="s">
        <v>487</v>
      </c>
      <c r="C2065" s="175" t="s">
        <v>482</v>
      </c>
      <c r="D2065" s="175" t="s">
        <v>483</v>
      </c>
      <c r="E2065" s="175"/>
      <c r="F2065" s="174">
        <v>0</v>
      </c>
      <c r="G2065" s="174">
        <v>0</v>
      </c>
      <c r="H2065" s="174">
        <v>0</v>
      </c>
      <c r="I2065" s="174">
        <v>0</v>
      </c>
      <c r="J2065" s="174">
        <v>0</v>
      </c>
      <c r="K2065" s="174">
        <v>0</v>
      </c>
      <c r="L2065" s="174">
        <v>0</v>
      </c>
      <c r="M2065" s="174">
        <v>0</v>
      </c>
      <c r="N2065" s="174">
        <v>0</v>
      </c>
    </row>
    <row r="2066" spans="1:14" x14ac:dyDescent="0.25">
      <c r="A2066" s="175" t="s">
        <v>377</v>
      </c>
      <c r="B2066" s="175" t="s">
        <v>487</v>
      </c>
      <c r="C2066" s="175" t="s">
        <v>484</v>
      </c>
      <c r="D2066" s="175" t="s">
        <v>220</v>
      </c>
      <c r="E2066" s="175"/>
      <c r="F2066" s="174">
        <v>0</v>
      </c>
      <c r="G2066" s="174">
        <v>0</v>
      </c>
      <c r="H2066" s="174">
        <v>0</v>
      </c>
      <c r="I2066" s="174">
        <v>0</v>
      </c>
      <c r="J2066" s="174">
        <v>0</v>
      </c>
      <c r="K2066" s="174">
        <v>0</v>
      </c>
      <c r="L2066" s="174">
        <v>0</v>
      </c>
      <c r="M2066" s="174">
        <v>0</v>
      </c>
      <c r="N2066" s="174">
        <v>0</v>
      </c>
    </row>
    <row r="2069" spans="1:14" x14ac:dyDescent="0.25">
      <c r="A2069" s="173" t="s">
        <v>488</v>
      </c>
    </row>
    <row r="2070" spans="1:14" x14ac:dyDescent="0.25">
      <c r="A2070" s="175" t="s">
        <v>6</v>
      </c>
      <c r="B2070" s="175" t="s">
        <v>143</v>
      </c>
      <c r="C2070" s="175" t="s">
        <v>14</v>
      </c>
      <c r="D2070" s="173" t="s">
        <v>144</v>
      </c>
      <c r="E2070" s="173"/>
      <c r="F2070" s="174" t="s">
        <v>145</v>
      </c>
      <c r="G2070" s="174" t="s">
        <v>146</v>
      </c>
      <c r="H2070" s="174" t="s">
        <v>147</v>
      </c>
      <c r="I2070" s="174" t="s">
        <v>148</v>
      </c>
      <c r="J2070" s="174" t="s">
        <v>149</v>
      </c>
      <c r="K2070" s="174" t="s">
        <v>150</v>
      </c>
      <c r="L2070" s="174" t="s">
        <v>151</v>
      </c>
      <c r="M2070" s="174" t="s">
        <v>152</v>
      </c>
      <c r="N2070" s="174" t="s">
        <v>5</v>
      </c>
    </row>
    <row r="2071" spans="1:14" x14ac:dyDescent="0.25">
      <c r="A2071" s="175" t="s">
        <v>489</v>
      </c>
      <c r="B2071" s="175" t="s">
        <v>490</v>
      </c>
      <c r="C2071" s="175" t="s">
        <v>155</v>
      </c>
      <c r="D2071" s="175" t="s">
        <v>156</v>
      </c>
      <c r="E2071" s="175"/>
      <c r="F2071" s="174">
        <v>0</v>
      </c>
      <c r="G2071" s="174">
        <v>0</v>
      </c>
      <c r="H2071" s="174">
        <v>0</v>
      </c>
      <c r="I2071" s="174">
        <v>0</v>
      </c>
      <c r="J2071" s="174">
        <v>0</v>
      </c>
      <c r="K2071" s="174">
        <v>0</v>
      </c>
      <c r="L2071" s="174">
        <v>0</v>
      </c>
      <c r="M2071" s="174">
        <v>0</v>
      </c>
      <c r="N2071" s="174">
        <v>0</v>
      </c>
    </row>
    <row r="2072" spans="1:14" x14ac:dyDescent="0.25">
      <c r="A2072" s="175" t="s">
        <v>489</v>
      </c>
      <c r="B2072" s="175" t="s">
        <v>490</v>
      </c>
      <c r="C2072" s="175" t="s">
        <v>157</v>
      </c>
      <c r="D2072" s="175" t="s">
        <v>158</v>
      </c>
      <c r="E2072" s="175"/>
      <c r="F2072" s="174">
        <v>0</v>
      </c>
      <c r="G2072" s="174">
        <v>0</v>
      </c>
      <c r="H2072" s="174">
        <v>0</v>
      </c>
      <c r="I2072" s="174">
        <v>0</v>
      </c>
      <c r="J2072" s="174">
        <v>528</v>
      </c>
      <c r="K2072" s="174">
        <v>0</v>
      </c>
      <c r="L2072" s="174">
        <v>0</v>
      </c>
      <c r="M2072" s="174">
        <v>0</v>
      </c>
      <c r="N2072" s="174">
        <v>528</v>
      </c>
    </row>
    <row r="2073" spans="1:14" x14ac:dyDescent="0.25">
      <c r="A2073" s="175" t="s">
        <v>489</v>
      </c>
      <c r="B2073" s="175" t="s">
        <v>490</v>
      </c>
      <c r="C2073" s="175" t="s">
        <v>159</v>
      </c>
      <c r="D2073" s="175" t="s">
        <v>160</v>
      </c>
      <c r="E2073" s="175"/>
      <c r="F2073" s="174">
        <v>0</v>
      </c>
      <c r="G2073" s="174">
        <v>0</v>
      </c>
      <c r="H2073" s="174">
        <v>0</v>
      </c>
      <c r="I2073" s="174">
        <v>0</v>
      </c>
      <c r="J2073" s="174">
        <v>0</v>
      </c>
      <c r="K2073" s="174">
        <v>0</v>
      </c>
      <c r="L2073" s="174">
        <v>0</v>
      </c>
      <c r="M2073" s="174">
        <v>0</v>
      </c>
      <c r="N2073" s="174">
        <v>0</v>
      </c>
    </row>
    <row r="2074" spans="1:14" x14ac:dyDescent="0.25">
      <c r="A2074" s="175" t="s">
        <v>489</v>
      </c>
      <c r="B2074" s="175" t="s">
        <v>490</v>
      </c>
      <c r="C2074" s="175" t="s">
        <v>161</v>
      </c>
      <c r="D2074" s="175" t="s">
        <v>162</v>
      </c>
      <c r="E2074" s="175"/>
      <c r="F2074" s="174">
        <v>0</v>
      </c>
      <c r="G2074" s="174">
        <v>0</v>
      </c>
      <c r="H2074" s="174">
        <v>0</v>
      </c>
      <c r="I2074" s="174">
        <v>0</v>
      </c>
      <c r="J2074" s="174">
        <v>0</v>
      </c>
      <c r="K2074" s="174">
        <v>0</v>
      </c>
      <c r="L2074" s="174">
        <v>0</v>
      </c>
      <c r="M2074" s="174">
        <v>0</v>
      </c>
      <c r="N2074" s="174">
        <v>0</v>
      </c>
    </row>
    <row r="2075" spans="1:14" x14ac:dyDescent="0.25">
      <c r="A2075" s="175" t="s">
        <v>489</v>
      </c>
      <c r="B2075" s="175" t="s">
        <v>490</v>
      </c>
      <c r="C2075" s="175" t="s">
        <v>163</v>
      </c>
      <c r="D2075" s="175" t="s">
        <v>164</v>
      </c>
      <c r="E2075" s="175"/>
      <c r="F2075" s="174">
        <v>0</v>
      </c>
      <c r="G2075" s="174">
        <v>0</v>
      </c>
      <c r="H2075" s="174">
        <v>0</v>
      </c>
      <c r="I2075" s="174">
        <v>0</v>
      </c>
      <c r="J2075" s="174">
        <v>0</v>
      </c>
      <c r="K2075" s="174">
        <v>0</v>
      </c>
      <c r="L2075" s="174">
        <v>0</v>
      </c>
      <c r="M2075" s="174">
        <v>0</v>
      </c>
      <c r="N2075" s="174">
        <v>0</v>
      </c>
    </row>
    <row r="2076" spans="1:14" x14ac:dyDescent="0.25">
      <c r="A2076" s="175" t="s">
        <v>489</v>
      </c>
      <c r="B2076" s="175" t="s">
        <v>490</v>
      </c>
      <c r="C2076" s="175" t="s">
        <v>165</v>
      </c>
      <c r="D2076" s="175" t="s">
        <v>166</v>
      </c>
      <c r="E2076" s="175"/>
      <c r="F2076" s="174">
        <v>0</v>
      </c>
      <c r="G2076" s="174">
        <v>0</v>
      </c>
      <c r="H2076" s="174">
        <v>0</v>
      </c>
      <c r="I2076" s="174">
        <v>0</v>
      </c>
      <c r="J2076" s="174">
        <v>0</v>
      </c>
      <c r="K2076" s="174">
        <v>0</v>
      </c>
      <c r="L2076" s="174">
        <v>0</v>
      </c>
      <c r="M2076" s="174">
        <v>0</v>
      </c>
      <c r="N2076" s="174">
        <v>0</v>
      </c>
    </row>
    <row r="2077" spans="1:14" x14ac:dyDescent="0.25">
      <c r="A2077" s="175" t="s">
        <v>489</v>
      </c>
      <c r="B2077" s="175" t="s">
        <v>490</v>
      </c>
      <c r="C2077" s="175" t="s">
        <v>167</v>
      </c>
      <c r="D2077" s="175" t="s">
        <v>168</v>
      </c>
      <c r="E2077" s="175"/>
      <c r="F2077" s="174">
        <v>0</v>
      </c>
      <c r="G2077" s="174">
        <v>0</v>
      </c>
      <c r="H2077" s="174">
        <v>0</v>
      </c>
      <c r="I2077" s="174">
        <v>0</v>
      </c>
      <c r="J2077" s="174">
        <v>0</v>
      </c>
      <c r="K2077" s="174">
        <v>96</v>
      </c>
      <c r="L2077" s="174">
        <v>0</v>
      </c>
      <c r="M2077" s="174">
        <v>0</v>
      </c>
      <c r="N2077" s="174">
        <v>96</v>
      </c>
    </row>
    <row r="2078" spans="1:14" x14ac:dyDescent="0.25">
      <c r="A2078" s="175" t="s">
        <v>489</v>
      </c>
      <c r="B2078" s="175" t="s">
        <v>490</v>
      </c>
      <c r="C2078" s="175" t="s">
        <v>169</v>
      </c>
      <c r="D2078" s="175" t="s">
        <v>170</v>
      </c>
      <c r="E2078" s="175"/>
      <c r="F2078" s="174">
        <v>0</v>
      </c>
      <c r="G2078" s="174">
        <v>0</v>
      </c>
      <c r="H2078" s="174">
        <v>0</v>
      </c>
      <c r="I2078" s="174">
        <v>0</v>
      </c>
      <c r="J2078" s="174">
        <v>0</v>
      </c>
      <c r="K2078" s="174">
        <v>0</v>
      </c>
      <c r="L2078" s="174">
        <v>0</v>
      </c>
      <c r="M2078" s="174">
        <v>0</v>
      </c>
      <c r="N2078" s="174">
        <v>0</v>
      </c>
    </row>
    <row r="2079" spans="1:14" x14ac:dyDescent="0.25">
      <c r="A2079" s="175" t="s">
        <v>489</v>
      </c>
      <c r="B2079" s="175" t="s">
        <v>490</v>
      </c>
      <c r="C2079" s="175" t="s">
        <v>171</v>
      </c>
      <c r="D2079" s="175" t="s">
        <v>172</v>
      </c>
      <c r="E2079" s="175"/>
      <c r="F2079" s="174">
        <v>0</v>
      </c>
      <c r="G2079" s="174">
        <v>0</v>
      </c>
      <c r="H2079" s="174">
        <v>0</v>
      </c>
      <c r="I2079" s="174">
        <v>0</v>
      </c>
      <c r="J2079" s="174">
        <v>0</v>
      </c>
      <c r="K2079" s="174">
        <v>0</v>
      </c>
      <c r="L2079" s="174">
        <v>0</v>
      </c>
      <c r="M2079" s="174">
        <v>0</v>
      </c>
      <c r="N2079" s="174">
        <v>0</v>
      </c>
    </row>
    <row r="2080" spans="1:14" x14ac:dyDescent="0.25">
      <c r="A2080" s="175" t="s">
        <v>489</v>
      </c>
      <c r="B2080" s="175" t="s">
        <v>490</v>
      </c>
      <c r="C2080" s="175" t="s">
        <v>173</v>
      </c>
      <c r="D2080" s="175" t="s">
        <v>174</v>
      </c>
      <c r="E2080" s="175"/>
      <c r="F2080" s="174">
        <v>0</v>
      </c>
      <c r="G2080" s="174">
        <v>0</v>
      </c>
      <c r="H2080" s="174">
        <v>0</v>
      </c>
      <c r="I2080" s="174">
        <v>0</v>
      </c>
      <c r="J2080" s="174">
        <v>0</v>
      </c>
      <c r="K2080" s="174">
        <v>0</v>
      </c>
      <c r="L2080" s="174">
        <v>0</v>
      </c>
      <c r="M2080" s="174">
        <v>0</v>
      </c>
      <c r="N2080" s="174">
        <v>0</v>
      </c>
    </row>
    <row r="2081" spans="1:14" x14ac:dyDescent="0.25">
      <c r="A2081" s="175" t="s">
        <v>489</v>
      </c>
      <c r="B2081" s="175" t="s">
        <v>490</v>
      </c>
      <c r="C2081" s="175" t="s">
        <v>175</v>
      </c>
      <c r="D2081" s="175" t="s">
        <v>176</v>
      </c>
      <c r="E2081" s="175"/>
      <c r="F2081" s="174">
        <v>0</v>
      </c>
      <c r="G2081" s="174">
        <v>0</v>
      </c>
      <c r="H2081" s="174">
        <v>0</v>
      </c>
      <c r="I2081" s="174">
        <v>0</v>
      </c>
      <c r="J2081" s="174">
        <v>0</v>
      </c>
      <c r="K2081" s="174">
        <v>0</v>
      </c>
      <c r="L2081" s="174">
        <v>0</v>
      </c>
      <c r="M2081" s="174">
        <v>0</v>
      </c>
      <c r="N2081" s="174">
        <v>0</v>
      </c>
    </row>
    <row r="2082" spans="1:14" x14ac:dyDescent="0.25">
      <c r="A2082" s="175" t="s">
        <v>489</v>
      </c>
      <c r="B2082" s="175" t="s">
        <v>490</v>
      </c>
      <c r="C2082" s="175" t="s">
        <v>177</v>
      </c>
      <c r="D2082" s="175" t="s">
        <v>178</v>
      </c>
      <c r="E2082" s="175"/>
      <c r="F2082" s="174">
        <v>0</v>
      </c>
      <c r="G2082" s="174">
        <v>0</v>
      </c>
      <c r="H2082" s="174">
        <v>0</v>
      </c>
      <c r="I2082" s="174">
        <v>0</v>
      </c>
      <c r="J2082" s="174">
        <v>0</v>
      </c>
      <c r="K2082" s="174">
        <v>0</v>
      </c>
      <c r="L2082" s="174">
        <v>0</v>
      </c>
      <c r="M2082" s="174">
        <v>0</v>
      </c>
      <c r="N2082" s="174">
        <v>0</v>
      </c>
    </row>
    <row r="2083" spans="1:14" x14ac:dyDescent="0.25">
      <c r="A2083" s="175" t="s">
        <v>489</v>
      </c>
      <c r="B2083" s="175" t="s">
        <v>490</v>
      </c>
      <c r="C2083" s="175" t="s">
        <v>179</v>
      </c>
      <c r="D2083" s="175" t="s">
        <v>180</v>
      </c>
      <c r="E2083" s="175"/>
      <c r="F2083" s="174">
        <v>0</v>
      </c>
      <c r="G2083" s="174">
        <v>0</v>
      </c>
      <c r="H2083" s="174">
        <v>0</v>
      </c>
      <c r="I2083" s="174">
        <v>0</v>
      </c>
      <c r="J2083" s="174">
        <v>0</v>
      </c>
      <c r="K2083" s="174">
        <v>0</v>
      </c>
      <c r="L2083" s="174">
        <v>0</v>
      </c>
      <c r="M2083" s="174">
        <v>0</v>
      </c>
      <c r="N2083" s="174">
        <v>0</v>
      </c>
    </row>
    <row r="2084" spans="1:14" x14ac:dyDescent="0.25">
      <c r="A2084" s="175" t="s">
        <v>489</v>
      </c>
      <c r="B2084" s="175" t="s">
        <v>490</v>
      </c>
      <c r="C2084" s="175" t="s">
        <v>181</v>
      </c>
      <c r="D2084" s="175" t="s">
        <v>182</v>
      </c>
      <c r="E2084" s="175"/>
      <c r="F2084" s="174">
        <v>0</v>
      </c>
      <c r="G2084" s="174">
        <v>0</v>
      </c>
      <c r="H2084" s="174">
        <v>0</v>
      </c>
      <c r="I2084" s="174">
        <v>0</v>
      </c>
      <c r="J2084" s="174">
        <v>0</v>
      </c>
      <c r="K2084" s="174">
        <v>0</v>
      </c>
      <c r="L2084" s="174">
        <v>0</v>
      </c>
      <c r="M2084" s="174">
        <v>0</v>
      </c>
      <c r="N2084" s="174">
        <v>0</v>
      </c>
    </row>
    <row r="2085" spans="1:14" x14ac:dyDescent="0.25">
      <c r="A2085" s="175" t="s">
        <v>489</v>
      </c>
      <c r="B2085" s="175" t="s">
        <v>490</v>
      </c>
      <c r="C2085" s="175" t="s">
        <v>183</v>
      </c>
      <c r="D2085" s="175" t="s">
        <v>184</v>
      </c>
      <c r="E2085" s="175"/>
      <c r="F2085" s="174">
        <v>0</v>
      </c>
      <c r="G2085" s="174">
        <v>0</v>
      </c>
      <c r="H2085" s="174">
        <v>0</v>
      </c>
      <c r="I2085" s="174">
        <v>0</v>
      </c>
      <c r="J2085" s="174">
        <v>0</v>
      </c>
      <c r="K2085" s="174">
        <v>0</v>
      </c>
      <c r="L2085" s="174">
        <v>0</v>
      </c>
      <c r="M2085" s="174">
        <v>0</v>
      </c>
      <c r="N2085" s="174">
        <v>0</v>
      </c>
    </row>
    <row r="2086" spans="1:14" x14ac:dyDescent="0.25">
      <c r="A2086" s="175" t="s">
        <v>489</v>
      </c>
      <c r="B2086" s="175" t="s">
        <v>490</v>
      </c>
      <c r="C2086" s="175" t="s">
        <v>185</v>
      </c>
      <c r="D2086" s="175" t="s">
        <v>186</v>
      </c>
      <c r="E2086" s="175"/>
      <c r="F2086" s="174">
        <v>0</v>
      </c>
      <c r="G2086" s="174">
        <v>0</v>
      </c>
      <c r="H2086" s="174">
        <v>0</v>
      </c>
      <c r="I2086" s="174">
        <v>0</v>
      </c>
      <c r="J2086" s="174">
        <v>0</v>
      </c>
      <c r="K2086" s="174">
        <v>0</v>
      </c>
      <c r="L2086" s="174">
        <v>0</v>
      </c>
      <c r="M2086" s="174">
        <v>0</v>
      </c>
      <c r="N2086" s="174">
        <v>0</v>
      </c>
    </row>
    <row r="2087" spans="1:14" x14ac:dyDescent="0.25">
      <c r="A2087" s="175" t="s">
        <v>489</v>
      </c>
      <c r="B2087" s="175" t="s">
        <v>490</v>
      </c>
      <c r="C2087" s="175" t="s">
        <v>187</v>
      </c>
      <c r="D2087" s="175" t="s">
        <v>188</v>
      </c>
      <c r="E2087" s="175"/>
      <c r="F2087" s="174">
        <v>0</v>
      </c>
      <c r="G2087" s="174">
        <v>0</v>
      </c>
      <c r="H2087" s="174">
        <v>0</v>
      </c>
      <c r="I2087" s="174">
        <v>0</v>
      </c>
      <c r="J2087" s="174">
        <v>0</v>
      </c>
      <c r="K2087" s="174">
        <v>0</v>
      </c>
      <c r="L2087" s="174">
        <v>0</v>
      </c>
      <c r="M2087" s="174">
        <v>0</v>
      </c>
      <c r="N2087" s="174">
        <v>0</v>
      </c>
    </row>
    <row r="2088" spans="1:14" x14ac:dyDescent="0.25">
      <c r="A2088" s="175" t="s">
        <v>489</v>
      </c>
      <c r="B2088" s="175" t="s">
        <v>490</v>
      </c>
      <c r="C2088" s="175" t="s">
        <v>189</v>
      </c>
      <c r="D2088" s="175" t="s">
        <v>190</v>
      </c>
      <c r="E2088" s="175"/>
      <c r="F2088" s="174">
        <v>0</v>
      </c>
      <c r="G2088" s="174">
        <v>0</v>
      </c>
      <c r="H2088" s="174">
        <v>0</v>
      </c>
      <c r="I2088" s="174">
        <v>0</v>
      </c>
      <c r="J2088" s="174">
        <v>0</v>
      </c>
      <c r="K2088" s="174">
        <v>0</v>
      </c>
      <c r="L2088" s="174">
        <v>0</v>
      </c>
      <c r="M2088" s="174">
        <v>0</v>
      </c>
      <c r="N2088" s="174">
        <v>0</v>
      </c>
    </row>
    <row r="2089" spans="1:14" x14ac:dyDescent="0.25">
      <c r="A2089" s="175" t="s">
        <v>489</v>
      </c>
      <c r="B2089" s="175" t="s">
        <v>490</v>
      </c>
      <c r="C2089" s="175" t="s">
        <v>191</v>
      </c>
      <c r="D2089" s="175" t="s">
        <v>192</v>
      </c>
      <c r="E2089" s="175"/>
      <c r="F2089" s="174">
        <v>0</v>
      </c>
      <c r="G2089" s="174">
        <v>0</v>
      </c>
      <c r="H2089" s="174">
        <v>0</v>
      </c>
      <c r="I2089" s="174">
        <v>0</v>
      </c>
      <c r="J2089" s="174">
        <v>0</v>
      </c>
      <c r="K2089" s="174">
        <v>0</v>
      </c>
      <c r="L2089" s="174">
        <v>0</v>
      </c>
      <c r="M2089" s="174">
        <v>0</v>
      </c>
      <c r="N2089" s="174">
        <v>0</v>
      </c>
    </row>
    <row r="2090" spans="1:14" x14ac:dyDescent="0.25">
      <c r="A2090" s="175" t="s">
        <v>489</v>
      </c>
      <c r="B2090" s="175" t="s">
        <v>490</v>
      </c>
      <c r="C2090" s="175" t="s">
        <v>193</v>
      </c>
      <c r="D2090" s="175" t="s">
        <v>194</v>
      </c>
      <c r="E2090" s="175"/>
      <c r="F2090" s="174">
        <v>0</v>
      </c>
      <c r="G2090" s="174">
        <v>0</v>
      </c>
      <c r="H2090" s="174">
        <v>0</v>
      </c>
      <c r="I2090" s="174">
        <v>0</v>
      </c>
      <c r="J2090" s="174">
        <v>0</v>
      </c>
      <c r="K2090" s="174">
        <v>0</v>
      </c>
      <c r="L2090" s="174">
        <v>0</v>
      </c>
      <c r="M2090" s="174">
        <v>0</v>
      </c>
      <c r="N2090" s="174">
        <v>0</v>
      </c>
    </row>
    <row r="2091" spans="1:14" x14ac:dyDescent="0.25">
      <c r="A2091" s="175" t="s">
        <v>489</v>
      </c>
      <c r="B2091" s="175" t="s">
        <v>490</v>
      </c>
      <c r="C2091" s="175" t="s">
        <v>195</v>
      </c>
      <c r="D2091" s="175" t="s">
        <v>196</v>
      </c>
      <c r="E2091" s="175"/>
      <c r="F2091" s="174">
        <v>0</v>
      </c>
      <c r="G2091" s="174">
        <v>0</v>
      </c>
      <c r="H2091" s="174">
        <v>0</v>
      </c>
      <c r="I2091" s="174">
        <v>0</v>
      </c>
      <c r="J2091" s="174">
        <v>192</v>
      </c>
      <c r="K2091" s="174">
        <v>0</v>
      </c>
      <c r="L2091" s="174">
        <v>0</v>
      </c>
      <c r="M2091" s="174">
        <v>0</v>
      </c>
      <c r="N2091" s="174">
        <v>192</v>
      </c>
    </row>
    <row r="2092" spans="1:14" x14ac:dyDescent="0.25">
      <c r="A2092" s="175" t="s">
        <v>489</v>
      </c>
      <c r="B2092" s="175" t="s">
        <v>490</v>
      </c>
      <c r="C2092" s="175" t="s">
        <v>197</v>
      </c>
      <c r="D2092" s="175" t="s">
        <v>198</v>
      </c>
      <c r="E2092" s="175"/>
      <c r="F2092" s="174">
        <v>0</v>
      </c>
      <c r="G2092" s="174">
        <v>0</v>
      </c>
      <c r="H2092" s="174">
        <v>0</v>
      </c>
      <c r="I2092" s="174">
        <v>0</v>
      </c>
      <c r="J2092" s="174">
        <v>384</v>
      </c>
      <c r="K2092" s="174">
        <v>0</v>
      </c>
      <c r="L2092" s="174">
        <v>0</v>
      </c>
      <c r="M2092" s="174">
        <v>0</v>
      </c>
      <c r="N2092" s="174">
        <v>384</v>
      </c>
    </row>
    <row r="2093" spans="1:14" x14ac:dyDescent="0.25">
      <c r="A2093" s="175" t="s">
        <v>489</v>
      </c>
      <c r="B2093" s="175" t="s">
        <v>490</v>
      </c>
      <c r="C2093" s="175" t="s">
        <v>199</v>
      </c>
      <c r="D2093" s="175" t="s">
        <v>200</v>
      </c>
      <c r="E2093" s="175"/>
      <c r="F2093" s="174">
        <v>0</v>
      </c>
      <c r="G2093" s="174">
        <v>0</v>
      </c>
      <c r="H2093" s="174">
        <v>0</v>
      </c>
      <c r="I2093" s="174">
        <v>0</v>
      </c>
      <c r="J2093" s="174">
        <v>0</v>
      </c>
      <c r="K2093" s="174">
        <v>0</v>
      </c>
      <c r="L2093" s="174">
        <v>0</v>
      </c>
      <c r="M2093" s="174">
        <v>0</v>
      </c>
      <c r="N2093" s="174">
        <v>0</v>
      </c>
    </row>
    <row r="2094" spans="1:14" x14ac:dyDescent="0.25">
      <c r="A2094" s="175" t="s">
        <v>489</v>
      </c>
      <c r="B2094" s="175" t="s">
        <v>490</v>
      </c>
      <c r="C2094" s="175" t="s">
        <v>201</v>
      </c>
      <c r="D2094" s="175" t="s">
        <v>202</v>
      </c>
      <c r="E2094" s="175"/>
      <c r="F2094" s="174">
        <v>0</v>
      </c>
      <c r="G2094" s="174">
        <v>0</v>
      </c>
      <c r="H2094" s="174">
        <v>0</v>
      </c>
      <c r="I2094" s="174">
        <v>0</v>
      </c>
      <c r="J2094" s="174">
        <v>0</v>
      </c>
      <c r="K2094" s="174">
        <v>0</v>
      </c>
      <c r="L2094" s="174">
        <v>0</v>
      </c>
      <c r="M2094" s="174">
        <v>0</v>
      </c>
      <c r="N2094" s="174">
        <v>0</v>
      </c>
    </row>
    <row r="2095" spans="1:14" x14ac:dyDescent="0.25">
      <c r="A2095" s="175" t="s">
        <v>489</v>
      </c>
      <c r="B2095" s="175" t="s">
        <v>490</v>
      </c>
      <c r="C2095" s="175" t="s">
        <v>203</v>
      </c>
      <c r="D2095" s="175" t="s">
        <v>204</v>
      </c>
      <c r="E2095" s="175"/>
      <c r="F2095" s="174">
        <v>0</v>
      </c>
      <c r="G2095" s="174">
        <v>0</v>
      </c>
      <c r="H2095" s="174">
        <v>0</v>
      </c>
      <c r="I2095" s="174">
        <v>0</v>
      </c>
      <c r="J2095" s="174">
        <v>0</v>
      </c>
      <c r="K2095" s="174">
        <v>0</v>
      </c>
      <c r="L2095" s="174">
        <v>0</v>
      </c>
      <c r="M2095" s="174">
        <v>0</v>
      </c>
      <c r="N2095" s="174">
        <v>0</v>
      </c>
    </row>
    <row r="2096" spans="1:14" x14ac:dyDescent="0.25">
      <c r="A2096" s="175" t="s">
        <v>489</v>
      </c>
      <c r="B2096" s="175" t="s">
        <v>490</v>
      </c>
      <c r="C2096" s="175" t="s">
        <v>205</v>
      </c>
      <c r="D2096" s="175" t="s">
        <v>206</v>
      </c>
      <c r="E2096" s="175"/>
      <c r="F2096" s="174">
        <v>0</v>
      </c>
      <c r="G2096" s="174">
        <v>0</v>
      </c>
      <c r="H2096" s="174">
        <v>0</v>
      </c>
      <c r="I2096" s="174">
        <v>0</v>
      </c>
      <c r="J2096" s="174">
        <v>0</v>
      </c>
      <c r="K2096" s="174">
        <v>0</v>
      </c>
      <c r="L2096" s="174">
        <v>0</v>
      </c>
      <c r="M2096" s="174">
        <v>0</v>
      </c>
      <c r="N2096" s="174">
        <v>0</v>
      </c>
    </row>
    <row r="2097" spans="1:14" x14ac:dyDescent="0.25">
      <c r="A2097" s="175" t="s">
        <v>489</v>
      </c>
      <c r="B2097" s="175" t="s">
        <v>490</v>
      </c>
      <c r="C2097" s="175" t="s">
        <v>207</v>
      </c>
      <c r="D2097" s="175" t="s">
        <v>208</v>
      </c>
      <c r="E2097" s="175"/>
      <c r="F2097" s="174">
        <v>0</v>
      </c>
      <c r="G2097" s="174">
        <v>0</v>
      </c>
      <c r="H2097" s="174">
        <v>0</v>
      </c>
      <c r="I2097" s="174">
        <v>0</v>
      </c>
      <c r="J2097" s="174">
        <v>0</v>
      </c>
      <c r="K2097" s="174">
        <v>0</v>
      </c>
      <c r="L2097" s="174">
        <v>0</v>
      </c>
      <c r="M2097" s="174">
        <v>0</v>
      </c>
      <c r="N2097" s="174">
        <v>0</v>
      </c>
    </row>
    <row r="2098" spans="1:14" x14ac:dyDescent="0.25">
      <c r="A2098" s="175" t="s">
        <v>489</v>
      </c>
      <c r="B2098" s="175" t="s">
        <v>490</v>
      </c>
      <c r="C2098" s="175" t="s">
        <v>209</v>
      </c>
      <c r="D2098" s="175" t="s">
        <v>210</v>
      </c>
      <c r="E2098" s="175"/>
      <c r="F2098" s="174">
        <v>0</v>
      </c>
      <c r="G2098" s="174">
        <v>0</v>
      </c>
      <c r="H2098" s="174">
        <v>0</v>
      </c>
      <c r="I2098" s="174">
        <v>0</v>
      </c>
      <c r="J2098" s="174">
        <v>1104</v>
      </c>
      <c r="K2098" s="174">
        <v>96</v>
      </c>
      <c r="L2098" s="174">
        <v>0</v>
      </c>
      <c r="M2098" s="174">
        <v>0</v>
      </c>
      <c r="N2098" s="174">
        <v>1200</v>
      </c>
    </row>
    <row r="2099" spans="1:14" x14ac:dyDescent="0.25">
      <c r="D2099" s="173" t="s">
        <v>211</v>
      </c>
      <c r="E2099" s="173"/>
    </row>
    <row r="2100" spans="1:14" x14ac:dyDescent="0.25">
      <c r="A2100" s="175" t="s">
        <v>489</v>
      </c>
      <c r="B2100" s="175" t="s">
        <v>490</v>
      </c>
      <c r="C2100" s="175" t="s">
        <v>212</v>
      </c>
      <c r="D2100" s="175" t="s">
        <v>213</v>
      </c>
      <c r="E2100" s="175"/>
      <c r="F2100" s="174">
        <v>0</v>
      </c>
      <c r="G2100" s="174">
        <v>0</v>
      </c>
      <c r="H2100" s="174">
        <v>0</v>
      </c>
      <c r="I2100" s="174">
        <v>0</v>
      </c>
      <c r="J2100" s="174">
        <v>0</v>
      </c>
      <c r="K2100" s="174">
        <v>0</v>
      </c>
      <c r="L2100" s="174">
        <v>0</v>
      </c>
      <c r="M2100" s="174">
        <v>0</v>
      </c>
      <c r="N2100" s="174">
        <v>0</v>
      </c>
    </row>
    <row r="2101" spans="1:14" x14ac:dyDescent="0.25">
      <c r="A2101" s="175" t="s">
        <v>489</v>
      </c>
      <c r="B2101" s="175" t="s">
        <v>490</v>
      </c>
      <c r="C2101" s="175" t="s">
        <v>214</v>
      </c>
      <c r="D2101" s="175" t="s">
        <v>215</v>
      </c>
      <c r="E2101" s="175"/>
      <c r="F2101" s="174">
        <v>0</v>
      </c>
      <c r="G2101" s="174">
        <v>0</v>
      </c>
      <c r="H2101" s="174">
        <v>0</v>
      </c>
      <c r="I2101" s="174">
        <v>0</v>
      </c>
      <c r="J2101" s="174">
        <v>0</v>
      </c>
      <c r="K2101" s="174">
        <v>0</v>
      </c>
      <c r="L2101" s="174">
        <v>0</v>
      </c>
      <c r="M2101" s="174">
        <v>0</v>
      </c>
      <c r="N2101" s="174">
        <v>0</v>
      </c>
    </row>
    <row r="2102" spans="1:14" x14ac:dyDescent="0.25">
      <c r="A2102" s="175" t="s">
        <v>489</v>
      </c>
      <c r="B2102" s="175" t="s">
        <v>490</v>
      </c>
      <c r="C2102" s="175" t="s">
        <v>216</v>
      </c>
      <c r="D2102" s="175" t="s">
        <v>217</v>
      </c>
      <c r="E2102" s="175"/>
      <c r="F2102" s="174">
        <v>0</v>
      </c>
      <c r="G2102" s="174">
        <v>0</v>
      </c>
      <c r="H2102" s="174">
        <v>0</v>
      </c>
      <c r="I2102" s="174">
        <v>0</v>
      </c>
      <c r="J2102" s="174">
        <v>0</v>
      </c>
      <c r="K2102" s="174">
        <v>0</v>
      </c>
      <c r="L2102" s="174">
        <v>0</v>
      </c>
      <c r="M2102" s="174">
        <v>0</v>
      </c>
      <c r="N2102" s="174">
        <v>0</v>
      </c>
    </row>
    <row r="2103" spans="1:14" x14ac:dyDescent="0.25">
      <c r="A2103" s="175" t="s">
        <v>489</v>
      </c>
      <c r="B2103" s="175" t="s">
        <v>490</v>
      </c>
      <c r="C2103" s="175" t="s">
        <v>218</v>
      </c>
      <c r="D2103" s="175" t="s">
        <v>219</v>
      </c>
      <c r="E2103" s="175"/>
      <c r="F2103" s="174">
        <v>0</v>
      </c>
      <c r="G2103" s="174">
        <v>0</v>
      </c>
      <c r="H2103" s="174">
        <v>0</v>
      </c>
      <c r="I2103" s="174">
        <v>0</v>
      </c>
      <c r="J2103" s="174">
        <v>0</v>
      </c>
      <c r="K2103" s="174">
        <v>0</v>
      </c>
      <c r="L2103" s="174">
        <v>0</v>
      </c>
      <c r="M2103" s="174">
        <v>0</v>
      </c>
      <c r="N2103" s="174">
        <v>0</v>
      </c>
    </row>
    <row r="2104" spans="1:14" x14ac:dyDescent="0.25">
      <c r="A2104" s="175" t="s">
        <v>489</v>
      </c>
      <c r="B2104" s="175" t="s">
        <v>490</v>
      </c>
      <c r="C2104" s="175" t="s">
        <v>482</v>
      </c>
      <c r="D2104" s="175" t="s">
        <v>483</v>
      </c>
      <c r="E2104" s="175"/>
      <c r="F2104" s="174">
        <v>0</v>
      </c>
      <c r="G2104" s="174">
        <v>0</v>
      </c>
      <c r="H2104" s="174">
        <v>0</v>
      </c>
      <c r="I2104" s="174">
        <v>0</v>
      </c>
      <c r="J2104" s="174">
        <v>0</v>
      </c>
      <c r="K2104" s="174">
        <v>0</v>
      </c>
      <c r="L2104" s="174">
        <v>0</v>
      </c>
      <c r="M2104" s="174">
        <v>0</v>
      </c>
      <c r="N2104" s="174">
        <v>0</v>
      </c>
    </row>
    <row r="2105" spans="1:14" x14ac:dyDescent="0.25">
      <c r="A2105" s="175" t="s">
        <v>489</v>
      </c>
      <c r="B2105" s="175" t="s">
        <v>490</v>
      </c>
      <c r="C2105" s="175" t="s">
        <v>484</v>
      </c>
      <c r="D2105" s="175" t="s">
        <v>220</v>
      </c>
      <c r="E2105" s="175"/>
      <c r="F2105" s="174">
        <v>0</v>
      </c>
      <c r="G2105" s="174">
        <v>0</v>
      </c>
      <c r="H2105" s="174">
        <v>0</v>
      </c>
      <c r="I2105" s="174">
        <v>0</v>
      </c>
      <c r="J2105" s="174">
        <v>0</v>
      </c>
      <c r="K2105" s="174">
        <v>0</v>
      </c>
      <c r="L2105" s="174">
        <v>0</v>
      </c>
      <c r="M2105" s="174">
        <v>0</v>
      </c>
      <c r="N2105" s="174">
        <v>0</v>
      </c>
    </row>
    <row r="2108" spans="1:14" x14ac:dyDescent="0.25">
      <c r="A2108" s="173" t="s">
        <v>368</v>
      </c>
    </row>
    <row r="2109" spans="1:14" x14ac:dyDescent="0.25">
      <c r="A2109" s="175" t="s">
        <v>6</v>
      </c>
      <c r="B2109" s="175" t="s">
        <v>143</v>
      </c>
      <c r="C2109" s="175" t="s">
        <v>14</v>
      </c>
      <c r="D2109" s="173" t="s">
        <v>144</v>
      </c>
      <c r="E2109" s="173"/>
      <c r="F2109" s="174" t="s">
        <v>145</v>
      </c>
      <c r="G2109" s="174" t="s">
        <v>146</v>
      </c>
      <c r="H2109" s="174" t="s">
        <v>147</v>
      </c>
      <c r="I2109" s="174" t="s">
        <v>148</v>
      </c>
      <c r="J2109" s="174" t="s">
        <v>149</v>
      </c>
      <c r="K2109" s="174" t="s">
        <v>150</v>
      </c>
      <c r="L2109" s="174" t="s">
        <v>151</v>
      </c>
      <c r="M2109" s="174" t="s">
        <v>152</v>
      </c>
      <c r="N2109" s="174" t="s">
        <v>5</v>
      </c>
    </row>
    <row r="2110" spans="1:14" x14ac:dyDescent="0.25">
      <c r="A2110" s="175" t="s">
        <v>2</v>
      </c>
      <c r="B2110" s="175" t="s">
        <v>491</v>
      </c>
      <c r="C2110" s="175" t="s">
        <v>155</v>
      </c>
      <c r="D2110" s="175" t="s">
        <v>156</v>
      </c>
      <c r="E2110" s="175"/>
      <c r="F2110" s="174">
        <v>0</v>
      </c>
      <c r="G2110" s="174">
        <v>0</v>
      </c>
      <c r="H2110" s="174">
        <v>0</v>
      </c>
      <c r="I2110" s="174">
        <v>0</v>
      </c>
      <c r="J2110" s="174">
        <v>1152</v>
      </c>
      <c r="K2110" s="174">
        <v>0</v>
      </c>
      <c r="L2110" s="174">
        <v>0</v>
      </c>
      <c r="M2110" s="174">
        <v>0</v>
      </c>
      <c r="N2110" s="174">
        <v>1152</v>
      </c>
    </row>
    <row r="2111" spans="1:14" x14ac:dyDescent="0.25">
      <c r="A2111" s="175" t="s">
        <v>2</v>
      </c>
      <c r="B2111" s="175" t="s">
        <v>491</v>
      </c>
      <c r="C2111" s="175" t="s">
        <v>157</v>
      </c>
      <c r="D2111" s="175" t="s">
        <v>158</v>
      </c>
      <c r="E2111" s="175"/>
      <c r="F2111" s="174">
        <v>0</v>
      </c>
      <c r="G2111" s="174">
        <v>0</v>
      </c>
      <c r="H2111" s="174">
        <v>0</v>
      </c>
      <c r="I2111" s="174">
        <v>0</v>
      </c>
      <c r="J2111" s="174">
        <v>304</v>
      </c>
      <c r="K2111" s="174">
        <v>0</v>
      </c>
      <c r="L2111" s="174">
        <v>0</v>
      </c>
      <c r="M2111" s="174">
        <v>0</v>
      </c>
      <c r="N2111" s="174">
        <v>304</v>
      </c>
    </row>
    <row r="2112" spans="1:14" x14ac:dyDescent="0.25">
      <c r="A2112" s="175" t="s">
        <v>2</v>
      </c>
      <c r="B2112" s="175" t="s">
        <v>491</v>
      </c>
      <c r="C2112" s="175" t="s">
        <v>159</v>
      </c>
      <c r="D2112" s="175" t="s">
        <v>160</v>
      </c>
      <c r="E2112" s="175"/>
      <c r="F2112" s="174">
        <v>0</v>
      </c>
      <c r="G2112" s="174">
        <v>6672</v>
      </c>
      <c r="H2112" s="174">
        <v>0</v>
      </c>
      <c r="I2112" s="174">
        <v>0</v>
      </c>
      <c r="J2112" s="174">
        <v>0</v>
      </c>
      <c r="K2112" s="174">
        <v>0</v>
      </c>
      <c r="L2112" s="174">
        <v>0</v>
      </c>
      <c r="M2112" s="174">
        <v>0</v>
      </c>
      <c r="N2112" s="174">
        <v>6672</v>
      </c>
    </row>
    <row r="2113" spans="1:14" x14ac:dyDescent="0.25">
      <c r="A2113" s="175" t="s">
        <v>2</v>
      </c>
      <c r="B2113" s="175" t="s">
        <v>491</v>
      </c>
      <c r="C2113" s="175" t="s">
        <v>161</v>
      </c>
      <c r="D2113" s="175" t="s">
        <v>162</v>
      </c>
      <c r="E2113" s="175"/>
      <c r="F2113" s="174">
        <v>0</v>
      </c>
      <c r="G2113" s="174">
        <v>0</v>
      </c>
      <c r="H2113" s="174">
        <v>0</v>
      </c>
      <c r="I2113" s="174">
        <v>0</v>
      </c>
      <c r="J2113" s="174">
        <v>1120</v>
      </c>
      <c r="K2113" s="174">
        <v>288</v>
      </c>
      <c r="L2113" s="174">
        <v>0</v>
      </c>
      <c r="M2113" s="174">
        <v>0</v>
      </c>
      <c r="N2113" s="174">
        <v>1408</v>
      </c>
    </row>
    <row r="2114" spans="1:14" x14ac:dyDescent="0.25">
      <c r="A2114" s="175" t="s">
        <v>2</v>
      </c>
      <c r="B2114" s="175" t="s">
        <v>491</v>
      </c>
      <c r="C2114" s="175" t="s">
        <v>163</v>
      </c>
      <c r="D2114" s="175" t="s">
        <v>164</v>
      </c>
      <c r="E2114" s="175"/>
      <c r="F2114" s="174">
        <v>0</v>
      </c>
      <c r="G2114" s="174">
        <v>0</v>
      </c>
      <c r="H2114" s="174">
        <v>0</v>
      </c>
      <c r="I2114" s="174">
        <v>0</v>
      </c>
      <c r="J2114" s="174">
        <v>0</v>
      </c>
      <c r="K2114" s="174">
        <v>0</v>
      </c>
      <c r="L2114" s="174">
        <v>0</v>
      </c>
      <c r="M2114" s="174">
        <v>0</v>
      </c>
      <c r="N2114" s="174">
        <v>0</v>
      </c>
    </row>
    <row r="2115" spans="1:14" x14ac:dyDescent="0.25">
      <c r="A2115" s="175" t="s">
        <v>2</v>
      </c>
      <c r="B2115" s="175" t="s">
        <v>491</v>
      </c>
      <c r="C2115" s="175" t="s">
        <v>165</v>
      </c>
      <c r="D2115" s="175" t="s">
        <v>166</v>
      </c>
      <c r="E2115" s="175"/>
      <c r="F2115" s="174">
        <v>0</v>
      </c>
      <c r="G2115" s="174">
        <v>0</v>
      </c>
      <c r="H2115" s="174">
        <v>0</v>
      </c>
      <c r="I2115" s="174">
        <v>0</v>
      </c>
      <c r="J2115" s="174">
        <v>288</v>
      </c>
      <c r="K2115" s="174">
        <v>0</v>
      </c>
      <c r="L2115" s="174">
        <v>0</v>
      </c>
      <c r="M2115" s="174">
        <v>0</v>
      </c>
      <c r="N2115" s="174">
        <v>288</v>
      </c>
    </row>
    <row r="2116" spans="1:14" x14ac:dyDescent="0.25">
      <c r="A2116" s="175" t="s">
        <v>2</v>
      </c>
      <c r="B2116" s="175" t="s">
        <v>491</v>
      </c>
      <c r="C2116" s="175" t="s">
        <v>167</v>
      </c>
      <c r="D2116" s="175" t="s">
        <v>168</v>
      </c>
      <c r="E2116" s="175"/>
      <c r="F2116" s="174">
        <v>0</v>
      </c>
      <c r="G2116" s="174">
        <v>0</v>
      </c>
      <c r="H2116" s="174">
        <v>0</v>
      </c>
      <c r="I2116" s="174">
        <v>0</v>
      </c>
      <c r="J2116" s="174">
        <v>0</v>
      </c>
      <c r="K2116" s="174">
        <v>0</v>
      </c>
      <c r="L2116" s="174">
        <v>0</v>
      </c>
      <c r="M2116" s="174">
        <v>0</v>
      </c>
      <c r="N2116" s="174">
        <v>0</v>
      </c>
    </row>
    <row r="2117" spans="1:14" x14ac:dyDescent="0.25">
      <c r="A2117" s="175" t="s">
        <v>2</v>
      </c>
      <c r="B2117" s="175" t="s">
        <v>491</v>
      </c>
      <c r="C2117" s="175" t="s">
        <v>169</v>
      </c>
      <c r="D2117" s="175" t="s">
        <v>170</v>
      </c>
      <c r="E2117" s="175"/>
      <c r="F2117" s="174">
        <v>0</v>
      </c>
      <c r="G2117" s="174">
        <v>0</v>
      </c>
      <c r="H2117" s="174">
        <v>0</v>
      </c>
      <c r="I2117" s="174">
        <v>0</v>
      </c>
      <c r="J2117" s="174">
        <v>0</v>
      </c>
      <c r="K2117" s="174">
        <v>0</v>
      </c>
      <c r="L2117" s="174">
        <v>0</v>
      </c>
      <c r="M2117" s="174">
        <v>0</v>
      </c>
      <c r="N2117" s="174">
        <v>0</v>
      </c>
    </row>
    <row r="2118" spans="1:14" x14ac:dyDescent="0.25">
      <c r="A2118" s="175" t="s">
        <v>2</v>
      </c>
      <c r="B2118" s="175" t="s">
        <v>491</v>
      </c>
      <c r="C2118" s="175" t="s">
        <v>171</v>
      </c>
      <c r="D2118" s="175" t="s">
        <v>172</v>
      </c>
      <c r="E2118" s="175"/>
      <c r="F2118" s="174">
        <v>0</v>
      </c>
      <c r="G2118" s="174">
        <v>0</v>
      </c>
      <c r="H2118" s="174">
        <v>0</v>
      </c>
      <c r="I2118" s="174">
        <v>0</v>
      </c>
      <c r="J2118" s="174">
        <v>3952</v>
      </c>
      <c r="K2118" s="174">
        <v>17280</v>
      </c>
      <c r="L2118" s="174">
        <v>0</v>
      </c>
      <c r="M2118" s="174">
        <v>0</v>
      </c>
      <c r="N2118" s="174">
        <v>21232</v>
      </c>
    </row>
    <row r="2119" spans="1:14" x14ac:dyDescent="0.25">
      <c r="A2119" s="175" t="s">
        <v>2</v>
      </c>
      <c r="B2119" s="175" t="s">
        <v>491</v>
      </c>
      <c r="C2119" s="175" t="s">
        <v>173</v>
      </c>
      <c r="D2119" s="175" t="s">
        <v>174</v>
      </c>
      <c r="E2119" s="175"/>
      <c r="F2119" s="174">
        <v>0</v>
      </c>
      <c r="G2119" s="174">
        <v>0</v>
      </c>
      <c r="H2119" s="174">
        <v>0</v>
      </c>
      <c r="I2119" s="174">
        <v>0</v>
      </c>
      <c r="J2119" s="174">
        <v>0</v>
      </c>
      <c r="K2119" s="174">
        <v>0</v>
      </c>
      <c r="L2119" s="174">
        <v>0</v>
      </c>
      <c r="M2119" s="174">
        <v>0</v>
      </c>
      <c r="N2119" s="174">
        <v>0</v>
      </c>
    </row>
    <row r="2120" spans="1:14" x14ac:dyDescent="0.25">
      <c r="A2120" s="175" t="s">
        <v>2</v>
      </c>
      <c r="B2120" s="175" t="s">
        <v>491</v>
      </c>
      <c r="C2120" s="175" t="s">
        <v>175</v>
      </c>
      <c r="D2120" s="175" t="s">
        <v>176</v>
      </c>
      <c r="E2120" s="175"/>
      <c r="F2120" s="174">
        <v>0</v>
      </c>
      <c r="G2120" s="174">
        <v>0</v>
      </c>
      <c r="H2120" s="174">
        <v>0</v>
      </c>
      <c r="I2120" s="174">
        <v>0</v>
      </c>
      <c r="J2120" s="174">
        <v>0</v>
      </c>
      <c r="K2120" s="174">
        <v>8368</v>
      </c>
      <c r="L2120" s="174">
        <v>0</v>
      </c>
      <c r="M2120" s="174">
        <v>0</v>
      </c>
      <c r="N2120" s="174">
        <v>8368</v>
      </c>
    </row>
    <row r="2121" spans="1:14" x14ac:dyDescent="0.25">
      <c r="A2121" s="175" t="s">
        <v>2</v>
      </c>
      <c r="B2121" s="175" t="s">
        <v>491</v>
      </c>
      <c r="C2121" s="175" t="s">
        <v>177</v>
      </c>
      <c r="D2121" s="175" t="s">
        <v>178</v>
      </c>
      <c r="E2121" s="175"/>
      <c r="F2121" s="174">
        <v>4320</v>
      </c>
      <c r="G2121" s="174">
        <v>0</v>
      </c>
      <c r="H2121" s="174">
        <v>0</v>
      </c>
      <c r="I2121" s="174">
        <v>0</v>
      </c>
      <c r="J2121" s="174">
        <v>0</v>
      </c>
      <c r="K2121" s="174">
        <v>0</v>
      </c>
      <c r="L2121" s="174">
        <v>0</v>
      </c>
      <c r="M2121" s="174">
        <v>0</v>
      </c>
      <c r="N2121" s="174">
        <v>4320</v>
      </c>
    </row>
    <row r="2122" spans="1:14" x14ac:dyDescent="0.25">
      <c r="A2122" s="175" t="s">
        <v>2</v>
      </c>
      <c r="B2122" s="175" t="s">
        <v>491</v>
      </c>
      <c r="C2122" s="175" t="s">
        <v>179</v>
      </c>
      <c r="D2122" s="175" t="s">
        <v>180</v>
      </c>
      <c r="E2122" s="175"/>
      <c r="F2122" s="174">
        <v>0</v>
      </c>
      <c r="G2122" s="174">
        <v>0</v>
      </c>
      <c r="H2122" s="174">
        <v>0</v>
      </c>
      <c r="I2122" s="174">
        <v>0</v>
      </c>
      <c r="J2122" s="174">
        <v>0</v>
      </c>
      <c r="K2122" s="174">
        <v>0</v>
      </c>
      <c r="L2122" s="174">
        <v>0</v>
      </c>
      <c r="M2122" s="174">
        <v>0</v>
      </c>
      <c r="N2122" s="174">
        <v>0</v>
      </c>
    </row>
    <row r="2123" spans="1:14" x14ac:dyDescent="0.25">
      <c r="A2123" s="175" t="s">
        <v>2</v>
      </c>
      <c r="B2123" s="175" t="s">
        <v>491</v>
      </c>
      <c r="C2123" s="175" t="s">
        <v>181</v>
      </c>
      <c r="D2123" s="175" t="s">
        <v>182</v>
      </c>
      <c r="E2123" s="175"/>
      <c r="F2123" s="174">
        <v>0</v>
      </c>
      <c r="G2123" s="174">
        <v>0</v>
      </c>
      <c r="H2123" s="174">
        <v>0</v>
      </c>
      <c r="I2123" s="174">
        <v>0</v>
      </c>
      <c r="J2123" s="174">
        <v>0</v>
      </c>
      <c r="K2123" s="174">
        <v>0</v>
      </c>
      <c r="L2123" s="174">
        <v>0</v>
      </c>
      <c r="M2123" s="174">
        <v>0</v>
      </c>
      <c r="N2123" s="174">
        <v>0</v>
      </c>
    </row>
    <row r="2124" spans="1:14" x14ac:dyDescent="0.25">
      <c r="A2124" s="175" t="s">
        <v>2</v>
      </c>
      <c r="B2124" s="175" t="s">
        <v>491</v>
      </c>
      <c r="C2124" s="175" t="s">
        <v>183</v>
      </c>
      <c r="D2124" s="175" t="s">
        <v>184</v>
      </c>
      <c r="E2124" s="175"/>
      <c r="F2124" s="174">
        <v>0</v>
      </c>
      <c r="G2124" s="174">
        <v>0</v>
      </c>
      <c r="H2124" s="174">
        <v>0</v>
      </c>
      <c r="I2124" s="174">
        <v>0</v>
      </c>
      <c r="J2124" s="174">
        <v>0</v>
      </c>
      <c r="K2124" s="174">
        <v>0</v>
      </c>
      <c r="L2124" s="174">
        <v>0</v>
      </c>
      <c r="M2124" s="174">
        <v>0</v>
      </c>
      <c r="N2124" s="174">
        <v>0</v>
      </c>
    </row>
    <row r="2125" spans="1:14" x14ac:dyDescent="0.25">
      <c r="A2125" s="175" t="s">
        <v>2</v>
      </c>
      <c r="B2125" s="175" t="s">
        <v>491</v>
      </c>
      <c r="C2125" s="175" t="s">
        <v>185</v>
      </c>
      <c r="D2125" s="175" t="s">
        <v>186</v>
      </c>
      <c r="E2125" s="175"/>
      <c r="F2125" s="174">
        <v>0</v>
      </c>
      <c r="G2125" s="174">
        <v>0</v>
      </c>
      <c r="H2125" s="174">
        <v>0</v>
      </c>
      <c r="I2125" s="174">
        <v>0</v>
      </c>
      <c r="J2125" s="174">
        <v>0</v>
      </c>
      <c r="K2125" s="174">
        <v>0</v>
      </c>
      <c r="L2125" s="174">
        <v>0</v>
      </c>
      <c r="M2125" s="174">
        <v>0</v>
      </c>
      <c r="N2125" s="174">
        <v>0</v>
      </c>
    </row>
    <row r="2126" spans="1:14" x14ac:dyDescent="0.25">
      <c r="A2126" s="175" t="s">
        <v>2</v>
      </c>
      <c r="B2126" s="175" t="s">
        <v>491</v>
      </c>
      <c r="C2126" s="175" t="s">
        <v>187</v>
      </c>
      <c r="D2126" s="175" t="s">
        <v>188</v>
      </c>
      <c r="E2126" s="175"/>
      <c r="F2126" s="174">
        <v>0</v>
      </c>
      <c r="G2126" s="174">
        <v>0</v>
      </c>
      <c r="H2126" s="174">
        <v>0</v>
      </c>
      <c r="I2126" s="174">
        <v>0</v>
      </c>
      <c r="J2126" s="174">
        <v>0</v>
      </c>
      <c r="K2126" s="174">
        <v>0</v>
      </c>
      <c r="L2126" s="174">
        <v>0</v>
      </c>
      <c r="M2126" s="174">
        <v>0</v>
      </c>
      <c r="N2126" s="174">
        <v>0</v>
      </c>
    </row>
    <row r="2127" spans="1:14" x14ac:dyDescent="0.25">
      <c r="A2127" s="175" t="s">
        <v>2</v>
      </c>
      <c r="B2127" s="175" t="s">
        <v>491</v>
      </c>
      <c r="C2127" s="175" t="s">
        <v>189</v>
      </c>
      <c r="D2127" s="175" t="s">
        <v>190</v>
      </c>
      <c r="E2127" s="175"/>
      <c r="F2127" s="174">
        <v>0</v>
      </c>
      <c r="G2127" s="174">
        <v>0</v>
      </c>
      <c r="H2127" s="174">
        <v>0</v>
      </c>
      <c r="I2127" s="174">
        <v>0</v>
      </c>
      <c r="J2127" s="174">
        <v>0</v>
      </c>
      <c r="K2127" s="174">
        <v>0</v>
      </c>
      <c r="L2127" s="174">
        <v>0</v>
      </c>
      <c r="M2127" s="174">
        <v>0</v>
      </c>
      <c r="N2127" s="174">
        <v>0</v>
      </c>
    </row>
    <row r="2128" spans="1:14" x14ac:dyDescent="0.25">
      <c r="A2128" s="175" t="s">
        <v>2</v>
      </c>
      <c r="B2128" s="175" t="s">
        <v>491</v>
      </c>
      <c r="C2128" s="175" t="s">
        <v>191</v>
      </c>
      <c r="D2128" s="175" t="s">
        <v>192</v>
      </c>
      <c r="E2128" s="175"/>
      <c r="F2128" s="174">
        <v>0</v>
      </c>
      <c r="G2128" s="174">
        <v>4800</v>
      </c>
      <c r="H2128" s="174">
        <v>0</v>
      </c>
      <c r="I2128" s="174">
        <v>0</v>
      </c>
      <c r="J2128" s="174">
        <v>0</v>
      </c>
      <c r="K2128" s="174">
        <v>0</v>
      </c>
      <c r="L2128" s="174">
        <v>0</v>
      </c>
      <c r="M2128" s="174">
        <v>0</v>
      </c>
      <c r="N2128" s="174">
        <v>4800</v>
      </c>
    </row>
    <row r="2129" spans="1:14" x14ac:dyDescent="0.25">
      <c r="A2129" s="175" t="s">
        <v>2</v>
      </c>
      <c r="B2129" s="175" t="s">
        <v>491</v>
      </c>
      <c r="C2129" s="175" t="s">
        <v>193</v>
      </c>
      <c r="D2129" s="175" t="s">
        <v>194</v>
      </c>
      <c r="E2129" s="175"/>
      <c r="F2129" s="174">
        <v>0</v>
      </c>
      <c r="G2129" s="174">
        <v>0</v>
      </c>
      <c r="H2129" s="174">
        <v>0</v>
      </c>
      <c r="I2129" s="174">
        <v>0</v>
      </c>
      <c r="J2129" s="174">
        <v>26768</v>
      </c>
      <c r="K2129" s="174">
        <v>0</v>
      </c>
      <c r="L2129" s="174">
        <v>0</v>
      </c>
      <c r="M2129" s="174">
        <v>0</v>
      </c>
      <c r="N2129" s="174">
        <v>26768</v>
      </c>
    </row>
    <row r="2130" spans="1:14" x14ac:dyDescent="0.25">
      <c r="A2130" s="175" t="s">
        <v>2</v>
      </c>
      <c r="B2130" s="175" t="s">
        <v>491</v>
      </c>
      <c r="C2130" s="175" t="s">
        <v>195</v>
      </c>
      <c r="D2130" s="175" t="s">
        <v>196</v>
      </c>
      <c r="E2130" s="175"/>
      <c r="F2130" s="174">
        <v>0</v>
      </c>
      <c r="G2130" s="174">
        <v>0</v>
      </c>
      <c r="H2130" s="174">
        <v>0</v>
      </c>
      <c r="I2130" s="174">
        <v>0</v>
      </c>
      <c r="J2130" s="174">
        <v>240</v>
      </c>
      <c r="K2130" s="174">
        <v>0</v>
      </c>
      <c r="L2130" s="174">
        <v>0</v>
      </c>
      <c r="M2130" s="174">
        <v>0</v>
      </c>
      <c r="N2130" s="174">
        <v>240</v>
      </c>
    </row>
    <row r="2131" spans="1:14" x14ac:dyDescent="0.25">
      <c r="A2131" s="175" t="s">
        <v>2</v>
      </c>
      <c r="B2131" s="175" t="s">
        <v>491</v>
      </c>
      <c r="C2131" s="175" t="s">
        <v>197</v>
      </c>
      <c r="D2131" s="175" t="s">
        <v>198</v>
      </c>
      <c r="E2131" s="175"/>
      <c r="F2131" s="174">
        <v>0</v>
      </c>
      <c r="G2131" s="174">
        <v>0</v>
      </c>
      <c r="H2131" s="174">
        <v>0</v>
      </c>
      <c r="I2131" s="174">
        <v>0</v>
      </c>
      <c r="J2131" s="174">
        <v>288</v>
      </c>
      <c r="K2131" s="174">
        <v>0</v>
      </c>
      <c r="L2131" s="174">
        <v>0</v>
      </c>
      <c r="M2131" s="174">
        <v>0</v>
      </c>
      <c r="N2131" s="174">
        <v>288</v>
      </c>
    </row>
    <row r="2132" spans="1:14" x14ac:dyDescent="0.25">
      <c r="A2132" s="175" t="s">
        <v>2</v>
      </c>
      <c r="B2132" s="175" t="s">
        <v>491</v>
      </c>
      <c r="C2132" s="175" t="s">
        <v>199</v>
      </c>
      <c r="D2132" s="175" t="s">
        <v>200</v>
      </c>
      <c r="E2132" s="175"/>
      <c r="F2132" s="174">
        <v>0</v>
      </c>
      <c r="G2132" s="174">
        <v>0</v>
      </c>
      <c r="H2132" s="174">
        <v>0</v>
      </c>
      <c r="I2132" s="174">
        <v>0</v>
      </c>
      <c r="J2132" s="174">
        <v>0</v>
      </c>
      <c r="K2132" s="174">
        <v>0</v>
      </c>
      <c r="L2132" s="174">
        <v>0</v>
      </c>
      <c r="M2132" s="174">
        <v>0</v>
      </c>
      <c r="N2132" s="174">
        <v>0</v>
      </c>
    </row>
    <row r="2133" spans="1:14" x14ac:dyDescent="0.25">
      <c r="A2133" s="175" t="s">
        <v>2</v>
      </c>
      <c r="B2133" s="175" t="s">
        <v>491</v>
      </c>
      <c r="C2133" s="175" t="s">
        <v>201</v>
      </c>
      <c r="D2133" s="175" t="s">
        <v>202</v>
      </c>
      <c r="E2133" s="175"/>
      <c r="F2133" s="174">
        <v>0</v>
      </c>
      <c r="G2133" s="174">
        <v>0</v>
      </c>
      <c r="H2133" s="174">
        <v>0</v>
      </c>
      <c r="I2133" s="174">
        <v>0</v>
      </c>
      <c r="J2133" s="174">
        <v>0</v>
      </c>
      <c r="K2133" s="174">
        <v>0</v>
      </c>
      <c r="L2133" s="174">
        <v>0</v>
      </c>
      <c r="M2133" s="174">
        <v>0</v>
      </c>
      <c r="N2133" s="174">
        <v>0</v>
      </c>
    </row>
    <row r="2134" spans="1:14" x14ac:dyDescent="0.25">
      <c r="A2134" s="175" t="s">
        <v>2</v>
      </c>
      <c r="B2134" s="175" t="s">
        <v>491</v>
      </c>
      <c r="C2134" s="175" t="s">
        <v>203</v>
      </c>
      <c r="D2134" s="175" t="s">
        <v>204</v>
      </c>
      <c r="E2134" s="175"/>
      <c r="F2134" s="174">
        <v>7440</v>
      </c>
      <c r="G2134" s="174">
        <v>0</v>
      </c>
      <c r="H2134" s="174">
        <v>0</v>
      </c>
      <c r="I2134" s="174">
        <v>0</v>
      </c>
      <c r="J2134" s="174">
        <v>0</v>
      </c>
      <c r="K2134" s="174">
        <v>0</v>
      </c>
      <c r="L2134" s="174">
        <v>0</v>
      </c>
      <c r="M2134" s="174">
        <v>0</v>
      </c>
      <c r="N2134" s="174">
        <v>7440</v>
      </c>
    </row>
    <row r="2135" spans="1:14" x14ac:dyDescent="0.25">
      <c r="A2135" s="175" t="s">
        <v>2</v>
      </c>
      <c r="B2135" s="175" t="s">
        <v>491</v>
      </c>
      <c r="C2135" s="175" t="s">
        <v>205</v>
      </c>
      <c r="D2135" s="175" t="s">
        <v>206</v>
      </c>
      <c r="E2135" s="175"/>
      <c r="F2135" s="174">
        <v>2256</v>
      </c>
      <c r="G2135" s="174">
        <v>0</v>
      </c>
      <c r="H2135" s="174">
        <v>0</v>
      </c>
      <c r="I2135" s="174">
        <v>0</v>
      </c>
      <c r="J2135" s="174">
        <v>4704</v>
      </c>
      <c r="K2135" s="174">
        <v>0</v>
      </c>
      <c r="L2135" s="174">
        <v>0</v>
      </c>
      <c r="M2135" s="174">
        <v>0</v>
      </c>
      <c r="N2135" s="174">
        <v>6960</v>
      </c>
    </row>
    <row r="2136" spans="1:14" x14ac:dyDescent="0.25">
      <c r="A2136" s="175" t="s">
        <v>2</v>
      </c>
      <c r="B2136" s="175" t="s">
        <v>491</v>
      </c>
      <c r="C2136" s="175" t="s">
        <v>207</v>
      </c>
      <c r="D2136" s="175" t="s">
        <v>208</v>
      </c>
      <c r="E2136" s="175"/>
      <c r="F2136" s="174">
        <v>0</v>
      </c>
      <c r="G2136" s="174">
        <v>0</v>
      </c>
      <c r="H2136" s="174">
        <v>0</v>
      </c>
      <c r="I2136" s="174">
        <v>0</v>
      </c>
      <c r="J2136" s="174">
        <v>0</v>
      </c>
      <c r="K2136" s="174">
        <v>0</v>
      </c>
      <c r="L2136" s="174">
        <v>0</v>
      </c>
      <c r="M2136" s="174">
        <v>0</v>
      </c>
      <c r="N2136" s="174">
        <v>0</v>
      </c>
    </row>
    <row r="2137" spans="1:14" x14ac:dyDescent="0.25">
      <c r="A2137" s="175" t="s">
        <v>2</v>
      </c>
      <c r="B2137" s="175" t="s">
        <v>491</v>
      </c>
      <c r="C2137" s="175" t="s">
        <v>209</v>
      </c>
      <c r="D2137" s="175" t="s">
        <v>210</v>
      </c>
      <c r="E2137" s="175"/>
      <c r="F2137" s="174">
        <v>14016</v>
      </c>
      <c r="G2137" s="174">
        <v>11472</v>
      </c>
      <c r="H2137" s="174">
        <v>0</v>
      </c>
      <c r="I2137" s="174">
        <v>0</v>
      </c>
      <c r="J2137" s="174">
        <v>38816</v>
      </c>
      <c r="K2137" s="174">
        <v>25936</v>
      </c>
      <c r="L2137" s="174">
        <v>0</v>
      </c>
      <c r="M2137" s="174">
        <v>0</v>
      </c>
      <c r="N2137" s="174">
        <v>90240</v>
      </c>
    </row>
    <row r="2138" spans="1:14" x14ac:dyDescent="0.25">
      <c r="D2138" s="173" t="s">
        <v>211</v>
      </c>
      <c r="E2138" s="173"/>
    </row>
    <row r="2139" spans="1:14" x14ac:dyDescent="0.25">
      <c r="A2139" s="175" t="s">
        <v>2</v>
      </c>
      <c r="B2139" s="175" t="s">
        <v>491</v>
      </c>
      <c r="C2139" s="175" t="s">
        <v>212</v>
      </c>
      <c r="D2139" s="175" t="s">
        <v>213</v>
      </c>
      <c r="E2139" s="175"/>
      <c r="F2139" s="174">
        <v>0</v>
      </c>
      <c r="G2139" s="174">
        <v>0</v>
      </c>
      <c r="H2139" s="174">
        <v>0</v>
      </c>
      <c r="I2139" s="174">
        <v>0</v>
      </c>
      <c r="J2139" s="174">
        <v>0</v>
      </c>
      <c r="K2139" s="174">
        <v>0</v>
      </c>
      <c r="L2139" s="174">
        <v>0</v>
      </c>
      <c r="M2139" s="174">
        <v>0</v>
      </c>
      <c r="N2139" s="174">
        <v>0</v>
      </c>
    </row>
    <row r="2140" spans="1:14" x14ac:dyDescent="0.25">
      <c r="A2140" s="175" t="s">
        <v>2</v>
      </c>
      <c r="B2140" s="175" t="s">
        <v>491</v>
      </c>
      <c r="C2140" s="175" t="s">
        <v>214</v>
      </c>
      <c r="D2140" s="175" t="s">
        <v>215</v>
      </c>
      <c r="E2140" s="175"/>
      <c r="F2140" s="174">
        <v>0</v>
      </c>
      <c r="G2140" s="174">
        <v>0</v>
      </c>
      <c r="H2140" s="174">
        <v>0</v>
      </c>
      <c r="I2140" s="174">
        <v>0</v>
      </c>
      <c r="J2140" s="174">
        <v>0</v>
      </c>
      <c r="K2140" s="174">
        <v>0</v>
      </c>
      <c r="L2140" s="174">
        <v>0</v>
      </c>
      <c r="M2140" s="174">
        <v>0</v>
      </c>
      <c r="N2140" s="174">
        <v>0</v>
      </c>
    </row>
    <row r="2141" spans="1:14" x14ac:dyDescent="0.25">
      <c r="A2141" s="175" t="s">
        <v>2</v>
      </c>
      <c r="B2141" s="175" t="s">
        <v>491</v>
      </c>
      <c r="C2141" s="175" t="s">
        <v>216</v>
      </c>
      <c r="D2141" s="175" t="s">
        <v>217</v>
      </c>
      <c r="E2141" s="175"/>
      <c r="F2141" s="174">
        <v>0</v>
      </c>
      <c r="G2141" s="174">
        <v>0</v>
      </c>
      <c r="H2141" s="174">
        <v>0</v>
      </c>
      <c r="I2141" s="174">
        <v>0</v>
      </c>
      <c r="J2141" s="174">
        <v>0</v>
      </c>
      <c r="K2141" s="174">
        <v>0</v>
      </c>
      <c r="L2141" s="174">
        <v>0</v>
      </c>
      <c r="M2141" s="174">
        <v>0</v>
      </c>
      <c r="N2141" s="174">
        <v>0</v>
      </c>
    </row>
    <row r="2142" spans="1:14" x14ac:dyDescent="0.25">
      <c r="A2142" s="175" t="s">
        <v>2</v>
      </c>
      <c r="B2142" s="175" t="s">
        <v>491</v>
      </c>
      <c r="C2142" s="175" t="s">
        <v>218</v>
      </c>
      <c r="D2142" s="175" t="s">
        <v>219</v>
      </c>
      <c r="E2142" s="175"/>
      <c r="F2142" s="174">
        <v>0</v>
      </c>
      <c r="G2142" s="174">
        <v>0</v>
      </c>
      <c r="H2142" s="174">
        <v>0</v>
      </c>
      <c r="I2142" s="174">
        <v>0</v>
      </c>
      <c r="J2142" s="174">
        <v>0</v>
      </c>
      <c r="K2142" s="174">
        <v>0</v>
      </c>
      <c r="L2142" s="174">
        <v>0</v>
      </c>
      <c r="M2142" s="174">
        <v>0</v>
      </c>
      <c r="N2142" s="174">
        <v>0</v>
      </c>
    </row>
    <row r="2143" spans="1:14" x14ac:dyDescent="0.25">
      <c r="A2143" s="175" t="s">
        <v>2</v>
      </c>
      <c r="B2143" s="175" t="s">
        <v>491</v>
      </c>
      <c r="C2143" s="175" t="s">
        <v>482</v>
      </c>
      <c r="D2143" s="175" t="s">
        <v>483</v>
      </c>
      <c r="E2143" s="175"/>
      <c r="F2143" s="174">
        <v>0</v>
      </c>
      <c r="G2143" s="174">
        <v>0</v>
      </c>
      <c r="H2143" s="174">
        <v>0</v>
      </c>
      <c r="I2143" s="174">
        <v>0</v>
      </c>
      <c r="J2143" s="174">
        <v>0</v>
      </c>
      <c r="K2143" s="174">
        <v>0</v>
      </c>
      <c r="L2143" s="174">
        <v>0</v>
      </c>
      <c r="M2143" s="174">
        <v>0</v>
      </c>
      <c r="N2143" s="174">
        <v>0</v>
      </c>
    </row>
    <row r="2144" spans="1:14" x14ac:dyDescent="0.25">
      <c r="A2144" s="175" t="s">
        <v>2</v>
      </c>
      <c r="B2144" s="175" t="s">
        <v>491</v>
      </c>
      <c r="C2144" s="175" t="s">
        <v>484</v>
      </c>
      <c r="D2144" s="175" t="s">
        <v>220</v>
      </c>
      <c r="E2144" s="175"/>
      <c r="F2144" s="174">
        <v>0</v>
      </c>
      <c r="G2144" s="174">
        <v>0</v>
      </c>
      <c r="H2144" s="174">
        <v>0</v>
      </c>
      <c r="I2144" s="174">
        <v>0</v>
      </c>
      <c r="J2144" s="174">
        <v>0</v>
      </c>
      <c r="K2144" s="174">
        <v>0</v>
      </c>
      <c r="L2144" s="174">
        <v>0</v>
      </c>
      <c r="M2144" s="174">
        <v>0</v>
      </c>
      <c r="N2144" s="174">
        <v>0</v>
      </c>
    </row>
    <row r="2147" spans="1:14" x14ac:dyDescent="0.25">
      <c r="A2147" s="173" t="s">
        <v>369</v>
      </c>
    </row>
    <row r="2148" spans="1:14" x14ac:dyDescent="0.25">
      <c r="A2148" s="175" t="s">
        <v>6</v>
      </c>
      <c r="B2148" s="175" t="s">
        <v>143</v>
      </c>
      <c r="C2148" s="175" t="s">
        <v>14</v>
      </c>
      <c r="D2148" s="173" t="s">
        <v>144</v>
      </c>
      <c r="E2148" s="173"/>
      <c r="F2148" s="174" t="s">
        <v>145</v>
      </c>
      <c r="G2148" s="174" t="s">
        <v>146</v>
      </c>
      <c r="H2148" s="174" t="s">
        <v>147</v>
      </c>
      <c r="I2148" s="174" t="s">
        <v>148</v>
      </c>
      <c r="J2148" s="174" t="s">
        <v>149</v>
      </c>
      <c r="K2148" s="174" t="s">
        <v>150</v>
      </c>
      <c r="L2148" s="174" t="s">
        <v>151</v>
      </c>
      <c r="M2148" s="174" t="s">
        <v>152</v>
      </c>
      <c r="N2148" s="174" t="s">
        <v>5</v>
      </c>
    </row>
    <row r="2149" spans="1:14" x14ac:dyDescent="0.25">
      <c r="A2149" s="175" t="s">
        <v>4</v>
      </c>
      <c r="B2149" s="175" t="s">
        <v>492</v>
      </c>
      <c r="C2149" s="175" t="s">
        <v>155</v>
      </c>
      <c r="D2149" s="175" t="s">
        <v>156</v>
      </c>
      <c r="E2149" s="175"/>
      <c r="F2149" s="174">
        <v>0</v>
      </c>
      <c r="G2149" s="174">
        <v>0</v>
      </c>
      <c r="H2149" s="174">
        <v>0</v>
      </c>
      <c r="I2149" s="174">
        <v>0</v>
      </c>
      <c r="J2149" s="174">
        <v>0</v>
      </c>
      <c r="K2149" s="174">
        <v>0</v>
      </c>
      <c r="L2149" s="174">
        <v>0</v>
      </c>
      <c r="M2149" s="174">
        <v>0</v>
      </c>
      <c r="N2149" s="174">
        <v>0</v>
      </c>
    </row>
    <row r="2150" spans="1:14" x14ac:dyDescent="0.25">
      <c r="A2150" s="175" t="s">
        <v>4</v>
      </c>
      <c r="B2150" s="175" t="s">
        <v>492</v>
      </c>
      <c r="C2150" s="175" t="s">
        <v>157</v>
      </c>
      <c r="D2150" s="175" t="s">
        <v>158</v>
      </c>
      <c r="E2150" s="175"/>
      <c r="F2150" s="174">
        <v>0</v>
      </c>
      <c r="G2150" s="174">
        <v>0</v>
      </c>
      <c r="H2150" s="174">
        <v>0</v>
      </c>
      <c r="I2150" s="174">
        <v>0</v>
      </c>
      <c r="J2150" s="174">
        <v>5136</v>
      </c>
      <c r="K2150" s="174">
        <v>0</v>
      </c>
      <c r="L2150" s="174">
        <v>0</v>
      </c>
      <c r="M2150" s="174">
        <v>0</v>
      </c>
      <c r="N2150" s="174">
        <v>5136</v>
      </c>
    </row>
    <row r="2151" spans="1:14" x14ac:dyDescent="0.25">
      <c r="A2151" s="175" t="s">
        <v>4</v>
      </c>
      <c r="B2151" s="175" t="s">
        <v>492</v>
      </c>
      <c r="C2151" s="175" t="s">
        <v>159</v>
      </c>
      <c r="D2151" s="175" t="s">
        <v>160</v>
      </c>
      <c r="E2151" s="175"/>
      <c r="F2151" s="174">
        <v>0</v>
      </c>
      <c r="G2151" s="174">
        <v>0</v>
      </c>
      <c r="H2151" s="174">
        <v>0</v>
      </c>
      <c r="I2151" s="174">
        <v>0</v>
      </c>
      <c r="J2151" s="174">
        <v>0</v>
      </c>
      <c r="K2151" s="174">
        <v>0</v>
      </c>
      <c r="L2151" s="174">
        <v>0</v>
      </c>
      <c r="M2151" s="174">
        <v>0</v>
      </c>
      <c r="N2151" s="174">
        <v>0</v>
      </c>
    </row>
    <row r="2152" spans="1:14" x14ac:dyDescent="0.25">
      <c r="A2152" s="175" t="s">
        <v>4</v>
      </c>
      <c r="B2152" s="175" t="s">
        <v>492</v>
      </c>
      <c r="C2152" s="175" t="s">
        <v>161</v>
      </c>
      <c r="D2152" s="175" t="s">
        <v>162</v>
      </c>
      <c r="E2152" s="175"/>
      <c r="F2152" s="174">
        <v>0</v>
      </c>
      <c r="G2152" s="174">
        <v>0</v>
      </c>
      <c r="H2152" s="174">
        <v>0</v>
      </c>
      <c r="I2152" s="174">
        <v>0</v>
      </c>
      <c r="J2152" s="174">
        <v>960</v>
      </c>
      <c r="K2152" s="174">
        <v>0</v>
      </c>
      <c r="L2152" s="174">
        <v>0</v>
      </c>
      <c r="M2152" s="174">
        <v>0</v>
      </c>
      <c r="N2152" s="174">
        <v>960</v>
      </c>
    </row>
    <row r="2153" spans="1:14" x14ac:dyDescent="0.25">
      <c r="A2153" s="175" t="s">
        <v>4</v>
      </c>
      <c r="B2153" s="175" t="s">
        <v>492</v>
      </c>
      <c r="C2153" s="175" t="s">
        <v>163</v>
      </c>
      <c r="D2153" s="175" t="s">
        <v>164</v>
      </c>
      <c r="E2153" s="175"/>
      <c r="F2153" s="174">
        <v>0</v>
      </c>
      <c r="G2153" s="174">
        <v>0</v>
      </c>
      <c r="H2153" s="174">
        <v>0</v>
      </c>
      <c r="I2153" s="174">
        <v>0</v>
      </c>
      <c r="J2153" s="174">
        <v>0</v>
      </c>
      <c r="K2153" s="174">
        <v>0</v>
      </c>
      <c r="L2153" s="174">
        <v>0</v>
      </c>
      <c r="M2153" s="174">
        <v>0</v>
      </c>
      <c r="N2153" s="174">
        <v>0</v>
      </c>
    </row>
    <row r="2154" spans="1:14" x14ac:dyDescent="0.25">
      <c r="A2154" s="175" t="s">
        <v>4</v>
      </c>
      <c r="B2154" s="175" t="s">
        <v>492</v>
      </c>
      <c r="C2154" s="175" t="s">
        <v>165</v>
      </c>
      <c r="D2154" s="175" t="s">
        <v>166</v>
      </c>
      <c r="E2154" s="175"/>
      <c r="F2154" s="174">
        <v>0</v>
      </c>
      <c r="G2154" s="174">
        <v>0</v>
      </c>
      <c r="H2154" s="174">
        <v>0</v>
      </c>
      <c r="I2154" s="174">
        <v>0</v>
      </c>
      <c r="J2154" s="174">
        <v>0</v>
      </c>
      <c r="K2154" s="174">
        <v>0</v>
      </c>
      <c r="L2154" s="174">
        <v>0</v>
      </c>
      <c r="M2154" s="174">
        <v>0</v>
      </c>
      <c r="N2154" s="174">
        <v>0</v>
      </c>
    </row>
    <row r="2155" spans="1:14" x14ac:dyDescent="0.25">
      <c r="A2155" s="175" t="s">
        <v>4</v>
      </c>
      <c r="B2155" s="175" t="s">
        <v>492</v>
      </c>
      <c r="C2155" s="175" t="s">
        <v>167</v>
      </c>
      <c r="D2155" s="175" t="s">
        <v>168</v>
      </c>
      <c r="E2155" s="175"/>
      <c r="F2155" s="174">
        <v>0</v>
      </c>
      <c r="G2155" s="174">
        <v>0</v>
      </c>
      <c r="H2155" s="174">
        <v>0</v>
      </c>
      <c r="I2155" s="174">
        <v>0</v>
      </c>
      <c r="J2155" s="174">
        <v>0</v>
      </c>
      <c r="K2155" s="174">
        <v>672</v>
      </c>
      <c r="L2155" s="174">
        <v>0</v>
      </c>
      <c r="M2155" s="174">
        <v>0</v>
      </c>
      <c r="N2155" s="174">
        <v>672</v>
      </c>
    </row>
    <row r="2156" spans="1:14" x14ac:dyDescent="0.25">
      <c r="A2156" s="175" t="s">
        <v>4</v>
      </c>
      <c r="B2156" s="175" t="s">
        <v>492</v>
      </c>
      <c r="C2156" s="175" t="s">
        <v>169</v>
      </c>
      <c r="D2156" s="175" t="s">
        <v>170</v>
      </c>
      <c r="E2156" s="175"/>
      <c r="F2156" s="174">
        <v>0</v>
      </c>
      <c r="G2156" s="174">
        <v>0</v>
      </c>
      <c r="H2156" s="174">
        <v>0</v>
      </c>
      <c r="I2156" s="174">
        <v>0</v>
      </c>
      <c r="J2156" s="174">
        <v>80</v>
      </c>
      <c r="K2156" s="174">
        <v>0</v>
      </c>
      <c r="L2156" s="174">
        <v>0</v>
      </c>
      <c r="M2156" s="174">
        <v>0</v>
      </c>
      <c r="N2156" s="174">
        <v>80</v>
      </c>
    </row>
    <row r="2157" spans="1:14" x14ac:dyDescent="0.25">
      <c r="A2157" s="175" t="s">
        <v>4</v>
      </c>
      <c r="B2157" s="175" t="s">
        <v>492</v>
      </c>
      <c r="C2157" s="175" t="s">
        <v>171</v>
      </c>
      <c r="D2157" s="175" t="s">
        <v>172</v>
      </c>
      <c r="E2157" s="175"/>
      <c r="F2157" s="174">
        <v>0</v>
      </c>
      <c r="G2157" s="174">
        <v>0</v>
      </c>
      <c r="H2157" s="174">
        <v>0</v>
      </c>
      <c r="I2157" s="174">
        <v>0</v>
      </c>
      <c r="J2157" s="174">
        <v>0</v>
      </c>
      <c r="K2157" s="174">
        <v>0</v>
      </c>
      <c r="L2157" s="174">
        <v>0</v>
      </c>
      <c r="M2157" s="174">
        <v>0</v>
      </c>
      <c r="N2157" s="174">
        <v>0</v>
      </c>
    </row>
    <row r="2158" spans="1:14" x14ac:dyDescent="0.25">
      <c r="A2158" s="175" t="s">
        <v>4</v>
      </c>
      <c r="B2158" s="175" t="s">
        <v>492</v>
      </c>
      <c r="C2158" s="175" t="s">
        <v>173</v>
      </c>
      <c r="D2158" s="175" t="s">
        <v>174</v>
      </c>
      <c r="E2158" s="175"/>
      <c r="F2158" s="174">
        <v>0</v>
      </c>
      <c r="G2158" s="174">
        <v>0</v>
      </c>
      <c r="H2158" s="174">
        <v>0</v>
      </c>
      <c r="I2158" s="174">
        <v>0</v>
      </c>
      <c r="J2158" s="174">
        <v>0</v>
      </c>
      <c r="K2158" s="174">
        <v>0</v>
      </c>
      <c r="L2158" s="174">
        <v>0</v>
      </c>
      <c r="M2158" s="174">
        <v>0</v>
      </c>
      <c r="N2158" s="174">
        <v>0</v>
      </c>
    </row>
    <row r="2159" spans="1:14" x14ac:dyDescent="0.25">
      <c r="A2159" s="175" t="s">
        <v>4</v>
      </c>
      <c r="B2159" s="175" t="s">
        <v>492</v>
      </c>
      <c r="C2159" s="175" t="s">
        <v>175</v>
      </c>
      <c r="D2159" s="175" t="s">
        <v>176</v>
      </c>
      <c r="E2159" s="175"/>
      <c r="F2159" s="174">
        <v>0</v>
      </c>
      <c r="G2159" s="174">
        <v>0</v>
      </c>
      <c r="H2159" s="174">
        <v>0</v>
      </c>
      <c r="I2159" s="174">
        <v>0</v>
      </c>
      <c r="J2159" s="174">
        <v>0</v>
      </c>
      <c r="K2159" s="174">
        <v>3648</v>
      </c>
      <c r="L2159" s="174">
        <v>0</v>
      </c>
      <c r="M2159" s="174">
        <v>0</v>
      </c>
      <c r="N2159" s="174">
        <v>3648</v>
      </c>
    </row>
    <row r="2160" spans="1:14" x14ac:dyDescent="0.25">
      <c r="A2160" s="175" t="s">
        <v>4</v>
      </c>
      <c r="B2160" s="175" t="s">
        <v>492</v>
      </c>
      <c r="C2160" s="175" t="s">
        <v>177</v>
      </c>
      <c r="D2160" s="175" t="s">
        <v>178</v>
      </c>
      <c r="E2160" s="175"/>
      <c r="F2160" s="174">
        <v>0</v>
      </c>
      <c r="G2160" s="174">
        <v>0</v>
      </c>
      <c r="H2160" s="174">
        <v>0</v>
      </c>
      <c r="I2160" s="174">
        <v>0</v>
      </c>
      <c r="J2160" s="174">
        <v>0</v>
      </c>
      <c r="K2160" s="174">
        <v>0</v>
      </c>
      <c r="L2160" s="174">
        <v>0</v>
      </c>
      <c r="M2160" s="174">
        <v>0</v>
      </c>
      <c r="N2160" s="174">
        <v>0</v>
      </c>
    </row>
    <row r="2161" spans="1:14" x14ac:dyDescent="0.25">
      <c r="A2161" s="175" t="s">
        <v>4</v>
      </c>
      <c r="B2161" s="175" t="s">
        <v>492</v>
      </c>
      <c r="C2161" s="175" t="s">
        <v>179</v>
      </c>
      <c r="D2161" s="175" t="s">
        <v>180</v>
      </c>
      <c r="E2161" s="175"/>
      <c r="F2161" s="174">
        <v>0</v>
      </c>
      <c r="G2161" s="174">
        <v>0</v>
      </c>
      <c r="H2161" s="174">
        <v>0</v>
      </c>
      <c r="I2161" s="174">
        <v>0</v>
      </c>
      <c r="J2161" s="174">
        <v>0</v>
      </c>
      <c r="K2161" s="174">
        <v>0</v>
      </c>
      <c r="L2161" s="174">
        <v>0</v>
      </c>
      <c r="M2161" s="174">
        <v>0</v>
      </c>
      <c r="N2161" s="174">
        <v>0</v>
      </c>
    </row>
    <row r="2162" spans="1:14" x14ac:dyDescent="0.25">
      <c r="A2162" s="175" t="s">
        <v>4</v>
      </c>
      <c r="B2162" s="175" t="s">
        <v>492</v>
      </c>
      <c r="C2162" s="175" t="s">
        <v>181</v>
      </c>
      <c r="D2162" s="175" t="s">
        <v>182</v>
      </c>
      <c r="E2162" s="175"/>
      <c r="F2162" s="174">
        <v>0</v>
      </c>
      <c r="G2162" s="174">
        <v>0</v>
      </c>
      <c r="H2162" s="174">
        <v>0</v>
      </c>
      <c r="I2162" s="174">
        <v>0</v>
      </c>
      <c r="J2162" s="174">
        <v>0</v>
      </c>
      <c r="K2162" s="174">
        <v>0</v>
      </c>
      <c r="L2162" s="174">
        <v>0</v>
      </c>
      <c r="M2162" s="174">
        <v>0</v>
      </c>
      <c r="N2162" s="174">
        <v>0</v>
      </c>
    </row>
    <row r="2163" spans="1:14" x14ac:dyDescent="0.25">
      <c r="A2163" s="175" t="s">
        <v>4</v>
      </c>
      <c r="B2163" s="175" t="s">
        <v>492</v>
      </c>
      <c r="C2163" s="175" t="s">
        <v>183</v>
      </c>
      <c r="D2163" s="175" t="s">
        <v>184</v>
      </c>
      <c r="E2163" s="175"/>
      <c r="F2163" s="174">
        <v>0</v>
      </c>
      <c r="G2163" s="174">
        <v>0</v>
      </c>
      <c r="H2163" s="174">
        <v>0</v>
      </c>
      <c r="I2163" s="174">
        <v>0</v>
      </c>
      <c r="J2163" s="174">
        <v>0</v>
      </c>
      <c r="K2163" s="174">
        <v>0</v>
      </c>
      <c r="L2163" s="174">
        <v>0</v>
      </c>
      <c r="M2163" s="174">
        <v>0</v>
      </c>
      <c r="N2163" s="174">
        <v>0</v>
      </c>
    </row>
    <row r="2164" spans="1:14" x14ac:dyDescent="0.25">
      <c r="A2164" s="175" t="s">
        <v>4</v>
      </c>
      <c r="B2164" s="175" t="s">
        <v>492</v>
      </c>
      <c r="C2164" s="175" t="s">
        <v>185</v>
      </c>
      <c r="D2164" s="175" t="s">
        <v>186</v>
      </c>
      <c r="E2164" s="175"/>
      <c r="F2164" s="174">
        <v>0</v>
      </c>
      <c r="G2164" s="174">
        <v>0</v>
      </c>
      <c r="H2164" s="174">
        <v>0</v>
      </c>
      <c r="I2164" s="174">
        <v>0</v>
      </c>
      <c r="J2164" s="174">
        <v>0</v>
      </c>
      <c r="K2164" s="174">
        <v>0</v>
      </c>
      <c r="L2164" s="174">
        <v>0</v>
      </c>
      <c r="M2164" s="174">
        <v>0</v>
      </c>
      <c r="N2164" s="174">
        <v>0</v>
      </c>
    </row>
    <row r="2165" spans="1:14" x14ac:dyDescent="0.25">
      <c r="A2165" s="175" t="s">
        <v>4</v>
      </c>
      <c r="B2165" s="175" t="s">
        <v>492</v>
      </c>
      <c r="C2165" s="175" t="s">
        <v>187</v>
      </c>
      <c r="D2165" s="175" t="s">
        <v>188</v>
      </c>
      <c r="E2165" s="175"/>
      <c r="F2165" s="174">
        <v>0</v>
      </c>
      <c r="G2165" s="174">
        <v>0</v>
      </c>
      <c r="H2165" s="174">
        <v>0</v>
      </c>
      <c r="I2165" s="174">
        <v>0</v>
      </c>
      <c r="J2165" s="174">
        <v>0</v>
      </c>
      <c r="K2165" s="174">
        <v>0</v>
      </c>
      <c r="L2165" s="174">
        <v>0</v>
      </c>
      <c r="M2165" s="174">
        <v>0</v>
      </c>
      <c r="N2165" s="174">
        <v>0</v>
      </c>
    </row>
    <row r="2166" spans="1:14" x14ac:dyDescent="0.25">
      <c r="A2166" s="175" t="s">
        <v>4</v>
      </c>
      <c r="B2166" s="175" t="s">
        <v>492</v>
      </c>
      <c r="C2166" s="175" t="s">
        <v>189</v>
      </c>
      <c r="D2166" s="175" t="s">
        <v>190</v>
      </c>
      <c r="E2166" s="175"/>
      <c r="F2166" s="174">
        <v>0</v>
      </c>
      <c r="G2166" s="174">
        <v>0</v>
      </c>
      <c r="H2166" s="174">
        <v>0</v>
      </c>
      <c r="I2166" s="174">
        <v>0</v>
      </c>
      <c r="J2166" s="174">
        <v>0</v>
      </c>
      <c r="K2166" s="174">
        <v>0</v>
      </c>
      <c r="L2166" s="174">
        <v>0</v>
      </c>
      <c r="M2166" s="174">
        <v>0</v>
      </c>
      <c r="N2166" s="174">
        <v>0</v>
      </c>
    </row>
    <row r="2167" spans="1:14" x14ac:dyDescent="0.25">
      <c r="A2167" s="175" t="s">
        <v>4</v>
      </c>
      <c r="B2167" s="175" t="s">
        <v>492</v>
      </c>
      <c r="C2167" s="175" t="s">
        <v>191</v>
      </c>
      <c r="D2167" s="175" t="s">
        <v>192</v>
      </c>
      <c r="E2167" s="175"/>
      <c r="F2167" s="174">
        <v>0</v>
      </c>
      <c r="G2167" s="174">
        <v>0</v>
      </c>
      <c r="H2167" s="174">
        <v>0</v>
      </c>
      <c r="I2167" s="174">
        <v>0</v>
      </c>
      <c r="J2167" s="174">
        <v>0</v>
      </c>
      <c r="K2167" s="174">
        <v>0</v>
      </c>
      <c r="L2167" s="174">
        <v>0</v>
      </c>
      <c r="M2167" s="174">
        <v>0</v>
      </c>
      <c r="N2167" s="174">
        <v>0</v>
      </c>
    </row>
    <row r="2168" spans="1:14" x14ac:dyDescent="0.25">
      <c r="A2168" s="175" t="s">
        <v>4</v>
      </c>
      <c r="B2168" s="175" t="s">
        <v>492</v>
      </c>
      <c r="C2168" s="175" t="s">
        <v>193</v>
      </c>
      <c r="D2168" s="175" t="s">
        <v>194</v>
      </c>
      <c r="E2168" s="175"/>
      <c r="F2168" s="174">
        <v>0</v>
      </c>
      <c r="G2168" s="174">
        <v>0</v>
      </c>
      <c r="H2168" s="174">
        <v>0</v>
      </c>
      <c r="I2168" s="174">
        <v>0</v>
      </c>
      <c r="J2168" s="174">
        <v>0</v>
      </c>
      <c r="K2168" s="174">
        <v>0</v>
      </c>
      <c r="L2168" s="174">
        <v>0</v>
      </c>
      <c r="M2168" s="174">
        <v>0</v>
      </c>
      <c r="N2168" s="174">
        <v>0</v>
      </c>
    </row>
    <row r="2169" spans="1:14" x14ac:dyDescent="0.25">
      <c r="A2169" s="175" t="s">
        <v>4</v>
      </c>
      <c r="B2169" s="175" t="s">
        <v>492</v>
      </c>
      <c r="C2169" s="175" t="s">
        <v>195</v>
      </c>
      <c r="D2169" s="175" t="s">
        <v>196</v>
      </c>
      <c r="E2169" s="175"/>
      <c r="F2169" s="174">
        <v>0</v>
      </c>
      <c r="G2169" s="174">
        <v>0</v>
      </c>
      <c r="H2169" s="174">
        <v>0</v>
      </c>
      <c r="I2169" s="174">
        <v>0</v>
      </c>
      <c r="J2169" s="174">
        <v>0</v>
      </c>
      <c r="K2169" s="174">
        <v>0</v>
      </c>
      <c r="L2169" s="174">
        <v>0</v>
      </c>
      <c r="M2169" s="174">
        <v>0</v>
      </c>
      <c r="N2169" s="174">
        <v>0</v>
      </c>
    </row>
    <row r="2170" spans="1:14" x14ac:dyDescent="0.25">
      <c r="A2170" s="175" t="s">
        <v>4</v>
      </c>
      <c r="B2170" s="175" t="s">
        <v>492</v>
      </c>
      <c r="C2170" s="175" t="s">
        <v>197</v>
      </c>
      <c r="D2170" s="175" t="s">
        <v>198</v>
      </c>
      <c r="E2170" s="175"/>
      <c r="F2170" s="174">
        <v>0</v>
      </c>
      <c r="G2170" s="174">
        <v>0</v>
      </c>
      <c r="H2170" s="174">
        <v>0</v>
      </c>
      <c r="I2170" s="174">
        <v>0</v>
      </c>
      <c r="J2170" s="174">
        <v>576</v>
      </c>
      <c r="K2170" s="174">
        <v>0</v>
      </c>
      <c r="L2170" s="174">
        <v>0</v>
      </c>
      <c r="M2170" s="174">
        <v>0</v>
      </c>
      <c r="N2170" s="174">
        <v>576</v>
      </c>
    </row>
    <row r="2171" spans="1:14" x14ac:dyDescent="0.25">
      <c r="A2171" s="175" t="s">
        <v>4</v>
      </c>
      <c r="B2171" s="175" t="s">
        <v>492</v>
      </c>
      <c r="C2171" s="175" t="s">
        <v>199</v>
      </c>
      <c r="D2171" s="175" t="s">
        <v>200</v>
      </c>
      <c r="E2171" s="175"/>
      <c r="F2171" s="174">
        <v>0</v>
      </c>
      <c r="G2171" s="174">
        <v>0</v>
      </c>
      <c r="H2171" s="174">
        <v>0</v>
      </c>
      <c r="I2171" s="174">
        <v>0</v>
      </c>
      <c r="J2171" s="174">
        <v>0</v>
      </c>
      <c r="K2171" s="174">
        <v>0</v>
      </c>
      <c r="L2171" s="174">
        <v>0</v>
      </c>
      <c r="M2171" s="174">
        <v>0</v>
      </c>
      <c r="N2171" s="174">
        <v>0</v>
      </c>
    </row>
    <row r="2172" spans="1:14" x14ac:dyDescent="0.25">
      <c r="A2172" s="175" t="s">
        <v>4</v>
      </c>
      <c r="B2172" s="175" t="s">
        <v>492</v>
      </c>
      <c r="C2172" s="175" t="s">
        <v>201</v>
      </c>
      <c r="D2172" s="175" t="s">
        <v>202</v>
      </c>
      <c r="E2172" s="175"/>
      <c r="F2172" s="174">
        <v>0</v>
      </c>
      <c r="G2172" s="174">
        <v>0</v>
      </c>
      <c r="H2172" s="174">
        <v>0</v>
      </c>
      <c r="I2172" s="174">
        <v>0</v>
      </c>
      <c r="J2172" s="174">
        <v>0</v>
      </c>
      <c r="K2172" s="174">
        <v>0</v>
      </c>
      <c r="L2172" s="174">
        <v>0</v>
      </c>
      <c r="M2172" s="174">
        <v>0</v>
      </c>
      <c r="N2172" s="174">
        <v>0</v>
      </c>
    </row>
    <row r="2173" spans="1:14" x14ac:dyDescent="0.25">
      <c r="A2173" s="175" t="s">
        <v>4</v>
      </c>
      <c r="B2173" s="175" t="s">
        <v>492</v>
      </c>
      <c r="C2173" s="175" t="s">
        <v>203</v>
      </c>
      <c r="D2173" s="175" t="s">
        <v>204</v>
      </c>
      <c r="E2173" s="175"/>
      <c r="F2173" s="174">
        <v>0</v>
      </c>
      <c r="G2173" s="174">
        <v>0</v>
      </c>
      <c r="H2173" s="174">
        <v>0</v>
      </c>
      <c r="I2173" s="174">
        <v>0</v>
      </c>
      <c r="J2173" s="174">
        <v>0</v>
      </c>
      <c r="K2173" s="174">
        <v>0</v>
      </c>
      <c r="L2173" s="174">
        <v>0</v>
      </c>
      <c r="M2173" s="174">
        <v>0</v>
      </c>
      <c r="N2173" s="174">
        <v>0</v>
      </c>
    </row>
    <row r="2174" spans="1:14" x14ac:dyDescent="0.25">
      <c r="A2174" s="175" t="s">
        <v>4</v>
      </c>
      <c r="B2174" s="175" t="s">
        <v>492</v>
      </c>
      <c r="C2174" s="175" t="s">
        <v>205</v>
      </c>
      <c r="D2174" s="175" t="s">
        <v>206</v>
      </c>
      <c r="E2174" s="175"/>
      <c r="F2174" s="174">
        <v>0</v>
      </c>
      <c r="G2174" s="174">
        <v>0</v>
      </c>
      <c r="H2174" s="174">
        <v>0</v>
      </c>
      <c r="I2174" s="174">
        <v>0</v>
      </c>
      <c r="J2174" s="174">
        <v>0</v>
      </c>
      <c r="K2174" s="174">
        <v>0</v>
      </c>
      <c r="L2174" s="174">
        <v>0</v>
      </c>
      <c r="M2174" s="174">
        <v>0</v>
      </c>
      <c r="N2174" s="174">
        <v>0</v>
      </c>
    </row>
    <row r="2175" spans="1:14" x14ac:dyDescent="0.25">
      <c r="A2175" s="175" t="s">
        <v>4</v>
      </c>
      <c r="B2175" s="175" t="s">
        <v>492</v>
      </c>
      <c r="C2175" s="175" t="s">
        <v>207</v>
      </c>
      <c r="D2175" s="175" t="s">
        <v>208</v>
      </c>
      <c r="E2175" s="175"/>
      <c r="F2175" s="174">
        <v>0</v>
      </c>
      <c r="G2175" s="174">
        <v>0</v>
      </c>
      <c r="H2175" s="174">
        <v>0</v>
      </c>
      <c r="I2175" s="174">
        <v>0</v>
      </c>
      <c r="J2175" s="174">
        <v>0</v>
      </c>
      <c r="K2175" s="174">
        <v>0</v>
      </c>
      <c r="L2175" s="174">
        <v>0</v>
      </c>
      <c r="M2175" s="174">
        <v>0</v>
      </c>
      <c r="N2175" s="174">
        <v>0</v>
      </c>
    </row>
    <row r="2176" spans="1:14" x14ac:dyDescent="0.25">
      <c r="A2176" s="175" t="s">
        <v>4</v>
      </c>
      <c r="B2176" s="175" t="s">
        <v>492</v>
      </c>
      <c r="C2176" s="175" t="s">
        <v>209</v>
      </c>
      <c r="D2176" s="175" t="s">
        <v>210</v>
      </c>
      <c r="E2176" s="175"/>
      <c r="F2176" s="174">
        <v>0</v>
      </c>
      <c r="G2176" s="174">
        <v>0</v>
      </c>
      <c r="H2176" s="174">
        <v>0</v>
      </c>
      <c r="I2176" s="174">
        <v>0</v>
      </c>
      <c r="J2176" s="174">
        <v>6752</v>
      </c>
      <c r="K2176" s="174">
        <v>4320</v>
      </c>
      <c r="L2176" s="174">
        <v>0</v>
      </c>
      <c r="M2176" s="174">
        <v>0</v>
      </c>
      <c r="N2176" s="174">
        <v>11072</v>
      </c>
    </row>
    <row r="2177" spans="1:14" x14ac:dyDescent="0.25">
      <c r="D2177" s="173" t="s">
        <v>211</v>
      </c>
      <c r="E2177" s="173"/>
    </row>
    <row r="2178" spans="1:14" x14ac:dyDescent="0.25">
      <c r="A2178" s="175" t="s">
        <v>4</v>
      </c>
      <c r="B2178" s="175" t="s">
        <v>492</v>
      </c>
      <c r="C2178" s="175" t="s">
        <v>212</v>
      </c>
      <c r="D2178" s="175" t="s">
        <v>213</v>
      </c>
      <c r="E2178" s="175"/>
      <c r="F2178" s="174">
        <v>0</v>
      </c>
      <c r="G2178" s="174">
        <v>0</v>
      </c>
      <c r="H2178" s="174">
        <v>0</v>
      </c>
      <c r="I2178" s="174">
        <v>0</v>
      </c>
      <c r="J2178" s="174">
        <v>0</v>
      </c>
      <c r="K2178" s="174">
        <v>0</v>
      </c>
      <c r="L2178" s="174">
        <v>0</v>
      </c>
      <c r="M2178" s="174">
        <v>0</v>
      </c>
      <c r="N2178" s="174">
        <v>0</v>
      </c>
    </row>
    <row r="2179" spans="1:14" x14ac:dyDescent="0.25">
      <c r="A2179" s="175" t="s">
        <v>4</v>
      </c>
      <c r="B2179" s="175" t="s">
        <v>492</v>
      </c>
      <c r="C2179" s="175" t="s">
        <v>214</v>
      </c>
      <c r="D2179" s="175" t="s">
        <v>215</v>
      </c>
      <c r="E2179" s="175"/>
      <c r="F2179" s="174">
        <v>0</v>
      </c>
      <c r="G2179" s="174">
        <v>0</v>
      </c>
      <c r="H2179" s="174">
        <v>0</v>
      </c>
      <c r="I2179" s="174">
        <v>0</v>
      </c>
      <c r="J2179" s="174">
        <v>0</v>
      </c>
      <c r="K2179" s="174">
        <v>0</v>
      </c>
      <c r="L2179" s="174">
        <v>0</v>
      </c>
      <c r="M2179" s="174">
        <v>0</v>
      </c>
      <c r="N2179" s="174">
        <v>0</v>
      </c>
    </row>
    <row r="2180" spans="1:14" x14ac:dyDescent="0.25">
      <c r="A2180" s="175" t="s">
        <v>4</v>
      </c>
      <c r="B2180" s="175" t="s">
        <v>492</v>
      </c>
      <c r="C2180" s="175" t="s">
        <v>216</v>
      </c>
      <c r="D2180" s="175" t="s">
        <v>217</v>
      </c>
      <c r="E2180" s="175"/>
      <c r="F2180" s="174">
        <v>0</v>
      </c>
      <c r="G2180" s="174">
        <v>0</v>
      </c>
      <c r="H2180" s="174">
        <v>0</v>
      </c>
      <c r="I2180" s="174">
        <v>0</v>
      </c>
      <c r="J2180" s="174">
        <v>0</v>
      </c>
      <c r="K2180" s="174">
        <v>0</v>
      </c>
      <c r="L2180" s="174">
        <v>0</v>
      </c>
      <c r="M2180" s="174">
        <v>0</v>
      </c>
      <c r="N2180" s="174">
        <v>0</v>
      </c>
    </row>
    <row r="2181" spans="1:14" x14ac:dyDescent="0.25">
      <c r="A2181" s="175" t="s">
        <v>4</v>
      </c>
      <c r="B2181" s="175" t="s">
        <v>492</v>
      </c>
      <c r="C2181" s="175" t="s">
        <v>218</v>
      </c>
      <c r="D2181" s="175" t="s">
        <v>219</v>
      </c>
      <c r="E2181" s="175"/>
      <c r="F2181" s="174">
        <v>0</v>
      </c>
      <c r="G2181" s="174">
        <v>0</v>
      </c>
      <c r="H2181" s="174">
        <v>0</v>
      </c>
      <c r="I2181" s="174">
        <v>0</v>
      </c>
      <c r="J2181" s="174">
        <v>0</v>
      </c>
      <c r="K2181" s="174">
        <v>0</v>
      </c>
      <c r="L2181" s="174">
        <v>0</v>
      </c>
      <c r="M2181" s="174">
        <v>0</v>
      </c>
      <c r="N2181" s="174">
        <v>0</v>
      </c>
    </row>
    <row r="2182" spans="1:14" x14ac:dyDescent="0.25">
      <c r="A2182" s="175" t="s">
        <v>4</v>
      </c>
      <c r="B2182" s="175" t="s">
        <v>492</v>
      </c>
      <c r="C2182" s="175" t="s">
        <v>482</v>
      </c>
      <c r="D2182" s="175" t="s">
        <v>483</v>
      </c>
      <c r="E2182" s="175"/>
      <c r="F2182" s="174">
        <v>0</v>
      </c>
      <c r="G2182" s="174">
        <v>0</v>
      </c>
      <c r="H2182" s="174">
        <v>0</v>
      </c>
      <c r="I2182" s="174">
        <v>0</v>
      </c>
      <c r="J2182" s="174">
        <v>0</v>
      </c>
      <c r="K2182" s="174">
        <v>0</v>
      </c>
      <c r="L2182" s="174">
        <v>0</v>
      </c>
      <c r="M2182" s="174">
        <v>0</v>
      </c>
      <c r="N2182" s="174">
        <v>0</v>
      </c>
    </row>
    <row r="2183" spans="1:14" x14ac:dyDescent="0.25">
      <c r="A2183" s="175" t="s">
        <v>4</v>
      </c>
      <c r="B2183" s="175" t="s">
        <v>492</v>
      </c>
      <c r="C2183" s="175" t="s">
        <v>484</v>
      </c>
      <c r="D2183" s="175" t="s">
        <v>220</v>
      </c>
      <c r="E2183" s="175"/>
      <c r="F2183" s="174">
        <v>0</v>
      </c>
      <c r="G2183" s="174">
        <v>0</v>
      </c>
      <c r="H2183" s="174">
        <v>0</v>
      </c>
      <c r="I2183" s="174">
        <v>0</v>
      </c>
      <c r="J2183" s="174">
        <v>0</v>
      </c>
      <c r="K2183" s="174">
        <v>0</v>
      </c>
      <c r="L2183" s="174">
        <v>0</v>
      </c>
      <c r="M2183" s="174">
        <v>0</v>
      </c>
      <c r="N2183" s="174">
        <v>0</v>
      </c>
    </row>
    <row r="2186" spans="1:14" x14ac:dyDescent="0.25">
      <c r="A2186" s="173" t="s">
        <v>493</v>
      </c>
    </row>
    <row r="2187" spans="1:14" x14ac:dyDescent="0.25">
      <c r="A2187" s="175" t="s">
        <v>6</v>
      </c>
      <c r="B2187" s="175" t="s">
        <v>143</v>
      </c>
      <c r="C2187" s="175" t="s">
        <v>14</v>
      </c>
      <c r="D2187" s="173" t="s">
        <v>144</v>
      </c>
      <c r="E2187" s="173"/>
      <c r="F2187" s="174" t="s">
        <v>145</v>
      </c>
      <c r="G2187" s="174" t="s">
        <v>146</v>
      </c>
      <c r="H2187" s="174" t="s">
        <v>147</v>
      </c>
      <c r="I2187" s="174" t="s">
        <v>148</v>
      </c>
      <c r="J2187" s="174" t="s">
        <v>149</v>
      </c>
      <c r="K2187" s="174" t="s">
        <v>150</v>
      </c>
      <c r="L2187" s="174" t="s">
        <v>151</v>
      </c>
      <c r="M2187" s="174" t="s">
        <v>152</v>
      </c>
      <c r="N2187" s="174" t="s">
        <v>5</v>
      </c>
    </row>
    <row r="2188" spans="1:14" x14ac:dyDescent="0.25">
      <c r="A2188" s="175" t="s">
        <v>494</v>
      </c>
      <c r="B2188" s="175" t="s">
        <v>495</v>
      </c>
      <c r="C2188" s="175" t="s">
        <v>155</v>
      </c>
      <c r="D2188" s="175" t="s">
        <v>156</v>
      </c>
      <c r="E2188" s="175"/>
      <c r="F2188" s="174">
        <v>0</v>
      </c>
      <c r="G2188" s="174">
        <v>0</v>
      </c>
      <c r="H2188" s="174">
        <v>0</v>
      </c>
      <c r="I2188" s="174">
        <v>0</v>
      </c>
      <c r="J2188" s="174">
        <v>0</v>
      </c>
      <c r="K2188" s="174">
        <v>0</v>
      </c>
      <c r="L2188" s="174">
        <v>0</v>
      </c>
      <c r="M2188" s="174">
        <v>0</v>
      </c>
      <c r="N2188" s="174">
        <v>0</v>
      </c>
    </row>
    <row r="2189" spans="1:14" x14ac:dyDescent="0.25">
      <c r="A2189" s="175" t="s">
        <v>494</v>
      </c>
      <c r="B2189" s="175" t="s">
        <v>495</v>
      </c>
      <c r="C2189" s="175" t="s">
        <v>157</v>
      </c>
      <c r="D2189" s="175" t="s">
        <v>158</v>
      </c>
      <c r="E2189" s="175"/>
      <c r="F2189" s="174">
        <v>0</v>
      </c>
      <c r="G2189" s="174">
        <v>0</v>
      </c>
      <c r="H2189" s="174">
        <v>0</v>
      </c>
      <c r="I2189" s="174">
        <v>0</v>
      </c>
      <c r="J2189" s="174">
        <v>1264</v>
      </c>
      <c r="K2189" s="174">
        <v>0</v>
      </c>
      <c r="L2189" s="174">
        <v>0</v>
      </c>
      <c r="M2189" s="174">
        <v>0</v>
      </c>
      <c r="N2189" s="174">
        <v>1264</v>
      </c>
    </row>
    <row r="2190" spans="1:14" x14ac:dyDescent="0.25">
      <c r="A2190" s="175" t="s">
        <v>494</v>
      </c>
      <c r="B2190" s="175" t="s">
        <v>495</v>
      </c>
      <c r="C2190" s="175" t="s">
        <v>159</v>
      </c>
      <c r="D2190" s="175" t="s">
        <v>160</v>
      </c>
      <c r="E2190" s="175"/>
      <c r="F2190" s="174">
        <v>0</v>
      </c>
      <c r="G2190" s="174">
        <v>0</v>
      </c>
      <c r="H2190" s="174">
        <v>0</v>
      </c>
      <c r="I2190" s="174">
        <v>0</v>
      </c>
      <c r="J2190" s="174">
        <v>0</v>
      </c>
      <c r="K2190" s="174">
        <v>0</v>
      </c>
      <c r="L2190" s="174">
        <v>0</v>
      </c>
      <c r="M2190" s="174">
        <v>0</v>
      </c>
      <c r="N2190" s="174">
        <v>0</v>
      </c>
    </row>
    <row r="2191" spans="1:14" x14ac:dyDescent="0.25">
      <c r="A2191" s="175" t="s">
        <v>494</v>
      </c>
      <c r="B2191" s="175" t="s">
        <v>495</v>
      </c>
      <c r="C2191" s="175" t="s">
        <v>161</v>
      </c>
      <c r="D2191" s="175" t="s">
        <v>162</v>
      </c>
      <c r="E2191" s="175"/>
      <c r="F2191" s="174">
        <v>0</v>
      </c>
      <c r="G2191" s="174">
        <v>0</v>
      </c>
      <c r="H2191" s="174">
        <v>0</v>
      </c>
      <c r="I2191" s="174">
        <v>0</v>
      </c>
      <c r="J2191" s="174">
        <v>0</v>
      </c>
      <c r="K2191" s="174">
        <v>672</v>
      </c>
      <c r="L2191" s="174">
        <v>0</v>
      </c>
      <c r="M2191" s="174">
        <v>0</v>
      </c>
      <c r="N2191" s="174">
        <v>672</v>
      </c>
    </row>
    <row r="2192" spans="1:14" x14ac:dyDescent="0.25">
      <c r="A2192" s="175" t="s">
        <v>494</v>
      </c>
      <c r="B2192" s="175" t="s">
        <v>495</v>
      </c>
      <c r="C2192" s="175" t="s">
        <v>163</v>
      </c>
      <c r="D2192" s="175" t="s">
        <v>164</v>
      </c>
      <c r="E2192" s="175"/>
      <c r="F2192" s="174">
        <v>0</v>
      </c>
      <c r="G2192" s="174">
        <v>0</v>
      </c>
      <c r="H2192" s="174">
        <v>0</v>
      </c>
      <c r="I2192" s="174">
        <v>0</v>
      </c>
      <c r="J2192" s="174">
        <v>0</v>
      </c>
      <c r="K2192" s="174">
        <v>0</v>
      </c>
      <c r="L2192" s="174">
        <v>0</v>
      </c>
      <c r="M2192" s="174">
        <v>0</v>
      </c>
      <c r="N2192" s="174">
        <v>0</v>
      </c>
    </row>
    <row r="2193" spans="1:14" x14ac:dyDescent="0.25">
      <c r="A2193" s="175" t="s">
        <v>494</v>
      </c>
      <c r="B2193" s="175" t="s">
        <v>495</v>
      </c>
      <c r="C2193" s="175" t="s">
        <v>165</v>
      </c>
      <c r="D2193" s="175" t="s">
        <v>166</v>
      </c>
      <c r="E2193" s="175"/>
      <c r="F2193" s="174">
        <v>0</v>
      </c>
      <c r="G2193" s="174">
        <v>0</v>
      </c>
      <c r="H2193" s="174">
        <v>0</v>
      </c>
      <c r="I2193" s="174">
        <v>0</v>
      </c>
      <c r="J2193" s="174">
        <v>0</v>
      </c>
      <c r="K2193" s="174">
        <v>0</v>
      </c>
      <c r="L2193" s="174">
        <v>0</v>
      </c>
      <c r="M2193" s="174">
        <v>0</v>
      </c>
      <c r="N2193" s="174">
        <v>0</v>
      </c>
    </row>
    <row r="2194" spans="1:14" x14ac:dyDescent="0.25">
      <c r="A2194" s="175" t="s">
        <v>494</v>
      </c>
      <c r="B2194" s="175" t="s">
        <v>495</v>
      </c>
      <c r="C2194" s="175" t="s">
        <v>167</v>
      </c>
      <c r="D2194" s="175" t="s">
        <v>168</v>
      </c>
      <c r="E2194" s="175"/>
      <c r="F2194" s="174">
        <v>0</v>
      </c>
      <c r="G2194" s="174">
        <v>0</v>
      </c>
      <c r="H2194" s="174">
        <v>0</v>
      </c>
      <c r="I2194" s="174">
        <v>0</v>
      </c>
      <c r="J2194" s="174">
        <v>0</v>
      </c>
      <c r="K2194" s="174">
        <v>768</v>
      </c>
      <c r="L2194" s="174">
        <v>0</v>
      </c>
      <c r="M2194" s="174">
        <v>0</v>
      </c>
      <c r="N2194" s="174">
        <v>768</v>
      </c>
    </row>
    <row r="2195" spans="1:14" x14ac:dyDescent="0.25">
      <c r="A2195" s="175" t="s">
        <v>494</v>
      </c>
      <c r="B2195" s="175" t="s">
        <v>495</v>
      </c>
      <c r="C2195" s="175" t="s">
        <v>169</v>
      </c>
      <c r="D2195" s="175" t="s">
        <v>170</v>
      </c>
      <c r="E2195" s="175"/>
      <c r="F2195" s="174">
        <v>0</v>
      </c>
      <c r="G2195" s="174">
        <v>0</v>
      </c>
      <c r="H2195" s="174">
        <v>0</v>
      </c>
      <c r="I2195" s="174">
        <v>0</v>
      </c>
      <c r="J2195" s="174">
        <v>0</v>
      </c>
      <c r="K2195" s="174">
        <v>0</v>
      </c>
      <c r="L2195" s="174">
        <v>0</v>
      </c>
      <c r="M2195" s="174">
        <v>0</v>
      </c>
      <c r="N2195" s="174">
        <v>0</v>
      </c>
    </row>
    <row r="2196" spans="1:14" x14ac:dyDescent="0.25">
      <c r="A2196" s="175" t="s">
        <v>494</v>
      </c>
      <c r="B2196" s="175" t="s">
        <v>495</v>
      </c>
      <c r="C2196" s="175" t="s">
        <v>171</v>
      </c>
      <c r="D2196" s="175" t="s">
        <v>172</v>
      </c>
      <c r="E2196" s="175"/>
      <c r="F2196" s="174">
        <v>0</v>
      </c>
      <c r="G2196" s="174">
        <v>0</v>
      </c>
      <c r="H2196" s="174">
        <v>0</v>
      </c>
      <c r="I2196" s="174">
        <v>0</v>
      </c>
      <c r="J2196" s="174">
        <v>0</v>
      </c>
      <c r="K2196" s="174">
        <v>0</v>
      </c>
      <c r="L2196" s="174">
        <v>0</v>
      </c>
      <c r="M2196" s="174">
        <v>0</v>
      </c>
      <c r="N2196" s="174">
        <v>0</v>
      </c>
    </row>
    <row r="2197" spans="1:14" x14ac:dyDescent="0.25">
      <c r="A2197" s="175" t="s">
        <v>494</v>
      </c>
      <c r="B2197" s="175" t="s">
        <v>495</v>
      </c>
      <c r="C2197" s="175" t="s">
        <v>173</v>
      </c>
      <c r="D2197" s="175" t="s">
        <v>174</v>
      </c>
      <c r="E2197" s="175"/>
      <c r="F2197" s="174">
        <v>0</v>
      </c>
      <c r="G2197" s="174">
        <v>0</v>
      </c>
      <c r="H2197" s="174">
        <v>0</v>
      </c>
      <c r="I2197" s="174">
        <v>0</v>
      </c>
      <c r="J2197" s="174">
        <v>0</v>
      </c>
      <c r="K2197" s="174">
        <v>0</v>
      </c>
      <c r="L2197" s="174">
        <v>0</v>
      </c>
      <c r="M2197" s="174">
        <v>0</v>
      </c>
      <c r="N2197" s="174">
        <v>0</v>
      </c>
    </row>
    <row r="2198" spans="1:14" x14ac:dyDescent="0.25">
      <c r="A2198" s="175" t="s">
        <v>494</v>
      </c>
      <c r="B2198" s="175" t="s">
        <v>495</v>
      </c>
      <c r="C2198" s="175" t="s">
        <v>175</v>
      </c>
      <c r="D2198" s="175" t="s">
        <v>176</v>
      </c>
      <c r="E2198" s="175"/>
      <c r="F2198" s="174">
        <v>0</v>
      </c>
      <c r="G2198" s="174">
        <v>0</v>
      </c>
      <c r="H2198" s="174">
        <v>0</v>
      </c>
      <c r="I2198" s="174">
        <v>0</v>
      </c>
      <c r="J2198" s="174">
        <v>0</v>
      </c>
      <c r="K2198" s="174">
        <v>0</v>
      </c>
      <c r="L2198" s="174">
        <v>0</v>
      </c>
      <c r="M2198" s="174">
        <v>0</v>
      </c>
      <c r="N2198" s="174">
        <v>0</v>
      </c>
    </row>
    <row r="2199" spans="1:14" x14ac:dyDescent="0.25">
      <c r="A2199" s="175" t="s">
        <v>494</v>
      </c>
      <c r="B2199" s="175" t="s">
        <v>495</v>
      </c>
      <c r="C2199" s="175" t="s">
        <v>177</v>
      </c>
      <c r="D2199" s="175" t="s">
        <v>178</v>
      </c>
      <c r="E2199" s="175"/>
      <c r="F2199" s="174">
        <v>0</v>
      </c>
      <c r="G2199" s="174">
        <v>0</v>
      </c>
      <c r="H2199" s="174">
        <v>0</v>
      </c>
      <c r="I2199" s="174">
        <v>0</v>
      </c>
      <c r="J2199" s="174">
        <v>0</v>
      </c>
      <c r="K2199" s="174">
        <v>0</v>
      </c>
      <c r="L2199" s="174">
        <v>0</v>
      </c>
      <c r="M2199" s="174">
        <v>0</v>
      </c>
      <c r="N2199" s="174">
        <v>0</v>
      </c>
    </row>
    <row r="2200" spans="1:14" x14ac:dyDescent="0.25">
      <c r="A2200" s="175" t="s">
        <v>494</v>
      </c>
      <c r="B2200" s="175" t="s">
        <v>495</v>
      </c>
      <c r="C2200" s="175" t="s">
        <v>179</v>
      </c>
      <c r="D2200" s="175" t="s">
        <v>180</v>
      </c>
      <c r="E2200" s="175"/>
      <c r="F2200" s="174">
        <v>0</v>
      </c>
      <c r="G2200" s="174">
        <v>0</v>
      </c>
      <c r="H2200" s="174">
        <v>0</v>
      </c>
      <c r="I2200" s="174">
        <v>0</v>
      </c>
      <c r="J2200" s="174">
        <v>0</v>
      </c>
      <c r="K2200" s="174">
        <v>0</v>
      </c>
      <c r="L2200" s="174">
        <v>0</v>
      </c>
      <c r="M2200" s="174">
        <v>0</v>
      </c>
      <c r="N2200" s="174">
        <v>0</v>
      </c>
    </row>
    <row r="2201" spans="1:14" x14ac:dyDescent="0.25">
      <c r="A2201" s="175" t="s">
        <v>494</v>
      </c>
      <c r="B2201" s="175" t="s">
        <v>495</v>
      </c>
      <c r="C2201" s="175" t="s">
        <v>181</v>
      </c>
      <c r="D2201" s="175" t="s">
        <v>182</v>
      </c>
      <c r="E2201" s="175"/>
      <c r="F2201" s="174">
        <v>0</v>
      </c>
      <c r="G2201" s="174">
        <v>0</v>
      </c>
      <c r="H2201" s="174">
        <v>0</v>
      </c>
      <c r="I2201" s="174">
        <v>0</v>
      </c>
      <c r="J2201" s="174">
        <v>0</v>
      </c>
      <c r="K2201" s="174">
        <v>0</v>
      </c>
      <c r="L2201" s="174">
        <v>0</v>
      </c>
      <c r="M2201" s="174">
        <v>0</v>
      </c>
      <c r="N2201" s="174">
        <v>0</v>
      </c>
    </row>
    <row r="2202" spans="1:14" x14ac:dyDescent="0.25">
      <c r="A2202" s="175" t="s">
        <v>494</v>
      </c>
      <c r="B2202" s="175" t="s">
        <v>495</v>
      </c>
      <c r="C2202" s="175" t="s">
        <v>183</v>
      </c>
      <c r="D2202" s="175" t="s">
        <v>184</v>
      </c>
      <c r="E2202" s="175"/>
      <c r="F2202" s="174">
        <v>0</v>
      </c>
      <c r="G2202" s="174">
        <v>0</v>
      </c>
      <c r="H2202" s="174">
        <v>0</v>
      </c>
      <c r="I2202" s="174">
        <v>0</v>
      </c>
      <c r="J2202" s="174">
        <v>0</v>
      </c>
      <c r="K2202" s="174">
        <v>0</v>
      </c>
      <c r="L2202" s="174">
        <v>0</v>
      </c>
      <c r="M2202" s="174">
        <v>0</v>
      </c>
      <c r="N2202" s="174">
        <v>0</v>
      </c>
    </row>
    <row r="2203" spans="1:14" x14ac:dyDescent="0.25">
      <c r="A2203" s="175" t="s">
        <v>494</v>
      </c>
      <c r="B2203" s="175" t="s">
        <v>495</v>
      </c>
      <c r="C2203" s="175" t="s">
        <v>185</v>
      </c>
      <c r="D2203" s="175" t="s">
        <v>186</v>
      </c>
      <c r="E2203" s="175"/>
      <c r="F2203" s="174">
        <v>0</v>
      </c>
      <c r="G2203" s="174">
        <v>0</v>
      </c>
      <c r="H2203" s="174">
        <v>0</v>
      </c>
      <c r="I2203" s="174">
        <v>0</v>
      </c>
      <c r="J2203" s="174">
        <v>0</v>
      </c>
      <c r="K2203" s="174">
        <v>0</v>
      </c>
      <c r="L2203" s="174">
        <v>0</v>
      </c>
      <c r="M2203" s="174">
        <v>0</v>
      </c>
      <c r="N2203" s="174">
        <v>0</v>
      </c>
    </row>
    <row r="2204" spans="1:14" x14ac:dyDescent="0.25">
      <c r="A2204" s="175" t="s">
        <v>494</v>
      </c>
      <c r="B2204" s="175" t="s">
        <v>495</v>
      </c>
      <c r="C2204" s="175" t="s">
        <v>187</v>
      </c>
      <c r="D2204" s="175" t="s">
        <v>188</v>
      </c>
      <c r="E2204" s="175"/>
      <c r="F2204" s="174">
        <v>0</v>
      </c>
      <c r="G2204" s="174">
        <v>0</v>
      </c>
      <c r="H2204" s="174">
        <v>0</v>
      </c>
      <c r="I2204" s="174">
        <v>0</v>
      </c>
      <c r="J2204" s="174">
        <v>0</v>
      </c>
      <c r="K2204" s="174">
        <v>0</v>
      </c>
      <c r="L2204" s="174">
        <v>0</v>
      </c>
      <c r="M2204" s="174">
        <v>0</v>
      </c>
      <c r="N2204" s="174">
        <v>0</v>
      </c>
    </row>
    <row r="2205" spans="1:14" x14ac:dyDescent="0.25">
      <c r="A2205" s="175" t="s">
        <v>494</v>
      </c>
      <c r="B2205" s="175" t="s">
        <v>495</v>
      </c>
      <c r="C2205" s="175" t="s">
        <v>189</v>
      </c>
      <c r="D2205" s="175" t="s">
        <v>190</v>
      </c>
      <c r="E2205" s="175"/>
      <c r="F2205" s="174">
        <v>0</v>
      </c>
      <c r="G2205" s="174">
        <v>0</v>
      </c>
      <c r="H2205" s="174">
        <v>0</v>
      </c>
      <c r="I2205" s="174">
        <v>0</v>
      </c>
      <c r="J2205" s="174">
        <v>0</v>
      </c>
      <c r="K2205" s="174">
        <v>0</v>
      </c>
      <c r="L2205" s="174">
        <v>0</v>
      </c>
      <c r="M2205" s="174">
        <v>0</v>
      </c>
      <c r="N2205" s="174">
        <v>0</v>
      </c>
    </row>
    <row r="2206" spans="1:14" x14ac:dyDescent="0.25">
      <c r="A2206" s="175" t="s">
        <v>494</v>
      </c>
      <c r="B2206" s="175" t="s">
        <v>495</v>
      </c>
      <c r="C2206" s="175" t="s">
        <v>191</v>
      </c>
      <c r="D2206" s="175" t="s">
        <v>192</v>
      </c>
      <c r="E2206" s="175"/>
      <c r="F2206" s="174">
        <v>0</v>
      </c>
      <c r="G2206" s="174">
        <v>0</v>
      </c>
      <c r="H2206" s="174">
        <v>0</v>
      </c>
      <c r="I2206" s="174">
        <v>0</v>
      </c>
      <c r="J2206" s="174">
        <v>0</v>
      </c>
      <c r="K2206" s="174">
        <v>0</v>
      </c>
      <c r="L2206" s="174">
        <v>0</v>
      </c>
      <c r="M2206" s="174">
        <v>0</v>
      </c>
      <c r="N2206" s="174">
        <v>0</v>
      </c>
    </row>
    <row r="2207" spans="1:14" x14ac:dyDescent="0.25">
      <c r="A2207" s="175" t="s">
        <v>494</v>
      </c>
      <c r="B2207" s="175" t="s">
        <v>495</v>
      </c>
      <c r="C2207" s="175" t="s">
        <v>193</v>
      </c>
      <c r="D2207" s="175" t="s">
        <v>194</v>
      </c>
      <c r="E2207" s="175"/>
      <c r="F2207" s="174">
        <v>0</v>
      </c>
      <c r="G2207" s="174">
        <v>0</v>
      </c>
      <c r="H2207" s="174">
        <v>0</v>
      </c>
      <c r="I2207" s="174">
        <v>0</v>
      </c>
      <c r="J2207" s="174">
        <v>0</v>
      </c>
      <c r="K2207" s="174">
        <v>0</v>
      </c>
      <c r="L2207" s="174">
        <v>0</v>
      </c>
      <c r="M2207" s="174">
        <v>0</v>
      </c>
      <c r="N2207" s="174">
        <v>0</v>
      </c>
    </row>
    <row r="2208" spans="1:14" x14ac:dyDescent="0.25">
      <c r="A2208" s="175" t="s">
        <v>494</v>
      </c>
      <c r="B2208" s="175" t="s">
        <v>495</v>
      </c>
      <c r="C2208" s="175" t="s">
        <v>195</v>
      </c>
      <c r="D2208" s="175" t="s">
        <v>196</v>
      </c>
      <c r="E2208" s="175"/>
      <c r="F2208" s="174">
        <v>0</v>
      </c>
      <c r="G2208" s="174">
        <v>0</v>
      </c>
      <c r="H2208" s="174">
        <v>0</v>
      </c>
      <c r="I2208" s="174">
        <v>0</v>
      </c>
      <c r="J2208" s="174">
        <v>0</v>
      </c>
      <c r="K2208" s="174">
        <v>0</v>
      </c>
      <c r="L2208" s="174">
        <v>0</v>
      </c>
      <c r="M2208" s="174">
        <v>0</v>
      </c>
      <c r="N2208" s="174">
        <v>0</v>
      </c>
    </row>
    <row r="2209" spans="1:14" x14ac:dyDescent="0.25">
      <c r="A2209" s="175" t="s">
        <v>494</v>
      </c>
      <c r="B2209" s="175" t="s">
        <v>495</v>
      </c>
      <c r="C2209" s="175" t="s">
        <v>197</v>
      </c>
      <c r="D2209" s="175" t="s">
        <v>198</v>
      </c>
      <c r="E2209" s="175"/>
      <c r="F2209" s="174">
        <v>0</v>
      </c>
      <c r="G2209" s="174">
        <v>0</v>
      </c>
      <c r="H2209" s="174">
        <v>0</v>
      </c>
      <c r="I2209" s="174">
        <v>0</v>
      </c>
      <c r="J2209" s="174">
        <v>1056</v>
      </c>
      <c r="K2209" s="174">
        <v>0</v>
      </c>
      <c r="L2209" s="174">
        <v>0</v>
      </c>
      <c r="M2209" s="174">
        <v>0</v>
      </c>
      <c r="N2209" s="174">
        <v>1056</v>
      </c>
    </row>
    <row r="2210" spans="1:14" x14ac:dyDescent="0.25">
      <c r="A2210" s="175" t="s">
        <v>494</v>
      </c>
      <c r="B2210" s="175" t="s">
        <v>495</v>
      </c>
      <c r="C2210" s="175" t="s">
        <v>199</v>
      </c>
      <c r="D2210" s="175" t="s">
        <v>200</v>
      </c>
      <c r="E2210" s="175"/>
      <c r="F2210" s="174">
        <v>0</v>
      </c>
      <c r="G2210" s="174">
        <v>0</v>
      </c>
      <c r="H2210" s="174">
        <v>0</v>
      </c>
      <c r="I2210" s="174">
        <v>0</v>
      </c>
      <c r="J2210" s="174">
        <v>0</v>
      </c>
      <c r="K2210" s="174">
        <v>0</v>
      </c>
      <c r="L2210" s="174">
        <v>0</v>
      </c>
      <c r="M2210" s="174">
        <v>0</v>
      </c>
      <c r="N2210" s="174">
        <v>0</v>
      </c>
    </row>
    <row r="2211" spans="1:14" x14ac:dyDescent="0.25">
      <c r="A2211" s="175" t="s">
        <v>494</v>
      </c>
      <c r="B2211" s="175" t="s">
        <v>495</v>
      </c>
      <c r="C2211" s="175" t="s">
        <v>201</v>
      </c>
      <c r="D2211" s="175" t="s">
        <v>202</v>
      </c>
      <c r="E2211" s="175"/>
      <c r="F2211" s="174">
        <v>0</v>
      </c>
      <c r="G2211" s="174">
        <v>0</v>
      </c>
      <c r="H2211" s="174">
        <v>0</v>
      </c>
      <c r="I2211" s="174">
        <v>0</v>
      </c>
      <c r="J2211" s="174">
        <v>0</v>
      </c>
      <c r="K2211" s="174">
        <v>0</v>
      </c>
      <c r="L2211" s="174">
        <v>0</v>
      </c>
      <c r="M2211" s="174">
        <v>0</v>
      </c>
      <c r="N2211" s="174">
        <v>0</v>
      </c>
    </row>
    <row r="2212" spans="1:14" x14ac:dyDescent="0.25">
      <c r="A2212" s="175" t="s">
        <v>494</v>
      </c>
      <c r="B2212" s="175" t="s">
        <v>495</v>
      </c>
      <c r="C2212" s="175" t="s">
        <v>203</v>
      </c>
      <c r="D2212" s="175" t="s">
        <v>204</v>
      </c>
      <c r="E2212" s="175"/>
      <c r="F2212" s="174">
        <v>0</v>
      </c>
      <c r="G2212" s="174">
        <v>0</v>
      </c>
      <c r="H2212" s="174">
        <v>0</v>
      </c>
      <c r="I2212" s="174">
        <v>0</v>
      </c>
      <c r="J2212" s="174">
        <v>0</v>
      </c>
      <c r="K2212" s="174">
        <v>0</v>
      </c>
      <c r="L2212" s="174">
        <v>0</v>
      </c>
      <c r="M2212" s="174">
        <v>0</v>
      </c>
      <c r="N2212" s="174">
        <v>0</v>
      </c>
    </row>
    <row r="2213" spans="1:14" x14ac:dyDescent="0.25">
      <c r="A2213" s="175" t="s">
        <v>494</v>
      </c>
      <c r="B2213" s="175" t="s">
        <v>495</v>
      </c>
      <c r="C2213" s="175" t="s">
        <v>205</v>
      </c>
      <c r="D2213" s="175" t="s">
        <v>206</v>
      </c>
      <c r="E2213" s="175"/>
      <c r="F2213" s="174">
        <v>0</v>
      </c>
      <c r="G2213" s="174">
        <v>0</v>
      </c>
      <c r="H2213" s="174">
        <v>0</v>
      </c>
      <c r="I2213" s="174">
        <v>0</v>
      </c>
      <c r="J2213" s="174">
        <v>0</v>
      </c>
      <c r="K2213" s="174">
        <v>0</v>
      </c>
      <c r="L2213" s="174">
        <v>0</v>
      </c>
      <c r="M2213" s="174">
        <v>0</v>
      </c>
      <c r="N2213" s="174">
        <v>0</v>
      </c>
    </row>
    <row r="2214" spans="1:14" x14ac:dyDescent="0.25">
      <c r="A2214" s="175" t="s">
        <v>494</v>
      </c>
      <c r="B2214" s="175" t="s">
        <v>495</v>
      </c>
      <c r="C2214" s="175" t="s">
        <v>207</v>
      </c>
      <c r="D2214" s="175" t="s">
        <v>208</v>
      </c>
      <c r="E2214" s="175"/>
      <c r="F2214" s="174">
        <v>0</v>
      </c>
      <c r="G2214" s="174">
        <v>0</v>
      </c>
      <c r="H2214" s="174">
        <v>0</v>
      </c>
      <c r="I2214" s="174">
        <v>0</v>
      </c>
      <c r="J2214" s="174">
        <v>0</v>
      </c>
      <c r="K2214" s="174">
        <v>0</v>
      </c>
      <c r="L2214" s="174">
        <v>0</v>
      </c>
      <c r="M2214" s="174">
        <v>0</v>
      </c>
      <c r="N2214" s="174">
        <v>0</v>
      </c>
    </row>
    <row r="2215" spans="1:14" x14ac:dyDescent="0.25">
      <c r="A2215" s="175" t="s">
        <v>494</v>
      </c>
      <c r="B2215" s="175" t="s">
        <v>495</v>
      </c>
      <c r="C2215" s="175" t="s">
        <v>209</v>
      </c>
      <c r="D2215" s="175" t="s">
        <v>210</v>
      </c>
      <c r="E2215" s="175"/>
      <c r="F2215" s="174">
        <v>0</v>
      </c>
      <c r="G2215" s="174">
        <v>0</v>
      </c>
      <c r="H2215" s="174">
        <v>0</v>
      </c>
      <c r="I2215" s="174">
        <v>0</v>
      </c>
      <c r="J2215" s="174">
        <v>2320</v>
      </c>
      <c r="K2215" s="174">
        <v>1440</v>
      </c>
      <c r="L2215" s="174">
        <v>0</v>
      </c>
      <c r="M2215" s="174">
        <v>0</v>
      </c>
      <c r="N2215" s="174">
        <v>3760</v>
      </c>
    </row>
    <row r="2216" spans="1:14" x14ac:dyDescent="0.25">
      <c r="D2216" s="173" t="s">
        <v>211</v>
      </c>
      <c r="E2216" s="173"/>
    </row>
    <row r="2217" spans="1:14" x14ac:dyDescent="0.25">
      <c r="A2217" s="175" t="s">
        <v>494</v>
      </c>
      <c r="B2217" s="175" t="s">
        <v>495</v>
      </c>
      <c r="C2217" s="175" t="s">
        <v>212</v>
      </c>
      <c r="D2217" s="175" t="s">
        <v>213</v>
      </c>
      <c r="E2217" s="175"/>
      <c r="F2217" s="174">
        <v>0</v>
      </c>
      <c r="G2217" s="174">
        <v>0</v>
      </c>
      <c r="H2217" s="174">
        <v>0</v>
      </c>
      <c r="I2217" s="174">
        <v>0</v>
      </c>
      <c r="J2217" s="174">
        <v>0</v>
      </c>
      <c r="K2217" s="174">
        <v>0</v>
      </c>
      <c r="L2217" s="174">
        <v>0</v>
      </c>
      <c r="M2217" s="174">
        <v>0</v>
      </c>
      <c r="N2217" s="174">
        <v>0</v>
      </c>
    </row>
    <row r="2218" spans="1:14" x14ac:dyDescent="0.25">
      <c r="A2218" s="175" t="s">
        <v>494</v>
      </c>
      <c r="B2218" s="175" t="s">
        <v>495</v>
      </c>
      <c r="C2218" s="175" t="s">
        <v>214</v>
      </c>
      <c r="D2218" s="175" t="s">
        <v>215</v>
      </c>
      <c r="E2218" s="175"/>
      <c r="F2218" s="174">
        <v>0</v>
      </c>
      <c r="G2218" s="174">
        <v>0</v>
      </c>
      <c r="H2218" s="174">
        <v>0</v>
      </c>
      <c r="I2218" s="174">
        <v>0</v>
      </c>
      <c r="J2218" s="174">
        <v>0</v>
      </c>
      <c r="K2218" s="174">
        <v>0</v>
      </c>
      <c r="L2218" s="174">
        <v>0</v>
      </c>
      <c r="M2218" s="174">
        <v>0</v>
      </c>
      <c r="N2218" s="174">
        <v>0</v>
      </c>
    </row>
    <row r="2219" spans="1:14" x14ac:dyDescent="0.25">
      <c r="A2219" s="175" t="s">
        <v>494</v>
      </c>
      <c r="B2219" s="175" t="s">
        <v>495</v>
      </c>
      <c r="C2219" s="175" t="s">
        <v>216</v>
      </c>
      <c r="D2219" s="175" t="s">
        <v>217</v>
      </c>
      <c r="E2219" s="175"/>
      <c r="F2219" s="174">
        <v>0</v>
      </c>
      <c r="G2219" s="174">
        <v>0</v>
      </c>
      <c r="H2219" s="174">
        <v>0</v>
      </c>
      <c r="I2219" s="174">
        <v>0</v>
      </c>
      <c r="J2219" s="174">
        <v>0</v>
      </c>
      <c r="K2219" s="174">
        <v>0</v>
      </c>
      <c r="L2219" s="174">
        <v>0</v>
      </c>
      <c r="M2219" s="174">
        <v>0</v>
      </c>
      <c r="N2219" s="174">
        <v>0</v>
      </c>
    </row>
    <row r="2220" spans="1:14" x14ac:dyDescent="0.25">
      <c r="A2220" s="175" t="s">
        <v>494</v>
      </c>
      <c r="B2220" s="175" t="s">
        <v>495</v>
      </c>
      <c r="C2220" s="175" t="s">
        <v>218</v>
      </c>
      <c r="D2220" s="175" t="s">
        <v>219</v>
      </c>
      <c r="E2220" s="175"/>
      <c r="F2220" s="174">
        <v>0</v>
      </c>
      <c r="G2220" s="174">
        <v>0</v>
      </c>
      <c r="H2220" s="174">
        <v>0</v>
      </c>
      <c r="I2220" s="174">
        <v>0</v>
      </c>
      <c r="J2220" s="174">
        <v>0</v>
      </c>
      <c r="K2220" s="174">
        <v>0</v>
      </c>
      <c r="L2220" s="174">
        <v>0</v>
      </c>
      <c r="M2220" s="174">
        <v>0</v>
      </c>
      <c r="N2220" s="174">
        <v>0</v>
      </c>
    </row>
    <row r="2221" spans="1:14" x14ac:dyDescent="0.25">
      <c r="A2221" s="175" t="s">
        <v>494</v>
      </c>
      <c r="B2221" s="175" t="s">
        <v>495</v>
      </c>
      <c r="C2221" s="175" t="s">
        <v>482</v>
      </c>
      <c r="D2221" s="175" t="s">
        <v>483</v>
      </c>
      <c r="E2221" s="175"/>
      <c r="F2221" s="174">
        <v>0</v>
      </c>
      <c r="G2221" s="174">
        <v>0</v>
      </c>
      <c r="H2221" s="174">
        <v>0</v>
      </c>
      <c r="I2221" s="174">
        <v>0</v>
      </c>
      <c r="J2221" s="174">
        <v>0</v>
      </c>
      <c r="K2221" s="174">
        <v>0</v>
      </c>
      <c r="L2221" s="174">
        <v>0</v>
      </c>
      <c r="M2221" s="174">
        <v>0</v>
      </c>
      <c r="N2221" s="174">
        <v>0</v>
      </c>
    </row>
    <row r="2222" spans="1:14" x14ac:dyDescent="0.25">
      <c r="A2222" s="175" t="s">
        <v>494</v>
      </c>
      <c r="B2222" s="175" t="s">
        <v>495</v>
      </c>
      <c r="C2222" s="175" t="s">
        <v>484</v>
      </c>
      <c r="D2222" s="175" t="s">
        <v>220</v>
      </c>
      <c r="E2222" s="175"/>
      <c r="F2222" s="174">
        <v>0</v>
      </c>
      <c r="G2222" s="174">
        <v>0</v>
      </c>
      <c r="H2222" s="174">
        <v>0</v>
      </c>
      <c r="I2222" s="174">
        <v>0</v>
      </c>
      <c r="J2222" s="174">
        <v>0</v>
      </c>
      <c r="K2222" s="174">
        <v>0</v>
      </c>
      <c r="L2222" s="174">
        <v>0</v>
      </c>
      <c r="M2222" s="174">
        <v>0</v>
      </c>
      <c r="N2222" s="174">
        <v>0</v>
      </c>
    </row>
    <row r="2225" spans="1:14" x14ac:dyDescent="0.25">
      <c r="A2225" s="173" t="s">
        <v>370</v>
      </c>
    </row>
    <row r="2226" spans="1:14" x14ac:dyDescent="0.25">
      <c r="A2226" s="175" t="s">
        <v>6</v>
      </c>
      <c r="B2226" s="175" t="s">
        <v>143</v>
      </c>
      <c r="C2226" s="175" t="s">
        <v>14</v>
      </c>
      <c r="D2226" s="173" t="s">
        <v>144</v>
      </c>
      <c r="E2226" s="173"/>
      <c r="F2226" s="174" t="s">
        <v>145</v>
      </c>
      <c r="G2226" s="174" t="s">
        <v>146</v>
      </c>
      <c r="H2226" s="174" t="s">
        <v>147</v>
      </c>
      <c r="I2226" s="174" t="s">
        <v>148</v>
      </c>
      <c r="J2226" s="174" t="s">
        <v>149</v>
      </c>
      <c r="K2226" s="174" t="s">
        <v>150</v>
      </c>
      <c r="L2226" s="174" t="s">
        <v>151</v>
      </c>
      <c r="M2226" s="174" t="s">
        <v>152</v>
      </c>
      <c r="N2226" s="174" t="s">
        <v>5</v>
      </c>
    </row>
    <row r="2227" spans="1:14" x14ac:dyDescent="0.25">
      <c r="A2227" s="175" t="s">
        <v>1</v>
      </c>
      <c r="B2227" s="175" t="s">
        <v>496</v>
      </c>
      <c r="C2227" s="175" t="s">
        <v>155</v>
      </c>
      <c r="D2227" s="175" t="s">
        <v>156</v>
      </c>
      <c r="E2227" s="175"/>
      <c r="F2227" s="174">
        <v>0</v>
      </c>
      <c r="G2227" s="174">
        <v>0</v>
      </c>
      <c r="H2227" s="174">
        <v>0</v>
      </c>
      <c r="I2227" s="174">
        <v>0</v>
      </c>
      <c r="J2227" s="174">
        <v>0</v>
      </c>
      <c r="K2227" s="174">
        <v>0</v>
      </c>
      <c r="L2227" s="174">
        <v>0</v>
      </c>
      <c r="M2227" s="174">
        <v>0</v>
      </c>
      <c r="N2227" s="174">
        <v>0</v>
      </c>
    </row>
    <row r="2228" spans="1:14" x14ac:dyDescent="0.25">
      <c r="A2228" s="175" t="s">
        <v>1</v>
      </c>
      <c r="B2228" s="175" t="s">
        <v>496</v>
      </c>
      <c r="C2228" s="175" t="s">
        <v>157</v>
      </c>
      <c r="D2228" s="175" t="s">
        <v>158</v>
      </c>
      <c r="E2228" s="175"/>
      <c r="F2228" s="174">
        <v>0</v>
      </c>
      <c r="G2228" s="174">
        <v>0</v>
      </c>
      <c r="H2228" s="174">
        <v>0</v>
      </c>
      <c r="I2228" s="174">
        <v>0</v>
      </c>
      <c r="J2228" s="174">
        <v>32944</v>
      </c>
      <c r="K2228" s="174">
        <v>0</v>
      </c>
      <c r="L2228" s="174">
        <v>0</v>
      </c>
      <c r="M2228" s="174">
        <v>0</v>
      </c>
      <c r="N2228" s="174">
        <v>32944</v>
      </c>
    </row>
    <row r="2229" spans="1:14" x14ac:dyDescent="0.25">
      <c r="A2229" s="175" t="s">
        <v>1</v>
      </c>
      <c r="B2229" s="175" t="s">
        <v>496</v>
      </c>
      <c r="C2229" s="175" t="s">
        <v>159</v>
      </c>
      <c r="D2229" s="175" t="s">
        <v>160</v>
      </c>
      <c r="E2229" s="175"/>
      <c r="F2229" s="174">
        <v>0</v>
      </c>
      <c r="G2229" s="174">
        <v>0</v>
      </c>
      <c r="H2229" s="174">
        <v>0</v>
      </c>
      <c r="I2229" s="174">
        <v>0</v>
      </c>
      <c r="J2229" s="174">
        <v>0</v>
      </c>
      <c r="K2229" s="174">
        <v>0</v>
      </c>
      <c r="L2229" s="174">
        <v>0</v>
      </c>
      <c r="M2229" s="174">
        <v>0</v>
      </c>
      <c r="N2229" s="174">
        <v>0</v>
      </c>
    </row>
    <row r="2230" spans="1:14" x14ac:dyDescent="0.25">
      <c r="A2230" s="175" t="s">
        <v>1</v>
      </c>
      <c r="B2230" s="175" t="s">
        <v>496</v>
      </c>
      <c r="C2230" s="175" t="s">
        <v>161</v>
      </c>
      <c r="D2230" s="175" t="s">
        <v>162</v>
      </c>
      <c r="E2230" s="175"/>
      <c r="F2230" s="174">
        <v>0</v>
      </c>
      <c r="G2230" s="174">
        <v>0</v>
      </c>
      <c r="H2230" s="174">
        <v>0</v>
      </c>
      <c r="I2230" s="174">
        <v>0</v>
      </c>
      <c r="J2230" s="174">
        <v>0</v>
      </c>
      <c r="K2230" s="174">
        <v>480</v>
      </c>
      <c r="L2230" s="174">
        <v>0</v>
      </c>
      <c r="M2230" s="174">
        <v>0</v>
      </c>
      <c r="N2230" s="174">
        <v>480</v>
      </c>
    </row>
    <row r="2231" spans="1:14" x14ac:dyDescent="0.25">
      <c r="A2231" s="175" t="s">
        <v>1</v>
      </c>
      <c r="B2231" s="175" t="s">
        <v>496</v>
      </c>
      <c r="C2231" s="175" t="s">
        <v>163</v>
      </c>
      <c r="D2231" s="175" t="s">
        <v>164</v>
      </c>
      <c r="E2231" s="175"/>
      <c r="F2231" s="174">
        <v>0</v>
      </c>
      <c r="G2231" s="174">
        <v>0</v>
      </c>
      <c r="H2231" s="174">
        <v>0</v>
      </c>
      <c r="I2231" s="174">
        <v>0</v>
      </c>
      <c r="J2231" s="174">
        <v>0</v>
      </c>
      <c r="K2231" s="174">
        <v>0</v>
      </c>
      <c r="L2231" s="174">
        <v>0</v>
      </c>
      <c r="M2231" s="174">
        <v>0</v>
      </c>
      <c r="N2231" s="174">
        <v>0</v>
      </c>
    </row>
    <row r="2232" spans="1:14" x14ac:dyDescent="0.25">
      <c r="A2232" s="175" t="s">
        <v>1</v>
      </c>
      <c r="B2232" s="175" t="s">
        <v>496</v>
      </c>
      <c r="C2232" s="175" t="s">
        <v>165</v>
      </c>
      <c r="D2232" s="175" t="s">
        <v>166</v>
      </c>
      <c r="E2232" s="175"/>
      <c r="F2232" s="174">
        <v>0</v>
      </c>
      <c r="G2232" s="174">
        <v>0</v>
      </c>
      <c r="H2232" s="174">
        <v>0</v>
      </c>
      <c r="I2232" s="174">
        <v>0</v>
      </c>
      <c r="J2232" s="174">
        <v>1344</v>
      </c>
      <c r="K2232" s="174">
        <v>0</v>
      </c>
      <c r="L2232" s="174">
        <v>0</v>
      </c>
      <c r="M2232" s="174">
        <v>0</v>
      </c>
      <c r="N2232" s="174">
        <v>1344</v>
      </c>
    </row>
    <row r="2233" spans="1:14" x14ac:dyDescent="0.25">
      <c r="A2233" s="175" t="s">
        <v>1</v>
      </c>
      <c r="B2233" s="175" t="s">
        <v>496</v>
      </c>
      <c r="C2233" s="175" t="s">
        <v>167</v>
      </c>
      <c r="D2233" s="175" t="s">
        <v>168</v>
      </c>
      <c r="E2233" s="175"/>
      <c r="F2233" s="174">
        <v>0</v>
      </c>
      <c r="G2233" s="174">
        <v>0</v>
      </c>
      <c r="H2233" s="174">
        <v>0</v>
      </c>
      <c r="I2233" s="174">
        <v>0</v>
      </c>
      <c r="J2233" s="174">
        <v>0</v>
      </c>
      <c r="K2233" s="174">
        <v>2208</v>
      </c>
      <c r="L2233" s="174">
        <v>0</v>
      </c>
      <c r="M2233" s="174">
        <v>0</v>
      </c>
      <c r="N2233" s="174">
        <v>2208</v>
      </c>
    </row>
    <row r="2234" spans="1:14" x14ac:dyDescent="0.25">
      <c r="A2234" s="175" t="s">
        <v>1</v>
      </c>
      <c r="B2234" s="175" t="s">
        <v>496</v>
      </c>
      <c r="C2234" s="175" t="s">
        <v>169</v>
      </c>
      <c r="D2234" s="175" t="s">
        <v>170</v>
      </c>
      <c r="E2234" s="175"/>
      <c r="F2234" s="174">
        <v>0</v>
      </c>
      <c r="G2234" s="174">
        <v>0</v>
      </c>
      <c r="H2234" s="174">
        <v>0</v>
      </c>
      <c r="I2234" s="174">
        <v>0</v>
      </c>
      <c r="J2234" s="174">
        <v>1792</v>
      </c>
      <c r="K2234" s="174">
        <v>0</v>
      </c>
      <c r="L2234" s="174">
        <v>0</v>
      </c>
      <c r="M2234" s="174">
        <v>0</v>
      </c>
      <c r="N2234" s="174">
        <v>1792</v>
      </c>
    </row>
    <row r="2235" spans="1:14" x14ac:dyDescent="0.25">
      <c r="A2235" s="175" t="s">
        <v>1</v>
      </c>
      <c r="B2235" s="175" t="s">
        <v>496</v>
      </c>
      <c r="C2235" s="175" t="s">
        <v>171</v>
      </c>
      <c r="D2235" s="175" t="s">
        <v>172</v>
      </c>
      <c r="E2235" s="175"/>
      <c r="F2235" s="174">
        <v>0</v>
      </c>
      <c r="G2235" s="174">
        <v>0</v>
      </c>
      <c r="H2235" s="174">
        <v>0</v>
      </c>
      <c r="I2235" s="174">
        <v>0</v>
      </c>
      <c r="J2235" s="174">
        <v>13488</v>
      </c>
      <c r="K2235" s="174">
        <v>0</v>
      </c>
      <c r="L2235" s="174">
        <v>0</v>
      </c>
      <c r="M2235" s="174">
        <v>0</v>
      </c>
      <c r="N2235" s="174">
        <v>13488</v>
      </c>
    </row>
    <row r="2236" spans="1:14" x14ac:dyDescent="0.25">
      <c r="A2236" s="175" t="s">
        <v>1</v>
      </c>
      <c r="B2236" s="175" t="s">
        <v>496</v>
      </c>
      <c r="C2236" s="175" t="s">
        <v>173</v>
      </c>
      <c r="D2236" s="175" t="s">
        <v>174</v>
      </c>
      <c r="E2236" s="175"/>
      <c r="F2236" s="174">
        <v>0</v>
      </c>
      <c r="G2236" s="174">
        <v>0</v>
      </c>
      <c r="H2236" s="174">
        <v>0</v>
      </c>
      <c r="I2236" s="174">
        <v>0</v>
      </c>
      <c r="J2236" s="174">
        <v>0</v>
      </c>
      <c r="K2236" s="174">
        <v>0</v>
      </c>
      <c r="L2236" s="174">
        <v>0</v>
      </c>
      <c r="M2236" s="174">
        <v>0</v>
      </c>
      <c r="N2236" s="174">
        <v>0</v>
      </c>
    </row>
    <row r="2237" spans="1:14" x14ac:dyDescent="0.25">
      <c r="A2237" s="175" t="s">
        <v>1</v>
      </c>
      <c r="B2237" s="175" t="s">
        <v>496</v>
      </c>
      <c r="C2237" s="175" t="s">
        <v>175</v>
      </c>
      <c r="D2237" s="175" t="s">
        <v>176</v>
      </c>
      <c r="E2237" s="175"/>
      <c r="F2237" s="174">
        <v>0</v>
      </c>
      <c r="G2237" s="174">
        <v>0</v>
      </c>
      <c r="H2237" s="174">
        <v>0</v>
      </c>
      <c r="I2237" s="174">
        <v>0</v>
      </c>
      <c r="J2237" s="174">
        <v>0</v>
      </c>
      <c r="K2237" s="174">
        <v>15376</v>
      </c>
      <c r="L2237" s="174">
        <v>0</v>
      </c>
      <c r="M2237" s="174">
        <v>0</v>
      </c>
      <c r="N2237" s="174">
        <v>15376</v>
      </c>
    </row>
    <row r="2238" spans="1:14" x14ac:dyDescent="0.25">
      <c r="A2238" s="175" t="s">
        <v>1</v>
      </c>
      <c r="B2238" s="175" t="s">
        <v>496</v>
      </c>
      <c r="C2238" s="175" t="s">
        <v>177</v>
      </c>
      <c r="D2238" s="175" t="s">
        <v>178</v>
      </c>
      <c r="E2238" s="175"/>
      <c r="F2238" s="174">
        <v>336</v>
      </c>
      <c r="G2238" s="174">
        <v>0</v>
      </c>
      <c r="H2238" s="174">
        <v>0</v>
      </c>
      <c r="I2238" s="174">
        <v>0</v>
      </c>
      <c r="J2238" s="174">
        <v>0</v>
      </c>
      <c r="K2238" s="174">
        <v>0</v>
      </c>
      <c r="L2238" s="174">
        <v>0</v>
      </c>
      <c r="M2238" s="174">
        <v>0</v>
      </c>
      <c r="N2238" s="174">
        <v>336</v>
      </c>
    </row>
    <row r="2239" spans="1:14" x14ac:dyDescent="0.25">
      <c r="A2239" s="175" t="s">
        <v>1</v>
      </c>
      <c r="B2239" s="175" t="s">
        <v>496</v>
      </c>
      <c r="C2239" s="175" t="s">
        <v>179</v>
      </c>
      <c r="D2239" s="175" t="s">
        <v>180</v>
      </c>
      <c r="E2239" s="175"/>
      <c r="F2239" s="174">
        <v>0</v>
      </c>
      <c r="G2239" s="174">
        <v>0</v>
      </c>
      <c r="H2239" s="174">
        <v>0</v>
      </c>
      <c r="I2239" s="174">
        <v>0</v>
      </c>
      <c r="J2239" s="174">
        <v>0</v>
      </c>
      <c r="K2239" s="174">
        <v>0</v>
      </c>
      <c r="L2239" s="174">
        <v>0</v>
      </c>
      <c r="M2239" s="174">
        <v>0</v>
      </c>
      <c r="N2239" s="174">
        <v>0</v>
      </c>
    </row>
    <row r="2240" spans="1:14" x14ac:dyDescent="0.25">
      <c r="A2240" s="175" t="s">
        <v>1</v>
      </c>
      <c r="B2240" s="175" t="s">
        <v>496</v>
      </c>
      <c r="C2240" s="175" t="s">
        <v>181</v>
      </c>
      <c r="D2240" s="175" t="s">
        <v>182</v>
      </c>
      <c r="E2240" s="175"/>
      <c r="F2240" s="174">
        <v>0</v>
      </c>
      <c r="G2240" s="174">
        <v>0</v>
      </c>
      <c r="H2240" s="174">
        <v>0</v>
      </c>
      <c r="I2240" s="174">
        <v>0</v>
      </c>
      <c r="J2240" s="174">
        <v>0</v>
      </c>
      <c r="K2240" s="174">
        <v>0</v>
      </c>
      <c r="L2240" s="174">
        <v>0</v>
      </c>
      <c r="M2240" s="174">
        <v>0</v>
      </c>
      <c r="N2240" s="174">
        <v>0</v>
      </c>
    </row>
    <row r="2241" spans="1:14" x14ac:dyDescent="0.25">
      <c r="A2241" s="175" t="s">
        <v>1</v>
      </c>
      <c r="B2241" s="175" t="s">
        <v>496</v>
      </c>
      <c r="C2241" s="175" t="s">
        <v>183</v>
      </c>
      <c r="D2241" s="175" t="s">
        <v>184</v>
      </c>
      <c r="E2241" s="175"/>
      <c r="F2241" s="174">
        <v>0</v>
      </c>
      <c r="G2241" s="174">
        <v>0</v>
      </c>
      <c r="H2241" s="174">
        <v>0</v>
      </c>
      <c r="I2241" s="174">
        <v>0</v>
      </c>
      <c r="J2241" s="174">
        <v>0</v>
      </c>
      <c r="K2241" s="174">
        <v>0</v>
      </c>
      <c r="L2241" s="174">
        <v>0</v>
      </c>
      <c r="M2241" s="174">
        <v>0</v>
      </c>
      <c r="N2241" s="174">
        <v>0</v>
      </c>
    </row>
    <row r="2242" spans="1:14" x14ac:dyDescent="0.25">
      <c r="A2242" s="175" t="s">
        <v>1</v>
      </c>
      <c r="B2242" s="175" t="s">
        <v>496</v>
      </c>
      <c r="C2242" s="175" t="s">
        <v>185</v>
      </c>
      <c r="D2242" s="175" t="s">
        <v>186</v>
      </c>
      <c r="E2242" s="175"/>
      <c r="F2242" s="174">
        <v>0</v>
      </c>
      <c r="G2242" s="174">
        <v>0</v>
      </c>
      <c r="H2242" s="174">
        <v>0</v>
      </c>
      <c r="I2242" s="174">
        <v>0</v>
      </c>
      <c r="J2242" s="174">
        <v>0</v>
      </c>
      <c r="K2242" s="174">
        <v>864</v>
      </c>
      <c r="L2242" s="174">
        <v>0</v>
      </c>
      <c r="M2242" s="174">
        <v>0</v>
      </c>
      <c r="N2242" s="174">
        <v>864</v>
      </c>
    </row>
    <row r="2243" spans="1:14" x14ac:dyDescent="0.25">
      <c r="A2243" s="175" t="s">
        <v>1</v>
      </c>
      <c r="B2243" s="175" t="s">
        <v>496</v>
      </c>
      <c r="C2243" s="175" t="s">
        <v>187</v>
      </c>
      <c r="D2243" s="175" t="s">
        <v>188</v>
      </c>
      <c r="E2243" s="175"/>
      <c r="F2243" s="174">
        <v>0</v>
      </c>
      <c r="G2243" s="174">
        <v>0</v>
      </c>
      <c r="H2243" s="174">
        <v>0</v>
      </c>
      <c r="I2243" s="174">
        <v>0</v>
      </c>
      <c r="J2243" s="174">
        <v>0</v>
      </c>
      <c r="K2243" s="174">
        <v>0</v>
      </c>
      <c r="L2243" s="174">
        <v>0</v>
      </c>
      <c r="M2243" s="174">
        <v>0</v>
      </c>
      <c r="N2243" s="174">
        <v>0</v>
      </c>
    </row>
    <row r="2244" spans="1:14" x14ac:dyDescent="0.25">
      <c r="A2244" s="175" t="s">
        <v>1</v>
      </c>
      <c r="B2244" s="175" t="s">
        <v>496</v>
      </c>
      <c r="C2244" s="175" t="s">
        <v>189</v>
      </c>
      <c r="D2244" s="175" t="s">
        <v>190</v>
      </c>
      <c r="E2244" s="175"/>
      <c r="F2244" s="174">
        <v>0</v>
      </c>
      <c r="G2244" s="174">
        <v>0</v>
      </c>
      <c r="H2244" s="174">
        <v>0</v>
      </c>
      <c r="I2244" s="174">
        <v>0</v>
      </c>
      <c r="J2244" s="174">
        <v>0</v>
      </c>
      <c r="K2244" s="174">
        <v>0</v>
      </c>
      <c r="L2244" s="174">
        <v>0</v>
      </c>
      <c r="M2244" s="174">
        <v>0</v>
      </c>
      <c r="N2244" s="174">
        <v>0</v>
      </c>
    </row>
    <row r="2245" spans="1:14" x14ac:dyDescent="0.25">
      <c r="A2245" s="175" t="s">
        <v>1</v>
      </c>
      <c r="B2245" s="175" t="s">
        <v>496</v>
      </c>
      <c r="C2245" s="175" t="s">
        <v>191</v>
      </c>
      <c r="D2245" s="175" t="s">
        <v>192</v>
      </c>
      <c r="E2245" s="175"/>
      <c r="F2245" s="174">
        <v>0</v>
      </c>
      <c r="G2245" s="174">
        <v>96</v>
      </c>
      <c r="H2245" s="174">
        <v>0</v>
      </c>
      <c r="I2245" s="174">
        <v>0</v>
      </c>
      <c r="J2245" s="174">
        <v>0</v>
      </c>
      <c r="K2245" s="174">
        <v>288</v>
      </c>
      <c r="L2245" s="174">
        <v>0</v>
      </c>
      <c r="M2245" s="174">
        <v>0</v>
      </c>
      <c r="N2245" s="174">
        <v>384</v>
      </c>
    </row>
    <row r="2246" spans="1:14" x14ac:dyDescent="0.25">
      <c r="A2246" s="175" t="s">
        <v>1</v>
      </c>
      <c r="B2246" s="175" t="s">
        <v>496</v>
      </c>
      <c r="C2246" s="175" t="s">
        <v>193</v>
      </c>
      <c r="D2246" s="175" t="s">
        <v>194</v>
      </c>
      <c r="E2246" s="175"/>
      <c r="F2246" s="174">
        <v>0</v>
      </c>
      <c r="G2246" s="174">
        <v>0</v>
      </c>
      <c r="H2246" s="174">
        <v>0</v>
      </c>
      <c r="I2246" s="174">
        <v>0</v>
      </c>
      <c r="J2246" s="174">
        <v>6448</v>
      </c>
      <c r="K2246" s="174">
        <v>0</v>
      </c>
      <c r="L2246" s="174">
        <v>0</v>
      </c>
      <c r="M2246" s="174">
        <v>0</v>
      </c>
      <c r="N2246" s="174">
        <v>6448</v>
      </c>
    </row>
    <row r="2247" spans="1:14" x14ac:dyDescent="0.25">
      <c r="A2247" s="175" t="s">
        <v>1</v>
      </c>
      <c r="B2247" s="175" t="s">
        <v>496</v>
      </c>
      <c r="C2247" s="175" t="s">
        <v>195</v>
      </c>
      <c r="D2247" s="175" t="s">
        <v>196</v>
      </c>
      <c r="E2247" s="175"/>
      <c r="F2247" s="174">
        <v>0</v>
      </c>
      <c r="G2247" s="174">
        <v>0</v>
      </c>
      <c r="H2247" s="174">
        <v>0</v>
      </c>
      <c r="I2247" s="174">
        <v>0</v>
      </c>
      <c r="J2247" s="174">
        <v>512</v>
      </c>
      <c r="K2247" s="174">
        <v>0</v>
      </c>
      <c r="L2247" s="174">
        <v>0</v>
      </c>
      <c r="M2247" s="174">
        <v>0</v>
      </c>
      <c r="N2247" s="174">
        <v>512</v>
      </c>
    </row>
    <row r="2248" spans="1:14" x14ac:dyDescent="0.25">
      <c r="A2248" s="175" t="s">
        <v>1</v>
      </c>
      <c r="B2248" s="175" t="s">
        <v>496</v>
      </c>
      <c r="C2248" s="175" t="s">
        <v>197</v>
      </c>
      <c r="D2248" s="175" t="s">
        <v>198</v>
      </c>
      <c r="E2248" s="175"/>
      <c r="F2248" s="174">
        <v>0</v>
      </c>
      <c r="G2248" s="174">
        <v>0</v>
      </c>
      <c r="H2248" s="174">
        <v>0</v>
      </c>
      <c r="I2248" s="174">
        <v>0</v>
      </c>
      <c r="J2248" s="174">
        <v>768</v>
      </c>
      <c r="K2248" s="174">
        <v>0</v>
      </c>
      <c r="L2248" s="174">
        <v>0</v>
      </c>
      <c r="M2248" s="174">
        <v>0</v>
      </c>
      <c r="N2248" s="174">
        <v>768</v>
      </c>
    </row>
    <row r="2249" spans="1:14" x14ac:dyDescent="0.25">
      <c r="A2249" s="175" t="s">
        <v>1</v>
      </c>
      <c r="B2249" s="175" t="s">
        <v>496</v>
      </c>
      <c r="C2249" s="175" t="s">
        <v>199</v>
      </c>
      <c r="D2249" s="175" t="s">
        <v>200</v>
      </c>
      <c r="E2249" s="175"/>
      <c r="F2249" s="174">
        <v>0</v>
      </c>
      <c r="G2249" s="174">
        <v>0</v>
      </c>
      <c r="H2249" s="174">
        <v>0</v>
      </c>
      <c r="I2249" s="174">
        <v>0</v>
      </c>
      <c r="J2249" s="174">
        <v>0</v>
      </c>
      <c r="K2249" s="174">
        <v>0</v>
      </c>
      <c r="L2249" s="174">
        <v>0</v>
      </c>
      <c r="M2249" s="174">
        <v>0</v>
      </c>
      <c r="N2249" s="174">
        <v>0</v>
      </c>
    </row>
    <row r="2250" spans="1:14" x14ac:dyDescent="0.25">
      <c r="A2250" s="175" t="s">
        <v>1</v>
      </c>
      <c r="B2250" s="175" t="s">
        <v>496</v>
      </c>
      <c r="C2250" s="175" t="s">
        <v>201</v>
      </c>
      <c r="D2250" s="175" t="s">
        <v>202</v>
      </c>
      <c r="E2250" s="175"/>
      <c r="F2250" s="174">
        <v>0</v>
      </c>
      <c r="G2250" s="174">
        <v>0</v>
      </c>
      <c r="H2250" s="174">
        <v>0</v>
      </c>
      <c r="I2250" s="174">
        <v>0</v>
      </c>
      <c r="J2250" s="174">
        <v>0</v>
      </c>
      <c r="K2250" s="174">
        <v>0</v>
      </c>
      <c r="L2250" s="174">
        <v>0</v>
      </c>
      <c r="M2250" s="174">
        <v>0</v>
      </c>
      <c r="N2250" s="174">
        <v>0</v>
      </c>
    </row>
    <row r="2251" spans="1:14" x14ac:dyDescent="0.25">
      <c r="A2251" s="175" t="s">
        <v>1</v>
      </c>
      <c r="B2251" s="175" t="s">
        <v>496</v>
      </c>
      <c r="C2251" s="175" t="s">
        <v>203</v>
      </c>
      <c r="D2251" s="175" t="s">
        <v>204</v>
      </c>
      <c r="E2251" s="175"/>
      <c r="F2251" s="174">
        <v>336</v>
      </c>
      <c r="G2251" s="174">
        <v>0</v>
      </c>
      <c r="H2251" s="174">
        <v>0</v>
      </c>
      <c r="I2251" s="174">
        <v>0</v>
      </c>
      <c r="J2251" s="174">
        <v>0</v>
      </c>
      <c r="K2251" s="174">
        <v>0</v>
      </c>
      <c r="L2251" s="174">
        <v>0</v>
      </c>
      <c r="M2251" s="174">
        <v>0</v>
      </c>
      <c r="N2251" s="174">
        <v>336</v>
      </c>
    </row>
    <row r="2252" spans="1:14" x14ac:dyDescent="0.25">
      <c r="A2252" s="175" t="s">
        <v>1</v>
      </c>
      <c r="B2252" s="175" t="s">
        <v>496</v>
      </c>
      <c r="C2252" s="175" t="s">
        <v>205</v>
      </c>
      <c r="D2252" s="175" t="s">
        <v>206</v>
      </c>
      <c r="E2252" s="175"/>
      <c r="F2252" s="174">
        <v>0</v>
      </c>
      <c r="G2252" s="174">
        <v>0</v>
      </c>
      <c r="H2252" s="174">
        <v>0</v>
      </c>
      <c r="I2252" s="174">
        <v>0</v>
      </c>
      <c r="J2252" s="174">
        <v>5856</v>
      </c>
      <c r="K2252" s="174">
        <v>0</v>
      </c>
      <c r="L2252" s="174">
        <v>0</v>
      </c>
      <c r="M2252" s="174">
        <v>0</v>
      </c>
      <c r="N2252" s="174">
        <v>5856</v>
      </c>
    </row>
    <row r="2253" spans="1:14" x14ac:dyDescent="0.25">
      <c r="A2253" s="175" t="s">
        <v>1</v>
      </c>
      <c r="B2253" s="175" t="s">
        <v>496</v>
      </c>
      <c r="C2253" s="175" t="s">
        <v>207</v>
      </c>
      <c r="D2253" s="175" t="s">
        <v>208</v>
      </c>
      <c r="E2253" s="175"/>
      <c r="F2253" s="174">
        <v>0</v>
      </c>
      <c r="G2253" s="174">
        <v>0</v>
      </c>
      <c r="H2253" s="174">
        <v>0</v>
      </c>
      <c r="I2253" s="174">
        <v>0</v>
      </c>
      <c r="J2253" s="174">
        <v>0</v>
      </c>
      <c r="K2253" s="174">
        <v>0</v>
      </c>
      <c r="L2253" s="174">
        <v>0</v>
      </c>
      <c r="M2253" s="174">
        <v>0</v>
      </c>
      <c r="N2253" s="174">
        <v>0</v>
      </c>
    </row>
    <row r="2254" spans="1:14" x14ac:dyDescent="0.25">
      <c r="A2254" s="175" t="s">
        <v>1</v>
      </c>
      <c r="B2254" s="175" t="s">
        <v>496</v>
      </c>
      <c r="C2254" s="175" t="s">
        <v>209</v>
      </c>
      <c r="D2254" s="175" t="s">
        <v>210</v>
      </c>
      <c r="E2254" s="175"/>
      <c r="F2254" s="174">
        <v>672</v>
      </c>
      <c r="G2254" s="174">
        <v>96</v>
      </c>
      <c r="H2254" s="174">
        <v>0</v>
      </c>
      <c r="I2254" s="174">
        <v>0</v>
      </c>
      <c r="J2254" s="174">
        <v>63152</v>
      </c>
      <c r="K2254" s="174">
        <v>19216</v>
      </c>
      <c r="L2254" s="174">
        <v>0</v>
      </c>
      <c r="M2254" s="174">
        <v>0</v>
      </c>
      <c r="N2254" s="174">
        <v>83136</v>
      </c>
    </row>
    <row r="2255" spans="1:14" x14ac:dyDescent="0.25">
      <c r="D2255" s="173" t="s">
        <v>211</v>
      </c>
      <c r="E2255" s="173"/>
    </row>
    <row r="2256" spans="1:14" x14ac:dyDescent="0.25">
      <c r="A2256" s="175" t="s">
        <v>1</v>
      </c>
      <c r="B2256" s="175" t="s">
        <v>496</v>
      </c>
      <c r="C2256" s="175" t="s">
        <v>212</v>
      </c>
      <c r="D2256" s="175" t="s">
        <v>213</v>
      </c>
      <c r="E2256" s="175"/>
      <c r="F2256" s="174">
        <v>0</v>
      </c>
      <c r="G2256" s="174">
        <v>0</v>
      </c>
      <c r="H2256" s="174">
        <v>0</v>
      </c>
      <c r="I2256" s="174">
        <v>0</v>
      </c>
      <c r="J2256" s="174">
        <v>0</v>
      </c>
      <c r="K2256" s="174">
        <v>0</v>
      </c>
      <c r="L2256" s="174">
        <v>0</v>
      </c>
      <c r="M2256" s="174">
        <v>0</v>
      </c>
      <c r="N2256" s="174">
        <v>0</v>
      </c>
    </row>
    <row r="2257" spans="1:14" x14ac:dyDescent="0.25">
      <c r="A2257" s="175" t="s">
        <v>1</v>
      </c>
      <c r="B2257" s="175" t="s">
        <v>496</v>
      </c>
      <c r="C2257" s="175" t="s">
        <v>214</v>
      </c>
      <c r="D2257" s="175" t="s">
        <v>215</v>
      </c>
      <c r="E2257" s="175"/>
      <c r="F2257" s="174">
        <v>0</v>
      </c>
      <c r="G2257" s="174">
        <v>0</v>
      </c>
      <c r="H2257" s="174">
        <v>0</v>
      </c>
      <c r="I2257" s="174">
        <v>0</v>
      </c>
      <c r="J2257" s="174">
        <v>0</v>
      </c>
      <c r="K2257" s="174">
        <v>0</v>
      </c>
      <c r="L2257" s="174">
        <v>0</v>
      </c>
      <c r="M2257" s="174">
        <v>0</v>
      </c>
      <c r="N2257" s="174">
        <v>0</v>
      </c>
    </row>
    <row r="2258" spans="1:14" x14ac:dyDescent="0.25">
      <c r="A2258" s="175" t="s">
        <v>1</v>
      </c>
      <c r="B2258" s="175" t="s">
        <v>496</v>
      </c>
      <c r="C2258" s="175" t="s">
        <v>216</v>
      </c>
      <c r="D2258" s="175" t="s">
        <v>217</v>
      </c>
      <c r="E2258" s="175"/>
      <c r="F2258" s="174">
        <v>0</v>
      </c>
      <c r="G2258" s="174">
        <v>0</v>
      </c>
      <c r="H2258" s="174">
        <v>0</v>
      </c>
      <c r="I2258" s="174">
        <v>0</v>
      </c>
      <c r="J2258" s="174">
        <v>0</v>
      </c>
      <c r="K2258" s="174">
        <v>0</v>
      </c>
      <c r="L2258" s="174">
        <v>0</v>
      </c>
      <c r="M2258" s="174">
        <v>0</v>
      </c>
      <c r="N2258" s="174">
        <v>0</v>
      </c>
    </row>
    <row r="2259" spans="1:14" x14ac:dyDescent="0.25">
      <c r="A2259" s="175" t="s">
        <v>1</v>
      </c>
      <c r="B2259" s="175" t="s">
        <v>496</v>
      </c>
      <c r="C2259" s="175" t="s">
        <v>218</v>
      </c>
      <c r="D2259" s="175" t="s">
        <v>219</v>
      </c>
      <c r="E2259" s="175"/>
      <c r="F2259" s="174">
        <v>0</v>
      </c>
      <c r="G2259" s="174">
        <v>0</v>
      </c>
      <c r="H2259" s="174">
        <v>0</v>
      </c>
      <c r="I2259" s="174">
        <v>0</v>
      </c>
      <c r="J2259" s="174">
        <v>0</v>
      </c>
      <c r="K2259" s="174">
        <v>0</v>
      </c>
      <c r="L2259" s="174">
        <v>0</v>
      </c>
      <c r="M2259" s="174">
        <v>0</v>
      </c>
      <c r="N2259" s="174">
        <v>0</v>
      </c>
    </row>
    <row r="2260" spans="1:14" x14ac:dyDescent="0.25">
      <c r="A2260" s="175" t="s">
        <v>1</v>
      </c>
      <c r="B2260" s="175" t="s">
        <v>496</v>
      </c>
      <c r="C2260" s="175" t="s">
        <v>482</v>
      </c>
      <c r="D2260" s="175" t="s">
        <v>483</v>
      </c>
      <c r="E2260" s="175"/>
      <c r="F2260" s="174">
        <v>0</v>
      </c>
      <c r="G2260" s="174">
        <v>0</v>
      </c>
      <c r="H2260" s="174">
        <v>0</v>
      </c>
      <c r="I2260" s="174">
        <v>0</v>
      </c>
      <c r="J2260" s="174">
        <v>0</v>
      </c>
      <c r="K2260" s="174">
        <v>0</v>
      </c>
      <c r="L2260" s="174">
        <v>0</v>
      </c>
      <c r="M2260" s="174">
        <v>0</v>
      </c>
      <c r="N2260" s="174">
        <v>0</v>
      </c>
    </row>
    <row r="2261" spans="1:14" x14ac:dyDescent="0.25">
      <c r="A2261" s="175" t="s">
        <v>1</v>
      </c>
      <c r="B2261" s="175" t="s">
        <v>496</v>
      </c>
      <c r="C2261" s="175" t="s">
        <v>484</v>
      </c>
      <c r="D2261" s="175" t="s">
        <v>220</v>
      </c>
      <c r="E2261" s="175"/>
      <c r="F2261" s="174">
        <v>0</v>
      </c>
      <c r="G2261" s="174">
        <v>0</v>
      </c>
      <c r="H2261" s="174">
        <v>0</v>
      </c>
      <c r="I2261" s="174">
        <v>0</v>
      </c>
      <c r="J2261" s="174">
        <v>0</v>
      </c>
      <c r="K2261" s="174">
        <v>0</v>
      </c>
      <c r="L2261" s="174">
        <v>0</v>
      </c>
      <c r="M2261" s="174">
        <v>0</v>
      </c>
      <c r="N2261" s="174">
        <v>0</v>
      </c>
    </row>
    <row r="2264" spans="1:14" x14ac:dyDescent="0.25">
      <c r="A2264" s="173" t="s">
        <v>371</v>
      </c>
    </row>
    <row r="2265" spans="1:14" x14ac:dyDescent="0.25">
      <c r="A2265" s="175" t="s">
        <v>6</v>
      </c>
      <c r="B2265" s="175" t="s">
        <v>143</v>
      </c>
      <c r="C2265" s="175" t="s">
        <v>14</v>
      </c>
      <c r="D2265" s="173" t="s">
        <v>144</v>
      </c>
      <c r="E2265" s="173"/>
      <c r="F2265" s="174" t="s">
        <v>145</v>
      </c>
      <c r="G2265" s="174" t="s">
        <v>146</v>
      </c>
      <c r="H2265" s="174" t="s">
        <v>147</v>
      </c>
      <c r="I2265" s="174" t="s">
        <v>148</v>
      </c>
      <c r="J2265" s="174" t="s">
        <v>149</v>
      </c>
      <c r="K2265" s="174" t="s">
        <v>150</v>
      </c>
      <c r="L2265" s="174" t="s">
        <v>151</v>
      </c>
      <c r="M2265" s="174" t="s">
        <v>152</v>
      </c>
      <c r="N2265" s="174" t="s">
        <v>5</v>
      </c>
    </row>
    <row r="2266" spans="1:14" x14ac:dyDescent="0.25">
      <c r="A2266" s="175" t="s">
        <v>3</v>
      </c>
      <c r="B2266" s="175" t="s">
        <v>497</v>
      </c>
      <c r="C2266" s="175" t="s">
        <v>155</v>
      </c>
      <c r="D2266" s="175" t="s">
        <v>156</v>
      </c>
      <c r="E2266" s="175"/>
      <c r="F2266" s="174">
        <v>0</v>
      </c>
      <c r="G2266" s="174">
        <v>0</v>
      </c>
      <c r="H2266" s="174">
        <v>0</v>
      </c>
      <c r="I2266" s="174">
        <v>0</v>
      </c>
      <c r="J2266" s="174">
        <v>0</v>
      </c>
      <c r="K2266" s="174">
        <v>0</v>
      </c>
      <c r="L2266" s="174">
        <v>0</v>
      </c>
      <c r="M2266" s="174">
        <v>0</v>
      </c>
      <c r="N2266" s="174">
        <v>0</v>
      </c>
    </row>
    <row r="2267" spans="1:14" x14ac:dyDescent="0.25">
      <c r="A2267" s="175" t="s">
        <v>3</v>
      </c>
      <c r="B2267" s="175" t="s">
        <v>497</v>
      </c>
      <c r="C2267" s="175" t="s">
        <v>157</v>
      </c>
      <c r="D2267" s="175" t="s">
        <v>158</v>
      </c>
      <c r="E2267" s="175"/>
      <c r="F2267" s="174">
        <v>0</v>
      </c>
      <c r="G2267" s="174">
        <v>0</v>
      </c>
      <c r="H2267" s="174">
        <v>0</v>
      </c>
      <c r="I2267" s="174">
        <v>0</v>
      </c>
      <c r="J2267" s="174">
        <v>11392</v>
      </c>
      <c r="K2267" s="174">
        <v>0</v>
      </c>
      <c r="L2267" s="174">
        <v>0</v>
      </c>
      <c r="M2267" s="174">
        <v>0</v>
      </c>
      <c r="N2267" s="174">
        <v>11392</v>
      </c>
    </row>
    <row r="2268" spans="1:14" x14ac:dyDescent="0.25">
      <c r="A2268" s="175" t="s">
        <v>3</v>
      </c>
      <c r="B2268" s="175" t="s">
        <v>497</v>
      </c>
      <c r="C2268" s="175" t="s">
        <v>159</v>
      </c>
      <c r="D2268" s="175" t="s">
        <v>160</v>
      </c>
      <c r="E2268" s="175"/>
      <c r="F2268" s="174">
        <v>0</v>
      </c>
      <c r="G2268" s="174">
        <v>0</v>
      </c>
      <c r="H2268" s="174">
        <v>0</v>
      </c>
      <c r="I2268" s="174">
        <v>0</v>
      </c>
      <c r="J2268" s="174">
        <v>0</v>
      </c>
      <c r="K2268" s="174">
        <v>0</v>
      </c>
      <c r="L2268" s="174">
        <v>0</v>
      </c>
      <c r="M2268" s="174">
        <v>0</v>
      </c>
      <c r="N2268" s="174">
        <v>0</v>
      </c>
    </row>
    <row r="2269" spans="1:14" x14ac:dyDescent="0.25">
      <c r="A2269" s="175" t="s">
        <v>3</v>
      </c>
      <c r="B2269" s="175" t="s">
        <v>497</v>
      </c>
      <c r="C2269" s="175" t="s">
        <v>161</v>
      </c>
      <c r="D2269" s="175" t="s">
        <v>162</v>
      </c>
      <c r="E2269" s="175"/>
      <c r="F2269" s="174">
        <v>0</v>
      </c>
      <c r="G2269" s="174">
        <v>0</v>
      </c>
      <c r="H2269" s="174">
        <v>0</v>
      </c>
      <c r="I2269" s="174">
        <v>0</v>
      </c>
      <c r="J2269" s="174">
        <v>0</v>
      </c>
      <c r="K2269" s="174">
        <v>0</v>
      </c>
      <c r="L2269" s="174">
        <v>0</v>
      </c>
      <c r="M2269" s="174">
        <v>0</v>
      </c>
      <c r="N2269" s="174">
        <v>0</v>
      </c>
    </row>
    <row r="2270" spans="1:14" x14ac:dyDescent="0.25">
      <c r="A2270" s="175" t="s">
        <v>3</v>
      </c>
      <c r="B2270" s="175" t="s">
        <v>497</v>
      </c>
      <c r="C2270" s="175" t="s">
        <v>163</v>
      </c>
      <c r="D2270" s="175" t="s">
        <v>164</v>
      </c>
      <c r="E2270" s="175"/>
      <c r="F2270" s="174">
        <v>0</v>
      </c>
      <c r="G2270" s="174">
        <v>0</v>
      </c>
      <c r="H2270" s="174">
        <v>0</v>
      </c>
      <c r="I2270" s="174">
        <v>0</v>
      </c>
      <c r="J2270" s="174">
        <v>0</v>
      </c>
      <c r="K2270" s="174">
        <v>0</v>
      </c>
      <c r="L2270" s="174">
        <v>0</v>
      </c>
      <c r="M2270" s="174">
        <v>0</v>
      </c>
      <c r="N2270" s="174">
        <v>0</v>
      </c>
    </row>
    <row r="2271" spans="1:14" x14ac:dyDescent="0.25">
      <c r="A2271" s="175" t="s">
        <v>3</v>
      </c>
      <c r="B2271" s="175" t="s">
        <v>497</v>
      </c>
      <c r="C2271" s="175" t="s">
        <v>165</v>
      </c>
      <c r="D2271" s="175" t="s">
        <v>166</v>
      </c>
      <c r="E2271" s="175"/>
      <c r="F2271" s="174">
        <v>0</v>
      </c>
      <c r="G2271" s="174">
        <v>0</v>
      </c>
      <c r="H2271" s="174">
        <v>0</v>
      </c>
      <c r="I2271" s="174">
        <v>0</v>
      </c>
      <c r="J2271" s="174">
        <v>0</v>
      </c>
      <c r="K2271" s="174">
        <v>0</v>
      </c>
      <c r="L2271" s="174">
        <v>0</v>
      </c>
      <c r="M2271" s="174">
        <v>0</v>
      </c>
      <c r="N2271" s="174">
        <v>0</v>
      </c>
    </row>
    <row r="2272" spans="1:14" x14ac:dyDescent="0.25">
      <c r="A2272" s="175" t="s">
        <v>3</v>
      </c>
      <c r="B2272" s="175" t="s">
        <v>497</v>
      </c>
      <c r="C2272" s="175" t="s">
        <v>167</v>
      </c>
      <c r="D2272" s="175" t="s">
        <v>168</v>
      </c>
      <c r="E2272" s="175"/>
      <c r="F2272" s="174">
        <v>0</v>
      </c>
      <c r="G2272" s="174">
        <v>0</v>
      </c>
      <c r="H2272" s="174">
        <v>0</v>
      </c>
      <c r="I2272" s="174">
        <v>0</v>
      </c>
      <c r="J2272" s="174">
        <v>0</v>
      </c>
      <c r="K2272" s="174">
        <v>0</v>
      </c>
      <c r="L2272" s="174">
        <v>0</v>
      </c>
      <c r="M2272" s="174">
        <v>0</v>
      </c>
      <c r="N2272" s="174">
        <v>0</v>
      </c>
    </row>
    <row r="2273" spans="1:14" x14ac:dyDescent="0.25">
      <c r="A2273" s="175" t="s">
        <v>3</v>
      </c>
      <c r="B2273" s="175" t="s">
        <v>497</v>
      </c>
      <c r="C2273" s="175" t="s">
        <v>169</v>
      </c>
      <c r="D2273" s="175" t="s">
        <v>170</v>
      </c>
      <c r="E2273" s="175"/>
      <c r="F2273" s="174">
        <v>0</v>
      </c>
      <c r="G2273" s="174">
        <v>0</v>
      </c>
      <c r="H2273" s="174">
        <v>0</v>
      </c>
      <c r="I2273" s="174">
        <v>0</v>
      </c>
      <c r="J2273" s="174">
        <v>0</v>
      </c>
      <c r="K2273" s="174">
        <v>0</v>
      </c>
      <c r="L2273" s="174">
        <v>0</v>
      </c>
      <c r="M2273" s="174">
        <v>0</v>
      </c>
      <c r="N2273" s="174">
        <v>0</v>
      </c>
    </row>
    <row r="2274" spans="1:14" x14ac:dyDescent="0.25">
      <c r="A2274" s="175" t="s">
        <v>3</v>
      </c>
      <c r="B2274" s="175" t="s">
        <v>497</v>
      </c>
      <c r="C2274" s="175" t="s">
        <v>171</v>
      </c>
      <c r="D2274" s="175" t="s">
        <v>172</v>
      </c>
      <c r="E2274" s="175"/>
      <c r="F2274" s="174">
        <v>0</v>
      </c>
      <c r="G2274" s="174">
        <v>0</v>
      </c>
      <c r="H2274" s="174">
        <v>0</v>
      </c>
      <c r="I2274" s="174">
        <v>0</v>
      </c>
      <c r="J2274" s="174">
        <v>0</v>
      </c>
      <c r="K2274" s="174">
        <v>0</v>
      </c>
      <c r="L2274" s="174">
        <v>0</v>
      </c>
      <c r="M2274" s="174">
        <v>0</v>
      </c>
      <c r="N2274" s="174">
        <v>0</v>
      </c>
    </row>
    <row r="2275" spans="1:14" x14ac:dyDescent="0.25">
      <c r="A2275" s="175" t="s">
        <v>3</v>
      </c>
      <c r="B2275" s="175" t="s">
        <v>497</v>
      </c>
      <c r="C2275" s="175" t="s">
        <v>173</v>
      </c>
      <c r="D2275" s="175" t="s">
        <v>174</v>
      </c>
      <c r="E2275" s="175"/>
      <c r="F2275" s="174">
        <v>0</v>
      </c>
      <c r="G2275" s="174">
        <v>0</v>
      </c>
      <c r="H2275" s="174">
        <v>0</v>
      </c>
      <c r="I2275" s="174">
        <v>0</v>
      </c>
      <c r="J2275" s="174">
        <v>0</v>
      </c>
      <c r="K2275" s="174">
        <v>0</v>
      </c>
      <c r="L2275" s="174">
        <v>0</v>
      </c>
      <c r="M2275" s="174">
        <v>0</v>
      </c>
      <c r="N2275" s="174">
        <v>0</v>
      </c>
    </row>
    <row r="2276" spans="1:14" x14ac:dyDescent="0.25">
      <c r="A2276" s="175" t="s">
        <v>3</v>
      </c>
      <c r="B2276" s="175" t="s">
        <v>497</v>
      </c>
      <c r="C2276" s="175" t="s">
        <v>175</v>
      </c>
      <c r="D2276" s="175" t="s">
        <v>176</v>
      </c>
      <c r="E2276" s="175"/>
      <c r="F2276" s="174">
        <v>0</v>
      </c>
      <c r="G2276" s="174">
        <v>0</v>
      </c>
      <c r="H2276" s="174">
        <v>0</v>
      </c>
      <c r="I2276" s="174">
        <v>0</v>
      </c>
      <c r="J2276" s="174">
        <v>0</v>
      </c>
      <c r="K2276" s="174">
        <v>528</v>
      </c>
      <c r="L2276" s="174">
        <v>0</v>
      </c>
      <c r="M2276" s="174">
        <v>0</v>
      </c>
      <c r="N2276" s="174">
        <v>528</v>
      </c>
    </row>
    <row r="2277" spans="1:14" x14ac:dyDescent="0.25">
      <c r="A2277" s="175" t="s">
        <v>3</v>
      </c>
      <c r="B2277" s="175" t="s">
        <v>497</v>
      </c>
      <c r="C2277" s="175" t="s">
        <v>177</v>
      </c>
      <c r="D2277" s="175" t="s">
        <v>178</v>
      </c>
      <c r="E2277" s="175"/>
      <c r="F2277" s="174">
        <v>0</v>
      </c>
      <c r="G2277" s="174">
        <v>0</v>
      </c>
      <c r="H2277" s="174">
        <v>0</v>
      </c>
      <c r="I2277" s="174">
        <v>0</v>
      </c>
      <c r="J2277" s="174">
        <v>0</v>
      </c>
      <c r="K2277" s="174">
        <v>0</v>
      </c>
      <c r="L2277" s="174">
        <v>0</v>
      </c>
      <c r="M2277" s="174">
        <v>0</v>
      </c>
      <c r="N2277" s="174">
        <v>0</v>
      </c>
    </row>
    <row r="2278" spans="1:14" x14ac:dyDescent="0.25">
      <c r="A2278" s="175" t="s">
        <v>3</v>
      </c>
      <c r="B2278" s="175" t="s">
        <v>497</v>
      </c>
      <c r="C2278" s="175" t="s">
        <v>179</v>
      </c>
      <c r="D2278" s="175" t="s">
        <v>180</v>
      </c>
      <c r="E2278" s="175"/>
      <c r="F2278" s="174">
        <v>0</v>
      </c>
      <c r="G2278" s="174">
        <v>0</v>
      </c>
      <c r="H2278" s="174">
        <v>0</v>
      </c>
      <c r="I2278" s="174">
        <v>0</v>
      </c>
      <c r="J2278" s="174">
        <v>0</v>
      </c>
      <c r="K2278" s="174">
        <v>0</v>
      </c>
      <c r="L2278" s="174">
        <v>0</v>
      </c>
      <c r="M2278" s="174">
        <v>0</v>
      </c>
      <c r="N2278" s="174">
        <v>0</v>
      </c>
    </row>
    <row r="2279" spans="1:14" x14ac:dyDescent="0.25">
      <c r="A2279" s="175" t="s">
        <v>3</v>
      </c>
      <c r="B2279" s="175" t="s">
        <v>497</v>
      </c>
      <c r="C2279" s="175" t="s">
        <v>181</v>
      </c>
      <c r="D2279" s="175" t="s">
        <v>182</v>
      </c>
      <c r="E2279" s="175"/>
      <c r="F2279" s="174">
        <v>0</v>
      </c>
      <c r="G2279" s="174">
        <v>0</v>
      </c>
      <c r="H2279" s="174">
        <v>0</v>
      </c>
      <c r="I2279" s="174">
        <v>0</v>
      </c>
      <c r="J2279" s="174">
        <v>0</v>
      </c>
      <c r="K2279" s="174">
        <v>0</v>
      </c>
      <c r="L2279" s="174">
        <v>0</v>
      </c>
      <c r="M2279" s="174">
        <v>0</v>
      </c>
      <c r="N2279" s="174">
        <v>0</v>
      </c>
    </row>
    <row r="2280" spans="1:14" x14ac:dyDescent="0.25">
      <c r="A2280" s="175" t="s">
        <v>3</v>
      </c>
      <c r="B2280" s="175" t="s">
        <v>497</v>
      </c>
      <c r="C2280" s="175" t="s">
        <v>183</v>
      </c>
      <c r="D2280" s="175" t="s">
        <v>184</v>
      </c>
      <c r="E2280" s="175"/>
      <c r="F2280" s="174">
        <v>0</v>
      </c>
      <c r="G2280" s="174">
        <v>0</v>
      </c>
      <c r="H2280" s="174">
        <v>0</v>
      </c>
      <c r="I2280" s="174">
        <v>0</v>
      </c>
      <c r="J2280" s="174">
        <v>0</v>
      </c>
      <c r="K2280" s="174">
        <v>0</v>
      </c>
      <c r="L2280" s="174">
        <v>0</v>
      </c>
      <c r="M2280" s="174">
        <v>0</v>
      </c>
      <c r="N2280" s="174">
        <v>0</v>
      </c>
    </row>
    <row r="2281" spans="1:14" x14ac:dyDescent="0.25">
      <c r="A2281" s="175" t="s">
        <v>3</v>
      </c>
      <c r="B2281" s="175" t="s">
        <v>497</v>
      </c>
      <c r="C2281" s="175" t="s">
        <v>185</v>
      </c>
      <c r="D2281" s="175" t="s">
        <v>186</v>
      </c>
      <c r="E2281" s="175"/>
      <c r="F2281" s="174">
        <v>0</v>
      </c>
      <c r="G2281" s="174">
        <v>0</v>
      </c>
      <c r="H2281" s="174">
        <v>0</v>
      </c>
      <c r="I2281" s="174">
        <v>0</v>
      </c>
      <c r="J2281" s="174">
        <v>0</v>
      </c>
      <c r="K2281" s="174">
        <v>0</v>
      </c>
      <c r="L2281" s="174">
        <v>0</v>
      </c>
      <c r="M2281" s="174">
        <v>0</v>
      </c>
      <c r="N2281" s="174">
        <v>0</v>
      </c>
    </row>
    <row r="2282" spans="1:14" x14ac:dyDescent="0.25">
      <c r="A2282" s="175" t="s">
        <v>3</v>
      </c>
      <c r="B2282" s="175" t="s">
        <v>497</v>
      </c>
      <c r="C2282" s="175" t="s">
        <v>187</v>
      </c>
      <c r="D2282" s="175" t="s">
        <v>188</v>
      </c>
      <c r="E2282" s="175"/>
      <c r="F2282" s="174">
        <v>0</v>
      </c>
      <c r="G2282" s="174">
        <v>0</v>
      </c>
      <c r="H2282" s="174">
        <v>0</v>
      </c>
      <c r="I2282" s="174">
        <v>0</v>
      </c>
      <c r="J2282" s="174">
        <v>0</v>
      </c>
      <c r="K2282" s="174">
        <v>0</v>
      </c>
      <c r="L2282" s="174">
        <v>0</v>
      </c>
      <c r="M2282" s="174">
        <v>0</v>
      </c>
      <c r="N2282" s="174">
        <v>0</v>
      </c>
    </row>
    <row r="2283" spans="1:14" x14ac:dyDescent="0.25">
      <c r="A2283" s="175" t="s">
        <v>3</v>
      </c>
      <c r="B2283" s="175" t="s">
        <v>497</v>
      </c>
      <c r="C2283" s="175" t="s">
        <v>189</v>
      </c>
      <c r="D2283" s="175" t="s">
        <v>190</v>
      </c>
      <c r="E2283" s="175"/>
      <c r="F2283" s="174">
        <v>0</v>
      </c>
      <c r="G2283" s="174">
        <v>0</v>
      </c>
      <c r="H2283" s="174">
        <v>0</v>
      </c>
      <c r="I2283" s="174">
        <v>0</v>
      </c>
      <c r="J2283" s="174">
        <v>0</v>
      </c>
      <c r="K2283" s="174">
        <v>0</v>
      </c>
      <c r="L2283" s="174">
        <v>0</v>
      </c>
      <c r="M2283" s="174">
        <v>0</v>
      </c>
      <c r="N2283" s="174">
        <v>0</v>
      </c>
    </row>
    <row r="2284" spans="1:14" x14ac:dyDescent="0.25">
      <c r="A2284" s="175" t="s">
        <v>3</v>
      </c>
      <c r="B2284" s="175" t="s">
        <v>497</v>
      </c>
      <c r="C2284" s="175" t="s">
        <v>191</v>
      </c>
      <c r="D2284" s="175" t="s">
        <v>192</v>
      </c>
      <c r="E2284" s="175"/>
      <c r="F2284" s="174">
        <v>0</v>
      </c>
      <c r="G2284" s="174">
        <v>0</v>
      </c>
      <c r="H2284" s="174">
        <v>0</v>
      </c>
      <c r="I2284" s="174">
        <v>0</v>
      </c>
      <c r="J2284" s="174">
        <v>0</v>
      </c>
      <c r="K2284" s="174">
        <v>336</v>
      </c>
      <c r="L2284" s="174">
        <v>0</v>
      </c>
      <c r="M2284" s="174">
        <v>0</v>
      </c>
      <c r="N2284" s="174">
        <v>336</v>
      </c>
    </row>
    <row r="2285" spans="1:14" x14ac:dyDescent="0.25">
      <c r="A2285" s="175" t="s">
        <v>3</v>
      </c>
      <c r="B2285" s="175" t="s">
        <v>497</v>
      </c>
      <c r="C2285" s="175" t="s">
        <v>193</v>
      </c>
      <c r="D2285" s="175" t="s">
        <v>194</v>
      </c>
      <c r="E2285" s="175"/>
      <c r="F2285" s="174">
        <v>0</v>
      </c>
      <c r="G2285" s="174">
        <v>0</v>
      </c>
      <c r="H2285" s="174">
        <v>0</v>
      </c>
      <c r="I2285" s="174">
        <v>0</v>
      </c>
      <c r="J2285" s="174">
        <v>3520</v>
      </c>
      <c r="K2285" s="174">
        <v>0</v>
      </c>
      <c r="L2285" s="174">
        <v>0</v>
      </c>
      <c r="M2285" s="174">
        <v>0</v>
      </c>
      <c r="N2285" s="174">
        <v>3520</v>
      </c>
    </row>
    <row r="2286" spans="1:14" x14ac:dyDescent="0.25">
      <c r="A2286" s="175" t="s">
        <v>3</v>
      </c>
      <c r="B2286" s="175" t="s">
        <v>497</v>
      </c>
      <c r="C2286" s="175" t="s">
        <v>195</v>
      </c>
      <c r="D2286" s="175" t="s">
        <v>196</v>
      </c>
      <c r="E2286" s="175"/>
      <c r="F2286" s="174">
        <v>0</v>
      </c>
      <c r="G2286" s="174">
        <v>0</v>
      </c>
      <c r="H2286" s="174">
        <v>0</v>
      </c>
      <c r="I2286" s="174">
        <v>0</v>
      </c>
      <c r="J2286" s="174">
        <v>0</v>
      </c>
      <c r="K2286" s="174">
        <v>0</v>
      </c>
      <c r="L2286" s="174">
        <v>0</v>
      </c>
      <c r="M2286" s="174">
        <v>0</v>
      </c>
      <c r="N2286" s="174">
        <v>0</v>
      </c>
    </row>
    <row r="2287" spans="1:14" x14ac:dyDescent="0.25">
      <c r="A2287" s="175" t="s">
        <v>3</v>
      </c>
      <c r="B2287" s="175" t="s">
        <v>497</v>
      </c>
      <c r="C2287" s="175" t="s">
        <v>197</v>
      </c>
      <c r="D2287" s="175" t="s">
        <v>198</v>
      </c>
      <c r="E2287" s="175"/>
      <c r="F2287" s="174">
        <v>0</v>
      </c>
      <c r="G2287" s="174">
        <v>0</v>
      </c>
      <c r="H2287" s="174">
        <v>0</v>
      </c>
      <c r="I2287" s="174">
        <v>0</v>
      </c>
      <c r="J2287" s="174">
        <v>0</v>
      </c>
      <c r="K2287" s="174">
        <v>0</v>
      </c>
      <c r="L2287" s="174">
        <v>0</v>
      </c>
      <c r="M2287" s="174">
        <v>0</v>
      </c>
      <c r="N2287" s="174">
        <v>0</v>
      </c>
    </row>
    <row r="2288" spans="1:14" x14ac:dyDescent="0.25">
      <c r="A2288" s="175" t="s">
        <v>3</v>
      </c>
      <c r="B2288" s="175" t="s">
        <v>497</v>
      </c>
      <c r="C2288" s="175" t="s">
        <v>199</v>
      </c>
      <c r="D2288" s="175" t="s">
        <v>200</v>
      </c>
      <c r="E2288" s="175"/>
      <c r="F2288" s="174">
        <v>0</v>
      </c>
      <c r="G2288" s="174">
        <v>0</v>
      </c>
      <c r="H2288" s="174">
        <v>0</v>
      </c>
      <c r="I2288" s="174">
        <v>0</v>
      </c>
      <c r="J2288" s="174">
        <v>0</v>
      </c>
      <c r="K2288" s="174">
        <v>0</v>
      </c>
      <c r="L2288" s="174">
        <v>0</v>
      </c>
      <c r="M2288" s="174">
        <v>0</v>
      </c>
      <c r="N2288" s="174">
        <v>0</v>
      </c>
    </row>
    <row r="2289" spans="1:14" x14ac:dyDescent="0.25">
      <c r="A2289" s="175" t="s">
        <v>3</v>
      </c>
      <c r="B2289" s="175" t="s">
        <v>497</v>
      </c>
      <c r="C2289" s="175" t="s">
        <v>201</v>
      </c>
      <c r="D2289" s="175" t="s">
        <v>202</v>
      </c>
      <c r="E2289" s="175"/>
      <c r="F2289" s="174">
        <v>0</v>
      </c>
      <c r="G2289" s="174">
        <v>0</v>
      </c>
      <c r="H2289" s="174">
        <v>0</v>
      </c>
      <c r="I2289" s="174">
        <v>0</v>
      </c>
      <c r="J2289" s="174">
        <v>0</v>
      </c>
      <c r="K2289" s="174">
        <v>0</v>
      </c>
      <c r="L2289" s="174">
        <v>0</v>
      </c>
      <c r="M2289" s="174">
        <v>0</v>
      </c>
      <c r="N2289" s="174">
        <v>0</v>
      </c>
    </row>
    <row r="2290" spans="1:14" x14ac:dyDescent="0.25">
      <c r="A2290" s="175" t="s">
        <v>3</v>
      </c>
      <c r="B2290" s="175" t="s">
        <v>497</v>
      </c>
      <c r="C2290" s="175" t="s">
        <v>203</v>
      </c>
      <c r="D2290" s="175" t="s">
        <v>204</v>
      </c>
      <c r="E2290" s="175"/>
      <c r="F2290" s="174">
        <v>0</v>
      </c>
      <c r="G2290" s="174">
        <v>0</v>
      </c>
      <c r="H2290" s="174">
        <v>0</v>
      </c>
      <c r="I2290" s="174">
        <v>0</v>
      </c>
      <c r="J2290" s="174">
        <v>0</v>
      </c>
      <c r="K2290" s="174">
        <v>0</v>
      </c>
      <c r="L2290" s="174">
        <v>0</v>
      </c>
      <c r="M2290" s="174">
        <v>0</v>
      </c>
      <c r="N2290" s="174">
        <v>0</v>
      </c>
    </row>
    <row r="2291" spans="1:14" x14ac:dyDescent="0.25">
      <c r="A2291" s="175" t="s">
        <v>3</v>
      </c>
      <c r="B2291" s="175" t="s">
        <v>497</v>
      </c>
      <c r="C2291" s="175" t="s">
        <v>205</v>
      </c>
      <c r="D2291" s="175" t="s">
        <v>206</v>
      </c>
      <c r="E2291" s="175"/>
      <c r="F2291" s="174">
        <v>0</v>
      </c>
      <c r="G2291" s="174">
        <v>0</v>
      </c>
      <c r="H2291" s="174">
        <v>0</v>
      </c>
      <c r="I2291" s="174">
        <v>0</v>
      </c>
      <c r="J2291" s="174">
        <v>0</v>
      </c>
      <c r="K2291" s="174">
        <v>0</v>
      </c>
      <c r="L2291" s="174">
        <v>0</v>
      </c>
      <c r="M2291" s="174">
        <v>0</v>
      </c>
      <c r="N2291" s="174">
        <v>0</v>
      </c>
    </row>
    <row r="2292" spans="1:14" x14ac:dyDescent="0.25">
      <c r="A2292" s="175" t="s">
        <v>3</v>
      </c>
      <c r="B2292" s="175" t="s">
        <v>497</v>
      </c>
      <c r="C2292" s="175" t="s">
        <v>207</v>
      </c>
      <c r="D2292" s="175" t="s">
        <v>208</v>
      </c>
      <c r="E2292" s="175"/>
      <c r="F2292" s="174">
        <v>0</v>
      </c>
      <c r="G2292" s="174">
        <v>0</v>
      </c>
      <c r="H2292" s="174">
        <v>0</v>
      </c>
      <c r="I2292" s="174">
        <v>0</v>
      </c>
      <c r="J2292" s="174">
        <v>0</v>
      </c>
      <c r="K2292" s="174">
        <v>0</v>
      </c>
      <c r="L2292" s="174">
        <v>0</v>
      </c>
      <c r="M2292" s="174">
        <v>0</v>
      </c>
      <c r="N2292" s="174">
        <v>0</v>
      </c>
    </row>
    <row r="2293" spans="1:14" x14ac:dyDescent="0.25">
      <c r="A2293" s="175" t="s">
        <v>3</v>
      </c>
      <c r="B2293" s="175" t="s">
        <v>497</v>
      </c>
      <c r="C2293" s="175" t="s">
        <v>209</v>
      </c>
      <c r="D2293" s="175" t="s">
        <v>210</v>
      </c>
      <c r="E2293" s="175"/>
      <c r="F2293" s="174">
        <v>0</v>
      </c>
      <c r="G2293" s="174">
        <v>0</v>
      </c>
      <c r="H2293" s="174">
        <v>0</v>
      </c>
      <c r="I2293" s="174">
        <v>0</v>
      </c>
      <c r="J2293" s="174">
        <v>14912</v>
      </c>
      <c r="K2293" s="174">
        <v>864</v>
      </c>
      <c r="L2293" s="174">
        <v>0</v>
      </c>
      <c r="M2293" s="174">
        <v>0</v>
      </c>
      <c r="N2293" s="174">
        <v>15776</v>
      </c>
    </row>
    <row r="2294" spans="1:14" x14ac:dyDescent="0.25">
      <c r="D2294" s="173" t="s">
        <v>211</v>
      </c>
      <c r="E2294" s="173"/>
    </row>
    <row r="2295" spans="1:14" x14ac:dyDescent="0.25">
      <c r="A2295" s="175" t="s">
        <v>3</v>
      </c>
      <c r="B2295" s="175" t="s">
        <v>497</v>
      </c>
      <c r="C2295" s="175" t="s">
        <v>212</v>
      </c>
      <c r="D2295" s="175" t="s">
        <v>213</v>
      </c>
      <c r="E2295" s="175"/>
      <c r="F2295" s="174">
        <v>0</v>
      </c>
      <c r="G2295" s="174">
        <v>0</v>
      </c>
      <c r="H2295" s="174">
        <v>0</v>
      </c>
      <c r="I2295" s="174">
        <v>0</v>
      </c>
      <c r="J2295" s="174">
        <v>0</v>
      </c>
      <c r="K2295" s="174">
        <v>0</v>
      </c>
      <c r="L2295" s="174">
        <v>0</v>
      </c>
      <c r="M2295" s="174">
        <v>0</v>
      </c>
      <c r="N2295" s="174">
        <v>0</v>
      </c>
    </row>
    <row r="2296" spans="1:14" x14ac:dyDescent="0.25">
      <c r="A2296" s="175" t="s">
        <v>3</v>
      </c>
      <c r="B2296" s="175" t="s">
        <v>497</v>
      </c>
      <c r="C2296" s="175" t="s">
        <v>214</v>
      </c>
      <c r="D2296" s="175" t="s">
        <v>215</v>
      </c>
      <c r="E2296" s="175"/>
      <c r="F2296" s="174">
        <v>0</v>
      </c>
      <c r="G2296" s="174">
        <v>0</v>
      </c>
      <c r="H2296" s="174">
        <v>0</v>
      </c>
      <c r="I2296" s="174">
        <v>0</v>
      </c>
      <c r="J2296" s="174">
        <v>0</v>
      </c>
      <c r="K2296" s="174">
        <v>0</v>
      </c>
      <c r="L2296" s="174">
        <v>0</v>
      </c>
      <c r="M2296" s="174">
        <v>0</v>
      </c>
      <c r="N2296" s="174">
        <v>0</v>
      </c>
    </row>
    <row r="2297" spans="1:14" x14ac:dyDescent="0.25">
      <c r="A2297" s="175" t="s">
        <v>3</v>
      </c>
      <c r="B2297" s="175" t="s">
        <v>497</v>
      </c>
      <c r="C2297" s="175" t="s">
        <v>216</v>
      </c>
      <c r="D2297" s="175" t="s">
        <v>217</v>
      </c>
      <c r="E2297" s="175"/>
      <c r="F2297" s="174">
        <v>0</v>
      </c>
      <c r="G2297" s="174">
        <v>0</v>
      </c>
      <c r="H2297" s="174">
        <v>0</v>
      </c>
      <c r="I2297" s="174">
        <v>0</v>
      </c>
      <c r="J2297" s="174">
        <v>0</v>
      </c>
      <c r="K2297" s="174">
        <v>0</v>
      </c>
      <c r="L2297" s="174">
        <v>0</v>
      </c>
      <c r="M2297" s="174">
        <v>0</v>
      </c>
      <c r="N2297" s="174">
        <v>0</v>
      </c>
    </row>
    <row r="2298" spans="1:14" x14ac:dyDescent="0.25">
      <c r="A2298" s="175" t="s">
        <v>3</v>
      </c>
      <c r="B2298" s="175" t="s">
        <v>497</v>
      </c>
      <c r="C2298" s="175" t="s">
        <v>218</v>
      </c>
      <c r="D2298" s="175" t="s">
        <v>219</v>
      </c>
      <c r="E2298" s="175"/>
      <c r="F2298" s="174">
        <v>0</v>
      </c>
      <c r="G2298" s="174">
        <v>0</v>
      </c>
      <c r="H2298" s="174">
        <v>0</v>
      </c>
      <c r="I2298" s="174">
        <v>0</v>
      </c>
      <c r="J2298" s="174">
        <v>0</v>
      </c>
      <c r="K2298" s="174">
        <v>0</v>
      </c>
      <c r="L2298" s="174">
        <v>0</v>
      </c>
      <c r="M2298" s="174">
        <v>0</v>
      </c>
      <c r="N2298" s="174">
        <v>0</v>
      </c>
    </row>
    <row r="2299" spans="1:14" x14ac:dyDescent="0.25">
      <c r="A2299" s="175" t="s">
        <v>3</v>
      </c>
      <c r="B2299" s="175" t="s">
        <v>497</v>
      </c>
      <c r="C2299" s="175" t="s">
        <v>482</v>
      </c>
      <c r="D2299" s="175" t="s">
        <v>483</v>
      </c>
      <c r="E2299" s="175"/>
      <c r="F2299" s="174">
        <v>0</v>
      </c>
      <c r="G2299" s="174">
        <v>0</v>
      </c>
      <c r="H2299" s="174">
        <v>0</v>
      </c>
      <c r="I2299" s="174">
        <v>0</v>
      </c>
      <c r="J2299" s="174">
        <v>0</v>
      </c>
      <c r="K2299" s="174">
        <v>0</v>
      </c>
      <c r="L2299" s="174">
        <v>0</v>
      </c>
      <c r="M2299" s="174">
        <v>0</v>
      </c>
      <c r="N2299" s="174">
        <v>0</v>
      </c>
    </row>
    <row r="2300" spans="1:14" x14ac:dyDescent="0.25">
      <c r="A2300" s="175" t="s">
        <v>3</v>
      </c>
      <c r="B2300" s="175" t="s">
        <v>497</v>
      </c>
      <c r="C2300" s="175" t="s">
        <v>484</v>
      </c>
      <c r="D2300" s="175" t="s">
        <v>220</v>
      </c>
      <c r="E2300" s="175"/>
      <c r="F2300" s="174">
        <v>0</v>
      </c>
      <c r="G2300" s="174">
        <v>0</v>
      </c>
      <c r="H2300" s="174">
        <v>0</v>
      </c>
      <c r="I2300" s="174">
        <v>0</v>
      </c>
      <c r="J2300" s="174">
        <v>0</v>
      </c>
      <c r="K2300" s="174">
        <v>0</v>
      </c>
      <c r="L2300" s="174">
        <v>0</v>
      </c>
      <c r="M2300" s="174">
        <v>0</v>
      </c>
      <c r="N2300" s="174">
        <v>0</v>
      </c>
    </row>
    <row r="2301" spans="1:14" hidden="1" outlineLevel="1" x14ac:dyDescent="0.25"/>
    <row r="2302" spans="1:14" hidden="1" outlineLevel="1" x14ac:dyDescent="0.25"/>
    <row r="2303" spans="1:14" hidden="1" outlineLevel="1" x14ac:dyDescent="0.25">
      <c r="A2303" s="173" t="s">
        <v>378</v>
      </c>
    </row>
    <row r="2304" spans="1:14" hidden="1" outlineLevel="1" x14ac:dyDescent="0.25">
      <c r="A2304" s="175" t="s">
        <v>6</v>
      </c>
      <c r="B2304" s="175" t="s">
        <v>143</v>
      </c>
      <c r="C2304" s="175" t="s">
        <v>14</v>
      </c>
      <c r="D2304" s="173" t="s">
        <v>144</v>
      </c>
      <c r="E2304" s="173"/>
      <c r="F2304" s="174" t="s">
        <v>145</v>
      </c>
      <c r="G2304" s="174" t="s">
        <v>146</v>
      </c>
      <c r="H2304" s="174" t="s">
        <v>147</v>
      </c>
      <c r="I2304" s="174" t="s">
        <v>148</v>
      </c>
      <c r="J2304" s="174" t="s">
        <v>149</v>
      </c>
      <c r="K2304" s="174" t="s">
        <v>150</v>
      </c>
      <c r="L2304" s="174" t="s">
        <v>151</v>
      </c>
      <c r="M2304" s="174" t="s">
        <v>152</v>
      </c>
      <c r="N2304" s="174" t="s">
        <v>5</v>
      </c>
    </row>
    <row r="2305" spans="1:14" hidden="1" outlineLevel="1" x14ac:dyDescent="0.25">
      <c r="A2305" s="175" t="s">
        <v>379</v>
      </c>
      <c r="B2305" s="175" t="s">
        <v>380</v>
      </c>
      <c r="C2305" s="175" t="s">
        <v>155</v>
      </c>
      <c r="D2305" s="175" t="s">
        <v>156</v>
      </c>
      <c r="E2305" s="175"/>
      <c r="F2305" s="174">
        <v>0</v>
      </c>
      <c r="G2305" s="174">
        <v>0</v>
      </c>
      <c r="H2305" s="174">
        <v>0</v>
      </c>
      <c r="I2305" s="174">
        <v>0</v>
      </c>
      <c r="J2305" s="174">
        <v>0</v>
      </c>
      <c r="K2305" s="174">
        <v>0</v>
      </c>
      <c r="L2305" s="174">
        <v>0</v>
      </c>
      <c r="M2305" s="174">
        <v>0</v>
      </c>
      <c r="N2305" s="174">
        <v>0</v>
      </c>
    </row>
    <row r="2306" spans="1:14" hidden="1" outlineLevel="1" x14ac:dyDescent="0.25">
      <c r="A2306" s="175" t="s">
        <v>379</v>
      </c>
      <c r="B2306" s="175" t="s">
        <v>380</v>
      </c>
      <c r="C2306" s="175" t="s">
        <v>157</v>
      </c>
      <c r="D2306" s="175" t="s">
        <v>158</v>
      </c>
      <c r="E2306" s="175"/>
      <c r="F2306" s="174">
        <v>0</v>
      </c>
      <c r="G2306" s="174">
        <v>0</v>
      </c>
      <c r="H2306" s="174">
        <v>0</v>
      </c>
      <c r="I2306" s="174">
        <v>0</v>
      </c>
      <c r="J2306" s="174">
        <v>3648</v>
      </c>
      <c r="K2306" s="174">
        <v>0</v>
      </c>
      <c r="L2306" s="174">
        <v>0</v>
      </c>
      <c r="M2306" s="174">
        <v>0</v>
      </c>
      <c r="N2306" s="174">
        <v>3648</v>
      </c>
    </row>
    <row r="2307" spans="1:14" hidden="1" outlineLevel="1" x14ac:dyDescent="0.25">
      <c r="A2307" s="175" t="s">
        <v>379</v>
      </c>
      <c r="B2307" s="175" t="s">
        <v>380</v>
      </c>
      <c r="C2307" s="175" t="s">
        <v>159</v>
      </c>
      <c r="D2307" s="175" t="s">
        <v>160</v>
      </c>
      <c r="E2307" s="175"/>
      <c r="F2307" s="174">
        <v>0</v>
      </c>
      <c r="G2307" s="174">
        <v>3952</v>
      </c>
      <c r="H2307" s="174">
        <v>0</v>
      </c>
      <c r="I2307" s="174">
        <v>0</v>
      </c>
      <c r="J2307" s="174">
        <v>3888</v>
      </c>
      <c r="K2307" s="174">
        <v>0</v>
      </c>
      <c r="L2307" s="174">
        <v>0</v>
      </c>
      <c r="M2307" s="174">
        <v>0</v>
      </c>
      <c r="N2307" s="174">
        <v>7840</v>
      </c>
    </row>
    <row r="2308" spans="1:14" hidden="1" outlineLevel="1" x14ac:dyDescent="0.25">
      <c r="A2308" s="175" t="s">
        <v>379</v>
      </c>
      <c r="B2308" s="175" t="s">
        <v>380</v>
      </c>
      <c r="C2308" s="175" t="s">
        <v>161</v>
      </c>
      <c r="D2308" s="175" t="s">
        <v>162</v>
      </c>
      <c r="E2308" s="175"/>
      <c r="F2308" s="174">
        <v>0</v>
      </c>
      <c r="G2308" s="174">
        <v>0</v>
      </c>
      <c r="H2308" s="174">
        <v>0</v>
      </c>
      <c r="I2308" s="174">
        <v>0</v>
      </c>
      <c r="J2308" s="174">
        <v>48</v>
      </c>
      <c r="K2308" s="174">
        <v>6144</v>
      </c>
      <c r="L2308" s="174">
        <v>0</v>
      </c>
      <c r="M2308" s="174">
        <v>0</v>
      </c>
      <c r="N2308" s="174">
        <v>6192</v>
      </c>
    </row>
    <row r="2309" spans="1:14" hidden="1" outlineLevel="1" x14ac:dyDescent="0.25">
      <c r="A2309" s="175" t="s">
        <v>379</v>
      </c>
      <c r="B2309" s="175" t="s">
        <v>380</v>
      </c>
      <c r="C2309" s="175" t="s">
        <v>163</v>
      </c>
      <c r="D2309" s="175" t="s">
        <v>164</v>
      </c>
      <c r="E2309" s="175"/>
      <c r="F2309" s="174">
        <v>0</v>
      </c>
      <c r="G2309" s="174">
        <v>0</v>
      </c>
      <c r="H2309" s="174">
        <v>0</v>
      </c>
      <c r="I2309" s="174">
        <v>0</v>
      </c>
      <c r="J2309" s="174">
        <v>0</v>
      </c>
      <c r="K2309" s="174">
        <v>0</v>
      </c>
      <c r="L2309" s="174">
        <v>0</v>
      </c>
      <c r="M2309" s="174">
        <v>0</v>
      </c>
      <c r="N2309" s="174">
        <v>0</v>
      </c>
    </row>
    <row r="2310" spans="1:14" hidden="1" outlineLevel="1" x14ac:dyDescent="0.25">
      <c r="A2310" s="175" t="s">
        <v>379</v>
      </c>
      <c r="B2310" s="175" t="s">
        <v>380</v>
      </c>
      <c r="C2310" s="175" t="s">
        <v>165</v>
      </c>
      <c r="D2310" s="175" t="s">
        <v>166</v>
      </c>
      <c r="E2310" s="175"/>
      <c r="F2310" s="174">
        <v>0</v>
      </c>
      <c r="G2310" s="174">
        <v>0</v>
      </c>
      <c r="H2310" s="174">
        <v>0</v>
      </c>
      <c r="I2310" s="174">
        <v>0</v>
      </c>
      <c r="J2310" s="174">
        <v>0</v>
      </c>
      <c r="K2310" s="174">
        <v>0</v>
      </c>
      <c r="L2310" s="174">
        <v>0</v>
      </c>
      <c r="M2310" s="174">
        <v>0</v>
      </c>
      <c r="N2310" s="174">
        <v>0</v>
      </c>
    </row>
    <row r="2311" spans="1:14" hidden="1" outlineLevel="1" x14ac:dyDescent="0.25">
      <c r="A2311" s="175" t="s">
        <v>379</v>
      </c>
      <c r="B2311" s="175" t="s">
        <v>380</v>
      </c>
      <c r="C2311" s="175" t="s">
        <v>167</v>
      </c>
      <c r="D2311" s="175" t="s">
        <v>168</v>
      </c>
      <c r="E2311" s="175"/>
      <c r="F2311" s="174">
        <v>0</v>
      </c>
      <c r="G2311" s="174">
        <v>0</v>
      </c>
      <c r="H2311" s="174">
        <v>0</v>
      </c>
      <c r="I2311" s="174">
        <v>0</v>
      </c>
      <c r="J2311" s="174">
        <v>0</v>
      </c>
      <c r="K2311" s="174">
        <v>9984</v>
      </c>
      <c r="L2311" s="174">
        <v>0</v>
      </c>
      <c r="M2311" s="174">
        <v>0</v>
      </c>
      <c r="N2311" s="174">
        <v>9984</v>
      </c>
    </row>
    <row r="2312" spans="1:14" hidden="1" outlineLevel="1" x14ac:dyDescent="0.25">
      <c r="A2312" s="175" t="s">
        <v>379</v>
      </c>
      <c r="B2312" s="175" t="s">
        <v>380</v>
      </c>
      <c r="C2312" s="175" t="s">
        <v>169</v>
      </c>
      <c r="D2312" s="175" t="s">
        <v>170</v>
      </c>
      <c r="E2312" s="175"/>
      <c r="F2312" s="174">
        <v>0</v>
      </c>
      <c r="G2312" s="174">
        <v>0</v>
      </c>
      <c r="H2312" s="174">
        <v>0</v>
      </c>
      <c r="I2312" s="174">
        <v>0</v>
      </c>
      <c r="J2312" s="174">
        <v>0</v>
      </c>
      <c r="K2312" s="174">
        <v>0</v>
      </c>
      <c r="L2312" s="174">
        <v>0</v>
      </c>
      <c r="M2312" s="174">
        <v>0</v>
      </c>
      <c r="N2312" s="174">
        <v>0</v>
      </c>
    </row>
    <row r="2313" spans="1:14" hidden="1" outlineLevel="1" x14ac:dyDescent="0.25">
      <c r="A2313" s="175" t="s">
        <v>379</v>
      </c>
      <c r="B2313" s="175" t="s">
        <v>380</v>
      </c>
      <c r="C2313" s="175" t="s">
        <v>171</v>
      </c>
      <c r="D2313" s="175" t="s">
        <v>172</v>
      </c>
      <c r="E2313" s="175"/>
      <c r="F2313" s="174">
        <v>0</v>
      </c>
      <c r="G2313" s="174">
        <v>0</v>
      </c>
      <c r="H2313" s="174">
        <v>0</v>
      </c>
      <c r="I2313" s="174">
        <v>0</v>
      </c>
      <c r="J2313" s="174">
        <v>0</v>
      </c>
      <c r="K2313" s="174">
        <v>0</v>
      </c>
      <c r="L2313" s="174">
        <v>0</v>
      </c>
      <c r="M2313" s="174">
        <v>0</v>
      </c>
      <c r="N2313" s="174">
        <v>0</v>
      </c>
    </row>
    <row r="2314" spans="1:14" hidden="1" outlineLevel="1" x14ac:dyDescent="0.25">
      <c r="A2314" s="175" t="s">
        <v>379</v>
      </c>
      <c r="B2314" s="175" t="s">
        <v>380</v>
      </c>
      <c r="C2314" s="175" t="s">
        <v>173</v>
      </c>
      <c r="D2314" s="175" t="s">
        <v>174</v>
      </c>
      <c r="E2314" s="175"/>
      <c r="F2314" s="174">
        <v>0</v>
      </c>
      <c r="G2314" s="174">
        <v>0</v>
      </c>
      <c r="H2314" s="174">
        <v>0</v>
      </c>
      <c r="I2314" s="174">
        <v>0</v>
      </c>
      <c r="J2314" s="174">
        <v>0</v>
      </c>
      <c r="K2314" s="174">
        <v>0</v>
      </c>
      <c r="L2314" s="174">
        <v>0</v>
      </c>
      <c r="M2314" s="174">
        <v>0</v>
      </c>
      <c r="N2314" s="174">
        <v>0</v>
      </c>
    </row>
    <row r="2315" spans="1:14" hidden="1" outlineLevel="1" x14ac:dyDescent="0.25">
      <c r="A2315" s="175" t="s">
        <v>379</v>
      </c>
      <c r="B2315" s="175" t="s">
        <v>380</v>
      </c>
      <c r="C2315" s="175" t="s">
        <v>175</v>
      </c>
      <c r="D2315" s="175" t="s">
        <v>176</v>
      </c>
      <c r="E2315" s="175"/>
      <c r="F2315" s="174">
        <v>0</v>
      </c>
      <c r="G2315" s="174">
        <v>0</v>
      </c>
      <c r="H2315" s="174">
        <v>0</v>
      </c>
      <c r="I2315" s="174">
        <v>0</v>
      </c>
      <c r="J2315" s="174">
        <v>0</v>
      </c>
      <c r="K2315" s="174">
        <v>5648</v>
      </c>
      <c r="L2315" s="174">
        <v>0</v>
      </c>
      <c r="M2315" s="174">
        <v>0</v>
      </c>
      <c r="N2315" s="174">
        <v>5648</v>
      </c>
    </row>
    <row r="2316" spans="1:14" hidden="1" outlineLevel="1" x14ac:dyDescent="0.25">
      <c r="A2316" s="175" t="s">
        <v>379</v>
      </c>
      <c r="B2316" s="175" t="s">
        <v>380</v>
      </c>
      <c r="C2316" s="175" t="s">
        <v>177</v>
      </c>
      <c r="D2316" s="175" t="s">
        <v>178</v>
      </c>
      <c r="E2316" s="175"/>
      <c r="F2316" s="174">
        <v>15072</v>
      </c>
      <c r="G2316" s="174">
        <v>0</v>
      </c>
      <c r="H2316" s="174">
        <v>0</v>
      </c>
      <c r="I2316" s="174">
        <v>0</v>
      </c>
      <c r="J2316" s="174">
        <v>0</v>
      </c>
      <c r="K2316" s="174">
        <v>0</v>
      </c>
      <c r="L2316" s="174">
        <v>0</v>
      </c>
      <c r="M2316" s="174">
        <v>0</v>
      </c>
      <c r="N2316" s="174">
        <v>15072</v>
      </c>
    </row>
    <row r="2317" spans="1:14" hidden="1" outlineLevel="1" x14ac:dyDescent="0.25">
      <c r="A2317" s="175" t="s">
        <v>379</v>
      </c>
      <c r="B2317" s="175" t="s">
        <v>380</v>
      </c>
      <c r="C2317" s="175" t="s">
        <v>179</v>
      </c>
      <c r="D2317" s="175" t="s">
        <v>180</v>
      </c>
      <c r="E2317" s="175"/>
      <c r="F2317" s="174">
        <v>0</v>
      </c>
      <c r="G2317" s="174">
        <v>0</v>
      </c>
      <c r="H2317" s="174">
        <v>0</v>
      </c>
      <c r="I2317" s="174">
        <v>0</v>
      </c>
      <c r="J2317" s="174">
        <v>0</v>
      </c>
      <c r="K2317" s="174">
        <v>0</v>
      </c>
      <c r="L2317" s="174">
        <v>0</v>
      </c>
      <c r="M2317" s="174">
        <v>0</v>
      </c>
      <c r="N2317" s="174">
        <v>0</v>
      </c>
    </row>
    <row r="2318" spans="1:14" hidden="1" outlineLevel="1" x14ac:dyDescent="0.25">
      <c r="A2318" s="175" t="s">
        <v>379</v>
      </c>
      <c r="B2318" s="175" t="s">
        <v>380</v>
      </c>
      <c r="C2318" s="175" t="s">
        <v>181</v>
      </c>
      <c r="D2318" s="175" t="s">
        <v>182</v>
      </c>
      <c r="E2318" s="175"/>
      <c r="F2318" s="174">
        <v>0</v>
      </c>
      <c r="G2318" s="174">
        <v>0</v>
      </c>
      <c r="H2318" s="174">
        <v>0</v>
      </c>
      <c r="I2318" s="174">
        <v>0</v>
      </c>
      <c r="J2318" s="174">
        <v>0</v>
      </c>
      <c r="K2318" s="174">
        <v>0</v>
      </c>
      <c r="L2318" s="174">
        <v>0</v>
      </c>
      <c r="M2318" s="174">
        <v>0</v>
      </c>
      <c r="N2318" s="174">
        <v>0</v>
      </c>
    </row>
    <row r="2319" spans="1:14" hidden="1" outlineLevel="1" x14ac:dyDescent="0.25">
      <c r="A2319" s="175" t="s">
        <v>379</v>
      </c>
      <c r="B2319" s="175" t="s">
        <v>380</v>
      </c>
      <c r="C2319" s="175" t="s">
        <v>183</v>
      </c>
      <c r="D2319" s="175" t="s">
        <v>184</v>
      </c>
      <c r="E2319" s="175"/>
      <c r="F2319" s="174">
        <v>0</v>
      </c>
      <c r="G2319" s="174">
        <v>0</v>
      </c>
      <c r="H2319" s="174">
        <v>0</v>
      </c>
      <c r="I2319" s="174">
        <v>0</v>
      </c>
      <c r="J2319" s="174">
        <v>0</v>
      </c>
      <c r="K2319" s="174">
        <v>0</v>
      </c>
      <c r="L2319" s="174">
        <v>0</v>
      </c>
      <c r="M2319" s="174">
        <v>0</v>
      </c>
      <c r="N2319" s="174">
        <v>0</v>
      </c>
    </row>
    <row r="2320" spans="1:14" hidden="1" outlineLevel="1" x14ac:dyDescent="0.25">
      <c r="A2320" s="175" t="s">
        <v>379</v>
      </c>
      <c r="B2320" s="175" t="s">
        <v>380</v>
      </c>
      <c r="C2320" s="175" t="s">
        <v>185</v>
      </c>
      <c r="D2320" s="175" t="s">
        <v>186</v>
      </c>
      <c r="E2320" s="175"/>
      <c r="F2320" s="174">
        <v>0</v>
      </c>
      <c r="G2320" s="174">
        <v>0</v>
      </c>
      <c r="H2320" s="174">
        <v>0</v>
      </c>
      <c r="I2320" s="174">
        <v>0</v>
      </c>
      <c r="J2320" s="174">
        <v>0</v>
      </c>
      <c r="K2320" s="174">
        <v>2496</v>
      </c>
      <c r="L2320" s="174">
        <v>0</v>
      </c>
      <c r="M2320" s="174">
        <v>0</v>
      </c>
      <c r="N2320" s="174">
        <v>2496</v>
      </c>
    </row>
    <row r="2321" spans="1:14" hidden="1" outlineLevel="1" x14ac:dyDescent="0.25">
      <c r="A2321" s="175" t="s">
        <v>379</v>
      </c>
      <c r="B2321" s="175" t="s">
        <v>380</v>
      </c>
      <c r="C2321" s="175" t="s">
        <v>187</v>
      </c>
      <c r="D2321" s="175" t="s">
        <v>188</v>
      </c>
      <c r="E2321" s="175"/>
      <c r="F2321" s="174">
        <v>0</v>
      </c>
      <c r="G2321" s="174">
        <v>0</v>
      </c>
      <c r="H2321" s="174">
        <v>0</v>
      </c>
      <c r="I2321" s="174">
        <v>0</v>
      </c>
      <c r="J2321" s="174">
        <v>0</v>
      </c>
      <c r="K2321" s="174">
        <v>0</v>
      </c>
      <c r="L2321" s="174">
        <v>0</v>
      </c>
      <c r="M2321" s="174">
        <v>0</v>
      </c>
      <c r="N2321" s="174">
        <v>0</v>
      </c>
    </row>
    <row r="2322" spans="1:14" hidden="1" outlineLevel="1" x14ac:dyDescent="0.25">
      <c r="A2322" s="175" t="s">
        <v>379</v>
      </c>
      <c r="B2322" s="175" t="s">
        <v>380</v>
      </c>
      <c r="C2322" s="175" t="s">
        <v>189</v>
      </c>
      <c r="D2322" s="175" t="s">
        <v>190</v>
      </c>
      <c r="E2322" s="175"/>
      <c r="F2322" s="174">
        <v>0</v>
      </c>
      <c r="G2322" s="174">
        <v>0</v>
      </c>
      <c r="H2322" s="174">
        <v>0</v>
      </c>
      <c r="I2322" s="174">
        <v>0</v>
      </c>
      <c r="J2322" s="174">
        <v>0</v>
      </c>
      <c r="K2322" s="174">
        <v>0</v>
      </c>
      <c r="L2322" s="174">
        <v>0</v>
      </c>
      <c r="M2322" s="174">
        <v>0</v>
      </c>
      <c r="N2322" s="174">
        <v>0</v>
      </c>
    </row>
    <row r="2323" spans="1:14" hidden="1" outlineLevel="1" x14ac:dyDescent="0.25">
      <c r="A2323" s="175" t="s">
        <v>379</v>
      </c>
      <c r="B2323" s="175" t="s">
        <v>380</v>
      </c>
      <c r="C2323" s="175" t="s">
        <v>191</v>
      </c>
      <c r="D2323" s="175" t="s">
        <v>192</v>
      </c>
      <c r="E2323" s="175"/>
      <c r="F2323" s="174">
        <v>0</v>
      </c>
      <c r="G2323" s="174">
        <v>3264</v>
      </c>
      <c r="H2323" s="174">
        <v>0</v>
      </c>
      <c r="I2323" s="174">
        <v>0</v>
      </c>
      <c r="J2323" s="174">
        <v>0</v>
      </c>
      <c r="K2323" s="174">
        <v>0</v>
      </c>
      <c r="L2323" s="174">
        <v>0</v>
      </c>
      <c r="M2323" s="174">
        <v>0</v>
      </c>
      <c r="N2323" s="174">
        <v>3264</v>
      </c>
    </row>
    <row r="2324" spans="1:14" hidden="1" outlineLevel="1" x14ac:dyDescent="0.25">
      <c r="A2324" s="175" t="s">
        <v>379</v>
      </c>
      <c r="B2324" s="175" t="s">
        <v>380</v>
      </c>
      <c r="C2324" s="175" t="s">
        <v>193</v>
      </c>
      <c r="D2324" s="175" t="s">
        <v>194</v>
      </c>
      <c r="E2324" s="175"/>
      <c r="F2324" s="174">
        <v>0</v>
      </c>
      <c r="G2324" s="174">
        <v>0</v>
      </c>
      <c r="H2324" s="174">
        <v>0</v>
      </c>
      <c r="I2324" s="174">
        <v>0</v>
      </c>
      <c r="J2324" s="174">
        <v>1104</v>
      </c>
      <c r="K2324" s="174">
        <v>0</v>
      </c>
      <c r="L2324" s="174">
        <v>0</v>
      </c>
      <c r="M2324" s="174">
        <v>0</v>
      </c>
      <c r="N2324" s="174">
        <v>1104</v>
      </c>
    </row>
    <row r="2325" spans="1:14" hidden="1" outlineLevel="1" x14ac:dyDescent="0.25">
      <c r="A2325" s="175" t="s">
        <v>379</v>
      </c>
      <c r="B2325" s="175" t="s">
        <v>380</v>
      </c>
      <c r="C2325" s="175" t="s">
        <v>195</v>
      </c>
      <c r="D2325" s="175" t="s">
        <v>196</v>
      </c>
      <c r="E2325" s="175"/>
      <c r="F2325" s="174">
        <v>0</v>
      </c>
      <c r="G2325" s="174">
        <v>0</v>
      </c>
      <c r="H2325" s="174">
        <v>0</v>
      </c>
      <c r="I2325" s="174">
        <v>0</v>
      </c>
      <c r="J2325" s="174">
        <v>816</v>
      </c>
      <c r="K2325" s="174">
        <v>0</v>
      </c>
      <c r="L2325" s="174">
        <v>0</v>
      </c>
      <c r="M2325" s="174">
        <v>0</v>
      </c>
      <c r="N2325" s="174">
        <v>816</v>
      </c>
    </row>
    <row r="2326" spans="1:14" hidden="1" outlineLevel="1" x14ac:dyDescent="0.25">
      <c r="A2326" s="175" t="s">
        <v>379</v>
      </c>
      <c r="B2326" s="175" t="s">
        <v>380</v>
      </c>
      <c r="C2326" s="175" t="s">
        <v>197</v>
      </c>
      <c r="D2326" s="175" t="s">
        <v>198</v>
      </c>
      <c r="E2326" s="175"/>
      <c r="F2326" s="174">
        <v>0</v>
      </c>
      <c r="G2326" s="174">
        <v>0</v>
      </c>
      <c r="H2326" s="174">
        <v>0</v>
      </c>
      <c r="I2326" s="174">
        <v>0</v>
      </c>
      <c r="J2326" s="174">
        <v>7680</v>
      </c>
      <c r="K2326" s="174">
        <v>0</v>
      </c>
      <c r="L2326" s="174">
        <v>0</v>
      </c>
      <c r="M2326" s="174">
        <v>0</v>
      </c>
      <c r="N2326" s="174">
        <v>7680</v>
      </c>
    </row>
    <row r="2327" spans="1:14" hidden="1" outlineLevel="1" x14ac:dyDescent="0.25">
      <c r="A2327" s="175" t="s">
        <v>379</v>
      </c>
      <c r="B2327" s="175" t="s">
        <v>380</v>
      </c>
      <c r="C2327" s="175" t="s">
        <v>199</v>
      </c>
      <c r="D2327" s="175" t="s">
        <v>200</v>
      </c>
      <c r="E2327" s="175"/>
      <c r="F2327" s="174">
        <v>0</v>
      </c>
      <c r="G2327" s="174">
        <v>0</v>
      </c>
      <c r="H2327" s="174">
        <v>0</v>
      </c>
      <c r="I2327" s="174">
        <v>0</v>
      </c>
      <c r="J2327" s="174">
        <v>0</v>
      </c>
      <c r="K2327" s="174">
        <v>0</v>
      </c>
      <c r="L2327" s="174">
        <v>0</v>
      </c>
      <c r="M2327" s="174">
        <v>0</v>
      </c>
      <c r="N2327" s="174">
        <v>0</v>
      </c>
    </row>
    <row r="2328" spans="1:14" hidden="1" outlineLevel="1" x14ac:dyDescent="0.25">
      <c r="A2328" s="175" t="s">
        <v>379</v>
      </c>
      <c r="B2328" s="175" t="s">
        <v>380</v>
      </c>
      <c r="C2328" s="175" t="s">
        <v>201</v>
      </c>
      <c r="D2328" s="175" t="s">
        <v>202</v>
      </c>
      <c r="E2328" s="175"/>
      <c r="F2328" s="174">
        <v>0</v>
      </c>
      <c r="G2328" s="174">
        <v>0</v>
      </c>
      <c r="H2328" s="174">
        <v>0</v>
      </c>
      <c r="I2328" s="174">
        <v>0</v>
      </c>
      <c r="J2328" s="174">
        <v>0</v>
      </c>
      <c r="K2328" s="174">
        <v>0</v>
      </c>
      <c r="L2328" s="174">
        <v>0</v>
      </c>
      <c r="M2328" s="174">
        <v>0</v>
      </c>
      <c r="N2328" s="174">
        <v>0</v>
      </c>
    </row>
    <row r="2329" spans="1:14" hidden="1" outlineLevel="1" x14ac:dyDescent="0.25">
      <c r="A2329" s="175" t="s">
        <v>379</v>
      </c>
      <c r="B2329" s="175" t="s">
        <v>380</v>
      </c>
      <c r="C2329" s="175" t="s">
        <v>203</v>
      </c>
      <c r="D2329" s="175" t="s">
        <v>204</v>
      </c>
      <c r="E2329" s="175"/>
      <c r="F2329" s="174">
        <v>11200</v>
      </c>
      <c r="G2329" s="174">
        <v>0</v>
      </c>
      <c r="H2329" s="174">
        <v>0</v>
      </c>
      <c r="I2329" s="174">
        <v>0</v>
      </c>
      <c r="J2329" s="174">
        <v>0</v>
      </c>
      <c r="K2329" s="174">
        <v>0</v>
      </c>
      <c r="L2329" s="174">
        <v>0</v>
      </c>
      <c r="M2329" s="174">
        <v>0</v>
      </c>
      <c r="N2329" s="174">
        <v>11200</v>
      </c>
    </row>
    <row r="2330" spans="1:14" hidden="1" outlineLevel="1" x14ac:dyDescent="0.25">
      <c r="A2330" s="175" t="s">
        <v>379</v>
      </c>
      <c r="B2330" s="175" t="s">
        <v>380</v>
      </c>
      <c r="C2330" s="175" t="s">
        <v>205</v>
      </c>
      <c r="D2330" s="175" t="s">
        <v>206</v>
      </c>
      <c r="E2330" s="175"/>
      <c r="F2330" s="174">
        <v>14496</v>
      </c>
      <c r="G2330" s="174">
        <v>0</v>
      </c>
      <c r="H2330" s="174">
        <v>0</v>
      </c>
      <c r="I2330" s="174">
        <v>0</v>
      </c>
      <c r="J2330" s="174">
        <v>0</v>
      </c>
      <c r="K2330" s="174">
        <v>0</v>
      </c>
      <c r="L2330" s="174">
        <v>0</v>
      </c>
      <c r="M2330" s="174">
        <v>0</v>
      </c>
      <c r="N2330" s="174">
        <v>14496</v>
      </c>
    </row>
    <row r="2331" spans="1:14" hidden="1" outlineLevel="1" x14ac:dyDescent="0.25">
      <c r="A2331" s="175" t="s">
        <v>379</v>
      </c>
      <c r="B2331" s="175" t="s">
        <v>380</v>
      </c>
      <c r="C2331" s="175" t="s">
        <v>207</v>
      </c>
      <c r="D2331" s="175" t="s">
        <v>208</v>
      </c>
      <c r="E2331" s="175"/>
      <c r="F2331" s="174">
        <v>0</v>
      </c>
      <c r="G2331" s="174">
        <v>0</v>
      </c>
      <c r="H2331" s="174">
        <v>0</v>
      </c>
      <c r="I2331" s="174">
        <v>0</v>
      </c>
      <c r="J2331" s="174">
        <v>0</v>
      </c>
      <c r="K2331" s="174">
        <v>0</v>
      </c>
      <c r="L2331" s="174">
        <v>0</v>
      </c>
      <c r="M2331" s="174">
        <v>0</v>
      </c>
      <c r="N2331" s="174">
        <v>0</v>
      </c>
    </row>
    <row r="2332" spans="1:14" hidden="1" outlineLevel="1" x14ac:dyDescent="0.25">
      <c r="A2332" s="175" t="s">
        <v>379</v>
      </c>
      <c r="B2332" s="175" t="s">
        <v>380</v>
      </c>
      <c r="C2332" s="175" t="s">
        <v>209</v>
      </c>
      <c r="D2332" s="175" t="s">
        <v>210</v>
      </c>
      <c r="E2332" s="175"/>
      <c r="F2332" s="174">
        <v>40768</v>
      </c>
      <c r="G2332" s="174">
        <v>7216</v>
      </c>
      <c r="H2332" s="174">
        <v>0</v>
      </c>
      <c r="I2332" s="174">
        <v>0</v>
      </c>
      <c r="J2332" s="174">
        <v>17184</v>
      </c>
      <c r="K2332" s="174">
        <v>24272</v>
      </c>
      <c r="L2332" s="174">
        <v>0</v>
      </c>
      <c r="M2332" s="174">
        <v>0</v>
      </c>
      <c r="N2332" s="174">
        <v>89440</v>
      </c>
    </row>
    <row r="2333" spans="1:14" hidden="1" outlineLevel="1" x14ac:dyDescent="0.25">
      <c r="D2333" s="173" t="s">
        <v>211</v>
      </c>
      <c r="E2333" s="173"/>
    </row>
    <row r="2334" spans="1:14" hidden="1" outlineLevel="1" x14ac:dyDescent="0.25">
      <c r="A2334" s="175" t="s">
        <v>379</v>
      </c>
      <c r="B2334" s="175" t="s">
        <v>380</v>
      </c>
      <c r="C2334" s="175" t="s">
        <v>212</v>
      </c>
      <c r="D2334" s="175" t="s">
        <v>213</v>
      </c>
      <c r="E2334" s="175"/>
      <c r="F2334" s="174">
        <v>0</v>
      </c>
      <c r="G2334" s="174">
        <v>0</v>
      </c>
      <c r="H2334" s="174">
        <v>0</v>
      </c>
      <c r="I2334" s="174">
        <v>0</v>
      </c>
      <c r="J2334" s="174">
        <v>0</v>
      </c>
      <c r="K2334" s="174">
        <v>0</v>
      </c>
      <c r="L2334" s="174">
        <v>0</v>
      </c>
      <c r="M2334" s="174">
        <v>0</v>
      </c>
      <c r="N2334" s="174">
        <v>0</v>
      </c>
    </row>
    <row r="2335" spans="1:14" hidden="1" outlineLevel="1" x14ac:dyDescent="0.25">
      <c r="A2335" s="175" t="s">
        <v>379</v>
      </c>
      <c r="B2335" s="175" t="s">
        <v>380</v>
      </c>
      <c r="C2335" s="175" t="s">
        <v>214</v>
      </c>
      <c r="D2335" s="175" t="s">
        <v>215</v>
      </c>
      <c r="E2335" s="175"/>
      <c r="F2335" s="174">
        <v>0</v>
      </c>
      <c r="G2335" s="174">
        <v>0</v>
      </c>
      <c r="H2335" s="174">
        <v>0</v>
      </c>
      <c r="I2335" s="174">
        <v>0</v>
      </c>
      <c r="J2335" s="174">
        <v>0</v>
      </c>
      <c r="K2335" s="174">
        <v>0</v>
      </c>
      <c r="L2335" s="174">
        <v>0</v>
      </c>
      <c r="M2335" s="174">
        <v>0</v>
      </c>
      <c r="N2335" s="174">
        <v>0</v>
      </c>
    </row>
    <row r="2336" spans="1:14" hidden="1" outlineLevel="1" x14ac:dyDescent="0.25">
      <c r="A2336" s="175" t="s">
        <v>379</v>
      </c>
      <c r="B2336" s="175" t="s">
        <v>380</v>
      </c>
      <c r="C2336" s="175" t="s">
        <v>216</v>
      </c>
      <c r="D2336" s="175" t="s">
        <v>217</v>
      </c>
      <c r="E2336" s="175"/>
      <c r="F2336" s="174">
        <v>0</v>
      </c>
      <c r="G2336" s="174">
        <v>0</v>
      </c>
      <c r="H2336" s="174">
        <v>0</v>
      </c>
      <c r="I2336" s="174">
        <v>0</v>
      </c>
      <c r="J2336" s="174">
        <v>0</v>
      </c>
      <c r="K2336" s="174">
        <v>0</v>
      </c>
      <c r="L2336" s="174">
        <v>0</v>
      </c>
      <c r="M2336" s="174">
        <v>0</v>
      </c>
      <c r="N2336" s="174">
        <v>0</v>
      </c>
    </row>
    <row r="2337" spans="1:14" hidden="1" outlineLevel="1" x14ac:dyDescent="0.25">
      <c r="A2337" s="175" t="s">
        <v>379</v>
      </c>
      <c r="B2337" s="175" t="s">
        <v>380</v>
      </c>
      <c r="C2337" s="175" t="s">
        <v>218</v>
      </c>
      <c r="D2337" s="175" t="s">
        <v>219</v>
      </c>
      <c r="E2337" s="175"/>
      <c r="F2337" s="174">
        <v>0</v>
      </c>
      <c r="G2337" s="174">
        <v>0</v>
      </c>
      <c r="H2337" s="174">
        <v>0</v>
      </c>
      <c r="I2337" s="174">
        <v>0</v>
      </c>
      <c r="J2337" s="174">
        <v>0</v>
      </c>
      <c r="K2337" s="174">
        <v>0</v>
      </c>
      <c r="L2337" s="174">
        <v>0</v>
      </c>
      <c r="M2337" s="174">
        <v>0</v>
      </c>
      <c r="N2337" s="174">
        <v>0</v>
      </c>
    </row>
    <row r="2338" spans="1:14" hidden="1" outlineLevel="1" x14ac:dyDescent="0.25">
      <c r="A2338" s="175" t="s">
        <v>379</v>
      </c>
      <c r="B2338" s="175" t="s">
        <v>380</v>
      </c>
      <c r="C2338" s="175" t="s">
        <v>482</v>
      </c>
      <c r="D2338" s="175" t="s">
        <v>483</v>
      </c>
      <c r="E2338" s="175"/>
      <c r="F2338" s="174">
        <v>0</v>
      </c>
      <c r="G2338" s="174">
        <v>0</v>
      </c>
      <c r="H2338" s="174">
        <v>0</v>
      </c>
      <c r="I2338" s="174">
        <v>0</v>
      </c>
      <c r="J2338" s="174">
        <v>0</v>
      </c>
      <c r="K2338" s="174">
        <v>0</v>
      </c>
      <c r="L2338" s="174">
        <v>0</v>
      </c>
      <c r="M2338" s="174">
        <v>0</v>
      </c>
      <c r="N2338" s="174">
        <v>0</v>
      </c>
    </row>
    <row r="2339" spans="1:14" hidden="1" outlineLevel="1" x14ac:dyDescent="0.25">
      <c r="A2339" s="175" t="s">
        <v>379</v>
      </c>
      <c r="B2339" s="175" t="s">
        <v>380</v>
      </c>
      <c r="C2339" s="175" t="s">
        <v>484</v>
      </c>
      <c r="D2339" s="175" t="s">
        <v>220</v>
      </c>
      <c r="E2339" s="175"/>
      <c r="F2339" s="174">
        <v>0</v>
      </c>
      <c r="G2339" s="174">
        <v>0</v>
      </c>
      <c r="H2339" s="174">
        <v>0</v>
      </c>
      <c r="I2339" s="174">
        <v>0</v>
      </c>
      <c r="J2339" s="174">
        <v>0</v>
      </c>
      <c r="K2339" s="174">
        <v>0</v>
      </c>
      <c r="L2339" s="174">
        <v>0</v>
      </c>
      <c r="M2339" s="174">
        <v>0</v>
      </c>
      <c r="N2339" s="174">
        <v>0</v>
      </c>
    </row>
    <row r="2340" spans="1:14" hidden="1" outlineLevel="1" x14ac:dyDescent="0.25"/>
    <row r="2341" spans="1:14" hidden="1" outlineLevel="1" x14ac:dyDescent="0.25"/>
    <row r="2342" spans="1:14" hidden="1" outlineLevel="1" x14ac:dyDescent="0.25">
      <c r="A2342" s="173" t="s">
        <v>381</v>
      </c>
    </row>
    <row r="2343" spans="1:14" hidden="1" outlineLevel="1" x14ac:dyDescent="0.25">
      <c r="A2343" s="175" t="s">
        <v>6</v>
      </c>
      <c r="B2343" s="175" t="s">
        <v>143</v>
      </c>
      <c r="C2343" s="175" t="s">
        <v>14</v>
      </c>
      <c r="D2343" s="173" t="s">
        <v>144</v>
      </c>
      <c r="E2343" s="173"/>
      <c r="F2343" s="174" t="s">
        <v>145</v>
      </c>
      <c r="G2343" s="174" t="s">
        <v>146</v>
      </c>
      <c r="H2343" s="174" t="s">
        <v>147</v>
      </c>
      <c r="I2343" s="174" t="s">
        <v>148</v>
      </c>
      <c r="J2343" s="174" t="s">
        <v>149</v>
      </c>
      <c r="K2343" s="174" t="s">
        <v>150</v>
      </c>
      <c r="L2343" s="174" t="s">
        <v>151</v>
      </c>
      <c r="M2343" s="174" t="s">
        <v>152</v>
      </c>
      <c r="N2343" s="174" t="s">
        <v>5</v>
      </c>
    </row>
    <row r="2344" spans="1:14" hidden="1" outlineLevel="1" x14ac:dyDescent="0.25">
      <c r="A2344" s="175" t="s">
        <v>382</v>
      </c>
      <c r="B2344" s="175" t="s">
        <v>383</v>
      </c>
      <c r="C2344" s="175" t="s">
        <v>155</v>
      </c>
      <c r="D2344" s="175" t="s">
        <v>156</v>
      </c>
      <c r="E2344" s="175"/>
      <c r="F2344" s="174">
        <v>0</v>
      </c>
      <c r="G2344" s="174">
        <v>0</v>
      </c>
      <c r="H2344" s="174">
        <v>0</v>
      </c>
      <c r="I2344" s="174">
        <v>0</v>
      </c>
      <c r="J2344" s="174">
        <v>0</v>
      </c>
      <c r="K2344" s="174">
        <v>0</v>
      </c>
      <c r="L2344" s="174">
        <v>0</v>
      </c>
      <c r="M2344" s="174">
        <v>0</v>
      </c>
      <c r="N2344" s="174">
        <v>0</v>
      </c>
    </row>
    <row r="2345" spans="1:14" hidden="1" outlineLevel="1" x14ac:dyDescent="0.25">
      <c r="A2345" s="175" t="s">
        <v>382</v>
      </c>
      <c r="B2345" s="175" t="s">
        <v>383</v>
      </c>
      <c r="C2345" s="175" t="s">
        <v>157</v>
      </c>
      <c r="D2345" s="175" t="s">
        <v>158</v>
      </c>
      <c r="E2345" s="175"/>
      <c r="F2345" s="174">
        <v>0</v>
      </c>
      <c r="G2345" s="174">
        <v>0</v>
      </c>
      <c r="H2345" s="174">
        <v>0</v>
      </c>
      <c r="I2345" s="174">
        <v>0</v>
      </c>
      <c r="J2345" s="174">
        <v>0</v>
      </c>
      <c r="K2345" s="174">
        <v>0</v>
      </c>
      <c r="L2345" s="174">
        <v>0</v>
      </c>
      <c r="M2345" s="174">
        <v>0</v>
      </c>
      <c r="N2345" s="174">
        <v>0</v>
      </c>
    </row>
    <row r="2346" spans="1:14" hidden="1" outlineLevel="1" x14ac:dyDescent="0.25">
      <c r="A2346" s="175" t="s">
        <v>382</v>
      </c>
      <c r="B2346" s="175" t="s">
        <v>383</v>
      </c>
      <c r="C2346" s="175" t="s">
        <v>159</v>
      </c>
      <c r="D2346" s="175" t="s">
        <v>160</v>
      </c>
      <c r="E2346" s="175"/>
      <c r="F2346" s="174">
        <v>0</v>
      </c>
      <c r="G2346" s="174">
        <v>17760</v>
      </c>
      <c r="H2346" s="174">
        <v>0</v>
      </c>
      <c r="I2346" s="174">
        <v>0</v>
      </c>
      <c r="J2346" s="174">
        <v>6720</v>
      </c>
      <c r="K2346" s="174">
        <v>0</v>
      </c>
      <c r="L2346" s="174">
        <v>0</v>
      </c>
      <c r="M2346" s="174">
        <v>0</v>
      </c>
      <c r="N2346" s="174">
        <v>24480</v>
      </c>
    </row>
    <row r="2347" spans="1:14" hidden="1" outlineLevel="1" x14ac:dyDescent="0.25">
      <c r="A2347" s="175" t="s">
        <v>382</v>
      </c>
      <c r="B2347" s="175" t="s">
        <v>383</v>
      </c>
      <c r="C2347" s="175" t="s">
        <v>161</v>
      </c>
      <c r="D2347" s="175" t="s">
        <v>162</v>
      </c>
      <c r="E2347" s="175"/>
      <c r="F2347" s="174">
        <v>48</v>
      </c>
      <c r="G2347" s="174">
        <v>0</v>
      </c>
      <c r="H2347" s="174">
        <v>0</v>
      </c>
      <c r="I2347" s="174">
        <v>0</v>
      </c>
      <c r="J2347" s="174">
        <v>0</v>
      </c>
      <c r="K2347" s="174">
        <v>0</v>
      </c>
      <c r="L2347" s="174">
        <v>0</v>
      </c>
      <c r="M2347" s="174">
        <v>0</v>
      </c>
      <c r="N2347" s="174">
        <v>48</v>
      </c>
    </row>
    <row r="2348" spans="1:14" hidden="1" outlineLevel="1" x14ac:dyDescent="0.25">
      <c r="A2348" s="175" t="s">
        <v>382</v>
      </c>
      <c r="B2348" s="175" t="s">
        <v>383</v>
      </c>
      <c r="C2348" s="175" t="s">
        <v>163</v>
      </c>
      <c r="D2348" s="175" t="s">
        <v>164</v>
      </c>
      <c r="E2348" s="175"/>
      <c r="F2348" s="174">
        <v>0</v>
      </c>
      <c r="G2348" s="174">
        <v>0</v>
      </c>
      <c r="H2348" s="174">
        <v>0</v>
      </c>
      <c r="I2348" s="174">
        <v>0</v>
      </c>
      <c r="J2348" s="174">
        <v>0</v>
      </c>
      <c r="K2348" s="174">
        <v>0</v>
      </c>
      <c r="L2348" s="174">
        <v>0</v>
      </c>
      <c r="M2348" s="174">
        <v>0</v>
      </c>
      <c r="N2348" s="174">
        <v>0</v>
      </c>
    </row>
    <row r="2349" spans="1:14" hidden="1" outlineLevel="1" x14ac:dyDescent="0.25">
      <c r="A2349" s="175" t="s">
        <v>382</v>
      </c>
      <c r="B2349" s="175" t="s">
        <v>383</v>
      </c>
      <c r="C2349" s="175" t="s">
        <v>165</v>
      </c>
      <c r="D2349" s="175" t="s">
        <v>166</v>
      </c>
      <c r="E2349" s="175"/>
      <c r="F2349" s="174">
        <v>0</v>
      </c>
      <c r="G2349" s="174">
        <v>0</v>
      </c>
      <c r="H2349" s="174">
        <v>0</v>
      </c>
      <c r="I2349" s="174">
        <v>0</v>
      </c>
      <c r="J2349" s="174">
        <v>672</v>
      </c>
      <c r="K2349" s="174">
        <v>0</v>
      </c>
      <c r="L2349" s="174">
        <v>0</v>
      </c>
      <c r="M2349" s="174">
        <v>0</v>
      </c>
      <c r="N2349" s="174">
        <v>672</v>
      </c>
    </row>
    <row r="2350" spans="1:14" hidden="1" outlineLevel="1" x14ac:dyDescent="0.25">
      <c r="A2350" s="175" t="s">
        <v>382</v>
      </c>
      <c r="B2350" s="175" t="s">
        <v>383</v>
      </c>
      <c r="C2350" s="175" t="s">
        <v>167</v>
      </c>
      <c r="D2350" s="175" t="s">
        <v>168</v>
      </c>
      <c r="E2350" s="175"/>
      <c r="F2350" s="174">
        <v>0</v>
      </c>
      <c r="G2350" s="174">
        <v>288</v>
      </c>
      <c r="H2350" s="174">
        <v>0</v>
      </c>
      <c r="I2350" s="174">
        <v>0</v>
      </c>
      <c r="J2350" s="174">
        <v>0</v>
      </c>
      <c r="K2350" s="174">
        <v>0</v>
      </c>
      <c r="L2350" s="174">
        <v>0</v>
      </c>
      <c r="M2350" s="174">
        <v>0</v>
      </c>
      <c r="N2350" s="174">
        <v>288</v>
      </c>
    </row>
    <row r="2351" spans="1:14" hidden="1" outlineLevel="1" x14ac:dyDescent="0.25">
      <c r="A2351" s="175" t="s">
        <v>382</v>
      </c>
      <c r="B2351" s="175" t="s">
        <v>383</v>
      </c>
      <c r="C2351" s="175" t="s">
        <v>169</v>
      </c>
      <c r="D2351" s="175" t="s">
        <v>170</v>
      </c>
      <c r="E2351" s="175"/>
      <c r="F2351" s="174">
        <v>0</v>
      </c>
      <c r="G2351" s="174">
        <v>0</v>
      </c>
      <c r="H2351" s="174">
        <v>0</v>
      </c>
      <c r="I2351" s="174">
        <v>0</v>
      </c>
      <c r="J2351" s="174">
        <v>0</v>
      </c>
      <c r="K2351" s="174">
        <v>0</v>
      </c>
      <c r="L2351" s="174">
        <v>0</v>
      </c>
      <c r="M2351" s="174">
        <v>0</v>
      </c>
      <c r="N2351" s="174">
        <v>0</v>
      </c>
    </row>
    <row r="2352" spans="1:14" hidden="1" outlineLevel="1" x14ac:dyDescent="0.25">
      <c r="A2352" s="175" t="s">
        <v>382</v>
      </c>
      <c r="B2352" s="175" t="s">
        <v>383</v>
      </c>
      <c r="C2352" s="175" t="s">
        <v>171</v>
      </c>
      <c r="D2352" s="175" t="s">
        <v>172</v>
      </c>
      <c r="E2352" s="175"/>
      <c r="F2352" s="174">
        <v>48</v>
      </c>
      <c r="G2352" s="174">
        <v>0</v>
      </c>
      <c r="H2352" s="174">
        <v>0</v>
      </c>
      <c r="I2352" s="174">
        <v>0</v>
      </c>
      <c r="J2352" s="174">
        <v>0</v>
      </c>
      <c r="K2352" s="174">
        <v>0</v>
      </c>
      <c r="L2352" s="174">
        <v>0</v>
      </c>
      <c r="M2352" s="174">
        <v>0</v>
      </c>
      <c r="N2352" s="174">
        <v>48</v>
      </c>
    </row>
    <row r="2353" spans="1:14" hidden="1" outlineLevel="1" x14ac:dyDescent="0.25">
      <c r="A2353" s="175" t="s">
        <v>382</v>
      </c>
      <c r="B2353" s="175" t="s">
        <v>383</v>
      </c>
      <c r="C2353" s="175" t="s">
        <v>173</v>
      </c>
      <c r="D2353" s="175" t="s">
        <v>174</v>
      </c>
      <c r="E2353" s="175"/>
      <c r="F2353" s="174">
        <v>0</v>
      </c>
      <c r="G2353" s="174">
        <v>0</v>
      </c>
      <c r="H2353" s="174">
        <v>0</v>
      </c>
      <c r="I2353" s="174">
        <v>0</v>
      </c>
      <c r="J2353" s="174">
        <v>0</v>
      </c>
      <c r="K2353" s="174">
        <v>0</v>
      </c>
      <c r="L2353" s="174">
        <v>0</v>
      </c>
      <c r="M2353" s="174">
        <v>0</v>
      </c>
      <c r="N2353" s="174">
        <v>0</v>
      </c>
    </row>
    <row r="2354" spans="1:14" hidden="1" outlineLevel="1" x14ac:dyDescent="0.25">
      <c r="A2354" s="175" t="s">
        <v>382</v>
      </c>
      <c r="B2354" s="175" t="s">
        <v>383</v>
      </c>
      <c r="C2354" s="175" t="s">
        <v>175</v>
      </c>
      <c r="D2354" s="175" t="s">
        <v>176</v>
      </c>
      <c r="E2354" s="175"/>
      <c r="F2354" s="174">
        <v>0</v>
      </c>
      <c r="G2354" s="174">
        <v>0</v>
      </c>
      <c r="H2354" s="174">
        <v>0</v>
      </c>
      <c r="I2354" s="174">
        <v>0</v>
      </c>
      <c r="J2354" s="174">
        <v>0</v>
      </c>
      <c r="K2354" s="174">
        <v>160</v>
      </c>
      <c r="L2354" s="174">
        <v>0</v>
      </c>
      <c r="M2354" s="174">
        <v>0</v>
      </c>
      <c r="N2354" s="174">
        <v>160</v>
      </c>
    </row>
    <row r="2355" spans="1:14" hidden="1" outlineLevel="1" x14ac:dyDescent="0.25">
      <c r="A2355" s="175" t="s">
        <v>382</v>
      </c>
      <c r="B2355" s="175" t="s">
        <v>383</v>
      </c>
      <c r="C2355" s="175" t="s">
        <v>177</v>
      </c>
      <c r="D2355" s="175" t="s">
        <v>178</v>
      </c>
      <c r="E2355" s="175"/>
      <c r="F2355" s="174">
        <v>26832</v>
      </c>
      <c r="G2355" s="174">
        <v>0</v>
      </c>
      <c r="H2355" s="174">
        <v>0</v>
      </c>
      <c r="I2355" s="174">
        <v>0</v>
      </c>
      <c r="J2355" s="174">
        <v>0</v>
      </c>
      <c r="K2355" s="174">
        <v>0</v>
      </c>
      <c r="L2355" s="174">
        <v>0</v>
      </c>
      <c r="M2355" s="174">
        <v>0</v>
      </c>
      <c r="N2355" s="174">
        <v>26832</v>
      </c>
    </row>
    <row r="2356" spans="1:14" hidden="1" outlineLevel="1" x14ac:dyDescent="0.25">
      <c r="A2356" s="175" t="s">
        <v>382</v>
      </c>
      <c r="B2356" s="175" t="s">
        <v>383</v>
      </c>
      <c r="C2356" s="175" t="s">
        <v>179</v>
      </c>
      <c r="D2356" s="175" t="s">
        <v>180</v>
      </c>
      <c r="E2356" s="175"/>
      <c r="F2356" s="174">
        <v>0</v>
      </c>
      <c r="G2356" s="174">
        <v>0</v>
      </c>
      <c r="H2356" s="174">
        <v>0</v>
      </c>
      <c r="I2356" s="174">
        <v>0</v>
      </c>
      <c r="J2356" s="174">
        <v>0</v>
      </c>
      <c r="K2356" s="174">
        <v>0</v>
      </c>
      <c r="L2356" s="174">
        <v>0</v>
      </c>
      <c r="M2356" s="174">
        <v>0</v>
      </c>
      <c r="N2356" s="174">
        <v>0</v>
      </c>
    </row>
    <row r="2357" spans="1:14" hidden="1" outlineLevel="1" x14ac:dyDescent="0.25">
      <c r="A2357" s="175" t="s">
        <v>382</v>
      </c>
      <c r="B2357" s="175" t="s">
        <v>383</v>
      </c>
      <c r="C2357" s="175" t="s">
        <v>181</v>
      </c>
      <c r="D2357" s="175" t="s">
        <v>182</v>
      </c>
      <c r="E2357" s="175"/>
      <c r="F2357" s="174">
        <v>0</v>
      </c>
      <c r="G2357" s="174">
        <v>0</v>
      </c>
      <c r="H2357" s="174">
        <v>0</v>
      </c>
      <c r="I2357" s="174">
        <v>0</v>
      </c>
      <c r="J2357" s="174">
        <v>0</v>
      </c>
      <c r="K2357" s="174">
        <v>0</v>
      </c>
      <c r="L2357" s="174">
        <v>0</v>
      </c>
      <c r="M2357" s="174">
        <v>0</v>
      </c>
      <c r="N2357" s="174">
        <v>0</v>
      </c>
    </row>
    <row r="2358" spans="1:14" hidden="1" outlineLevel="1" x14ac:dyDescent="0.25">
      <c r="A2358" s="175" t="s">
        <v>382</v>
      </c>
      <c r="B2358" s="175" t="s">
        <v>383</v>
      </c>
      <c r="C2358" s="175" t="s">
        <v>183</v>
      </c>
      <c r="D2358" s="175" t="s">
        <v>184</v>
      </c>
      <c r="E2358" s="175"/>
      <c r="F2358" s="174">
        <v>0</v>
      </c>
      <c r="G2358" s="174">
        <v>0</v>
      </c>
      <c r="H2358" s="174">
        <v>0</v>
      </c>
      <c r="I2358" s="174">
        <v>0</v>
      </c>
      <c r="J2358" s="174">
        <v>0</v>
      </c>
      <c r="K2358" s="174">
        <v>0</v>
      </c>
      <c r="L2358" s="174">
        <v>0</v>
      </c>
      <c r="M2358" s="174">
        <v>0</v>
      </c>
      <c r="N2358" s="174">
        <v>0</v>
      </c>
    </row>
    <row r="2359" spans="1:14" hidden="1" outlineLevel="1" x14ac:dyDescent="0.25">
      <c r="A2359" s="175" t="s">
        <v>382</v>
      </c>
      <c r="B2359" s="175" t="s">
        <v>383</v>
      </c>
      <c r="C2359" s="175" t="s">
        <v>185</v>
      </c>
      <c r="D2359" s="175" t="s">
        <v>186</v>
      </c>
      <c r="E2359" s="175"/>
      <c r="F2359" s="174">
        <v>0</v>
      </c>
      <c r="G2359" s="174">
        <v>0</v>
      </c>
      <c r="H2359" s="174">
        <v>0</v>
      </c>
      <c r="I2359" s="174">
        <v>0</v>
      </c>
      <c r="J2359" s="174">
        <v>0</v>
      </c>
      <c r="K2359" s="174">
        <v>4592</v>
      </c>
      <c r="L2359" s="174">
        <v>0</v>
      </c>
      <c r="M2359" s="174">
        <v>0</v>
      </c>
      <c r="N2359" s="174">
        <v>4592</v>
      </c>
    </row>
    <row r="2360" spans="1:14" hidden="1" outlineLevel="1" x14ac:dyDescent="0.25">
      <c r="A2360" s="175" t="s">
        <v>382</v>
      </c>
      <c r="B2360" s="175" t="s">
        <v>383</v>
      </c>
      <c r="C2360" s="175" t="s">
        <v>187</v>
      </c>
      <c r="D2360" s="175" t="s">
        <v>188</v>
      </c>
      <c r="E2360" s="175"/>
      <c r="F2360" s="174">
        <v>0</v>
      </c>
      <c r="G2360" s="174">
        <v>0</v>
      </c>
      <c r="H2360" s="174">
        <v>0</v>
      </c>
      <c r="I2360" s="174">
        <v>0</v>
      </c>
      <c r="J2360" s="174">
        <v>0</v>
      </c>
      <c r="K2360" s="174">
        <v>0</v>
      </c>
      <c r="L2360" s="174">
        <v>0</v>
      </c>
      <c r="M2360" s="174">
        <v>0</v>
      </c>
      <c r="N2360" s="174">
        <v>0</v>
      </c>
    </row>
    <row r="2361" spans="1:14" hidden="1" outlineLevel="1" x14ac:dyDescent="0.25">
      <c r="A2361" s="175" t="s">
        <v>382</v>
      </c>
      <c r="B2361" s="175" t="s">
        <v>383</v>
      </c>
      <c r="C2361" s="175" t="s">
        <v>189</v>
      </c>
      <c r="D2361" s="175" t="s">
        <v>190</v>
      </c>
      <c r="E2361" s="175"/>
      <c r="F2361" s="174">
        <v>0</v>
      </c>
      <c r="G2361" s="174">
        <v>0</v>
      </c>
      <c r="H2361" s="174">
        <v>0</v>
      </c>
      <c r="I2361" s="174">
        <v>0</v>
      </c>
      <c r="J2361" s="174">
        <v>0</v>
      </c>
      <c r="K2361" s="174">
        <v>2464</v>
      </c>
      <c r="L2361" s="174">
        <v>0</v>
      </c>
      <c r="M2361" s="174">
        <v>0</v>
      </c>
      <c r="N2361" s="174">
        <v>2464</v>
      </c>
    </row>
    <row r="2362" spans="1:14" hidden="1" outlineLevel="1" x14ac:dyDescent="0.25">
      <c r="A2362" s="175" t="s">
        <v>382</v>
      </c>
      <c r="B2362" s="175" t="s">
        <v>383</v>
      </c>
      <c r="C2362" s="175" t="s">
        <v>191</v>
      </c>
      <c r="D2362" s="175" t="s">
        <v>192</v>
      </c>
      <c r="E2362" s="175"/>
      <c r="F2362" s="174">
        <v>0</v>
      </c>
      <c r="G2362" s="174">
        <v>3504</v>
      </c>
      <c r="H2362" s="174">
        <v>0</v>
      </c>
      <c r="I2362" s="174">
        <v>0</v>
      </c>
      <c r="J2362" s="174">
        <v>0</v>
      </c>
      <c r="K2362" s="174">
        <v>0</v>
      </c>
      <c r="L2362" s="174">
        <v>0</v>
      </c>
      <c r="M2362" s="174">
        <v>0</v>
      </c>
      <c r="N2362" s="174">
        <v>3504</v>
      </c>
    </row>
    <row r="2363" spans="1:14" hidden="1" outlineLevel="1" x14ac:dyDescent="0.25">
      <c r="A2363" s="175" t="s">
        <v>382</v>
      </c>
      <c r="B2363" s="175" t="s">
        <v>383</v>
      </c>
      <c r="C2363" s="175" t="s">
        <v>193</v>
      </c>
      <c r="D2363" s="175" t="s">
        <v>194</v>
      </c>
      <c r="E2363" s="175"/>
      <c r="F2363" s="174">
        <v>0</v>
      </c>
      <c r="G2363" s="174">
        <v>0</v>
      </c>
      <c r="H2363" s="174">
        <v>0</v>
      </c>
      <c r="I2363" s="174">
        <v>0</v>
      </c>
      <c r="J2363" s="174">
        <v>0</v>
      </c>
      <c r="K2363" s="174">
        <v>0</v>
      </c>
      <c r="L2363" s="174">
        <v>0</v>
      </c>
      <c r="M2363" s="174">
        <v>0</v>
      </c>
      <c r="N2363" s="174">
        <v>0</v>
      </c>
    </row>
    <row r="2364" spans="1:14" hidden="1" outlineLevel="1" x14ac:dyDescent="0.25">
      <c r="A2364" s="175" t="s">
        <v>382</v>
      </c>
      <c r="B2364" s="175" t="s">
        <v>383</v>
      </c>
      <c r="C2364" s="175" t="s">
        <v>195</v>
      </c>
      <c r="D2364" s="175" t="s">
        <v>196</v>
      </c>
      <c r="E2364" s="175"/>
      <c r="F2364" s="174">
        <v>0</v>
      </c>
      <c r="G2364" s="174">
        <v>0</v>
      </c>
      <c r="H2364" s="174">
        <v>0</v>
      </c>
      <c r="I2364" s="174">
        <v>0</v>
      </c>
      <c r="J2364" s="174">
        <v>0</v>
      </c>
      <c r="K2364" s="174">
        <v>0</v>
      </c>
      <c r="L2364" s="174">
        <v>0</v>
      </c>
      <c r="M2364" s="174">
        <v>0</v>
      </c>
      <c r="N2364" s="174">
        <v>0</v>
      </c>
    </row>
    <row r="2365" spans="1:14" hidden="1" outlineLevel="1" x14ac:dyDescent="0.25">
      <c r="A2365" s="175" t="s">
        <v>382</v>
      </c>
      <c r="B2365" s="175" t="s">
        <v>383</v>
      </c>
      <c r="C2365" s="175" t="s">
        <v>197</v>
      </c>
      <c r="D2365" s="175" t="s">
        <v>198</v>
      </c>
      <c r="E2365" s="175"/>
      <c r="F2365" s="174">
        <v>0</v>
      </c>
      <c r="G2365" s="174">
        <v>0</v>
      </c>
      <c r="H2365" s="174">
        <v>0</v>
      </c>
      <c r="I2365" s="174">
        <v>0</v>
      </c>
      <c r="J2365" s="174">
        <v>0</v>
      </c>
      <c r="K2365" s="174">
        <v>0</v>
      </c>
      <c r="L2365" s="174">
        <v>0</v>
      </c>
      <c r="M2365" s="174">
        <v>0</v>
      </c>
      <c r="N2365" s="174">
        <v>0</v>
      </c>
    </row>
    <row r="2366" spans="1:14" hidden="1" outlineLevel="1" x14ac:dyDescent="0.25">
      <c r="A2366" s="175" t="s">
        <v>382</v>
      </c>
      <c r="B2366" s="175" t="s">
        <v>383</v>
      </c>
      <c r="C2366" s="175" t="s">
        <v>199</v>
      </c>
      <c r="D2366" s="175" t="s">
        <v>200</v>
      </c>
      <c r="E2366" s="175"/>
      <c r="F2366" s="174">
        <v>368</v>
      </c>
      <c r="G2366" s="174">
        <v>0</v>
      </c>
      <c r="H2366" s="174">
        <v>0</v>
      </c>
      <c r="I2366" s="174">
        <v>0</v>
      </c>
      <c r="J2366" s="174">
        <v>0</v>
      </c>
      <c r="K2366" s="174">
        <v>0</v>
      </c>
      <c r="L2366" s="174">
        <v>0</v>
      </c>
      <c r="M2366" s="174">
        <v>0</v>
      </c>
      <c r="N2366" s="174">
        <v>368</v>
      </c>
    </row>
    <row r="2367" spans="1:14" hidden="1" outlineLevel="1" x14ac:dyDescent="0.25">
      <c r="A2367" s="175" t="s">
        <v>382</v>
      </c>
      <c r="B2367" s="175" t="s">
        <v>383</v>
      </c>
      <c r="C2367" s="175" t="s">
        <v>201</v>
      </c>
      <c r="D2367" s="175" t="s">
        <v>202</v>
      </c>
      <c r="E2367" s="175"/>
      <c r="F2367" s="174">
        <v>0</v>
      </c>
      <c r="G2367" s="174">
        <v>0</v>
      </c>
      <c r="H2367" s="174">
        <v>0</v>
      </c>
      <c r="I2367" s="174">
        <v>0</v>
      </c>
      <c r="J2367" s="174">
        <v>0</v>
      </c>
      <c r="K2367" s="174">
        <v>0</v>
      </c>
      <c r="L2367" s="174">
        <v>0</v>
      </c>
      <c r="M2367" s="174">
        <v>0</v>
      </c>
      <c r="N2367" s="174">
        <v>0</v>
      </c>
    </row>
    <row r="2368" spans="1:14" hidden="1" outlineLevel="1" x14ac:dyDescent="0.25">
      <c r="A2368" s="175" t="s">
        <v>382</v>
      </c>
      <c r="B2368" s="175" t="s">
        <v>383</v>
      </c>
      <c r="C2368" s="175" t="s">
        <v>203</v>
      </c>
      <c r="D2368" s="175" t="s">
        <v>204</v>
      </c>
      <c r="E2368" s="175"/>
      <c r="F2368" s="174">
        <v>36672</v>
      </c>
      <c r="G2368" s="174">
        <v>0</v>
      </c>
      <c r="H2368" s="174">
        <v>0</v>
      </c>
      <c r="I2368" s="174">
        <v>0</v>
      </c>
      <c r="J2368" s="174">
        <v>0</v>
      </c>
      <c r="K2368" s="174">
        <v>0</v>
      </c>
      <c r="L2368" s="174">
        <v>0</v>
      </c>
      <c r="M2368" s="174">
        <v>0</v>
      </c>
      <c r="N2368" s="174">
        <v>36672</v>
      </c>
    </row>
    <row r="2369" spans="1:14" hidden="1" outlineLevel="1" x14ac:dyDescent="0.25">
      <c r="A2369" s="175" t="s">
        <v>382</v>
      </c>
      <c r="B2369" s="175" t="s">
        <v>383</v>
      </c>
      <c r="C2369" s="175" t="s">
        <v>205</v>
      </c>
      <c r="D2369" s="175" t="s">
        <v>206</v>
      </c>
      <c r="E2369" s="175"/>
      <c r="F2369" s="174">
        <v>1008</v>
      </c>
      <c r="G2369" s="174">
        <v>0</v>
      </c>
      <c r="H2369" s="174">
        <v>0</v>
      </c>
      <c r="I2369" s="174">
        <v>0</v>
      </c>
      <c r="J2369" s="174">
        <v>0</v>
      </c>
      <c r="K2369" s="174">
        <v>0</v>
      </c>
      <c r="L2369" s="174">
        <v>0</v>
      </c>
      <c r="M2369" s="174">
        <v>0</v>
      </c>
      <c r="N2369" s="174">
        <v>1008</v>
      </c>
    </row>
    <row r="2370" spans="1:14" hidden="1" outlineLevel="1" x14ac:dyDescent="0.25">
      <c r="A2370" s="175" t="s">
        <v>382</v>
      </c>
      <c r="B2370" s="175" t="s">
        <v>383</v>
      </c>
      <c r="C2370" s="175" t="s">
        <v>207</v>
      </c>
      <c r="D2370" s="175" t="s">
        <v>208</v>
      </c>
      <c r="E2370" s="175"/>
      <c r="F2370" s="174">
        <v>0</v>
      </c>
      <c r="G2370" s="174">
        <v>0</v>
      </c>
      <c r="H2370" s="174">
        <v>0</v>
      </c>
      <c r="I2370" s="174">
        <v>0</v>
      </c>
      <c r="J2370" s="174">
        <v>0</v>
      </c>
      <c r="K2370" s="174">
        <v>0</v>
      </c>
      <c r="L2370" s="174">
        <v>0</v>
      </c>
      <c r="M2370" s="174">
        <v>0</v>
      </c>
      <c r="N2370" s="174">
        <v>0</v>
      </c>
    </row>
    <row r="2371" spans="1:14" hidden="1" outlineLevel="1" x14ac:dyDescent="0.25">
      <c r="A2371" s="175" t="s">
        <v>382</v>
      </c>
      <c r="B2371" s="175" t="s">
        <v>383</v>
      </c>
      <c r="C2371" s="175" t="s">
        <v>209</v>
      </c>
      <c r="D2371" s="175" t="s">
        <v>210</v>
      </c>
      <c r="E2371" s="175"/>
      <c r="F2371" s="174">
        <v>64976</v>
      </c>
      <c r="G2371" s="174">
        <v>21552</v>
      </c>
      <c r="H2371" s="174">
        <v>0</v>
      </c>
      <c r="I2371" s="174">
        <v>0</v>
      </c>
      <c r="J2371" s="174">
        <v>7392</v>
      </c>
      <c r="K2371" s="174">
        <v>7216</v>
      </c>
      <c r="L2371" s="174">
        <v>0</v>
      </c>
      <c r="M2371" s="174">
        <v>0</v>
      </c>
      <c r="N2371" s="174">
        <v>101136</v>
      </c>
    </row>
    <row r="2372" spans="1:14" hidden="1" outlineLevel="1" x14ac:dyDescent="0.25">
      <c r="D2372" s="173" t="s">
        <v>211</v>
      </c>
      <c r="E2372" s="173"/>
    </row>
    <row r="2373" spans="1:14" hidden="1" outlineLevel="1" x14ac:dyDescent="0.25">
      <c r="A2373" s="175" t="s">
        <v>382</v>
      </c>
      <c r="B2373" s="175" t="s">
        <v>383</v>
      </c>
      <c r="C2373" s="175" t="s">
        <v>212</v>
      </c>
      <c r="D2373" s="175" t="s">
        <v>213</v>
      </c>
      <c r="E2373" s="175"/>
      <c r="F2373" s="174">
        <v>0</v>
      </c>
      <c r="G2373" s="174">
        <v>0</v>
      </c>
      <c r="H2373" s="174">
        <v>0</v>
      </c>
      <c r="I2373" s="174">
        <v>0</v>
      </c>
      <c r="J2373" s="174">
        <v>0</v>
      </c>
      <c r="K2373" s="174">
        <v>0</v>
      </c>
      <c r="L2373" s="174">
        <v>0</v>
      </c>
      <c r="M2373" s="174">
        <v>0</v>
      </c>
      <c r="N2373" s="174">
        <v>0</v>
      </c>
    </row>
    <row r="2374" spans="1:14" hidden="1" outlineLevel="1" x14ac:dyDescent="0.25">
      <c r="A2374" s="175" t="s">
        <v>382</v>
      </c>
      <c r="B2374" s="175" t="s">
        <v>383</v>
      </c>
      <c r="C2374" s="175" t="s">
        <v>214</v>
      </c>
      <c r="D2374" s="175" t="s">
        <v>215</v>
      </c>
      <c r="E2374" s="175"/>
      <c r="F2374" s="174">
        <v>0</v>
      </c>
      <c r="G2374" s="174">
        <v>0</v>
      </c>
      <c r="H2374" s="174">
        <v>0</v>
      </c>
      <c r="I2374" s="174">
        <v>0</v>
      </c>
      <c r="J2374" s="174">
        <v>0</v>
      </c>
      <c r="K2374" s="174">
        <v>0</v>
      </c>
      <c r="L2374" s="174">
        <v>0</v>
      </c>
      <c r="M2374" s="174">
        <v>0</v>
      </c>
      <c r="N2374" s="174">
        <v>0</v>
      </c>
    </row>
    <row r="2375" spans="1:14" hidden="1" outlineLevel="1" x14ac:dyDescent="0.25">
      <c r="A2375" s="175" t="s">
        <v>382</v>
      </c>
      <c r="B2375" s="175" t="s">
        <v>383</v>
      </c>
      <c r="C2375" s="175" t="s">
        <v>216</v>
      </c>
      <c r="D2375" s="175" t="s">
        <v>217</v>
      </c>
      <c r="E2375" s="175"/>
      <c r="F2375" s="174">
        <v>0</v>
      </c>
      <c r="G2375" s="174">
        <v>0</v>
      </c>
      <c r="H2375" s="174">
        <v>0</v>
      </c>
      <c r="I2375" s="174">
        <v>0</v>
      </c>
      <c r="J2375" s="174">
        <v>0</v>
      </c>
      <c r="K2375" s="174">
        <v>0</v>
      </c>
      <c r="L2375" s="174">
        <v>0</v>
      </c>
      <c r="M2375" s="174">
        <v>0</v>
      </c>
      <c r="N2375" s="174">
        <v>0</v>
      </c>
    </row>
    <row r="2376" spans="1:14" hidden="1" outlineLevel="1" x14ac:dyDescent="0.25">
      <c r="A2376" s="175" t="s">
        <v>382</v>
      </c>
      <c r="B2376" s="175" t="s">
        <v>383</v>
      </c>
      <c r="C2376" s="175" t="s">
        <v>218</v>
      </c>
      <c r="D2376" s="175" t="s">
        <v>219</v>
      </c>
      <c r="E2376" s="175"/>
      <c r="F2376" s="174">
        <v>0</v>
      </c>
      <c r="G2376" s="174">
        <v>0</v>
      </c>
      <c r="H2376" s="174">
        <v>0</v>
      </c>
      <c r="I2376" s="174">
        <v>0</v>
      </c>
      <c r="J2376" s="174">
        <v>0</v>
      </c>
      <c r="K2376" s="174">
        <v>0</v>
      </c>
      <c r="L2376" s="174">
        <v>0</v>
      </c>
      <c r="M2376" s="174">
        <v>0</v>
      </c>
      <c r="N2376" s="174">
        <v>0</v>
      </c>
    </row>
    <row r="2377" spans="1:14" hidden="1" outlineLevel="1" x14ac:dyDescent="0.25">
      <c r="A2377" s="175" t="s">
        <v>382</v>
      </c>
      <c r="B2377" s="175" t="s">
        <v>383</v>
      </c>
      <c r="C2377" s="175" t="s">
        <v>482</v>
      </c>
      <c r="D2377" s="175" t="s">
        <v>483</v>
      </c>
      <c r="E2377" s="175"/>
      <c r="F2377" s="174">
        <v>0</v>
      </c>
      <c r="G2377" s="174">
        <v>0</v>
      </c>
      <c r="H2377" s="174">
        <v>0</v>
      </c>
      <c r="I2377" s="174">
        <v>0</v>
      </c>
      <c r="J2377" s="174">
        <v>0</v>
      </c>
      <c r="K2377" s="174">
        <v>0</v>
      </c>
      <c r="L2377" s="174">
        <v>0</v>
      </c>
      <c r="M2377" s="174">
        <v>0</v>
      </c>
      <c r="N2377" s="174">
        <v>0</v>
      </c>
    </row>
    <row r="2378" spans="1:14" hidden="1" outlineLevel="1" x14ac:dyDescent="0.25">
      <c r="A2378" s="175" t="s">
        <v>382</v>
      </c>
      <c r="B2378" s="175" t="s">
        <v>383</v>
      </c>
      <c r="C2378" s="175" t="s">
        <v>484</v>
      </c>
      <c r="D2378" s="175" t="s">
        <v>220</v>
      </c>
      <c r="E2378" s="175"/>
      <c r="F2378" s="174">
        <v>0</v>
      </c>
      <c r="G2378" s="174">
        <v>0</v>
      </c>
      <c r="H2378" s="174">
        <v>0</v>
      </c>
      <c r="I2378" s="174">
        <v>0</v>
      </c>
      <c r="J2378" s="174">
        <v>0</v>
      </c>
      <c r="K2378" s="174">
        <v>0</v>
      </c>
      <c r="L2378" s="174">
        <v>0</v>
      </c>
      <c r="M2378" s="174">
        <v>0</v>
      </c>
      <c r="N2378" s="174">
        <v>0</v>
      </c>
    </row>
    <row r="2379" spans="1:14" hidden="1" outlineLevel="1" x14ac:dyDescent="0.25"/>
    <row r="2380" spans="1:14" hidden="1" outlineLevel="1" x14ac:dyDescent="0.25"/>
    <row r="2381" spans="1:14" hidden="1" outlineLevel="1" x14ac:dyDescent="0.25">
      <c r="A2381" s="173" t="s">
        <v>384</v>
      </c>
    </row>
    <row r="2382" spans="1:14" hidden="1" outlineLevel="1" x14ac:dyDescent="0.25">
      <c r="A2382" s="175" t="s">
        <v>6</v>
      </c>
      <c r="B2382" s="175" t="s">
        <v>143</v>
      </c>
      <c r="C2382" s="175" t="s">
        <v>14</v>
      </c>
      <c r="D2382" s="173" t="s">
        <v>144</v>
      </c>
      <c r="E2382" s="173"/>
      <c r="F2382" s="174" t="s">
        <v>145</v>
      </c>
      <c r="G2382" s="174" t="s">
        <v>146</v>
      </c>
      <c r="H2382" s="174" t="s">
        <v>147</v>
      </c>
      <c r="I2382" s="174" t="s">
        <v>148</v>
      </c>
      <c r="J2382" s="174" t="s">
        <v>149</v>
      </c>
      <c r="K2382" s="174" t="s">
        <v>150</v>
      </c>
      <c r="L2382" s="174" t="s">
        <v>151</v>
      </c>
      <c r="M2382" s="174" t="s">
        <v>152</v>
      </c>
      <c r="N2382" s="174" t="s">
        <v>5</v>
      </c>
    </row>
    <row r="2383" spans="1:14" hidden="1" outlineLevel="1" x14ac:dyDescent="0.25">
      <c r="A2383" s="175" t="s">
        <v>385</v>
      </c>
      <c r="B2383" s="175" t="s">
        <v>386</v>
      </c>
      <c r="C2383" s="175" t="s">
        <v>155</v>
      </c>
      <c r="D2383" s="175" t="s">
        <v>156</v>
      </c>
      <c r="E2383" s="175"/>
      <c r="F2383" s="174">
        <v>0</v>
      </c>
      <c r="G2383" s="174">
        <v>0</v>
      </c>
      <c r="H2383" s="174">
        <v>0</v>
      </c>
      <c r="I2383" s="174">
        <v>0</v>
      </c>
      <c r="J2383" s="174">
        <v>0</v>
      </c>
      <c r="K2383" s="174">
        <v>0</v>
      </c>
      <c r="L2383" s="174">
        <v>0</v>
      </c>
      <c r="M2383" s="174">
        <v>0</v>
      </c>
      <c r="N2383" s="174">
        <v>0</v>
      </c>
    </row>
    <row r="2384" spans="1:14" hidden="1" outlineLevel="1" x14ac:dyDescent="0.25">
      <c r="A2384" s="175" t="s">
        <v>385</v>
      </c>
      <c r="B2384" s="175" t="s">
        <v>386</v>
      </c>
      <c r="C2384" s="175" t="s">
        <v>157</v>
      </c>
      <c r="D2384" s="175" t="s">
        <v>158</v>
      </c>
      <c r="E2384" s="175"/>
      <c r="F2384" s="174">
        <v>0</v>
      </c>
      <c r="G2384" s="174">
        <v>0</v>
      </c>
      <c r="H2384" s="174">
        <v>0</v>
      </c>
      <c r="I2384" s="174">
        <v>0</v>
      </c>
      <c r="J2384" s="174">
        <v>8320</v>
      </c>
      <c r="K2384" s="174">
        <v>0</v>
      </c>
      <c r="L2384" s="174">
        <v>0</v>
      </c>
      <c r="M2384" s="174">
        <v>0</v>
      </c>
      <c r="N2384" s="174">
        <v>8320</v>
      </c>
    </row>
    <row r="2385" spans="1:14" hidden="1" outlineLevel="1" x14ac:dyDescent="0.25">
      <c r="A2385" s="175" t="s">
        <v>385</v>
      </c>
      <c r="B2385" s="175" t="s">
        <v>386</v>
      </c>
      <c r="C2385" s="175" t="s">
        <v>159</v>
      </c>
      <c r="D2385" s="175" t="s">
        <v>160</v>
      </c>
      <c r="E2385" s="175"/>
      <c r="F2385" s="174">
        <v>0</v>
      </c>
      <c r="G2385" s="174">
        <v>11424</v>
      </c>
      <c r="H2385" s="174">
        <v>0</v>
      </c>
      <c r="I2385" s="174">
        <v>0</v>
      </c>
      <c r="J2385" s="174">
        <v>1520</v>
      </c>
      <c r="K2385" s="174">
        <v>0</v>
      </c>
      <c r="L2385" s="174">
        <v>0</v>
      </c>
      <c r="M2385" s="174">
        <v>0</v>
      </c>
      <c r="N2385" s="174">
        <v>12944</v>
      </c>
    </row>
    <row r="2386" spans="1:14" hidden="1" outlineLevel="1" x14ac:dyDescent="0.25">
      <c r="A2386" s="175" t="s">
        <v>385</v>
      </c>
      <c r="B2386" s="175" t="s">
        <v>386</v>
      </c>
      <c r="C2386" s="175" t="s">
        <v>161</v>
      </c>
      <c r="D2386" s="175" t="s">
        <v>162</v>
      </c>
      <c r="E2386" s="175"/>
      <c r="F2386" s="174">
        <v>576</v>
      </c>
      <c r="G2386" s="174">
        <v>1152</v>
      </c>
      <c r="H2386" s="174">
        <v>0</v>
      </c>
      <c r="I2386" s="174">
        <v>0</v>
      </c>
      <c r="J2386" s="174">
        <v>0</v>
      </c>
      <c r="K2386" s="174">
        <v>0</v>
      </c>
      <c r="L2386" s="174">
        <v>0</v>
      </c>
      <c r="M2386" s="174">
        <v>0</v>
      </c>
      <c r="N2386" s="174">
        <v>1728</v>
      </c>
    </row>
    <row r="2387" spans="1:14" hidden="1" outlineLevel="1" x14ac:dyDescent="0.25">
      <c r="A2387" s="175" t="s">
        <v>385</v>
      </c>
      <c r="B2387" s="175" t="s">
        <v>386</v>
      </c>
      <c r="C2387" s="175" t="s">
        <v>163</v>
      </c>
      <c r="D2387" s="175" t="s">
        <v>164</v>
      </c>
      <c r="E2387" s="175"/>
      <c r="F2387" s="174">
        <v>0</v>
      </c>
      <c r="G2387" s="174">
        <v>0</v>
      </c>
      <c r="H2387" s="174">
        <v>0</v>
      </c>
      <c r="I2387" s="174">
        <v>0</v>
      </c>
      <c r="J2387" s="174">
        <v>0</v>
      </c>
      <c r="K2387" s="174">
        <v>0</v>
      </c>
      <c r="L2387" s="174">
        <v>0</v>
      </c>
      <c r="M2387" s="174">
        <v>0</v>
      </c>
      <c r="N2387" s="174">
        <v>0</v>
      </c>
    </row>
    <row r="2388" spans="1:14" hidden="1" outlineLevel="1" x14ac:dyDescent="0.25">
      <c r="A2388" s="175" t="s">
        <v>385</v>
      </c>
      <c r="B2388" s="175" t="s">
        <v>386</v>
      </c>
      <c r="C2388" s="175" t="s">
        <v>165</v>
      </c>
      <c r="D2388" s="175" t="s">
        <v>166</v>
      </c>
      <c r="E2388" s="175"/>
      <c r="F2388" s="174">
        <v>3264</v>
      </c>
      <c r="G2388" s="174">
        <v>0</v>
      </c>
      <c r="H2388" s="174">
        <v>0</v>
      </c>
      <c r="I2388" s="174">
        <v>0</v>
      </c>
      <c r="J2388" s="174">
        <v>0</v>
      </c>
      <c r="K2388" s="174">
        <v>0</v>
      </c>
      <c r="L2388" s="174">
        <v>0</v>
      </c>
      <c r="M2388" s="174">
        <v>0</v>
      </c>
      <c r="N2388" s="174">
        <v>3264</v>
      </c>
    </row>
    <row r="2389" spans="1:14" hidden="1" outlineLevel="1" x14ac:dyDescent="0.25">
      <c r="A2389" s="175" t="s">
        <v>385</v>
      </c>
      <c r="B2389" s="175" t="s">
        <v>386</v>
      </c>
      <c r="C2389" s="175" t="s">
        <v>167</v>
      </c>
      <c r="D2389" s="175" t="s">
        <v>168</v>
      </c>
      <c r="E2389" s="175"/>
      <c r="F2389" s="174">
        <v>0</v>
      </c>
      <c r="G2389" s="174">
        <v>0</v>
      </c>
      <c r="H2389" s="174">
        <v>0</v>
      </c>
      <c r="I2389" s="174">
        <v>0</v>
      </c>
      <c r="J2389" s="174">
        <v>0</v>
      </c>
      <c r="K2389" s="174">
        <v>0</v>
      </c>
      <c r="L2389" s="174">
        <v>0</v>
      </c>
      <c r="M2389" s="174">
        <v>0</v>
      </c>
      <c r="N2389" s="174">
        <v>0</v>
      </c>
    </row>
    <row r="2390" spans="1:14" hidden="1" outlineLevel="1" x14ac:dyDescent="0.25">
      <c r="A2390" s="175" t="s">
        <v>385</v>
      </c>
      <c r="B2390" s="175" t="s">
        <v>386</v>
      </c>
      <c r="C2390" s="175" t="s">
        <v>169</v>
      </c>
      <c r="D2390" s="175" t="s">
        <v>170</v>
      </c>
      <c r="E2390" s="175"/>
      <c r="F2390" s="174">
        <v>0</v>
      </c>
      <c r="G2390" s="174">
        <v>0</v>
      </c>
      <c r="H2390" s="174">
        <v>0</v>
      </c>
      <c r="I2390" s="174">
        <v>0</v>
      </c>
      <c r="J2390" s="174">
        <v>0</v>
      </c>
      <c r="K2390" s="174">
        <v>0</v>
      </c>
      <c r="L2390" s="174">
        <v>0</v>
      </c>
      <c r="M2390" s="174">
        <v>0</v>
      </c>
      <c r="N2390" s="174">
        <v>0</v>
      </c>
    </row>
    <row r="2391" spans="1:14" hidden="1" outlineLevel="1" x14ac:dyDescent="0.25">
      <c r="A2391" s="175" t="s">
        <v>385</v>
      </c>
      <c r="B2391" s="175" t="s">
        <v>386</v>
      </c>
      <c r="C2391" s="175" t="s">
        <v>171</v>
      </c>
      <c r="D2391" s="175" t="s">
        <v>172</v>
      </c>
      <c r="E2391" s="175"/>
      <c r="F2391" s="174">
        <v>0</v>
      </c>
      <c r="G2391" s="174">
        <v>0</v>
      </c>
      <c r="H2391" s="174">
        <v>0</v>
      </c>
      <c r="I2391" s="174">
        <v>0</v>
      </c>
      <c r="J2391" s="174">
        <v>5472</v>
      </c>
      <c r="K2391" s="174">
        <v>0</v>
      </c>
      <c r="L2391" s="174">
        <v>0</v>
      </c>
      <c r="M2391" s="174">
        <v>0</v>
      </c>
      <c r="N2391" s="174">
        <v>5472</v>
      </c>
    </row>
    <row r="2392" spans="1:14" hidden="1" outlineLevel="1" x14ac:dyDescent="0.25">
      <c r="A2392" s="175" t="s">
        <v>385</v>
      </c>
      <c r="B2392" s="175" t="s">
        <v>386</v>
      </c>
      <c r="C2392" s="175" t="s">
        <v>173</v>
      </c>
      <c r="D2392" s="175" t="s">
        <v>174</v>
      </c>
      <c r="E2392" s="175"/>
      <c r="F2392" s="174">
        <v>0</v>
      </c>
      <c r="G2392" s="174">
        <v>0</v>
      </c>
      <c r="H2392" s="174">
        <v>0</v>
      </c>
      <c r="I2392" s="174">
        <v>0</v>
      </c>
      <c r="J2392" s="174">
        <v>0</v>
      </c>
      <c r="K2392" s="174">
        <v>0</v>
      </c>
      <c r="L2392" s="174">
        <v>0</v>
      </c>
      <c r="M2392" s="174">
        <v>0</v>
      </c>
      <c r="N2392" s="174">
        <v>0</v>
      </c>
    </row>
    <row r="2393" spans="1:14" hidden="1" outlineLevel="1" x14ac:dyDescent="0.25">
      <c r="A2393" s="175" t="s">
        <v>385</v>
      </c>
      <c r="B2393" s="175" t="s">
        <v>386</v>
      </c>
      <c r="C2393" s="175" t="s">
        <v>175</v>
      </c>
      <c r="D2393" s="175" t="s">
        <v>176</v>
      </c>
      <c r="E2393" s="175"/>
      <c r="F2393" s="174">
        <v>0</v>
      </c>
      <c r="G2393" s="174">
        <v>0</v>
      </c>
      <c r="H2393" s="174">
        <v>0</v>
      </c>
      <c r="I2393" s="174">
        <v>0</v>
      </c>
      <c r="J2393" s="174">
        <v>0</v>
      </c>
      <c r="K2393" s="174">
        <v>4224</v>
      </c>
      <c r="L2393" s="174">
        <v>0</v>
      </c>
      <c r="M2393" s="174">
        <v>0</v>
      </c>
      <c r="N2393" s="174">
        <v>4224</v>
      </c>
    </row>
    <row r="2394" spans="1:14" hidden="1" outlineLevel="1" x14ac:dyDescent="0.25">
      <c r="A2394" s="175" t="s">
        <v>385</v>
      </c>
      <c r="B2394" s="175" t="s">
        <v>386</v>
      </c>
      <c r="C2394" s="175" t="s">
        <v>177</v>
      </c>
      <c r="D2394" s="175" t="s">
        <v>178</v>
      </c>
      <c r="E2394" s="175"/>
      <c r="F2394" s="174">
        <v>32880</v>
      </c>
      <c r="G2394" s="174">
        <v>0</v>
      </c>
      <c r="H2394" s="174">
        <v>0</v>
      </c>
      <c r="I2394" s="174">
        <v>0</v>
      </c>
      <c r="J2394" s="174">
        <v>0</v>
      </c>
      <c r="K2394" s="174">
        <v>0</v>
      </c>
      <c r="L2394" s="174">
        <v>0</v>
      </c>
      <c r="M2394" s="174">
        <v>0</v>
      </c>
      <c r="N2394" s="174">
        <v>32880</v>
      </c>
    </row>
    <row r="2395" spans="1:14" hidden="1" outlineLevel="1" x14ac:dyDescent="0.25">
      <c r="A2395" s="175" t="s">
        <v>385</v>
      </c>
      <c r="B2395" s="175" t="s">
        <v>386</v>
      </c>
      <c r="C2395" s="175" t="s">
        <v>179</v>
      </c>
      <c r="D2395" s="175" t="s">
        <v>180</v>
      </c>
      <c r="E2395" s="175"/>
      <c r="F2395" s="174">
        <v>0</v>
      </c>
      <c r="G2395" s="174">
        <v>0</v>
      </c>
      <c r="H2395" s="174">
        <v>0</v>
      </c>
      <c r="I2395" s="174">
        <v>0</v>
      </c>
      <c r="J2395" s="174">
        <v>0</v>
      </c>
      <c r="K2395" s="174">
        <v>0</v>
      </c>
      <c r="L2395" s="174">
        <v>0</v>
      </c>
      <c r="M2395" s="174">
        <v>0</v>
      </c>
      <c r="N2395" s="174">
        <v>0</v>
      </c>
    </row>
    <row r="2396" spans="1:14" hidden="1" outlineLevel="1" x14ac:dyDescent="0.25">
      <c r="A2396" s="175" t="s">
        <v>385</v>
      </c>
      <c r="B2396" s="175" t="s">
        <v>386</v>
      </c>
      <c r="C2396" s="175" t="s">
        <v>181</v>
      </c>
      <c r="D2396" s="175" t="s">
        <v>182</v>
      </c>
      <c r="E2396" s="175"/>
      <c r="F2396" s="174">
        <v>0</v>
      </c>
      <c r="G2396" s="174">
        <v>0</v>
      </c>
      <c r="H2396" s="174">
        <v>0</v>
      </c>
      <c r="I2396" s="174">
        <v>0</v>
      </c>
      <c r="J2396" s="174">
        <v>0</v>
      </c>
      <c r="K2396" s="174">
        <v>0</v>
      </c>
      <c r="L2396" s="174">
        <v>0</v>
      </c>
      <c r="M2396" s="174">
        <v>0</v>
      </c>
      <c r="N2396" s="174">
        <v>0</v>
      </c>
    </row>
    <row r="2397" spans="1:14" hidden="1" outlineLevel="1" x14ac:dyDescent="0.25">
      <c r="A2397" s="175" t="s">
        <v>385</v>
      </c>
      <c r="B2397" s="175" t="s">
        <v>386</v>
      </c>
      <c r="C2397" s="175" t="s">
        <v>183</v>
      </c>
      <c r="D2397" s="175" t="s">
        <v>184</v>
      </c>
      <c r="E2397" s="175"/>
      <c r="F2397" s="174">
        <v>0</v>
      </c>
      <c r="G2397" s="174">
        <v>0</v>
      </c>
      <c r="H2397" s="174">
        <v>0</v>
      </c>
      <c r="I2397" s="174">
        <v>0</v>
      </c>
      <c r="J2397" s="174">
        <v>0</v>
      </c>
      <c r="K2397" s="174">
        <v>0</v>
      </c>
      <c r="L2397" s="174">
        <v>0</v>
      </c>
      <c r="M2397" s="174">
        <v>0</v>
      </c>
      <c r="N2397" s="174">
        <v>0</v>
      </c>
    </row>
    <row r="2398" spans="1:14" hidden="1" outlineLevel="1" x14ac:dyDescent="0.25">
      <c r="A2398" s="175" t="s">
        <v>385</v>
      </c>
      <c r="B2398" s="175" t="s">
        <v>386</v>
      </c>
      <c r="C2398" s="175" t="s">
        <v>185</v>
      </c>
      <c r="D2398" s="175" t="s">
        <v>186</v>
      </c>
      <c r="E2398" s="175"/>
      <c r="F2398" s="174">
        <v>0</v>
      </c>
      <c r="G2398" s="174">
        <v>0</v>
      </c>
      <c r="H2398" s="174">
        <v>0</v>
      </c>
      <c r="I2398" s="174">
        <v>0</v>
      </c>
      <c r="J2398" s="174">
        <v>0</v>
      </c>
      <c r="K2398" s="174">
        <v>0</v>
      </c>
      <c r="L2398" s="174">
        <v>0</v>
      </c>
      <c r="M2398" s="174">
        <v>0</v>
      </c>
      <c r="N2398" s="174">
        <v>0</v>
      </c>
    </row>
    <row r="2399" spans="1:14" hidden="1" outlineLevel="1" x14ac:dyDescent="0.25">
      <c r="A2399" s="175" t="s">
        <v>385</v>
      </c>
      <c r="B2399" s="175" t="s">
        <v>386</v>
      </c>
      <c r="C2399" s="175" t="s">
        <v>187</v>
      </c>
      <c r="D2399" s="175" t="s">
        <v>188</v>
      </c>
      <c r="E2399" s="175"/>
      <c r="F2399" s="174">
        <v>0</v>
      </c>
      <c r="G2399" s="174">
        <v>0</v>
      </c>
      <c r="H2399" s="174">
        <v>0</v>
      </c>
      <c r="I2399" s="174">
        <v>0</v>
      </c>
      <c r="J2399" s="174">
        <v>0</v>
      </c>
      <c r="K2399" s="174">
        <v>0</v>
      </c>
      <c r="L2399" s="174">
        <v>0</v>
      </c>
      <c r="M2399" s="174">
        <v>0</v>
      </c>
      <c r="N2399" s="174">
        <v>0</v>
      </c>
    </row>
    <row r="2400" spans="1:14" hidden="1" outlineLevel="1" x14ac:dyDescent="0.25">
      <c r="A2400" s="175" t="s">
        <v>385</v>
      </c>
      <c r="B2400" s="175" t="s">
        <v>386</v>
      </c>
      <c r="C2400" s="175" t="s">
        <v>189</v>
      </c>
      <c r="D2400" s="175" t="s">
        <v>190</v>
      </c>
      <c r="E2400" s="175"/>
      <c r="F2400" s="174">
        <v>0</v>
      </c>
      <c r="G2400" s="174">
        <v>0</v>
      </c>
      <c r="H2400" s="174">
        <v>0</v>
      </c>
      <c r="I2400" s="174">
        <v>0</v>
      </c>
      <c r="J2400" s="174">
        <v>0</v>
      </c>
      <c r="K2400" s="174">
        <v>0</v>
      </c>
      <c r="L2400" s="174">
        <v>0</v>
      </c>
      <c r="M2400" s="174">
        <v>0</v>
      </c>
      <c r="N2400" s="174">
        <v>0</v>
      </c>
    </row>
    <row r="2401" spans="1:14" hidden="1" outlineLevel="1" x14ac:dyDescent="0.25">
      <c r="A2401" s="175" t="s">
        <v>385</v>
      </c>
      <c r="B2401" s="175" t="s">
        <v>386</v>
      </c>
      <c r="C2401" s="175" t="s">
        <v>191</v>
      </c>
      <c r="D2401" s="175" t="s">
        <v>192</v>
      </c>
      <c r="E2401" s="175"/>
      <c r="F2401" s="174">
        <v>0</v>
      </c>
      <c r="G2401" s="174">
        <v>2736</v>
      </c>
      <c r="H2401" s="174">
        <v>0</v>
      </c>
      <c r="I2401" s="174">
        <v>0</v>
      </c>
      <c r="J2401" s="174">
        <v>0</v>
      </c>
      <c r="K2401" s="174">
        <v>0</v>
      </c>
      <c r="L2401" s="174">
        <v>0</v>
      </c>
      <c r="M2401" s="174">
        <v>0</v>
      </c>
      <c r="N2401" s="174">
        <v>2736</v>
      </c>
    </row>
    <row r="2402" spans="1:14" hidden="1" outlineLevel="1" x14ac:dyDescent="0.25">
      <c r="A2402" s="175" t="s">
        <v>385</v>
      </c>
      <c r="B2402" s="175" t="s">
        <v>386</v>
      </c>
      <c r="C2402" s="175" t="s">
        <v>193</v>
      </c>
      <c r="D2402" s="175" t="s">
        <v>194</v>
      </c>
      <c r="E2402" s="175"/>
      <c r="F2402" s="174">
        <v>0</v>
      </c>
      <c r="G2402" s="174">
        <v>0</v>
      </c>
      <c r="H2402" s="174">
        <v>0</v>
      </c>
      <c r="I2402" s="174">
        <v>0</v>
      </c>
      <c r="J2402" s="174">
        <v>0</v>
      </c>
      <c r="K2402" s="174">
        <v>0</v>
      </c>
      <c r="L2402" s="174">
        <v>0</v>
      </c>
      <c r="M2402" s="174">
        <v>0</v>
      </c>
      <c r="N2402" s="174">
        <v>0</v>
      </c>
    </row>
    <row r="2403" spans="1:14" hidden="1" outlineLevel="1" x14ac:dyDescent="0.25">
      <c r="A2403" s="175" t="s">
        <v>385</v>
      </c>
      <c r="B2403" s="175" t="s">
        <v>386</v>
      </c>
      <c r="C2403" s="175" t="s">
        <v>195</v>
      </c>
      <c r="D2403" s="175" t="s">
        <v>196</v>
      </c>
      <c r="E2403" s="175"/>
      <c r="F2403" s="174">
        <v>0</v>
      </c>
      <c r="G2403" s="174">
        <v>0</v>
      </c>
      <c r="H2403" s="174">
        <v>0</v>
      </c>
      <c r="I2403" s="174">
        <v>0</v>
      </c>
      <c r="J2403" s="174">
        <v>0</v>
      </c>
      <c r="K2403" s="174">
        <v>0</v>
      </c>
      <c r="L2403" s="174">
        <v>0</v>
      </c>
      <c r="M2403" s="174">
        <v>0</v>
      </c>
      <c r="N2403" s="174">
        <v>0</v>
      </c>
    </row>
    <row r="2404" spans="1:14" hidden="1" outlineLevel="1" x14ac:dyDescent="0.25">
      <c r="A2404" s="175" t="s">
        <v>385</v>
      </c>
      <c r="B2404" s="175" t="s">
        <v>386</v>
      </c>
      <c r="C2404" s="175" t="s">
        <v>197</v>
      </c>
      <c r="D2404" s="175" t="s">
        <v>198</v>
      </c>
      <c r="E2404" s="175"/>
      <c r="F2404" s="174">
        <v>0</v>
      </c>
      <c r="G2404" s="174">
        <v>0</v>
      </c>
      <c r="H2404" s="174">
        <v>0</v>
      </c>
      <c r="I2404" s="174">
        <v>0</v>
      </c>
      <c r="J2404" s="174">
        <v>0</v>
      </c>
      <c r="K2404" s="174">
        <v>0</v>
      </c>
      <c r="L2404" s="174">
        <v>0</v>
      </c>
      <c r="M2404" s="174">
        <v>0</v>
      </c>
      <c r="N2404" s="174">
        <v>0</v>
      </c>
    </row>
    <row r="2405" spans="1:14" hidden="1" outlineLevel="1" x14ac:dyDescent="0.25">
      <c r="A2405" s="175" t="s">
        <v>385</v>
      </c>
      <c r="B2405" s="175" t="s">
        <v>386</v>
      </c>
      <c r="C2405" s="175" t="s">
        <v>199</v>
      </c>
      <c r="D2405" s="175" t="s">
        <v>200</v>
      </c>
      <c r="E2405" s="175"/>
      <c r="F2405" s="174">
        <v>0</v>
      </c>
      <c r="G2405" s="174">
        <v>0</v>
      </c>
      <c r="H2405" s="174">
        <v>0</v>
      </c>
      <c r="I2405" s="174">
        <v>0</v>
      </c>
      <c r="J2405" s="174">
        <v>0</v>
      </c>
      <c r="K2405" s="174">
        <v>0</v>
      </c>
      <c r="L2405" s="174">
        <v>0</v>
      </c>
      <c r="M2405" s="174">
        <v>0</v>
      </c>
      <c r="N2405" s="174">
        <v>0</v>
      </c>
    </row>
    <row r="2406" spans="1:14" hidden="1" outlineLevel="1" x14ac:dyDescent="0.25">
      <c r="A2406" s="175" t="s">
        <v>385</v>
      </c>
      <c r="B2406" s="175" t="s">
        <v>386</v>
      </c>
      <c r="C2406" s="175" t="s">
        <v>201</v>
      </c>
      <c r="D2406" s="175" t="s">
        <v>202</v>
      </c>
      <c r="E2406" s="175"/>
      <c r="F2406" s="174">
        <v>2880</v>
      </c>
      <c r="G2406" s="174">
        <v>0</v>
      </c>
      <c r="H2406" s="174">
        <v>0</v>
      </c>
      <c r="I2406" s="174">
        <v>0</v>
      </c>
      <c r="J2406" s="174">
        <v>0</v>
      </c>
      <c r="K2406" s="174">
        <v>0</v>
      </c>
      <c r="L2406" s="174">
        <v>0</v>
      </c>
      <c r="M2406" s="174">
        <v>0</v>
      </c>
      <c r="N2406" s="174">
        <v>2880</v>
      </c>
    </row>
    <row r="2407" spans="1:14" hidden="1" outlineLevel="1" x14ac:dyDescent="0.25">
      <c r="A2407" s="175" t="s">
        <v>385</v>
      </c>
      <c r="B2407" s="175" t="s">
        <v>386</v>
      </c>
      <c r="C2407" s="175" t="s">
        <v>203</v>
      </c>
      <c r="D2407" s="175" t="s">
        <v>204</v>
      </c>
      <c r="E2407" s="175"/>
      <c r="F2407" s="174">
        <v>33744</v>
      </c>
      <c r="G2407" s="174">
        <v>0</v>
      </c>
      <c r="H2407" s="174">
        <v>0</v>
      </c>
      <c r="I2407" s="174">
        <v>0</v>
      </c>
      <c r="J2407" s="174">
        <v>0</v>
      </c>
      <c r="K2407" s="174">
        <v>0</v>
      </c>
      <c r="L2407" s="174">
        <v>0</v>
      </c>
      <c r="M2407" s="174">
        <v>0</v>
      </c>
      <c r="N2407" s="174">
        <v>33744</v>
      </c>
    </row>
    <row r="2408" spans="1:14" hidden="1" outlineLevel="1" x14ac:dyDescent="0.25">
      <c r="A2408" s="175" t="s">
        <v>385</v>
      </c>
      <c r="B2408" s="175" t="s">
        <v>386</v>
      </c>
      <c r="C2408" s="175" t="s">
        <v>205</v>
      </c>
      <c r="D2408" s="175" t="s">
        <v>206</v>
      </c>
      <c r="E2408" s="175"/>
      <c r="F2408" s="174">
        <v>10080</v>
      </c>
      <c r="G2408" s="174">
        <v>0</v>
      </c>
      <c r="H2408" s="174">
        <v>0</v>
      </c>
      <c r="I2408" s="174">
        <v>0</v>
      </c>
      <c r="J2408" s="174">
        <v>0</v>
      </c>
      <c r="K2408" s="174">
        <v>0</v>
      </c>
      <c r="L2408" s="174">
        <v>0</v>
      </c>
      <c r="M2408" s="174">
        <v>0</v>
      </c>
      <c r="N2408" s="174">
        <v>10080</v>
      </c>
    </row>
    <row r="2409" spans="1:14" hidden="1" outlineLevel="1" x14ac:dyDescent="0.25">
      <c r="A2409" s="175" t="s">
        <v>385</v>
      </c>
      <c r="B2409" s="175" t="s">
        <v>386</v>
      </c>
      <c r="C2409" s="175" t="s">
        <v>207</v>
      </c>
      <c r="D2409" s="175" t="s">
        <v>208</v>
      </c>
      <c r="E2409" s="175"/>
      <c r="F2409" s="174">
        <v>0</v>
      </c>
      <c r="G2409" s="174">
        <v>0</v>
      </c>
      <c r="H2409" s="174">
        <v>0</v>
      </c>
      <c r="I2409" s="174">
        <v>0</v>
      </c>
      <c r="J2409" s="174">
        <v>0</v>
      </c>
      <c r="K2409" s="174">
        <v>0</v>
      </c>
      <c r="L2409" s="174">
        <v>0</v>
      </c>
      <c r="M2409" s="174">
        <v>0</v>
      </c>
      <c r="N2409" s="174">
        <v>0</v>
      </c>
    </row>
    <row r="2410" spans="1:14" hidden="1" outlineLevel="1" x14ac:dyDescent="0.25">
      <c r="A2410" s="175" t="s">
        <v>385</v>
      </c>
      <c r="B2410" s="175" t="s">
        <v>386</v>
      </c>
      <c r="C2410" s="175" t="s">
        <v>209</v>
      </c>
      <c r="D2410" s="175" t="s">
        <v>210</v>
      </c>
      <c r="E2410" s="175"/>
      <c r="F2410" s="174">
        <v>83424</v>
      </c>
      <c r="G2410" s="174">
        <v>15312</v>
      </c>
      <c r="H2410" s="174">
        <v>0</v>
      </c>
      <c r="I2410" s="174">
        <v>0</v>
      </c>
      <c r="J2410" s="174">
        <v>15312</v>
      </c>
      <c r="K2410" s="174">
        <v>4224</v>
      </c>
      <c r="L2410" s="174">
        <v>0</v>
      </c>
      <c r="M2410" s="174">
        <v>0</v>
      </c>
      <c r="N2410" s="174">
        <v>118272</v>
      </c>
    </row>
    <row r="2411" spans="1:14" hidden="1" outlineLevel="1" x14ac:dyDescent="0.25">
      <c r="D2411" s="173" t="s">
        <v>211</v>
      </c>
      <c r="E2411" s="173"/>
    </row>
    <row r="2412" spans="1:14" hidden="1" outlineLevel="1" x14ac:dyDescent="0.25">
      <c r="A2412" s="175" t="s">
        <v>385</v>
      </c>
      <c r="B2412" s="175" t="s">
        <v>386</v>
      </c>
      <c r="C2412" s="175" t="s">
        <v>212</v>
      </c>
      <c r="D2412" s="175" t="s">
        <v>213</v>
      </c>
      <c r="E2412" s="175"/>
      <c r="F2412" s="174">
        <v>0</v>
      </c>
      <c r="G2412" s="174">
        <v>0</v>
      </c>
      <c r="H2412" s="174">
        <v>0</v>
      </c>
      <c r="I2412" s="174">
        <v>0</v>
      </c>
      <c r="J2412" s="174">
        <v>0</v>
      </c>
      <c r="K2412" s="174">
        <v>0</v>
      </c>
      <c r="L2412" s="174">
        <v>0</v>
      </c>
      <c r="M2412" s="174">
        <v>0</v>
      </c>
      <c r="N2412" s="174">
        <v>0</v>
      </c>
    </row>
    <row r="2413" spans="1:14" hidden="1" outlineLevel="1" x14ac:dyDescent="0.25">
      <c r="A2413" s="175" t="s">
        <v>385</v>
      </c>
      <c r="B2413" s="175" t="s">
        <v>386</v>
      </c>
      <c r="C2413" s="175" t="s">
        <v>214</v>
      </c>
      <c r="D2413" s="175" t="s">
        <v>215</v>
      </c>
      <c r="E2413" s="175"/>
      <c r="F2413" s="174">
        <v>0</v>
      </c>
      <c r="G2413" s="174">
        <v>0</v>
      </c>
      <c r="H2413" s="174">
        <v>0</v>
      </c>
      <c r="I2413" s="174">
        <v>0</v>
      </c>
      <c r="J2413" s="174">
        <v>0</v>
      </c>
      <c r="K2413" s="174">
        <v>0</v>
      </c>
      <c r="L2413" s="174">
        <v>0</v>
      </c>
      <c r="M2413" s="174">
        <v>0</v>
      </c>
      <c r="N2413" s="174">
        <v>0</v>
      </c>
    </row>
    <row r="2414" spans="1:14" hidden="1" outlineLevel="1" x14ac:dyDescent="0.25">
      <c r="A2414" s="175" t="s">
        <v>385</v>
      </c>
      <c r="B2414" s="175" t="s">
        <v>386</v>
      </c>
      <c r="C2414" s="175" t="s">
        <v>216</v>
      </c>
      <c r="D2414" s="175" t="s">
        <v>217</v>
      </c>
      <c r="E2414" s="175"/>
      <c r="F2414" s="174">
        <v>0</v>
      </c>
      <c r="G2414" s="174">
        <v>0</v>
      </c>
      <c r="H2414" s="174">
        <v>0</v>
      </c>
      <c r="I2414" s="174">
        <v>0</v>
      </c>
      <c r="J2414" s="174">
        <v>0</v>
      </c>
      <c r="K2414" s="174">
        <v>0</v>
      </c>
      <c r="L2414" s="174">
        <v>0</v>
      </c>
      <c r="M2414" s="174">
        <v>0</v>
      </c>
      <c r="N2414" s="174">
        <v>0</v>
      </c>
    </row>
    <row r="2415" spans="1:14" hidden="1" outlineLevel="1" x14ac:dyDescent="0.25">
      <c r="A2415" s="175" t="s">
        <v>385</v>
      </c>
      <c r="B2415" s="175" t="s">
        <v>386</v>
      </c>
      <c r="C2415" s="175" t="s">
        <v>218</v>
      </c>
      <c r="D2415" s="175" t="s">
        <v>219</v>
      </c>
      <c r="E2415" s="175"/>
      <c r="F2415" s="174">
        <v>0</v>
      </c>
      <c r="G2415" s="174">
        <v>0</v>
      </c>
      <c r="H2415" s="174">
        <v>0</v>
      </c>
      <c r="I2415" s="174">
        <v>0</v>
      </c>
      <c r="J2415" s="174">
        <v>0</v>
      </c>
      <c r="K2415" s="174">
        <v>0</v>
      </c>
      <c r="L2415" s="174">
        <v>0</v>
      </c>
      <c r="M2415" s="174">
        <v>0</v>
      </c>
      <c r="N2415" s="174">
        <v>0</v>
      </c>
    </row>
    <row r="2416" spans="1:14" hidden="1" outlineLevel="1" x14ac:dyDescent="0.25">
      <c r="A2416" s="175" t="s">
        <v>385</v>
      </c>
      <c r="B2416" s="175" t="s">
        <v>386</v>
      </c>
      <c r="C2416" s="175" t="s">
        <v>482</v>
      </c>
      <c r="D2416" s="175" t="s">
        <v>483</v>
      </c>
      <c r="E2416" s="175"/>
      <c r="F2416" s="174">
        <v>0</v>
      </c>
      <c r="G2416" s="174">
        <v>0</v>
      </c>
      <c r="H2416" s="174">
        <v>0</v>
      </c>
      <c r="I2416" s="174">
        <v>0</v>
      </c>
      <c r="J2416" s="174">
        <v>0</v>
      </c>
      <c r="K2416" s="174">
        <v>0</v>
      </c>
      <c r="L2416" s="174">
        <v>0</v>
      </c>
      <c r="M2416" s="174">
        <v>0</v>
      </c>
      <c r="N2416" s="174">
        <v>0</v>
      </c>
    </row>
    <row r="2417" spans="1:14" hidden="1" outlineLevel="1" x14ac:dyDescent="0.25">
      <c r="A2417" s="175" t="s">
        <v>385</v>
      </c>
      <c r="B2417" s="175" t="s">
        <v>386</v>
      </c>
      <c r="C2417" s="175" t="s">
        <v>484</v>
      </c>
      <c r="D2417" s="175" t="s">
        <v>220</v>
      </c>
      <c r="E2417" s="175"/>
      <c r="F2417" s="174">
        <v>0</v>
      </c>
      <c r="G2417" s="174">
        <v>0</v>
      </c>
      <c r="H2417" s="174">
        <v>0</v>
      </c>
      <c r="I2417" s="174">
        <v>0</v>
      </c>
      <c r="J2417" s="174">
        <v>0</v>
      </c>
      <c r="K2417" s="174">
        <v>0</v>
      </c>
      <c r="L2417" s="174">
        <v>0</v>
      </c>
      <c r="M2417" s="174">
        <v>0</v>
      </c>
      <c r="N2417" s="174">
        <v>0</v>
      </c>
    </row>
    <row r="2418" spans="1:14" hidden="1" outlineLevel="1" x14ac:dyDescent="0.25"/>
    <row r="2419" spans="1:14" hidden="1" outlineLevel="1" x14ac:dyDescent="0.25"/>
    <row r="2420" spans="1:14" hidden="1" outlineLevel="1" x14ac:dyDescent="0.25">
      <c r="A2420" s="173" t="s">
        <v>387</v>
      </c>
    </row>
    <row r="2421" spans="1:14" hidden="1" outlineLevel="1" x14ac:dyDescent="0.25">
      <c r="A2421" s="175" t="s">
        <v>6</v>
      </c>
      <c r="B2421" s="175" t="s">
        <v>143</v>
      </c>
      <c r="C2421" s="175" t="s">
        <v>14</v>
      </c>
      <c r="D2421" s="173" t="s">
        <v>144</v>
      </c>
      <c r="E2421" s="173"/>
      <c r="F2421" s="174" t="s">
        <v>145</v>
      </c>
      <c r="G2421" s="174" t="s">
        <v>146</v>
      </c>
      <c r="H2421" s="174" t="s">
        <v>147</v>
      </c>
      <c r="I2421" s="174" t="s">
        <v>148</v>
      </c>
      <c r="J2421" s="174" t="s">
        <v>149</v>
      </c>
      <c r="K2421" s="174" t="s">
        <v>150</v>
      </c>
      <c r="L2421" s="174" t="s">
        <v>151</v>
      </c>
      <c r="M2421" s="174" t="s">
        <v>152</v>
      </c>
      <c r="N2421" s="174" t="s">
        <v>5</v>
      </c>
    </row>
    <row r="2422" spans="1:14" hidden="1" outlineLevel="1" x14ac:dyDescent="0.25">
      <c r="A2422" s="175" t="s">
        <v>388</v>
      </c>
      <c r="B2422" s="175" t="s">
        <v>389</v>
      </c>
      <c r="C2422" s="175" t="s">
        <v>155</v>
      </c>
      <c r="D2422" s="175" t="s">
        <v>156</v>
      </c>
      <c r="E2422" s="175"/>
      <c r="F2422" s="174">
        <v>0</v>
      </c>
      <c r="G2422" s="174">
        <v>0</v>
      </c>
      <c r="H2422" s="174">
        <v>0</v>
      </c>
      <c r="I2422" s="174">
        <v>0</v>
      </c>
      <c r="J2422" s="174">
        <v>0</v>
      </c>
      <c r="K2422" s="174">
        <v>0</v>
      </c>
      <c r="L2422" s="174">
        <v>0</v>
      </c>
      <c r="M2422" s="174">
        <v>0</v>
      </c>
      <c r="N2422" s="174">
        <v>0</v>
      </c>
    </row>
    <row r="2423" spans="1:14" hidden="1" outlineLevel="1" x14ac:dyDescent="0.25">
      <c r="A2423" s="175" t="s">
        <v>388</v>
      </c>
      <c r="B2423" s="175" t="s">
        <v>389</v>
      </c>
      <c r="C2423" s="175" t="s">
        <v>157</v>
      </c>
      <c r="D2423" s="175" t="s">
        <v>158</v>
      </c>
      <c r="E2423" s="175"/>
      <c r="F2423" s="174">
        <v>0</v>
      </c>
      <c r="G2423" s="174">
        <v>0</v>
      </c>
      <c r="H2423" s="174">
        <v>0</v>
      </c>
      <c r="I2423" s="174">
        <v>0</v>
      </c>
      <c r="J2423" s="174">
        <v>0</v>
      </c>
      <c r="K2423" s="174">
        <v>0</v>
      </c>
      <c r="L2423" s="174">
        <v>0</v>
      </c>
      <c r="M2423" s="174">
        <v>0</v>
      </c>
      <c r="N2423" s="174">
        <v>0</v>
      </c>
    </row>
    <row r="2424" spans="1:14" hidden="1" outlineLevel="1" x14ac:dyDescent="0.25">
      <c r="A2424" s="175" t="s">
        <v>388</v>
      </c>
      <c r="B2424" s="175" t="s">
        <v>389</v>
      </c>
      <c r="C2424" s="175" t="s">
        <v>159</v>
      </c>
      <c r="D2424" s="175" t="s">
        <v>160</v>
      </c>
      <c r="E2424" s="175"/>
      <c r="F2424" s="174">
        <v>0</v>
      </c>
      <c r="G2424" s="174">
        <v>0</v>
      </c>
      <c r="H2424" s="174">
        <v>0</v>
      </c>
      <c r="I2424" s="174">
        <v>0</v>
      </c>
      <c r="J2424" s="174">
        <v>0</v>
      </c>
      <c r="K2424" s="174">
        <v>0</v>
      </c>
      <c r="L2424" s="174">
        <v>0</v>
      </c>
      <c r="M2424" s="174">
        <v>0</v>
      </c>
      <c r="N2424" s="174">
        <v>0</v>
      </c>
    </row>
    <row r="2425" spans="1:14" hidden="1" outlineLevel="1" x14ac:dyDescent="0.25">
      <c r="A2425" s="175" t="s">
        <v>388</v>
      </c>
      <c r="B2425" s="175" t="s">
        <v>389</v>
      </c>
      <c r="C2425" s="175" t="s">
        <v>161</v>
      </c>
      <c r="D2425" s="175" t="s">
        <v>162</v>
      </c>
      <c r="E2425" s="175"/>
      <c r="F2425" s="174">
        <v>0</v>
      </c>
      <c r="G2425" s="174">
        <v>0</v>
      </c>
      <c r="H2425" s="174">
        <v>0</v>
      </c>
      <c r="I2425" s="174">
        <v>0</v>
      </c>
      <c r="J2425" s="174">
        <v>0</v>
      </c>
      <c r="K2425" s="174">
        <v>0</v>
      </c>
      <c r="L2425" s="174">
        <v>0</v>
      </c>
      <c r="M2425" s="174">
        <v>0</v>
      </c>
      <c r="N2425" s="174">
        <v>0</v>
      </c>
    </row>
    <row r="2426" spans="1:14" hidden="1" outlineLevel="1" x14ac:dyDescent="0.25">
      <c r="A2426" s="175" t="s">
        <v>388</v>
      </c>
      <c r="B2426" s="175" t="s">
        <v>389</v>
      </c>
      <c r="C2426" s="175" t="s">
        <v>163</v>
      </c>
      <c r="D2426" s="175" t="s">
        <v>164</v>
      </c>
      <c r="E2426" s="175"/>
      <c r="F2426" s="174">
        <v>0</v>
      </c>
      <c r="G2426" s="174">
        <v>0</v>
      </c>
      <c r="H2426" s="174">
        <v>0</v>
      </c>
      <c r="I2426" s="174">
        <v>0</v>
      </c>
      <c r="J2426" s="174">
        <v>0</v>
      </c>
      <c r="K2426" s="174">
        <v>0</v>
      </c>
      <c r="L2426" s="174">
        <v>0</v>
      </c>
      <c r="M2426" s="174">
        <v>0</v>
      </c>
      <c r="N2426" s="174">
        <v>0</v>
      </c>
    </row>
    <row r="2427" spans="1:14" hidden="1" outlineLevel="1" x14ac:dyDescent="0.25">
      <c r="A2427" s="175" t="s">
        <v>388</v>
      </c>
      <c r="B2427" s="175" t="s">
        <v>389</v>
      </c>
      <c r="C2427" s="175" t="s">
        <v>165</v>
      </c>
      <c r="D2427" s="175" t="s">
        <v>166</v>
      </c>
      <c r="E2427" s="175"/>
      <c r="F2427" s="174">
        <v>0</v>
      </c>
      <c r="G2427" s="174">
        <v>0</v>
      </c>
      <c r="H2427" s="174">
        <v>0</v>
      </c>
      <c r="I2427" s="174">
        <v>0</v>
      </c>
      <c r="J2427" s="174">
        <v>0</v>
      </c>
      <c r="K2427" s="174">
        <v>0</v>
      </c>
      <c r="L2427" s="174">
        <v>0</v>
      </c>
      <c r="M2427" s="174">
        <v>0</v>
      </c>
      <c r="N2427" s="174">
        <v>0</v>
      </c>
    </row>
    <row r="2428" spans="1:14" hidden="1" outlineLevel="1" x14ac:dyDescent="0.25">
      <c r="A2428" s="175" t="s">
        <v>388</v>
      </c>
      <c r="B2428" s="175" t="s">
        <v>389</v>
      </c>
      <c r="C2428" s="175" t="s">
        <v>167</v>
      </c>
      <c r="D2428" s="175" t="s">
        <v>168</v>
      </c>
      <c r="E2428" s="175"/>
      <c r="F2428" s="174">
        <v>0</v>
      </c>
      <c r="G2428" s="174">
        <v>0</v>
      </c>
      <c r="H2428" s="174">
        <v>0</v>
      </c>
      <c r="I2428" s="174">
        <v>0</v>
      </c>
      <c r="J2428" s="174">
        <v>0</v>
      </c>
      <c r="K2428" s="174">
        <v>0</v>
      </c>
      <c r="L2428" s="174">
        <v>0</v>
      </c>
      <c r="M2428" s="174">
        <v>0</v>
      </c>
      <c r="N2428" s="174">
        <v>0</v>
      </c>
    </row>
    <row r="2429" spans="1:14" hidden="1" outlineLevel="1" x14ac:dyDescent="0.25">
      <c r="A2429" s="175" t="s">
        <v>388</v>
      </c>
      <c r="B2429" s="175" t="s">
        <v>389</v>
      </c>
      <c r="C2429" s="175" t="s">
        <v>169</v>
      </c>
      <c r="D2429" s="175" t="s">
        <v>170</v>
      </c>
      <c r="E2429" s="175"/>
      <c r="F2429" s="174">
        <v>0</v>
      </c>
      <c r="G2429" s="174">
        <v>0</v>
      </c>
      <c r="H2429" s="174">
        <v>0</v>
      </c>
      <c r="I2429" s="174">
        <v>0</v>
      </c>
      <c r="J2429" s="174">
        <v>0</v>
      </c>
      <c r="K2429" s="174">
        <v>0</v>
      </c>
      <c r="L2429" s="174">
        <v>0</v>
      </c>
      <c r="M2429" s="174">
        <v>0</v>
      </c>
      <c r="N2429" s="174">
        <v>0</v>
      </c>
    </row>
    <row r="2430" spans="1:14" hidden="1" outlineLevel="1" x14ac:dyDescent="0.25">
      <c r="A2430" s="175" t="s">
        <v>388</v>
      </c>
      <c r="B2430" s="175" t="s">
        <v>389</v>
      </c>
      <c r="C2430" s="175" t="s">
        <v>171</v>
      </c>
      <c r="D2430" s="175" t="s">
        <v>172</v>
      </c>
      <c r="E2430" s="175"/>
      <c r="F2430" s="174">
        <v>0</v>
      </c>
      <c r="G2430" s="174">
        <v>0</v>
      </c>
      <c r="H2430" s="174">
        <v>0</v>
      </c>
      <c r="I2430" s="174">
        <v>0</v>
      </c>
      <c r="J2430" s="174">
        <v>0</v>
      </c>
      <c r="K2430" s="174">
        <v>0</v>
      </c>
      <c r="L2430" s="174">
        <v>0</v>
      </c>
      <c r="M2430" s="174">
        <v>0</v>
      </c>
      <c r="N2430" s="174">
        <v>0</v>
      </c>
    </row>
    <row r="2431" spans="1:14" hidden="1" outlineLevel="1" x14ac:dyDescent="0.25">
      <c r="A2431" s="175" t="s">
        <v>388</v>
      </c>
      <c r="B2431" s="175" t="s">
        <v>389</v>
      </c>
      <c r="C2431" s="175" t="s">
        <v>173</v>
      </c>
      <c r="D2431" s="175" t="s">
        <v>174</v>
      </c>
      <c r="E2431" s="175"/>
      <c r="F2431" s="174">
        <v>0</v>
      </c>
      <c r="G2431" s="174">
        <v>0</v>
      </c>
      <c r="H2431" s="174">
        <v>0</v>
      </c>
      <c r="I2431" s="174">
        <v>0</v>
      </c>
      <c r="J2431" s="174">
        <v>0</v>
      </c>
      <c r="K2431" s="174">
        <v>0</v>
      </c>
      <c r="L2431" s="174">
        <v>0</v>
      </c>
      <c r="M2431" s="174">
        <v>0</v>
      </c>
      <c r="N2431" s="174">
        <v>0</v>
      </c>
    </row>
    <row r="2432" spans="1:14" hidden="1" outlineLevel="1" x14ac:dyDescent="0.25">
      <c r="A2432" s="175" t="s">
        <v>388</v>
      </c>
      <c r="B2432" s="175" t="s">
        <v>389</v>
      </c>
      <c r="C2432" s="175" t="s">
        <v>175</v>
      </c>
      <c r="D2432" s="175" t="s">
        <v>176</v>
      </c>
      <c r="E2432" s="175"/>
      <c r="F2432" s="174">
        <v>0</v>
      </c>
      <c r="G2432" s="174">
        <v>0</v>
      </c>
      <c r="H2432" s="174">
        <v>0</v>
      </c>
      <c r="I2432" s="174">
        <v>0</v>
      </c>
      <c r="J2432" s="174">
        <v>0</v>
      </c>
      <c r="K2432" s="174">
        <v>0</v>
      </c>
      <c r="L2432" s="174">
        <v>0</v>
      </c>
      <c r="M2432" s="174">
        <v>0</v>
      </c>
      <c r="N2432" s="174">
        <v>0</v>
      </c>
    </row>
    <row r="2433" spans="1:14" hidden="1" outlineLevel="1" x14ac:dyDescent="0.25">
      <c r="A2433" s="175" t="s">
        <v>388</v>
      </c>
      <c r="B2433" s="175" t="s">
        <v>389</v>
      </c>
      <c r="C2433" s="175" t="s">
        <v>177</v>
      </c>
      <c r="D2433" s="175" t="s">
        <v>178</v>
      </c>
      <c r="E2433" s="175"/>
      <c r="F2433" s="174">
        <v>0</v>
      </c>
      <c r="G2433" s="174">
        <v>0</v>
      </c>
      <c r="H2433" s="174">
        <v>0</v>
      </c>
      <c r="I2433" s="174">
        <v>0</v>
      </c>
      <c r="J2433" s="174">
        <v>0</v>
      </c>
      <c r="K2433" s="174">
        <v>0</v>
      </c>
      <c r="L2433" s="174">
        <v>0</v>
      </c>
      <c r="M2433" s="174">
        <v>0</v>
      </c>
      <c r="N2433" s="174">
        <v>0</v>
      </c>
    </row>
    <row r="2434" spans="1:14" hidden="1" outlineLevel="1" x14ac:dyDescent="0.25">
      <c r="A2434" s="175" t="s">
        <v>388</v>
      </c>
      <c r="B2434" s="175" t="s">
        <v>389</v>
      </c>
      <c r="C2434" s="175" t="s">
        <v>179</v>
      </c>
      <c r="D2434" s="175" t="s">
        <v>180</v>
      </c>
      <c r="E2434" s="175"/>
      <c r="F2434" s="174">
        <v>3072</v>
      </c>
      <c r="G2434" s="174">
        <v>0</v>
      </c>
      <c r="H2434" s="174">
        <v>0</v>
      </c>
      <c r="I2434" s="174">
        <v>0</v>
      </c>
      <c r="J2434" s="174">
        <v>0</v>
      </c>
      <c r="K2434" s="174">
        <v>0</v>
      </c>
      <c r="L2434" s="174">
        <v>0</v>
      </c>
      <c r="M2434" s="174">
        <v>0</v>
      </c>
      <c r="N2434" s="174">
        <v>3072</v>
      </c>
    </row>
    <row r="2435" spans="1:14" hidden="1" outlineLevel="1" x14ac:dyDescent="0.25">
      <c r="A2435" s="175" t="s">
        <v>388</v>
      </c>
      <c r="B2435" s="175" t="s">
        <v>389</v>
      </c>
      <c r="C2435" s="175" t="s">
        <v>181</v>
      </c>
      <c r="D2435" s="175" t="s">
        <v>182</v>
      </c>
      <c r="E2435" s="175"/>
      <c r="F2435" s="174">
        <v>0</v>
      </c>
      <c r="G2435" s="174">
        <v>0</v>
      </c>
      <c r="H2435" s="174">
        <v>0</v>
      </c>
      <c r="I2435" s="174">
        <v>0</v>
      </c>
      <c r="J2435" s="174">
        <v>0</v>
      </c>
      <c r="K2435" s="174">
        <v>0</v>
      </c>
      <c r="L2435" s="174">
        <v>0</v>
      </c>
      <c r="M2435" s="174">
        <v>0</v>
      </c>
      <c r="N2435" s="174">
        <v>0</v>
      </c>
    </row>
    <row r="2436" spans="1:14" hidden="1" outlineLevel="1" x14ac:dyDescent="0.25">
      <c r="A2436" s="175" t="s">
        <v>388</v>
      </c>
      <c r="B2436" s="175" t="s">
        <v>389</v>
      </c>
      <c r="C2436" s="175" t="s">
        <v>183</v>
      </c>
      <c r="D2436" s="175" t="s">
        <v>184</v>
      </c>
      <c r="E2436" s="175"/>
      <c r="F2436" s="174">
        <v>0</v>
      </c>
      <c r="G2436" s="174">
        <v>0</v>
      </c>
      <c r="H2436" s="174">
        <v>0</v>
      </c>
      <c r="I2436" s="174">
        <v>0</v>
      </c>
      <c r="J2436" s="174">
        <v>0</v>
      </c>
      <c r="K2436" s="174">
        <v>0</v>
      </c>
      <c r="L2436" s="174">
        <v>0</v>
      </c>
      <c r="M2436" s="174">
        <v>0</v>
      </c>
      <c r="N2436" s="174">
        <v>0</v>
      </c>
    </row>
    <row r="2437" spans="1:14" hidden="1" outlineLevel="1" x14ac:dyDescent="0.25">
      <c r="A2437" s="175" t="s">
        <v>388</v>
      </c>
      <c r="B2437" s="175" t="s">
        <v>389</v>
      </c>
      <c r="C2437" s="175" t="s">
        <v>185</v>
      </c>
      <c r="D2437" s="175" t="s">
        <v>186</v>
      </c>
      <c r="E2437" s="175"/>
      <c r="F2437" s="174">
        <v>0</v>
      </c>
      <c r="G2437" s="174">
        <v>0</v>
      </c>
      <c r="H2437" s="174">
        <v>0</v>
      </c>
      <c r="I2437" s="174">
        <v>0</v>
      </c>
      <c r="J2437" s="174">
        <v>0</v>
      </c>
      <c r="K2437" s="174">
        <v>0</v>
      </c>
      <c r="L2437" s="174">
        <v>0</v>
      </c>
      <c r="M2437" s="174">
        <v>0</v>
      </c>
      <c r="N2437" s="174">
        <v>0</v>
      </c>
    </row>
    <row r="2438" spans="1:14" hidden="1" outlineLevel="1" x14ac:dyDescent="0.25">
      <c r="A2438" s="175" t="s">
        <v>388</v>
      </c>
      <c r="B2438" s="175" t="s">
        <v>389</v>
      </c>
      <c r="C2438" s="175" t="s">
        <v>187</v>
      </c>
      <c r="D2438" s="175" t="s">
        <v>188</v>
      </c>
      <c r="E2438" s="175"/>
      <c r="F2438" s="174">
        <v>0</v>
      </c>
      <c r="G2438" s="174">
        <v>0</v>
      </c>
      <c r="H2438" s="174">
        <v>0</v>
      </c>
      <c r="I2438" s="174">
        <v>0</v>
      </c>
      <c r="J2438" s="174">
        <v>0</v>
      </c>
      <c r="K2438" s="174">
        <v>0</v>
      </c>
      <c r="L2438" s="174">
        <v>0</v>
      </c>
      <c r="M2438" s="174">
        <v>0</v>
      </c>
      <c r="N2438" s="174">
        <v>0</v>
      </c>
    </row>
    <row r="2439" spans="1:14" hidden="1" outlineLevel="1" x14ac:dyDescent="0.25">
      <c r="A2439" s="175" t="s">
        <v>388</v>
      </c>
      <c r="B2439" s="175" t="s">
        <v>389</v>
      </c>
      <c r="C2439" s="175" t="s">
        <v>189</v>
      </c>
      <c r="D2439" s="175" t="s">
        <v>190</v>
      </c>
      <c r="E2439" s="175"/>
      <c r="F2439" s="174">
        <v>0</v>
      </c>
      <c r="G2439" s="174">
        <v>0</v>
      </c>
      <c r="H2439" s="174">
        <v>0</v>
      </c>
      <c r="I2439" s="174">
        <v>0</v>
      </c>
      <c r="J2439" s="174">
        <v>0</v>
      </c>
      <c r="K2439" s="174">
        <v>0</v>
      </c>
      <c r="L2439" s="174">
        <v>0</v>
      </c>
      <c r="M2439" s="174">
        <v>0</v>
      </c>
      <c r="N2439" s="174">
        <v>0</v>
      </c>
    </row>
    <row r="2440" spans="1:14" hidden="1" outlineLevel="1" x14ac:dyDescent="0.25">
      <c r="A2440" s="175" t="s">
        <v>388</v>
      </c>
      <c r="B2440" s="175" t="s">
        <v>389</v>
      </c>
      <c r="C2440" s="175" t="s">
        <v>191</v>
      </c>
      <c r="D2440" s="175" t="s">
        <v>192</v>
      </c>
      <c r="E2440" s="175"/>
      <c r="F2440" s="174">
        <v>0</v>
      </c>
      <c r="G2440" s="174">
        <v>0</v>
      </c>
      <c r="H2440" s="174">
        <v>0</v>
      </c>
      <c r="I2440" s="174">
        <v>0</v>
      </c>
      <c r="J2440" s="174">
        <v>0</v>
      </c>
      <c r="K2440" s="174">
        <v>0</v>
      </c>
      <c r="L2440" s="174">
        <v>0</v>
      </c>
      <c r="M2440" s="174">
        <v>0</v>
      </c>
      <c r="N2440" s="174">
        <v>0</v>
      </c>
    </row>
    <row r="2441" spans="1:14" hidden="1" outlineLevel="1" x14ac:dyDescent="0.25">
      <c r="A2441" s="175" t="s">
        <v>388</v>
      </c>
      <c r="B2441" s="175" t="s">
        <v>389</v>
      </c>
      <c r="C2441" s="175" t="s">
        <v>193</v>
      </c>
      <c r="D2441" s="175" t="s">
        <v>194</v>
      </c>
      <c r="E2441" s="175"/>
      <c r="F2441" s="174">
        <v>0</v>
      </c>
      <c r="G2441" s="174">
        <v>0</v>
      </c>
      <c r="H2441" s="174">
        <v>0</v>
      </c>
      <c r="I2441" s="174">
        <v>0</v>
      </c>
      <c r="J2441" s="174">
        <v>0</v>
      </c>
      <c r="K2441" s="174">
        <v>0</v>
      </c>
      <c r="L2441" s="174">
        <v>0</v>
      </c>
      <c r="M2441" s="174">
        <v>0</v>
      </c>
      <c r="N2441" s="174">
        <v>0</v>
      </c>
    </row>
    <row r="2442" spans="1:14" hidden="1" outlineLevel="1" x14ac:dyDescent="0.25">
      <c r="A2442" s="175" t="s">
        <v>388</v>
      </c>
      <c r="B2442" s="175" t="s">
        <v>389</v>
      </c>
      <c r="C2442" s="175" t="s">
        <v>195</v>
      </c>
      <c r="D2442" s="175" t="s">
        <v>196</v>
      </c>
      <c r="E2442" s="175"/>
      <c r="F2442" s="174">
        <v>0</v>
      </c>
      <c r="G2442" s="174">
        <v>0</v>
      </c>
      <c r="H2442" s="174">
        <v>0</v>
      </c>
      <c r="I2442" s="174">
        <v>0</v>
      </c>
      <c r="J2442" s="174">
        <v>0</v>
      </c>
      <c r="K2442" s="174">
        <v>0</v>
      </c>
      <c r="L2442" s="174">
        <v>0</v>
      </c>
      <c r="M2442" s="174">
        <v>0</v>
      </c>
      <c r="N2442" s="174">
        <v>0</v>
      </c>
    </row>
    <row r="2443" spans="1:14" hidden="1" outlineLevel="1" x14ac:dyDescent="0.25">
      <c r="A2443" s="175" t="s">
        <v>388</v>
      </c>
      <c r="B2443" s="175" t="s">
        <v>389</v>
      </c>
      <c r="C2443" s="175" t="s">
        <v>197</v>
      </c>
      <c r="D2443" s="175" t="s">
        <v>198</v>
      </c>
      <c r="E2443" s="175"/>
      <c r="F2443" s="174">
        <v>0</v>
      </c>
      <c r="G2443" s="174">
        <v>0</v>
      </c>
      <c r="H2443" s="174">
        <v>0</v>
      </c>
      <c r="I2443" s="174">
        <v>0</v>
      </c>
      <c r="J2443" s="174">
        <v>0</v>
      </c>
      <c r="K2443" s="174">
        <v>0</v>
      </c>
      <c r="L2443" s="174">
        <v>0</v>
      </c>
      <c r="M2443" s="174">
        <v>0</v>
      </c>
      <c r="N2443" s="174">
        <v>0</v>
      </c>
    </row>
    <row r="2444" spans="1:14" hidden="1" outlineLevel="1" x14ac:dyDescent="0.25">
      <c r="A2444" s="175" t="s">
        <v>388</v>
      </c>
      <c r="B2444" s="175" t="s">
        <v>389</v>
      </c>
      <c r="C2444" s="175" t="s">
        <v>199</v>
      </c>
      <c r="D2444" s="175" t="s">
        <v>200</v>
      </c>
      <c r="E2444" s="175"/>
      <c r="F2444" s="174">
        <v>0</v>
      </c>
      <c r="G2444" s="174">
        <v>0</v>
      </c>
      <c r="H2444" s="174">
        <v>0</v>
      </c>
      <c r="I2444" s="174">
        <v>0</v>
      </c>
      <c r="J2444" s="174">
        <v>0</v>
      </c>
      <c r="K2444" s="174">
        <v>0</v>
      </c>
      <c r="L2444" s="174">
        <v>0</v>
      </c>
      <c r="M2444" s="174">
        <v>0</v>
      </c>
      <c r="N2444" s="174">
        <v>0</v>
      </c>
    </row>
    <row r="2445" spans="1:14" hidden="1" outlineLevel="1" x14ac:dyDescent="0.25">
      <c r="A2445" s="175" t="s">
        <v>388</v>
      </c>
      <c r="B2445" s="175" t="s">
        <v>389</v>
      </c>
      <c r="C2445" s="175" t="s">
        <v>201</v>
      </c>
      <c r="D2445" s="175" t="s">
        <v>202</v>
      </c>
      <c r="E2445" s="175"/>
      <c r="F2445" s="174">
        <v>0</v>
      </c>
      <c r="G2445" s="174">
        <v>0</v>
      </c>
      <c r="H2445" s="174">
        <v>0</v>
      </c>
      <c r="I2445" s="174">
        <v>0</v>
      </c>
      <c r="J2445" s="174">
        <v>0</v>
      </c>
      <c r="K2445" s="174">
        <v>0</v>
      </c>
      <c r="L2445" s="174">
        <v>0</v>
      </c>
      <c r="M2445" s="174">
        <v>0</v>
      </c>
      <c r="N2445" s="174">
        <v>0</v>
      </c>
    </row>
    <row r="2446" spans="1:14" hidden="1" outlineLevel="1" x14ac:dyDescent="0.25">
      <c r="A2446" s="175" t="s">
        <v>388</v>
      </c>
      <c r="B2446" s="175" t="s">
        <v>389</v>
      </c>
      <c r="C2446" s="175" t="s">
        <v>203</v>
      </c>
      <c r="D2446" s="175" t="s">
        <v>204</v>
      </c>
      <c r="E2446" s="175"/>
      <c r="F2446" s="174">
        <v>0</v>
      </c>
      <c r="G2446" s="174">
        <v>0</v>
      </c>
      <c r="H2446" s="174">
        <v>0</v>
      </c>
      <c r="I2446" s="174">
        <v>0</v>
      </c>
      <c r="J2446" s="174">
        <v>0</v>
      </c>
      <c r="K2446" s="174">
        <v>0</v>
      </c>
      <c r="L2446" s="174">
        <v>0</v>
      </c>
      <c r="M2446" s="174">
        <v>0</v>
      </c>
      <c r="N2446" s="174">
        <v>0</v>
      </c>
    </row>
    <row r="2447" spans="1:14" hidden="1" outlineLevel="1" x14ac:dyDescent="0.25">
      <c r="A2447" s="175" t="s">
        <v>388</v>
      </c>
      <c r="B2447" s="175" t="s">
        <v>389</v>
      </c>
      <c r="C2447" s="175" t="s">
        <v>205</v>
      </c>
      <c r="D2447" s="175" t="s">
        <v>206</v>
      </c>
      <c r="E2447" s="175"/>
      <c r="F2447" s="174">
        <v>0</v>
      </c>
      <c r="G2447" s="174">
        <v>0</v>
      </c>
      <c r="H2447" s="174">
        <v>0</v>
      </c>
      <c r="I2447" s="174">
        <v>0</v>
      </c>
      <c r="J2447" s="174">
        <v>0</v>
      </c>
      <c r="K2447" s="174">
        <v>0</v>
      </c>
      <c r="L2447" s="174">
        <v>0</v>
      </c>
      <c r="M2447" s="174">
        <v>0</v>
      </c>
      <c r="N2447" s="174">
        <v>0</v>
      </c>
    </row>
    <row r="2448" spans="1:14" hidden="1" outlineLevel="1" x14ac:dyDescent="0.25">
      <c r="A2448" s="175" t="s">
        <v>388</v>
      </c>
      <c r="B2448" s="175" t="s">
        <v>389</v>
      </c>
      <c r="C2448" s="175" t="s">
        <v>207</v>
      </c>
      <c r="D2448" s="175" t="s">
        <v>208</v>
      </c>
      <c r="E2448" s="175"/>
      <c r="F2448" s="174">
        <v>0</v>
      </c>
      <c r="G2448" s="174">
        <v>0</v>
      </c>
      <c r="H2448" s="174">
        <v>0</v>
      </c>
      <c r="I2448" s="174">
        <v>0</v>
      </c>
      <c r="J2448" s="174">
        <v>0</v>
      </c>
      <c r="K2448" s="174">
        <v>0</v>
      </c>
      <c r="L2448" s="174">
        <v>0</v>
      </c>
      <c r="M2448" s="174">
        <v>0</v>
      </c>
      <c r="N2448" s="174">
        <v>0</v>
      </c>
    </row>
    <row r="2449" spans="1:14" hidden="1" outlineLevel="1" x14ac:dyDescent="0.25">
      <c r="A2449" s="175" t="s">
        <v>388</v>
      </c>
      <c r="B2449" s="175" t="s">
        <v>389</v>
      </c>
      <c r="C2449" s="175" t="s">
        <v>209</v>
      </c>
      <c r="D2449" s="175" t="s">
        <v>210</v>
      </c>
      <c r="E2449" s="175"/>
      <c r="F2449" s="174">
        <v>3072</v>
      </c>
      <c r="G2449" s="174">
        <v>0</v>
      </c>
      <c r="H2449" s="174">
        <v>0</v>
      </c>
      <c r="I2449" s="174">
        <v>0</v>
      </c>
      <c r="J2449" s="174">
        <v>0</v>
      </c>
      <c r="K2449" s="174">
        <v>0</v>
      </c>
      <c r="L2449" s="174">
        <v>0</v>
      </c>
      <c r="M2449" s="174">
        <v>0</v>
      </c>
      <c r="N2449" s="174">
        <v>3072</v>
      </c>
    </row>
    <row r="2450" spans="1:14" hidden="1" outlineLevel="1" x14ac:dyDescent="0.25">
      <c r="D2450" s="173" t="s">
        <v>211</v>
      </c>
      <c r="E2450" s="173"/>
    </row>
    <row r="2451" spans="1:14" hidden="1" outlineLevel="1" x14ac:dyDescent="0.25">
      <c r="A2451" s="175" t="s">
        <v>388</v>
      </c>
      <c r="B2451" s="175" t="s">
        <v>389</v>
      </c>
      <c r="C2451" s="175" t="s">
        <v>212</v>
      </c>
      <c r="D2451" s="175" t="s">
        <v>213</v>
      </c>
      <c r="E2451" s="175"/>
      <c r="F2451" s="174">
        <v>0</v>
      </c>
      <c r="G2451" s="174">
        <v>0</v>
      </c>
      <c r="H2451" s="174">
        <v>0</v>
      </c>
      <c r="I2451" s="174">
        <v>0</v>
      </c>
      <c r="J2451" s="174">
        <v>0</v>
      </c>
      <c r="K2451" s="174">
        <v>0</v>
      </c>
      <c r="L2451" s="174">
        <v>0</v>
      </c>
      <c r="M2451" s="174">
        <v>0</v>
      </c>
      <c r="N2451" s="174">
        <v>0</v>
      </c>
    </row>
    <row r="2452" spans="1:14" hidden="1" outlineLevel="1" x14ac:dyDescent="0.25">
      <c r="A2452" s="175" t="s">
        <v>388</v>
      </c>
      <c r="B2452" s="175" t="s">
        <v>389</v>
      </c>
      <c r="C2452" s="175" t="s">
        <v>214</v>
      </c>
      <c r="D2452" s="175" t="s">
        <v>215</v>
      </c>
      <c r="E2452" s="175"/>
      <c r="F2452" s="174">
        <v>0</v>
      </c>
      <c r="G2452" s="174">
        <v>0</v>
      </c>
      <c r="H2452" s="174">
        <v>0</v>
      </c>
      <c r="I2452" s="174">
        <v>0</v>
      </c>
      <c r="J2452" s="174">
        <v>0</v>
      </c>
      <c r="K2452" s="174">
        <v>0</v>
      </c>
      <c r="L2452" s="174">
        <v>0</v>
      </c>
      <c r="M2452" s="174">
        <v>0</v>
      </c>
      <c r="N2452" s="174">
        <v>0</v>
      </c>
    </row>
    <row r="2453" spans="1:14" hidden="1" outlineLevel="1" x14ac:dyDescent="0.25">
      <c r="A2453" s="175" t="s">
        <v>388</v>
      </c>
      <c r="B2453" s="175" t="s">
        <v>389</v>
      </c>
      <c r="C2453" s="175" t="s">
        <v>216</v>
      </c>
      <c r="D2453" s="175" t="s">
        <v>217</v>
      </c>
      <c r="E2453" s="175"/>
      <c r="F2453" s="174">
        <v>0</v>
      </c>
      <c r="G2453" s="174">
        <v>0</v>
      </c>
      <c r="H2453" s="174">
        <v>0</v>
      </c>
      <c r="I2453" s="174">
        <v>0</v>
      </c>
      <c r="J2453" s="174">
        <v>0</v>
      </c>
      <c r="K2453" s="174">
        <v>0</v>
      </c>
      <c r="L2453" s="174">
        <v>0</v>
      </c>
      <c r="M2453" s="174">
        <v>0</v>
      </c>
      <c r="N2453" s="174">
        <v>0</v>
      </c>
    </row>
    <row r="2454" spans="1:14" hidden="1" outlineLevel="1" x14ac:dyDescent="0.25">
      <c r="A2454" s="175" t="s">
        <v>388</v>
      </c>
      <c r="B2454" s="175" t="s">
        <v>389</v>
      </c>
      <c r="C2454" s="175" t="s">
        <v>218</v>
      </c>
      <c r="D2454" s="175" t="s">
        <v>219</v>
      </c>
      <c r="E2454" s="175"/>
      <c r="F2454" s="174">
        <v>0</v>
      </c>
      <c r="G2454" s="174">
        <v>0</v>
      </c>
      <c r="H2454" s="174">
        <v>0</v>
      </c>
      <c r="I2454" s="174">
        <v>0</v>
      </c>
      <c r="J2454" s="174">
        <v>0</v>
      </c>
      <c r="K2454" s="174">
        <v>0</v>
      </c>
      <c r="L2454" s="174">
        <v>0</v>
      </c>
      <c r="M2454" s="174">
        <v>0</v>
      </c>
      <c r="N2454" s="174">
        <v>0</v>
      </c>
    </row>
    <row r="2455" spans="1:14" hidden="1" outlineLevel="1" x14ac:dyDescent="0.25">
      <c r="A2455" s="175" t="s">
        <v>388</v>
      </c>
      <c r="B2455" s="175" t="s">
        <v>389</v>
      </c>
      <c r="C2455" s="175" t="s">
        <v>482</v>
      </c>
      <c r="D2455" s="175" t="s">
        <v>483</v>
      </c>
      <c r="E2455" s="175"/>
      <c r="F2455" s="174">
        <v>0</v>
      </c>
      <c r="G2455" s="174">
        <v>0</v>
      </c>
      <c r="H2455" s="174">
        <v>0</v>
      </c>
      <c r="I2455" s="174">
        <v>0</v>
      </c>
      <c r="J2455" s="174">
        <v>0</v>
      </c>
      <c r="K2455" s="174">
        <v>0</v>
      </c>
      <c r="L2455" s="174">
        <v>0</v>
      </c>
      <c r="M2455" s="174">
        <v>0</v>
      </c>
      <c r="N2455" s="174">
        <v>0</v>
      </c>
    </row>
    <row r="2456" spans="1:14" hidden="1" outlineLevel="1" x14ac:dyDescent="0.25">
      <c r="A2456" s="175" t="s">
        <v>388</v>
      </c>
      <c r="B2456" s="175" t="s">
        <v>389</v>
      </c>
      <c r="C2456" s="175" t="s">
        <v>484</v>
      </c>
      <c r="D2456" s="175" t="s">
        <v>220</v>
      </c>
      <c r="E2456" s="175"/>
      <c r="F2456" s="174">
        <v>0</v>
      </c>
      <c r="G2456" s="174">
        <v>0</v>
      </c>
      <c r="H2456" s="174">
        <v>0</v>
      </c>
      <c r="I2456" s="174">
        <v>0</v>
      </c>
      <c r="J2456" s="174">
        <v>0</v>
      </c>
      <c r="K2456" s="174">
        <v>0</v>
      </c>
      <c r="L2456" s="174">
        <v>0</v>
      </c>
      <c r="M2456" s="174">
        <v>0</v>
      </c>
      <c r="N2456" s="174">
        <v>0</v>
      </c>
    </row>
    <row r="2457" spans="1:14" hidden="1" outlineLevel="1" x14ac:dyDescent="0.25"/>
    <row r="2458" spans="1:14" hidden="1" outlineLevel="1" x14ac:dyDescent="0.25"/>
    <row r="2459" spans="1:14" hidden="1" outlineLevel="1" x14ac:dyDescent="0.25">
      <c r="A2459" s="173" t="s">
        <v>390</v>
      </c>
    </row>
    <row r="2460" spans="1:14" hidden="1" outlineLevel="1" x14ac:dyDescent="0.25">
      <c r="A2460" s="175" t="s">
        <v>6</v>
      </c>
      <c r="B2460" s="175" t="s">
        <v>143</v>
      </c>
      <c r="C2460" s="175" t="s">
        <v>14</v>
      </c>
      <c r="D2460" s="173" t="s">
        <v>144</v>
      </c>
      <c r="E2460" s="173"/>
      <c r="F2460" s="174" t="s">
        <v>145</v>
      </c>
      <c r="G2460" s="174" t="s">
        <v>146</v>
      </c>
      <c r="H2460" s="174" t="s">
        <v>147</v>
      </c>
      <c r="I2460" s="174" t="s">
        <v>148</v>
      </c>
      <c r="J2460" s="174" t="s">
        <v>149</v>
      </c>
      <c r="K2460" s="174" t="s">
        <v>150</v>
      </c>
      <c r="L2460" s="174" t="s">
        <v>151</v>
      </c>
      <c r="M2460" s="174" t="s">
        <v>152</v>
      </c>
      <c r="N2460" s="174" t="s">
        <v>5</v>
      </c>
    </row>
    <row r="2461" spans="1:14" hidden="1" outlineLevel="1" x14ac:dyDescent="0.25">
      <c r="A2461" s="175" t="s">
        <v>391</v>
      </c>
      <c r="B2461" s="175" t="s">
        <v>392</v>
      </c>
      <c r="C2461" s="175" t="s">
        <v>155</v>
      </c>
      <c r="D2461" s="175" t="s">
        <v>156</v>
      </c>
      <c r="E2461" s="175"/>
      <c r="F2461" s="174">
        <v>135120</v>
      </c>
      <c r="G2461" s="174">
        <v>0</v>
      </c>
      <c r="H2461" s="174">
        <v>0</v>
      </c>
      <c r="I2461" s="174">
        <v>0</v>
      </c>
      <c r="J2461" s="174">
        <v>21824</v>
      </c>
      <c r="K2461" s="174">
        <v>0</v>
      </c>
      <c r="L2461" s="174">
        <v>0</v>
      </c>
      <c r="M2461" s="174">
        <v>0</v>
      </c>
      <c r="N2461" s="174">
        <v>156944</v>
      </c>
    </row>
    <row r="2462" spans="1:14" hidden="1" outlineLevel="1" x14ac:dyDescent="0.25">
      <c r="A2462" s="175" t="s">
        <v>391</v>
      </c>
      <c r="B2462" s="175" t="s">
        <v>392</v>
      </c>
      <c r="C2462" s="175" t="s">
        <v>157</v>
      </c>
      <c r="D2462" s="175" t="s">
        <v>158</v>
      </c>
      <c r="E2462" s="175"/>
      <c r="F2462" s="174">
        <v>5904</v>
      </c>
      <c r="G2462" s="174">
        <v>0</v>
      </c>
      <c r="H2462" s="174">
        <v>0</v>
      </c>
      <c r="I2462" s="174">
        <v>0</v>
      </c>
      <c r="J2462" s="174">
        <v>1032176</v>
      </c>
      <c r="K2462" s="174">
        <v>0</v>
      </c>
      <c r="L2462" s="174">
        <v>0</v>
      </c>
      <c r="M2462" s="174">
        <v>0</v>
      </c>
      <c r="N2462" s="174">
        <v>1038080</v>
      </c>
    </row>
    <row r="2463" spans="1:14" hidden="1" outlineLevel="1" x14ac:dyDescent="0.25">
      <c r="A2463" s="175" t="s">
        <v>391</v>
      </c>
      <c r="B2463" s="175" t="s">
        <v>392</v>
      </c>
      <c r="C2463" s="175" t="s">
        <v>159</v>
      </c>
      <c r="D2463" s="175" t="s">
        <v>160</v>
      </c>
      <c r="E2463" s="175"/>
      <c r="F2463" s="174">
        <v>0</v>
      </c>
      <c r="G2463" s="174">
        <v>3144736</v>
      </c>
      <c r="H2463" s="174">
        <v>0</v>
      </c>
      <c r="I2463" s="174">
        <v>0</v>
      </c>
      <c r="J2463" s="174">
        <v>45264</v>
      </c>
      <c r="K2463" s="174">
        <v>3568</v>
      </c>
      <c r="L2463" s="174">
        <v>0</v>
      </c>
      <c r="M2463" s="174">
        <v>0</v>
      </c>
      <c r="N2463" s="174">
        <v>3193568</v>
      </c>
    </row>
    <row r="2464" spans="1:14" hidden="1" outlineLevel="1" x14ac:dyDescent="0.25">
      <c r="A2464" s="175" t="s">
        <v>391</v>
      </c>
      <c r="B2464" s="175" t="s">
        <v>392</v>
      </c>
      <c r="C2464" s="175" t="s">
        <v>161</v>
      </c>
      <c r="D2464" s="175" t="s">
        <v>162</v>
      </c>
      <c r="E2464" s="175"/>
      <c r="F2464" s="174">
        <v>88224</v>
      </c>
      <c r="G2464" s="174">
        <v>319488</v>
      </c>
      <c r="H2464" s="174">
        <v>0</v>
      </c>
      <c r="I2464" s="174">
        <v>0</v>
      </c>
      <c r="J2464" s="174">
        <v>398784</v>
      </c>
      <c r="K2464" s="174">
        <v>152032</v>
      </c>
      <c r="L2464" s="174">
        <v>0</v>
      </c>
      <c r="M2464" s="174">
        <v>0</v>
      </c>
      <c r="N2464" s="174">
        <v>958528</v>
      </c>
    </row>
    <row r="2465" spans="1:14" hidden="1" outlineLevel="1" x14ac:dyDescent="0.25">
      <c r="A2465" s="175" t="s">
        <v>391</v>
      </c>
      <c r="B2465" s="175" t="s">
        <v>392</v>
      </c>
      <c r="C2465" s="175" t="s">
        <v>163</v>
      </c>
      <c r="D2465" s="175" t="s">
        <v>164</v>
      </c>
      <c r="E2465" s="175"/>
      <c r="F2465" s="174">
        <v>0</v>
      </c>
      <c r="G2465" s="174">
        <v>0</v>
      </c>
      <c r="H2465" s="174">
        <v>0</v>
      </c>
      <c r="I2465" s="174">
        <v>0</v>
      </c>
      <c r="J2465" s="174">
        <v>1152</v>
      </c>
      <c r="K2465" s="174">
        <v>0</v>
      </c>
      <c r="L2465" s="174">
        <v>0</v>
      </c>
      <c r="M2465" s="174">
        <v>0</v>
      </c>
      <c r="N2465" s="174">
        <v>1152</v>
      </c>
    </row>
    <row r="2466" spans="1:14" hidden="1" outlineLevel="1" x14ac:dyDescent="0.25">
      <c r="A2466" s="175" t="s">
        <v>391</v>
      </c>
      <c r="B2466" s="175" t="s">
        <v>392</v>
      </c>
      <c r="C2466" s="175" t="s">
        <v>165</v>
      </c>
      <c r="D2466" s="175" t="s">
        <v>166</v>
      </c>
      <c r="E2466" s="175"/>
      <c r="F2466" s="174">
        <v>49536</v>
      </c>
      <c r="G2466" s="174">
        <v>0</v>
      </c>
      <c r="H2466" s="174">
        <v>0</v>
      </c>
      <c r="I2466" s="174">
        <v>0</v>
      </c>
      <c r="J2466" s="174">
        <v>102208</v>
      </c>
      <c r="K2466" s="174">
        <v>0</v>
      </c>
      <c r="L2466" s="174">
        <v>0</v>
      </c>
      <c r="M2466" s="174">
        <v>0</v>
      </c>
      <c r="N2466" s="174">
        <v>151744</v>
      </c>
    </row>
    <row r="2467" spans="1:14" hidden="1" outlineLevel="1" x14ac:dyDescent="0.25">
      <c r="A2467" s="175" t="s">
        <v>391</v>
      </c>
      <c r="B2467" s="175" t="s">
        <v>392</v>
      </c>
      <c r="C2467" s="175" t="s">
        <v>167</v>
      </c>
      <c r="D2467" s="175" t="s">
        <v>168</v>
      </c>
      <c r="E2467" s="175"/>
      <c r="F2467" s="174">
        <v>0</v>
      </c>
      <c r="G2467" s="174">
        <v>313552</v>
      </c>
      <c r="H2467" s="174">
        <v>0</v>
      </c>
      <c r="I2467" s="174">
        <v>0</v>
      </c>
      <c r="J2467" s="174">
        <v>0</v>
      </c>
      <c r="K2467" s="174">
        <v>509552</v>
      </c>
      <c r="L2467" s="174">
        <v>0</v>
      </c>
      <c r="M2467" s="174">
        <v>0</v>
      </c>
      <c r="N2467" s="174">
        <v>823104</v>
      </c>
    </row>
    <row r="2468" spans="1:14" hidden="1" outlineLevel="1" x14ac:dyDescent="0.25">
      <c r="A2468" s="175" t="s">
        <v>391</v>
      </c>
      <c r="B2468" s="175" t="s">
        <v>392</v>
      </c>
      <c r="C2468" s="175" t="s">
        <v>169</v>
      </c>
      <c r="D2468" s="175" t="s">
        <v>170</v>
      </c>
      <c r="E2468" s="175"/>
      <c r="F2468" s="174">
        <v>0</v>
      </c>
      <c r="G2468" s="174">
        <v>0</v>
      </c>
      <c r="H2468" s="174">
        <v>0</v>
      </c>
      <c r="I2468" s="174">
        <v>0</v>
      </c>
      <c r="J2468" s="174">
        <v>112512</v>
      </c>
      <c r="K2468" s="174">
        <v>0</v>
      </c>
      <c r="L2468" s="174">
        <v>0</v>
      </c>
      <c r="M2468" s="174">
        <v>0</v>
      </c>
      <c r="N2468" s="174">
        <v>112512</v>
      </c>
    </row>
    <row r="2469" spans="1:14" hidden="1" outlineLevel="1" x14ac:dyDescent="0.25">
      <c r="A2469" s="175" t="s">
        <v>391</v>
      </c>
      <c r="B2469" s="175" t="s">
        <v>392</v>
      </c>
      <c r="C2469" s="175" t="s">
        <v>171</v>
      </c>
      <c r="D2469" s="175" t="s">
        <v>172</v>
      </c>
      <c r="E2469" s="175"/>
      <c r="F2469" s="174">
        <v>62976</v>
      </c>
      <c r="G2469" s="174">
        <v>63344</v>
      </c>
      <c r="H2469" s="174">
        <v>0</v>
      </c>
      <c r="I2469" s="174">
        <v>0</v>
      </c>
      <c r="J2469" s="174">
        <v>636786</v>
      </c>
      <c r="K2469" s="174">
        <v>17280</v>
      </c>
      <c r="L2469" s="174">
        <v>0</v>
      </c>
      <c r="M2469" s="174">
        <v>0</v>
      </c>
      <c r="N2469" s="174">
        <v>780386</v>
      </c>
    </row>
    <row r="2470" spans="1:14" hidden="1" outlineLevel="1" x14ac:dyDescent="0.25">
      <c r="A2470" s="175" t="s">
        <v>391</v>
      </c>
      <c r="B2470" s="175" t="s">
        <v>392</v>
      </c>
      <c r="C2470" s="175" t="s">
        <v>173</v>
      </c>
      <c r="D2470" s="175" t="s">
        <v>174</v>
      </c>
      <c r="E2470" s="175"/>
      <c r="F2470" s="174">
        <v>0</v>
      </c>
      <c r="G2470" s="174">
        <v>23312</v>
      </c>
      <c r="H2470" s="174">
        <v>0</v>
      </c>
      <c r="I2470" s="174">
        <v>0</v>
      </c>
      <c r="J2470" s="174">
        <v>0</v>
      </c>
      <c r="K2470" s="174">
        <v>0</v>
      </c>
      <c r="L2470" s="174">
        <v>0</v>
      </c>
      <c r="M2470" s="174">
        <v>0</v>
      </c>
      <c r="N2470" s="174">
        <v>23312</v>
      </c>
    </row>
    <row r="2471" spans="1:14" hidden="1" outlineLevel="1" x14ac:dyDescent="0.25">
      <c r="A2471" s="175" t="s">
        <v>391</v>
      </c>
      <c r="B2471" s="175" t="s">
        <v>392</v>
      </c>
      <c r="C2471" s="175" t="s">
        <v>175</v>
      </c>
      <c r="D2471" s="175" t="s">
        <v>176</v>
      </c>
      <c r="E2471" s="175"/>
      <c r="F2471" s="174">
        <v>0</v>
      </c>
      <c r="G2471" s="174">
        <v>13038</v>
      </c>
      <c r="H2471" s="174">
        <v>0</v>
      </c>
      <c r="I2471" s="174">
        <v>0</v>
      </c>
      <c r="J2471" s="174">
        <v>0</v>
      </c>
      <c r="K2471" s="174">
        <v>467492</v>
      </c>
      <c r="L2471" s="174">
        <v>0</v>
      </c>
      <c r="M2471" s="174">
        <v>0</v>
      </c>
      <c r="N2471" s="174">
        <v>480530</v>
      </c>
    </row>
    <row r="2472" spans="1:14" hidden="1" outlineLevel="1" x14ac:dyDescent="0.25">
      <c r="A2472" s="175" t="s">
        <v>391</v>
      </c>
      <c r="B2472" s="175" t="s">
        <v>392</v>
      </c>
      <c r="C2472" s="175" t="s">
        <v>177</v>
      </c>
      <c r="D2472" s="175" t="s">
        <v>178</v>
      </c>
      <c r="E2472" s="175"/>
      <c r="F2472" s="174">
        <v>8534416</v>
      </c>
      <c r="G2472" s="174">
        <v>0</v>
      </c>
      <c r="H2472" s="174">
        <v>0</v>
      </c>
      <c r="I2472" s="174">
        <v>0</v>
      </c>
      <c r="J2472" s="174">
        <v>48</v>
      </c>
      <c r="K2472" s="174">
        <v>0</v>
      </c>
      <c r="L2472" s="174">
        <v>0</v>
      </c>
      <c r="M2472" s="174">
        <v>0</v>
      </c>
      <c r="N2472" s="174">
        <v>8534464</v>
      </c>
    </row>
    <row r="2473" spans="1:14" hidden="1" outlineLevel="1" x14ac:dyDescent="0.25">
      <c r="A2473" s="175" t="s">
        <v>391</v>
      </c>
      <c r="B2473" s="175" t="s">
        <v>392</v>
      </c>
      <c r="C2473" s="175" t="s">
        <v>179</v>
      </c>
      <c r="D2473" s="175" t="s">
        <v>180</v>
      </c>
      <c r="E2473" s="175"/>
      <c r="F2473" s="174">
        <v>1191152</v>
      </c>
      <c r="G2473" s="174">
        <v>0</v>
      </c>
      <c r="H2473" s="174">
        <v>0</v>
      </c>
      <c r="I2473" s="174">
        <v>0</v>
      </c>
      <c r="J2473" s="174">
        <v>1280</v>
      </c>
      <c r="K2473" s="174">
        <v>0</v>
      </c>
      <c r="L2473" s="174">
        <v>0</v>
      </c>
      <c r="M2473" s="174">
        <v>0</v>
      </c>
      <c r="N2473" s="174">
        <v>1192432</v>
      </c>
    </row>
    <row r="2474" spans="1:14" hidden="1" outlineLevel="1" x14ac:dyDescent="0.25">
      <c r="A2474" s="175" t="s">
        <v>391</v>
      </c>
      <c r="B2474" s="175" t="s">
        <v>392</v>
      </c>
      <c r="C2474" s="175" t="s">
        <v>181</v>
      </c>
      <c r="D2474" s="175" t="s">
        <v>182</v>
      </c>
      <c r="E2474" s="175"/>
      <c r="F2474" s="174">
        <v>0</v>
      </c>
      <c r="G2474" s="174">
        <v>0</v>
      </c>
      <c r="H2474" s="174">
        <v>0</v>
      </c>
      <c r="I2474" s="174">
        <v>0</v>
      </c>
      <c r="J2474" s="174">
        <v>0</v>
      </c>
      <c r="K2474" s="174">
        <v>32064</v>
      </c>
      <c r="L2474" s="174">
        <v>0</v>
      </c>
      <c r="M2474" s="174">
        <v>0</v>
      </c>
      <c r="N2474" s="174">
        <v>32064</v>
      </c>
    </row>
    <row r="2475" spans="1:14" hidden="1" outlineLevel="1" x14ac:dyDescent="0.25">
      <c r="A2475" s="175" t="s">
        <v>391</v>
      </c>
      <c r="B2475" s="175" t="s">
        <v>392</v>
      </c>
      <c r="C2475" s="175" t="s">
        <v>183</v>
      </c>
      <c r="D2475" s="175" t="s">
        <v>184</v>
      </c>
      <c r="E2475" s="175"/>
      <c r="F2475" s="174">
        <v>0</v>
      </c>
      <c r="G2475" s="174">
        <v>0</v>
      </c>
      <c r="H2475" s="174">
        <v>0</v>
      </c>
      <c r="I2475" s="174">
        <v>0</v>
      </c>
      <c r="J2475" s="174">
        <v>0</v>
      </c>
      <c r="K2475" s="174">
        <v>0</v>
      </c>
      <c r="L2475" s="174">
        <v>0</v>
      </c>
      <c r="M2475" s="174">
        <v>0</v>
      </c>
      <c r="N2475" s="174">
        <v>0</v>
      </c>
    </row>
    <row r="2476" spans="1:14" hidden="1" outlineLevel="1" x14ac:dyDescent="0.25">
      <c r="A2476" s="175" t="s">
        <v>391</v>
      </c>
      <c r="B2476" s="175" t="s">
        <v>392</v>
      </c>
      <c r="C2476" s="175" t="s">
        <v>185</v>
      </c>
      <c r="D2476" s="175" t="s">
        <v>186</v>
      </c>
      <c r="E2476" s="175"/>
      <c r="F2476" s="174">
        <v>156288</v>
      </c>
      <c r="G2476" s="174">
        <v>144</v>
      </c>
      <c r="H2476" s="174">
        <v>0</v>
      </c>
      <c r="I2476" s="174">
        <v>0</v>
      </c>
      <c r="J2476" s="174">
        <v>0</v>
      </c>
      <c r="K2476" s="174">
        <v>612484</v>
      </c>
      <c r="L2476" s="174">
        <v>0</v>
      </c>
      <c r="M2476" s="174">
        <v>0</v>
      </c>
      <c r="N2476" s="174">
        <v>768916</v>
      </c>
    </row>
    <row r="2477" spans="1:14" hidden="1" outlineLevel="1" x14ac:dyDescent="0.25">
      <c r="A2477" s="175" t="s">
        <v>391</v>
      </c>
      <c r="B2477" s="175" t="s">
        <v>392</v>
      </c>
      <c r="C2477" s="175" t="s">
        <v>187</v>
      </c>
      <c r="D2477" s="175" t="s">
        <v>188</v>
      </c>
      <c r="E2477" s="175"/>
      <c r="F2477" s="174">
        <v>0</v>
      </c>
      <c r="G2477" s="174">
        <v>0</v>
      </c>
      <c r="H2477" s="174">
        <v>0</v>
      </c>
      <c r="I2477" s="174">
        <v>0</v>
      </c>
      <c r="J2477" s="174">
        <v>0</v>
      </c>
      <c r="K2477" s="174">
        <v>32</v>
      </c>
      <c r="L2477" s="174">
        <v>0</v>
      </c>
      <c r="M2477" s="174">
        <v>0</v>
      </c>
      <c r="N2477" s="174">
        <v>32</v>
      </c>
    </row>
    <row r="2478" spans="1:14" hidden="1" outlineLevel="1" x14ac:dyDescent="0.25">
      <c r="A2478" s="175" t="s">
        <v>391</v>
      </c>
      <c r="B2478" s="175" t="s">
        <v>392</v>
      </c>
      <c r="C2478" s="175" t="s">
        <v>189</v>
      </c>
      <c r="D2478" s="175" t="s">
        <v>190</v>
      </c>
      <c r="E2478" s="175"/>
      <c r="F2478" s="174">
        <v>0</v>
      </c>
      <c r="G2478" s="174">
        <v>0</v>
      </c>
      <c r="H2478" s="174">
        <v>0</v>
      </c>
      <c r="I2478" s="174">
        <v>0</v>
      </c>
      <c r="J2478" s="174">
        <v>0</v>
      </c>
      <c r="K2478" s="174">
        <v>54824</v>
      </c>
      <c r="L2478" s="174">
        <v>0</v>
      </c>
      <c r="M2478" s="174">
        <v>0</v>
      </c>
      <c r="N2478" s="174">
        <v>54824</v>
      </c>
    </row>
    <row r="2479" spans="1:14" hidden="1" outlineLevel="1" x14ac:dyDescent="0.25">
      <c r="A2479" s="175" t="s">
        <v>391</v>
      </c>
      <c r="B2479" s="175" t="s">
        <v>392</v>
      </c>
      <c r="C2479" s="175" t="s">
        <v>191</v>
      </c>
      <c r="D2479" s="175" t="s">
        <v>192</v>
      </c>
      <c r="E2479" s="175"/>
      <c r="F2479" s="174">
        <v>0</v>
      </c>
      <c r="G2479" s="174">
        <v>3323728</v>
      </c>
      <c r="H2479" s="174">
        <v>0</v>
      </c>
      <c r="I2479" s="174">
        <v>0</v>
      </c>
      <c r="J2479" s="174">
        <v>0</v>
      </c>
      <c r="K2479" s="174">
        <v>16032</v>
      </c>
      <c r="L2479" s="174">
        <v>0</v>
      </c>
      <c r="M2479" s="174">
        <v>0</v>
      </c>
      <c r="N2479" s="174">
        <v>3339760</v>
      </c>
    </row>
    <row r="2480" spans="1:14" hidden="1" outlineLevel="1" x14ac:dyDescent="0.25">
      <c r="A2480" s="175" t="s">
        <v>391</v>
      </c>
      <c r="B2480" s="175" t="s">
        <v>392</v>
      </c>
      <c r="C2480" s="175" t="s">
        <v>193</v>
      </c>
      <c r="D2480" s="175" t="s">
        <v>194</v>
      </c>
      <c r="E2480" s="175"/>
      <c r="F2480" s="174">
        <v>0</v>
      </c>
      <c r="G2480" s="174">
        <v>0</v>
      </c>
      <c r="H2480" s="174">
        <v>0</v>
      </c>
      <c r="I2480" s="174">
        <v>0</v>
      </c>
      <c r="J2480" s="174">
        <v>308944</v>
      </c>
      <c r="K2480" s="174">
        <v>0</v>
      </c>
      <c r="L2480" s="174">
        <v>0</v>
      </c>
      <c r="M2480" s="174">
        <v>0</v>
      </c>
      <c r="N2480" s="174">
        <v>308944</v>
      </c>
    </row>
    <row r="2481" spans="1:14" hidden="1" outlineLevel="1" x14ac:dyDescent="0.25">
      <c r="A2481" s="175" t="s">
        <v>391</v>
      </c>
      <c r="B2481" s="175" t="s">
        <v>392</v>
      </c>
      <c r="C2481" s="175" t="s">
        <v>195</v>
      </c>
      <c r="D2481" s="175" t="s">
        <v>196</v>
      </c>
      <c r="E2481" s="175"/>
      <c r="F2481" s="174">
        <v>0</v>
      </c>
      <c r="G2481" s="174">
        <v>0</v>
      </c>
      <c r="H2481" s="174">
        <v>0</v>
      </c>
      <c r="I2481" s="174">
        <v>0</v>
      </c>
      <c r="J2481" s="174">
        <v>99936</v>
      </c>
      <c r="K2481" s="174">
        <v>0</v>
      </c>
      <c r="L2481" s="174">
        <v>0</v>
      </c>
      <c r="M2481" s="174">
        <v>0</v>
      </c>
      <c r="N2481" s="174">
        <v>99936</v>
      </c>
    </row>
    <row r="2482" spans="1:14" hidden="1" outlineLevel="1" x14ac:dyDescent="0.25">
      <c r="A2482" s="175" t="s">
        <v>391</v>
      </c>
      <c r="B2482" s="175" t="s">
        <v>392</v>
      </c>
      <c r="C2482" s="175" t="s">
        <v>197</v>
      </c>
      <c r="D2482" s="175" t="s">
        <v>198</v>
      </c>
      <c r="E2482" s="175"/>
      <c r="F2482" s="174">
        <v>0</v>
      </c>
      <c r="G2482" s="174">
        <v>0</v>
      </c>
      <c r="H2482" s="174">
        <v>0</v>
      </c>
      <c r="I2482" s="174">
        <v>0</v>
      </c>
      <c r="J2482" s="174">
        <v>76016</v>
      </c>
      <c r="K2482" s="174">
        <v>0</v>
      </c>
      <c r="L2482" s="174">
        <v>0</v>
      </c>
      <c r="M2482" s="174">
        <v>0</v>
      </c>
      <c r="N2482" s="174">
        <v>76016</v>
      </c>
    </row>
    <row r="2483" spans="1:14" hidden="1" outlineLevel="1" x14ac:dyDescent="0.25">
      <c r="A2483" s="175" t="s">
        <v>391</v>
      </c>
      <c r="B2483" s="175" t="s">
        <v>392</v>
      </c>
      <c r="C2483" s="175" t="s">
        <v>199</v>
      </c>
      <c r="D2483" s="175" t="s">
        <v>200</v>
      </c>
      <c r="E2483" s="175"/>
      <c r="F2483" s="174">
        <v>125936</v>
      </c>
      <c r="G2483" s="174">
        <v>0</v>
      </c>
      <c r="H2483" s="174">
        <v>0</v>
      </c>
      <c r="I2483" s="174">
        <v>0</v>
      </c>
      <c r="J2483" s="174">
        <v>0</v>
      </c>
      <c r="K2483" s="174">
        <v>0</v>
      </c>
      <c r="L2483" s="174">
        <v>0</v>
      </c>
      <c r="M2483" s="174">
        <v>0</v>
      </c>
      <c r="N2483" s="174">
        <v>125936</v>
      </c>
    </row>
    <row r="2484" spans="1:14" hidden="1" outlineLevel="1" x14ac:dyDescent="0.25">
      <c r="A2484" s="175" t="s">
        <v>391</v>
      </c>
      <c r="B2484" s="175" t="s">
        <v>392</v>
      </c>
      <c r="C2484" s="175" t="s">
        <v>201</v>
      </c>
      <c r="D2484" s="175" t="s">
        <v>202</v>
      </c>
      <c r="E2484" s="175"/>
      <c r="F2484" s="174">
        <v>178144</v>
      </c>
      <c r="G2484" s="174">
        <v>0</v>
      </c>
      <c r="H2484" s="174">
        <v>0</v>
      </c>
      <c r="I2484" s="174">
        <v>0</v>
      </c>
      <c r="J2484" s="174">
        <v>102992</v>
      </c>
      <c r="K2484" s="174">
        <v>0</v>
      </c>
      <c r="L2484" s="174">
        <v>0</v>
      </c>
      <c r="M2484" s="174">
        <v>0</v>
      </c>
      <c r="N2484" s="174">
        <v>281136</v>
      </c>
    </row>
    <row r="2485" spans="1:14" hidden="1" outlineLevel="1" x14ac:dyDescent="0.25">
      <c r="A2485" s="175" t="s">
        <v>391</v>
      </c>
      <c r="B2485" s="175" t="s">
        <v>392</v>
      </c>
      <c r="C2485" s="175" t="s">
        <v>203</v>
      </c>
      <c r="D2485" s="175" t="s">
        <v>204</v>
      </c>
      <c r="E2485" s="175"/>
      <c r="F2485" s="174">
        <v>10430208</v>
      </c>
      <c r="G2485" s="174">
        <v>0</v>
      </c>
      <c r="H2485" s="174">
        <v>0</v>
      </c>
      <c r="I2485" s="174">
        <v>0</v>
      </c>
      <c r="J2485" s="174">
        <v>1184</v>
      </c>
      <c r="K2485" s="174">
        <v>0</v>
      </c>
      <c r="L2485" s="174">
        <v>0</v>
      </c>
      <c r="M2485" s="174">
        <v>0</v>
      </c>
      <c r="N2485" s="174">
        <v>10431392</v>
      </c>
    </row>
    <row r="2486" spans="1:14" hidden="1" outlineLevel="1" x14ac:dyDescent="0.25">
      <c r="A2486" s="175" t="s">
        <v>391</v>
      </c>
      <c r="B2486" s="175" t="s">
        <v>392</v>
      </c>
      <c r="C2486" s="175" t="s">
        <v>205</v>
      </c>
      <c r="D2486" s="175" t="s">
        <v>206</v>
      </c>
      <c r="E2486" s="175"/>
      <c r="F2486" s="174">
        <v>1379271</v>
      </c>
      <c r="G2486" s="174">
        <v>0</v>
      </c>
      <c r="H2486" s="174">
        <v>0</v>
      </c>
      <c r="I2486" s="174">
        <v>0</v>
      </c>
      <c r="J2486" s="174">
        <v>178560</v>
      </c>
      <c r="K2486" s="174">
        <v>0</v>
      </c>
      <c r="L2486" s="174">
        <v>0</v>
      </c>
      <c r="M2486" s="174">
        <v>0</v>
      </c>
      <c r="N2486" s="174">
        <v>1557831</v>
      </c>
    </row>
    <row r="2487" spans="1:14" hidden="1" outlineLevel="1" x14ac:dyDescent="0.25">
      <c r="A2487" s="175" t="s">
        <v>391</v>
      </c>
      <c r="B2487" s="175" t="s">
        <v>392</v>
      </c>
      <c r="C2487" s="175" t="s">
        <v>207</v>
      </c>
      <c r="D2487" s="175" t="s">
        <v>208</v>
      </c>
      <c r="E2487" s="175"/>
      <c r="F2487" s="174">
        <v>0</v>
      </c>
      <c r="G2487" s="174">
        <v>0</v>
      </c>
      <c r="H2487" s="174">
        <v>0</v>
      </c>
      <c r="I2487" s="174">
        <v>0</v>
      </c>
      <c r="J2487" s="174">
        <v>0</v>
      </c>
      <c r="K2487" s="174">
        <v>0</v>
      </c>
      <c r="L2487" s="174">
        <v>0</v>
      </c>
      <c r="M2487" s="174">
        <v>0</v>
      </c>
      <c r="N2487" s="174">
        <v>0</v>
      </c>
    </row>
    <row r="2488" spans="1:14" hidden="1" outlineLevel="1" x14ac:dyDescent="0.25">
      <c r="A2488" s="175" t="s">
        <v>391</v>
      </c>
      <c r="B2488" s="175" t="s">
        <v>392</v>
      </c>
      <c r="C2488" s="175" t="s">
        <v>209</v>
      </c>
      <c r="D2488" s="175" t="s">
        <v>210</v>
      </c>
      <c r="E2488" s="175"/>
      <c r="F2488" s="174">
        <v>22337175</v>
      </c>
      <c r="G2488" s="174">
        <v>7201342</v>
      </c>
      <c r="H2488" s="174">
        <v>0</v>
      </c>
      <c r="I2488" s="174">
        <v>0</v>
      </c>
      <c r="J2488" s="174">
        <v>3119666</v>
      </c>
      <c r="K2488" s="174">
        <v>1865360</v>
      </c>
      <c r="L2488" s="174">
        <v>0</v>
      </c>
      <c r="M2488" s="174">
        <v>0</v>
      </c>
      <c r="N2488" s="174">
        <v>34523543</v>
      </c>
    </row>
    <row r="2489" spans="1:14" hidden="1" outlineLevel="1" x14ac:dyDescent="0.25">
      <c r="D2489" s="173" t="s">
        <v>211</v>
      </c>
      <c r="E2489" s="173"/>
    </row>
    <row r="2490" spans="1:14" hidden="1" outlineLevel="1" x14ac:dyDescent="0.25">
      <c r="A2490" s="175" t="s">
        <v>391</v>
      </c>
      <c r="B2490" s="175" t="s">
        <v>392</v>
      </c>
      <c r="C2490" s="175" t="s">
        <v>212</v>
      </c>
      <c r="D2490" s="175" t="s">
        <v>213</v>
      </c>
      <c r="E2490" s="175"/>
      <c r="F2490" s="174">
        <v>0</v>
      </c>
      <c r="G2490" s="174">
        <v>0</v>
      </c>
      <c r="H2490" s="174">
        <v>0</v>
      </c>
      <c r="I2490" s="174">
        <v>0</v>
      </c>
      <c r="J2490" s="174">
        <v>0</v>
      </c>
      <c r="K2490" s="174">
        <v>0</v>
      </c>
      <c r="L2490" s="174">
        <v>0</v>
      </c>
      <c r="M2490" s="174">
        <v>0</v>
      </c>
      <c r="N2490" s="174">
        <v>0</v>
      </c>
    </row>
    <row r="2491" spans="1:14" hidden="1" outlineLevel="1" x14ac:dyDescent="0.25">
      <c r="A2491" s="175" t="s">
        <v>391</v>
      </c>
      <c r="B2491" s="175" t="s">
        <v>392</v>
      </c>
      <c r="C2491" s="175" t="s">
        <v>214</v>
      </c>
      <c r="D2491" s="175" t="s">
        <v>215</v>
      </c>
      <c r="E2491" s="175"/>
      <c r="F2491" s="174">
        <v>0</v>
      </c>
      <c r="G2491" s="174">
        <v>0</v>
      </c>
      <c r="H2491" s="174">
        <v>0</v>
      </c>
      <c r="I2491" s="174">
        <v>0</v>
      </c>
      <c r="J2491" s="174">
        <v>0</v>
      </c>
      <c r="K2491" s="174">
        <v>0</v>
      </c>
      <c r="L2491" s="174">
        <v>0</v>
      </c>
      <c r="M2491" s="174">
        <v>0</v>
      </c>
      <c r="N2491" s="174">
        <v>0</v>
      </c>
    </row>
    <row r="2492" spans="1:14" hidden="1" outlineLevel="1" x14ac:dyDescent="0.25">
      <c r="A2492" s="175" t="s">
        <v>391</v>
      </c>
      <c r="B2492" s="175" t="s">
        <v>392</v>
      </c>
      <c r="C2492" s="175" t="s">
        <v>216</v>
      </c>
      <c r="D2492" s="175" t="s">
        <v>217</v>
      </c>
      <c r="E2492" s="175"/>
      <c r="F2492" s="174">
        <v>0</v>
      </c>
      <c r="G2492" s="174">
        <v>0</v>
      </c>
      <c r="H2492" s="174">
        <v>0</v>
      </c>
      <c r="I2492" s="174">
        <v>0</v>
      </c>
      <c r="J2492" s="174">
        <v>0</v>
      </c>
      <c r="K2492" s="174">
        <v>0</v>
      </c>
      <c r="L2492" s="174">
        <v>0</v>
      </c>
      <c r="M2492" s="174">
        <v>0</v>
      </c>
      <c r="N2492" s="174">
        <v>0</v>
      </c>
    </row>
    <row r="2493" spans="1:14" hidden="1" outlineLevel="1" x14ac:dyDescent="0.25">
      <c r="A2493" s="175" t="s">
        <v>391</v>
      </c>
      <c r="B2493" s="175" t="s">
        <v>392</v>
      </c>
      <c r="C2493" s="175" t="s">
        <v>218</v>
      </c>
      <c r="D2493" s="175" t="s">
        <v>219</v>
      </c>
      <c r="E2493" s="175"/>
      <c r="F2493" s="174">
        <v>0</v>
      </c>
      <c r="G2493" s="174">
        <v>0</v>
      </c>
      <c r="H2493" s="174">
        <v>0</v>
      </c>
      <c r="I2493" s="174">
        <v>0</v>
      </c>
      <c r="J2493" s="174">
        <v>0</v>
      </c>
      <c r="K2493" s="174">
        <v>0</v>
      </c>
      <c r="L2493" s="174">
        <v>0</v>
      </c>
      <c r="M2493" s="174">
        <v>0</v>
      </c>
      <c r="N2493" s="174">
        <v>0</v>
      </c>
    </row>
    <row r="2494" spans="1:14" hidden="1" outlineLevel="1" x14ac:dyDescent="0.25">
      <c r="A2494" s="175" t="s">
        <v>391</v>
      </c>
      <c r="B2494" s="175" t="s">
        <v>392</v>
      </c>
      <c r="C2494" s="175" t="s">
        <v>482</v>
      </c>
      <c r="D2494" s="175" t="s">
        <v>483</v>
      </c>
      <c r="E2494" s="175"/>
      <c r="F2494" s="174">
        <v>0</v>
      </c>
      <c r="G2494" s="174">
        <v>0</v>
      </c>
      <c r="H2494" s="174">
        <v>0</v>
      </c>
      <c r="I2494" s="174">
        <v>0</v>
      </c>
      <c r="J2494" s="174">
        <v>0</v>
      </c>
      <c r="K2494" s="174">
        <v>0</v>
      </c>
      <c r="L2494" s="174">
        <v>0</v>
      </c>
      <c r="M2494" s="174">
        <v>0</v>
      </c>
      <c r="N2494" s="174">
        <v>0</v>
      </c>
    </row>
    <row r="2495" spans="1:14" hidden="1" outlineLevel="1" x14ac:dyDescent="0.25">
      <c r="A2495" s="175" t="s">
        <v>391</v>
      </c>
      <c r="B2495" s="175" t="s">
        <v>392</v>
      </c>
      <c r="C2495" s="175" t="s">
        <v>484</v>
      </c>
      <c r="D2495" s="175" t="s">
        <v>220</v>
      </c>
      <c r="E2495" s="175"/>
      <c r="F2495" s="174">
        <v>0</v>
      </c>
      <c r="G2495" s="174">
        <v>0</v>
      </c>
      <c r="H2495" s="174">
        <v>0</v>
      </c>
      <c r="I2495" s="174">
        <v>0</v>
      </c>
      <c r="J2495" s="174">
        <v>0</v>
      </c>
      <c r="K2495" s="174">
        <v>0</v>
      </c>
      <c r="L2495" s="174">
        <v>0</v>
      </c>
      <c r="M2495" s="174">
        <v>0</v>
      </c>
      <c r="N2495" s="174">
        <v>0</v>
      </c>
    </row>
    <row r="2496" spans="1:14" hidden="1" outlineLevel="1" x14ac:dyDescent="0.25"/>
    <row r="2497" spans="1:14" hidden="1" outlineLevel="1" x14ac:dyDescent="0.25"/>
    <row r="2498" spans="1:14" hidden="1" outlineLevel="1" x14ac:dyDescent="0.25">
      <c r="A2498" s="173" t="s">
        <v>393</v>
      </c>
    </row>
    <row r="2499" spans="1:14" hidden="1" outlineLevel="1" x14ac:dyDescent="0.25">
      <c r="A2499" s="175" t="s">
        <v>6</v>
      </c>
      <c r="B2499" s="175" t="s">
        <v>143</v>
      </c>
      <c r="C2499" s="175" t="s">
        <v>14</v>
      </c>
      <c r="D2499" s="173" t="s">
        <v>144</v>
      </c>
      <c r="E2499" s="173"/>
      <c r="F2499" s="174" t="s">
        <v>145</v>
      </c>
      <c r="G2499" s="174" t="s">
        <v>146</v>
      </c>
      <c r="H2499" s="174" t="s">
        <v>147</v>
      </c>
      <c r="I2499" s="174" t="s">
        <v>148</v>
      </c>
      <c r="J2499" s="174" t="s">
        <v>149</v>
      </c>
      <c r="K2499" s="174" t="s">
        <v>150</v>
      </c>
      <c r="L2499" s="174" t="s">
        <v>151</v>
      </c>
      <c r="M2499" s="174" t="s">
        <v>152</v>
      </c>
      <c r="N2499" s="174" t="s">
        <v>5</v>
      </c>
    </row>
    <row r="2500" spans="1:14" hidden="1" outlineLevel="1" x14ac:dyDescent="0.25">
      <c r="A2500" s="175" t="s">
        <v>394</v>
      </c>
      <c r="B2500" s="175" t="s">
        <v>395</v>
      </c>
      <c r="C2500" s="175" t="s">
        <v>155</v>
      </c>
      <c r="D2500" s="175" t="s">
        <v>156</v>
      </c>
      <c r="E2500" s="175"/>
      <c r="F2500" s="174">
        <v>12480</v>
      </c>
      <c r="G2500" s="174">
        <v>0</v>
      </c>
      <c r="H2500" s="174">
        <v>0</v>
      </c>
      <c r="I2500" s="174">
        <v>0</v>
      </c>
      <c r="J2500" s="174">
        <v>0</v>
      </c>
      <c r="K2500" s="174">
        <v>0</v>
      </c>
      <c r="L2500" s="174">
        <v>0</v>
      </c>
      <c r="M2500" s="174">
        <v>0</v>
      </c>
      <c r="N2500" s="174">
        <v>12480</v>
      </c>
    </row>
    <row r="2501" spans="1:14" hidden="1" outlineLevel="1" x14ac:dyDescent="0.25">
      <c r="A2501" s="175" t="s">
        <v>394</v>
      </c>
      <c r="B2501" s="175" t="s">
        <v>395</v>
      </c>
      <c r="C2501" s="175" t="s">
        <v>157</v>
      </c>
      <c r="D2501" s="175" t="s">
        <v>158</v>
      </c>
      <c r="E2501" s="175"/>
      <c r="F2501" s="174">
        <v>0</v>
      </c>
      <c r="G2501" s="174">
        <v>0</v>
      </c>
      <c r="H2501" s="174">
        <v>0</v>
      </c>
      <c r="I2501" s="174">
        <v>0</v>
      </c>
      <c r="J2501" s="174">
        <v>0</v>
      </c>
      <c r="K2501" s="174">
        <v>0</v>
      </c>
      <c r="L2501" s="174">
        <v>0</v>
      </c>
      <c r="M2501" s="174">
        <v>0</v>
      </c>
      <c r="N2501" s="174">
        <v>0</v>
      </c>
    </row>
    <row r="2502" spans="1:14" hidden="1" outlineLevel="1" x14ac:dyDescent="0.25">
      <c r="A2502" s="175" t="s">
        <v>394</v>
      </c>
      <c r="B2502" s="175" t="s">
        <v>395</v>
      </c>
      <c r="C2502" s="175" t="s">
        <v>159</v>
      </c>
      <c r="D2502" s="175" t="s">
        <v>160</v>
      </c>
      <c r="E2502" s="175"/>
      <c r="F2502" s="174">
        <v>0</v>
      </c>
      <c r="G2502" s="174">
        <v>44304</v>
      </c>
      <c r="H2502" s="174">
        <v>0</v>
      </c>
      <c r="I2502" s="174">
        <v>0</v>
      </c>
      <c r="J2502" s="174">
        <v>0</v>
      </c>
      <c r="K2502" s="174">
        <v>0</v>
      </c>
      <c r="L2502" s="174">
        <v>0</v>
      </c>
      <c r="M2502" s="174">
        <v>0</v>
      </c>
      <c r="N2502" s="174">
        <v>44304</v>
      </c>
    </row>
    <row r="2503" spans="1:14" hidden="1" outlineLevel="1" x14ac:dyDescent="0.25">
      <c r="A2503" s="175" t="s">
        <v>394</v>
      </c>
      <c r="B2503" s="175" t="s">
        <v>395</v>
      </c>
      <c r="C2503" s="175" t="s">
        <v>161</v>
      </c>
      <c r="D2503" s="175" t="s">
        <v>162</v>
      </c>
      <c r="E2503" s="175"/>
      <c r="F2503" s="174">
        <v>528</v>
      </c>
      <c r="G2503" s="174">
        <v>0</v>
      </c>
      <c r="H2503" s="174">
        <v>0</v>
      </c>
      <c r="I2503" s="174">
        <v>0</v>
      </c>
      <c r="J2503" s="174">
        <v>0</v>
      </c>
      <c r="K2503" s="174">
        <v>4464</v>
      </c>
      <c r="L2503" s="174">
        <v>0</v>
      </c>
      <c r="M2503" s="174">
        <v>0</v>
      </c>
      <c r="N2503" s="174">
        <v>4992</v>
      </c>
    </row>
    <row r="2504" spans="1:14" hidden="1" outlineLevel="1" x14ac:dyDescent="0.25">
      <c r="A2504" s="175" t="s">
        <v>394</v>
      </c>
      <c r="B2504" s="175" t="s">
        <v>395</v>
      </c>
      <c r="C2504" s="175" t="s">
        <v>163</v>
      </c>
      <c r="D2504" s="175" t="s">
        <v>164</v>
      </c>
      <c r="E2504" s="175"/>
      <c r="F2504" s="174">
        <v>0</v>
      </c>
      <c r="G2504" s="174">
        <v>0</v>
      </c>
      <c r="H2504" s="174">
        <v>0</v>
      </c>
      <c r="I2504" s="174">
        <v>0</v>
      </c>
      <c r="J2504" s="174">
        <v>0</v>
      </c>
      <c r="K2504" s="174">
        <v>0</v>
      </c>
      <c r="L2504" s="174">
        <v>0</v>
      </c>
      <c r="M2504" s="174">
        <v>0</v>
      </c>
      <c r="N2504" s="174">
        <v>0</v>
      </c>
    </row>
    <row r="2505" spans="1:14" hidden="1" outlineLevel="1" x14ac:dyDescent="0.25">
      <c r="A2505" s="175" t="s">
        <v>394</v>
      </c>
      <c r="B2505" s="175" t="s">
        <v>395</v>
      </c>
      <c r="C2505" s="175" t="s">
        <v>165</v>
      </c>
      <c r="D2505" s="175" t="s">
        <v>166</v>
      </c>
      <c r="E2505" s="175"/>
      <c r="F2505" s="174">
        <v>48</v>
      </c>
      <c r="G2505" s="174">
        <v>0</v>
      </c>
      <c r="H2505" s="174">
        <v>0</v>
      </c>
      <c r="I2505" s="174">
        <v>0</v>
      </c>
      <c r="J2505" s="174">
        <v>5120</v>
      </c>
      <c r="K2505" s="174">
        <v>0</v>
      </c>
      <c r="L2505" s="174">
        <v>0</v>
      </c>
      <c r="M2505" s="174">
        <v>0</v>
      </c>
      <c r="N2505" s="174">
        <v>5168</v>
      </c>
    </row>
    <row r="2506" spans="1:14" hidden="1" outlineLevel="1" x14ac:dyDescent="0.25">
      <c r="A2506" s="175" t="s">
        <v>394</v>
      </c>
      <c r="B2506" s="175" t="s">
        <v>395</v>
      </c>
      <c r="C2506" s="175" t="s">
        <v>167</v>
      </c>
      <c r="D2506" s="175" t="s">
        <v>168</v>
      </c>
      <c r="E2506" s="175"/>
      <c r="F2506" s="174">
        <v>0</v>
      </c>
      <c r="G2506" s="174">
        <v>0</v>
      </c>
      <c r="H2506" s="174">
        <v>0</v>
      </c>
      <c r="I2506" s="174">
        <v>0</v>
      </c>
      <c r="J2506" s="174">
        <v>0</v>
      </c>
      <c r="K2506" s="174">
        <v>5184</v>
      </c>
      <c r="L2506" s="174">
        <v>0</v>
      </c>
      <c r="M2506" s="174">
        <v>0</v>
      </c>
      <c r="N2506" s="174">
        <v>5184</v>
      </c>
    </row>
    <row r="2507" spans="1:14" hidden="1" outlineLevel="1" x14ac:dyDescent="0.25">
      <c r="A2507" s="175" t="s">
        <v>394</v>
      </c>
      <c r="B2507" s="175" t="s">
        <v>395</v>
      </c>
      <c r="C2507" s="175" t="s">
        <v>169</v>
      </c>
      <c r="D2507" s="175" t="s">
        <v>170</v>
      </c>
      <c r="E2507" s="175"/>
      <c r="F2507" s="174">
        <v>0</v>
      </c>
      <c r="G2507" s="174">
        <v>0</v>
      </c>
      <c r="H2507" s="174">
        <v>0</v>
      </c>
      <c r="I2507" s="174">
        <v>0</v>
      </c>
      <c r="J2507" s="174">
        <v>0</v>
      </c>
      <c r="K2507" s="174">
        <v>0</v>
      </c>
      <c r="L2507" s="174">
        <v>0</v>
      </c>
      <c r="M2507" s="174">
        <v>0</v>
      </c>
      <c r="N2507" s="174">
        <v>0</v>
      </c>
    </row>
    <row r="2508" spans="1:14" hidden="1" outlineLevel="1" x14ac:dyDescent="0.25">
      <c r="A2508" s="175" t="s">
        <v>394</v>
      </c>
      <c r="B2508" s="175" t="s">
        <v>395</v>
      </c>
      <c r="C2508" s="175" t="s">
        <v>171</v>
      </c>
      <c r="D2508" s="175" t="s">
        <v>172</v>
      </c>
      <c r="E2508" s="175"/>
      <c r="F2508" s="174">
        <v>96</v>
      </c>
      <c r="G2508" s="174">
        <v>0</v>
      </c>
      <c r="H2508" s="174">
        <v>0</v>
      </c>
      <c r="I2508" s="174">
        <v>0</v>
      </c>
      <c r="J2508" s="174">
        <v>0</v>
      </c>
      <c r="K2508" s="174">
        <v>0</v>
      </c>
      <c r="L2508" s="174">
        <v>0</v>
      </c>
      <c r="M2508" s="174">
        <v>0</v>
      </c>
      <c r="N2508" s="174">
        <v>96</v>
      </c>
    </row>
    <row r="2509" spans="1:14" hidden="1" outlineLevel="1" x14ac:dyDescent="0.25">
      <c r="A2509" s="175" t="s">
        <v>394</v>
      </c>
      <c r="B2509" s="175" t="s">
        <v>395</v>
      </c>
      <c r="C2509" s="175" t="s">
        <v>173</v>
      </c>
      <c r="D2509" s="175" t="s">
        <v>174</v>
      </c>
      <c r="E2509" s="175"/>
      <c r="F2509" s="174">
        <v>0</v>
      </c>
      <c r="G2509" s="174">
        <v>0</v>
      </c>
      <c r="H2509" s="174">
        <v>0</v>
      </c>
      <c r="I2509" s="174">
        <v>0</v>
      </c>
      <c r="J2509" s="174">
        <v>0</v>
      </c>
      <c r="K2509" s="174">
        <v>0</v>
      </c>
      <c r="L2509" s="174">
        <v>0</v>
      </c>
      <c r="M2509" s="174">
        <v>0</v>
      </c>
      <c r="N2509" s="174">
        <v>0</v>
      </c>
    </row>
    <row r="2510" spans="1:14" hidden="1" outlineLevel="1" x14ac:dyDescent="0.25">
      <c r="A2510" s="175" t="s">
        <v>394</v>
      </c>
      <c r="B2510" s="175" t="s">
        <v>395</v>
      </c>
      <c r="C2510" s="175" t="s">
        <v>175</v>
      </c>
      <c r="D2510" s="175" t="s">
        <v>176</v>
      </c>
      <c r="E2510" s="175"/>
      <c r="F2510" s="174">
        <v>0</v>
      </c>
      <c r="G2510" s="174">
        <v>0</v>
      </c>
      <c r="H2510" s="174">
        <v>0</v>
      </c>
      <c r="I2510" s="174">
        <v>0</v>
      </c>
      <c r="J2510" s="174">
        <v>0</v>
      </c>
      <c r="K2510" s="174">
        <v>0</v>
      </c>
      <c r="L2510" s="174">
        <v>0</v>
      </c>
      <c r="M2510" s="174">
        <v>0</v>
      </c>
      <c r="N2510" s="174">
        <v>0</v>
      </c>
    </row>
    <row r="2511" spans="1:14" hidden="1" outlineLevel="1" x14ac:dyDescent="0.25">
      <c r="A2511" s="175" t="s">
        <v>394</v>
      </c>
      <c r="B2511" s="175" t="s">
        <v>395</v>
      </c>
      <c r="C2511" s="175" t="s">
        <v>177</v>
      </c>
      <c r="D2511" s="175" t="s">
        <v>178</v>
      </c>
      <c r="E2511" s="175"/>
      <c r="F2511" s="174">
        <v>242640</v>
      </c>
      <c r="G2511" s="174">
        <v>0</v>
      </c>
      <c r="H2511" s="174">
        <v>0</v>
      </c>
      <c r="I2511" s="174">
        <v>0</v>
      </c>
      <c r="J2511" s="174">
        <v>0</v>
      </c>
      <c r="K2511" s="174">
        <v>0</v>
      </c>
      <c r="L2511" s="174">
        <v>0</v>
      </c>
      <c r="M2511" s="174">
        <v>0</v>
      </c>
      <c r="N2511" s="174">
        <v>242640</v>
      </c>
    </row>
    <row r="2512" spans="1:14" hidden="1" outlineLevel="1" x14ac:dyDescent="0.25">
      <c r="A2512" s="175" t="s">
        <v>394</v>
      </c>
      <c r="B2512" s="175" t="s">
        <v>395</v>
      </c>
      <c r="C2512" s="175" t="s">
        <v>179</v>
      </c>
      <c r="D2512" s="175" t="s">
        <v>180</v>
      </c>
      <c r="E2512" s="175"/>
      <c r="F2512" s="174">
        <v>25056</v>
      </c>
      <c r="G2512" s="174">
        <v>0</v>
      </c>
      <c r="H2512" s="174">
        <v>0</v>
      </c>
      <c r="I2512" s="174">
        <v>0</v>
      </c>
      <c r="J2512" s="174">
        <v>0</v>
      </c>
      <c r="K2512" s="174">
        <v>0</v>
      </c>
      <c r="L2512" s="174">
        <v>0</v>
      </c>
      <c r="M2512" s="174">
        <v>0</v>
      </c>
      <c r="N2512" s="174">
        <v>25056</v>
      </c>
    </row>
    <row r="2513" spans="1:14" hidden="1" outlineLevel="1" x14ac:dyDescent="0.25">
      <c r="A2513" s="175" t="s">
        <v>394</v>
      </c>
      <c r="B2513" s="175" t="s">
        <v>395</v>
      </c>
      <c r="C2513" s="175" t="s">
        <v>181</v>
      </c>
      <c r="D2513" s="175" t="s">
        <v>182</v>
      </c>
      <c r="E2513" s="175"/>
      <c r="F2513" s="174">
        <v>0</v>
      </c>
      <c r="G2513" s="174">
        <v>0</v>
      </c>
      <c r="H2513" s="174">
        <v>0</v>
      </c>
      <c r="I2513" s="174">
        <v>0</v>
      </c>
      <c r="J2513" s="174">
        <v>0</v>
      </c>
      <c r="K2513" s="174">
        <v>0</v>
      </c>
      <c r="L2513" s="174">
        <v>0</v>
      </c>
      <c r="M2513" s="174">
        <v>0</v>
      </c>
      <c r="N2513" s="174">
        <v>0</v>
      </c>
    </row>
    <row r="2514" spans="1:14" hidden="1" outlineLevel="1" x14ac:dyDescent="0.25">
      <c r="A2514" s="175" t="s">
        <v>394</v>
      </c>
      <c r="B2514" s="175" t="s">
        <v>395</v>
      </c>
      <c r="C2514" s="175" t="s">
        <v>183</v>
      </c>
      <c r="D2514" s="175" t="s">
        <v>184</v>
      </c>
      <c r="E2514" s="175"/>
      <c r="F2514" s="174">
        <v>0</v>
      </c>
      <c r="G2514" s="174">
        <v>0</v>
      </c>
      <c r="H2514" s="174">
        <v>0</v>
      </c>
      <c r="I2514" s="174">
        <v>0</v>
      </c>
      <c r="J2514" s="174">
        <v>0</v>
      </c>
      <c r="K2514" s="174">
        <v>0</v>
      </c>
      <c r="L2514" s="174">
        <v>0</v>
      </c>
      <c r="M2514" s="174">
        <v>0</v>
      </c>
      <c r="N2514" s="174">
        <v>0</v>
      </c>
    </row>
    <row r="2515" spans="1:14" hidden="1" outlineLevel="1" x14ac:dyDescent="0.25">
      <c r="A2515" s="175" t="s">
        <v>394</v>
      </c>
      <c r="B2515" s="175" t="s">
        <v>395</v>
      </c>
      <c r="C2515" s="175" t="s">
        <v>185</v>
      </c>
      <c r="D2515" s="175" t="s">
        <v>186</v>
      </c>
      <c r="E2515" s="175"/>
      <c r="F2515" s="174">
        <v>0</v>
      </c>
      <c r="G2515" s="174">
        <v>0</v>
      </c>
      <c r="H2515" s="174">
        <v>0</v>
      </c>
      <c r="I2515" s="174">
        <v>0</v>
      </c>
      <c r="J2515" s="174">
        <v>0</v>
      </c>
      <c r="K2515" s="174">
        <v>672</v>
      </c>
      <c r="L2515" s="174">
        <v>0</v>
      </c>
      <c r="M2515" s="174">
        <v>0</v>
      </c>
      <c r="N2515" s="174">
        <v>672</v>
      </c>
    </row>
    <row r="2516" spans="1:14" hidden="1" outlineLevel="1" x14ac:dyDescent="0.25">
      <c r="A2516" s="175" t="s">
        <v>394</v>
      </c>
      <c r="B2516" s="175" t="s">
        <v>395</v>
      </c>
      <c r="C2516" s="175" t="s">
        <v>187</v>
      </c>
      <c r="D2516" s="175" t="s">
        <v>188</v>
      </c>
      <c r="E2516" s="175"/>
      <c r="F2516" s="174">
        <v>0</v>
      </c>
      <c r="G2516" s="174">
        <v>0</v>
      </c>
      <c r="H2516" s="174">
        <v>0</v>
      </c>
      <c r="I2516" s="174">
        <v>0</v>
      </c>
      <c r="J2516" s="174">
        <v>0</v>
      </c>
      <c r="K2516" s="174">
        <v>0</v>
      </c>
      <c r="L2516" s="174">
        <v>0</v>
      </c>
      <c r="M2516" s="174">
        <v>0</v>
      </c>
      <c r="N2516" s="174">
        <v>0</v>
      </c>
    </row>
    <row r="2517" spans="1:14" hidden="1" outlineLevel="1" x14ac:dyDescent="0.25">
      <c r="A2517" s="175" t="s">
        <v>394</v>
      </c>
      <c r="B2517" s="175" t="s">
        <v>395</v>
      </c>
      <c r="C2517" s="175" t="s">
        <v>189</v>
      </c>
      <c r="D2517" s="175" t="s">
        <v>190</v>
      </c>
      <c r="E2517" s="175"/>
      <c r="F2517" s="174">
        <v>0</v>
      </c>
      <c r="G2517" s="174">
        <v>0</v>
      </c>
      <c r="H2517" s="174">
        <v>0</v>
      </c>
      <c r="I2517" s="174">
        <v>0</v>
      </c>
      <c r="J2517" s="174">
        <v>0</v>
      </c>
      <c r="K2517" s="174">
        <v>0</v>
      </c>
      <c r="L2517" s="174">
        <v>0</v>
      </c>
      <c r="M2517" s="174">
        <v>0</v>
      </c>
      <c r="N2517" s="174">
        <v>0</v>
      </c>
    </row>
    <row r="2518" spans="1:14" hidden="1" outlineLevel="1" x14ac:dyDescent="0.25">
      <c r="A2518" s="175" t="s">
        <v>394</v>
      </c>
      <c r="B2518" s="175" t="s">
        <v>395</v>
      </c>
      <c r="C2518" s="175" t="s">
        <v>191</v>
      </c>
      <c r="D2518" s="175" t="s">
        <v>192</v>
      </c>
      <c r="E2518" s="175"/>
      <c r="F2518" s="174">
        <v>0</v>
      </c>
      <c r="G2518" s="174">
        <v>178784</v>
      </c>
      <c r="H2518" s="174">
        <v>0</v>
      </c>
      <c r="I2518" s="174">
        <v>0</v>
      </c>
      <c r="J2518" s="174">
        <v>0</v>
      </c>
      <c r="K2518" s="174">
        <v>0</v>
      </c>
      <c r="L2518" s="174">
        <v>0</v>
      </c>
      <c r="M2518" s="174">
        <v>0</v>
      </c>
      <c r="N2518" s="174">
        <v>178784</v>
      </c>
    </row>
    <row r="2519" spans="1:14" hidden="1" outlineLevel="1" x14ac:dyDescent="0.25">
      <c r="A2519" s="175" t="s">
        <v>394</v>
      </c>
      <c r="B2519" s="175" t="s">
        <v>395</v>
      </c>
      <c r="C2519" s="175" t="s">
        <v>193</v>
      </c>
      <c r="D2519" s="175" t="s">
        <v>194</v>
      </c>
      <c r="E2519" s="175"/>
      <c r="F2519" s="174">
        <v>0</v>
      </c>
      <c r="G2519" s="174">
        <v>0</v>
      </c>
      <c r="H2519" s="174">
        <v>0</v>
      </c>
      <c r="I2519" s="174">
        <v>0</v>
      </c>
      <c r="J2519" s="174">
        <v>0</v>
      </c>
      <c r="K2519" s="174">
        <v>0</v>
      </c>
      <c r="L2519" s="174">
        <v>0</v>
      </c>
      <c r="M2519" s="174">
        <v>0</v>
      </c>
      <c r="N2519" s="174">
        <v>0</v>
      </c>
    </row>
    <row r="2520" spans="1:14" hidden="1" outlineLevel="1" x14ac:dyDescent="0.25">
      <c r="A2520" s="175" t="s">
        <v>394</v>
      </c>
      <c r="B2520" s="175" t="s">
        <v>395</v>
      </c>
      <c r="C2520" s="175" t="s">
        <v>195</v>
      </c>
      <c r="D2520" s="175" t="s">
        <v>196</v>
      </c>
      <c r="E2520" s="175"/>
      <c r="F2520" s="174">
        <v>0</v>
      </c>
      <c r="G2520" s="174">
        <v>0</v>
      </c>
      <c r="H2520" s="174">
        <v>0</v>
      </c>
      <c r="I2520" s="174">
        <v>0</v>
      </c>
      <c r="J2520" s="174">
        <v>0</v>
      </c>
      <c r="K2520" s="174">
        <v>0</v>
      </c>
      <c r="L2520" s="174">
        <v>0</v>
      </c>
      <c r="M2520" s="174">
        <v>0</v>
      </c>
      <c r="N2520" s="174">
        <v>0</v>
      </c>
    </row>
    <row r="2521" spans="1:14" hidden="1" outlineLevel="1" x14ac:dyDescent="0.25">
      <c r="A2521" s="175" t="s">
        <v>394</v>
      </c>
      <c r="B2521" s="175" t="s">
        <v>395</v>
      </c>
      <c r="C2521" s="175" t="s">
        <v>197</v>
      </c>
      <c r="D2521" s="175" t="s">
        <v>198</v>
      </c>
      <c r="E2521" s="175"/>
      <c r="F2521" s="174">
        <v>0</v>
      </c>
      <c r="G2521" s="174">
        <v>0</v>
      </c>
      <c r="H2521" s="174">
        <v>0</v>
      </c>
      <c r="I2521" s="174">
        <v>0</v>
      </c>
      <c r="J2521" s="174">
        <v>0</v>
      </c>
      <c r="K2521" s="174">
        <v>0</v>
      </c>
      <c r="L2521" s="174">
        <v>0</v>
      </c>
      <c r="M2521" s="174">
        <v>0</v>
      </c>
      <c r="N2521" s="174">
        <v>0</v>
      </c>
    </row>
    <row r="2522" spans="1:14" hidden="1" outlineLevel="1" x14ac:dyDescent="0.25">
      <c r="A2522" s="175" t="s">
        <v>394</v>
      </c>
      <c r="B2522" s="175" t="s">
        <v>395</v>
      </c>
      <c r="C2522" s="175" t="s">
        <v>199</v>
      </c>
      <c r="D2522" s="175" t="s">
        <v>200</v>
      </c>
      <c r="E2522" s="175"/>
      <c r="F2522" s="174">
        <v>48</v>
      </c>
      <c r="G2522" s="174">
        <v>0</v>
      </c>
      <c r="H2522" s="174">
        <v>0</v>
      </c>
      <c r="I2522" s="174">
        <v>0</v>
      </c>
      <c r="J2522" s="174">
        <v>0</v>
      </c>
      <c r="K2522" s="174">
        <v>0</v>
      </c>
      <c r="L2522" s="174">
        <v>0</v>
      </c>
      <c r="M2522" s="174">
        <v>0</v>
      </c>
      <c r="N2522" s="174">
        <v>48</v>
      </c>
    </row>
    <row r="2523" spans="1:14" hidden="1" outlineLevel="1" x14ac:dyDescent="0.25">
      <c r="A2523" s="175" t="s">
        <v>394</v>
      </c>
      <c r="B2523" s="175" t="s">
        <v>395</v>
      </c>
      <c r="C2523" s="175" t="s">
        <v>201</v>
      </c>
      <c r="D2523" s="175" t="s">
        <v>202</v>
      </c>
      <c r="E2523" s="175"/>
      <c r="F2523" s="174">
        <v>288</v>
      </c>
      <c r="G2523" s="174">
        <v>0</v>
      </c>
      <c r="H2523" s="174">
        <v>0</v>
      </c>
      <c r="I2523" s="174">
        <v>0</v>
      </c>
      <c r="J2523" s="174">
        <v>0</v>
      </c>
      <c r="K2523" s="174">
        <v>0</v>
      </c>
      <c r="L2523" s="174">
        <v>0</v>
      </c>
      <c r="M2523" s="174">
        <v>0</v>
      </c>
      <c r="N2523" s="174">
        <v>288</v>
      </c>
    </row>
    <row r="2524" spans="1:14" hidden="1" outlineLevel="1" x14ac:dyDescent="0.25">
      <c r="A2524" s="175" t="s">
        <v>394</v>
      </c>
      <c r="B2524" s="175" t="s">
        <v>395</v>
      </c>
      <c r="C2524" s="175" t="s">
        <v>203</v>
      </c>
      <c r="D2524" s="175" t="s">
        <v>204</v>
      </c>
      <c r="E2524" s="175"/>
      <c r="F2524" s="174">
        <v>110448</v>
      </c>
      <c r="G2524" s="174">
        <v>0</v>
      </c>
      <c r="H2524" s="174">
        <v>0</v>
      </c>
      <c r="I2524" s="174">
        <v>0</v>
      </c>
      <c r="J2524" s="174">
        <v>0</v>
      </c>
      <c r="K2524" s="174">
        <v>0</v>
      </c>
      <c r="L2524" s="174">
        <v>0</v>
      </c>
      <c r="M2524" s="174">
        <v>0</v>
      </c>
      <c r="N2524" s="174">
        <v>110448</v>
      </c>
    </row>
    <row r="2525" spans="1:14" hidden="1" outlineLevel="1" x14ac:dyDescent="0.25">
      <c r="A2525" s="175" t="s">
        <v>394</v>
      </c>
      <c r="B2525" s="175" t="s">
        <v>395</v>
      </c>
      <c r="C2525" s="175" t="s">
        <v>205</v>
      </c>
      <c r="D2525" s="175" t="s">
        <v>206</v>
      </c>
      <c r="E2525" s="175"/>
      <c r="F2525" s="174">
        <v>2592</v>
      </c>
      <c r="G2525" s="174">
        <v>0</v>
      </c>
      <c r="H2525" s="174">
        <v>0</v>
      </c>
      <c r="I2525" s="174">
        <v>0</v>
      </c>
      <c r="J2525" s="174">
        <v>0</v>
      </c>
      <c r="K2525" s="174">
        <v>0</v>
      </c>
      <c r="L2525" s="174">
        <v>0</v>
      </c>
      <c r="M2525" s="174">
        <v>0</v>
      </c>
      <c r="N2525" s="174">
        <v>2592</v>
      </c>
    </row>
    <row r="2526" spans="1:14" hidden="1" outlineLevel="1" x14ac:dyDescent="0.25">
      <c r="A2526" s="175" t="s">
        <v>394</v>
      </c>
      <c r="B2526" s="175" t="s">
        <v>395</v>
      </c>
      <c r="C2526" s="175" t="s">
        <v>207</v>
      </c>
      <c r="D2526" s="175" t="s">
        <v>208</v>
      </c>
      <c r="E2526" s="175"/>
      <c r="F2526" s="174">
        <v>0</v>
      </c>
      <c r="G2526" s="174">
        <v>0</v>
      </c>
      <c r="H2526" s="174">
        <v>0</v>
      </c>
      <c r="I2526" s="174">
        <v>0</v>
      </c>
      <c r="J2526" s="174">
        <v>0</v>
      </c>
      <c r="K2526" s="174">
        <v>0</v>
      </c>
      <c r="L2526" s="174">
        <v>0</v>
      </c>
      <c r="M2526" s="174">
        <v>0</v>
      </c>
      <c r="N2526" s="174">
        <v>0</v>
      </c>
    </row>
    <row r="2527" spans="1:14" hidden="1" outlineLevel="1" x14ac:dyDescent="0.25">
      <c r="A2527" s="175" t="s">
        <v>394</v>
      </c>
      <c r="B2527" s="175" t="s">
        <v>395</v>
      </c>
      <c r="C2527" s="175" t="s">
        <v>209</v>
      </c>
      <c r="D2527" s="175" t="s">
        <v>210</v>
      </c>
      <c r="E2527" s="175"/>
      <c r="F2527" s="174">
        <v>394224</v>
      </c>
      <c r="G2527" s="174">
        <v>223088</v>
      </c>
      <c r="H2527" s="174">
        <v>0</v>
      </c>
      <c r="I2527" s="174">
        <v>0</v>
      </c>
      <c r="J2527" s="174">
        <v>5120</v>
      </c>
      <c r="K2527" s="174">
        <v>10320</v>
      </c>
      <c r="L2527" s="174">
        <v>0</v>
      </c>
      <c r="M2527" s="174">
        <v>0</v>
      </c>
      <c r="N2527" s="174">
        <v>632752</v>
      </c>
    </row>
    <row r="2528" spans="1:14" hidden="1" outlineLevel="1" x14ac:dyDescent="0.25">
      <c r="D2528" s="173" t="s">
        <v>211</v>
      </c>
      <c r="E2528" s="173"/>
    </row>
    <row r="2529" spans="1:14" hidden="1" outlineLevel="1" x14ac:dyDescent="0.25">
      <c r="A2529" s="175" t="s">
        <v>394</v>
      </c>
      <c r="B2529" s="175" t="s">
        <v>395</v>
      </c>
      <c r="C2529" s="175" t="s">
        <v>212</v>
      </c>
      <c r="D2529" s="175" t="s">
        <v>213</v>
      </c>
      <c r="E2529" s="175"/>
      <c r="F2529" s="174">
        <v>0</v>
      </c>
      <c r="G2529" s="174">
        <v>0</v>
      </c>
      <c r="H2529" s="174">
        <v>0</v>
      </c>
      <c r="I2529" s="174">
        <v>0</v>
      </c>
      <c r="J2529" s="174">
        <v>0</v>
      </c>
      <c r="K2529" s="174">
        <v>0</v>
      </c>
      <c r="L2529" s="174">
        <v>0</v>
      </c>
      <c r="M2529" s="174">
        <v>0</v>
      </c>
      <c r="N2529" s="174">
        <v>0</v>
      </c>
    </row>
    <row r="2530" spans="1:14" hidden="1" outlineLevel="1" x14ac:dyDescent="0.25">
      <c r="A2530" s="175" t="s">
        <v>394</v>
      </c>
      <c r="B2530" s="175" t="s">
        <v>395</v>
      </c>
      <c r="C2530" s="175" t="s">
        <v>214</v>
      </c>
      <c r="D2530" s="175" t="s">
        <v>215</v>
      </c>
      <c r="E2530" s="175"/>
      <c r="F2530" s="174">
        <v>0</v>
      </c>
      <c r="G2530" s="174">
        <v>0</v>
      </c>
      <c r="H2530" s="174">
        <v>0</v>
      </c>
      <c r="I2530" s="174">
        <v>0</v>
      </c>
      <c r="J2530" s="174">
        <v>0</v>
      </c>
      <c r="K2530" s="174">
        <v>0</v>
      </c>
      <c r="L2530" s="174">
        <v>0</v>
      </c>
      <c r="M2530" s="174">
        <v>0</v>
      </c>
      <c r="N2530" s="174">
        <v>0</v>
      </c>
    </row>
    <row r="2531" spans="1:14" hidden="1" outlineLevel="1" x14ac:dyDescent="0.25">
      <c r="A2531" s="175" t="s">
        <v>394</v>
      </c>
      <c r="B2531" s="175" t="s">
        <v>395</v>
      </c>
      <c r="C2531" s="175" t="s">
        <v>216</v>
      </c>
      <c r="D2531" s="175" t="s">
        <v>217</v>
      </c>
      <c r="E2531" s="175"/>
      <c r="F2531" s="174">
        <v>0</v>
      </c>
      <c r="G2531" s="174">
        <v>0</v>
      </c>
      <c r="H2531" s="174">
        <v>0</v>
      </c>
      <c r="I2531" s="174">
        <v>0</v>
      </c>
      <c r="J2531" s="174">
        <v>0</v>
      </c>
      <c r="K2531" s="174">
        <v>0</v>
      </c>
      <c r="L2531" s="174">
        <v>0</v>
      </c>
      <c r="M2531" s="174">
        <v>0</v>
      </c>
      <c r="N2531" s="174">
        <v>0</v>
      </c>
    </row>
    <row r="2532" spans="1:14" hidden="1" outlineLevel="1" x14ac:dyDescent="0.25">
      <c r="A2532" s="175" t="s">
        <v>394</v>
      </c>
      <c r="B2532" s="175" t="s">
        <v>395</v>
      </c>
      <c r="C2532" s="175" t="s">
        <v>218</v>
      </c>
      <c r="D2532" s="175" t="s">
        <v>219</v>
      </c>
      <c r="E2532" s="175"/>
      <c r="F2532" s="174">
        <v>0</v>
      </c>
      <c r="G2532" s="174">
        <v>0</v>
      </c>
      <c r="H2532" s="174">
        <v>0</v>
      </c>
      <c r="I2532" s="174">
        <v>0</v>
      </c>
      <c r="J2532" s="174">
        <v>0</v>
      </c>
      <c r="K2532" s="174">
        <v>0</v>
      </c>
      <c r="L2532" s="174">
        <v>0</v>
      </c>
      <c r="M2532" s="174">
        <v>0</v>
      </c>
      <c r="N2532" s="174">
        <v>0</v>
      </c>
    </row>
    <row r="2533" spans="1:14" hidden="1" outlineLevel="1" x14ac:dyDescent="0.25">
      <c r="A2533" s="175" t="s">
        <v>394</v>
      </c>
      <c r="B2533" s="175" t="s">
        <v>395</v>
      </c>
      <c r="C2533" s="175" t="s">
        <v>482</v>
      </c>
      <c r="D2533" s="175" t="s">
        <v>483</v>
      </c>
      <c r="E2533" s="175"/>
      <c r="F2533" s="174">
        <v>0</v>
      </c>
      <c r="G2533" s="174">
        <v>0</v>
      </c>
      <c r="H2533" s="174">
        <v>0</v>
      </c>
      <c r="I2533" s="174">
        <v>0</v>
      </c>
      <c r="J2533" s="174">
        <v>0</v>
      </c>
      <c r="K2533" s="174">
        <v>0</v>
      </c>
      <c r="L2533" s="174">
        <v>0</v>
      </c>
      <c r="M2533" s="174">
        <v>0</v>
      </c>
      <c r="N2533" s="174">
        <v>0</v>
      </c>
    </row>
    <row r="2534" spans="1:14" hidden="1" outlineLevel="1" x14ac:dyDescent="0.25">
      <c r="A2534" s="175" t="s">
        <v>394</v>
      </c>
      <c r="B2534" s="175" t="s">
        <v>395</v>
      </c>
      <c r="C2534" s="175" t="s">
        <v>484</v>
      </c>
      <c r="D2534" s="175" t="s">
        <v>220</v>
      </c>
      <c r="E2534" s="175"/>
      <c r="F2534" s="174">
        <v>0</v>
      </c>
      <c r="G2534" s="174">
        <v>0</v>
      </c>
      <c r="H2534" s="174">
        <v>0</v>
      </c>
      <c r="I2534" s="174">
        <v>0</v>
      </c>
      <c r="J2534" s="174">
        <v>0</v>
      </c>
      <c r="K2534" s="174">
        <v>0</v>
      </c>
      <c r="L2534" s="174">
        <v>0</v>
      </c>
      <c r="M2534" s="174">
        <v>0</v>
      </c>
      <c r="N2534" s="174">
        <v>0</v>
      </c>
    </row>
    <row r="2535" spans="1:14" hidden="1" outlineLevel="1" x14ac:dyDescent="0.25"/>
    <row r="2536" spans="1:14" hidden="1" outlineLevel="1" x14ac:dyDescent="0.25"/>
    <row r="2537" spans="1:14" hidden="1" outlineLevel="1" x14ac:dyDescent="0.25">
      <c r="A2537" s="173" t="s">
        <v>396</v>
      </c>
    </row>
    <row r="2538" spans="1:14" hidden="1" outlineLevel="1" x14ac:dyDescent="0.25">
      <c r="A2538" s="175" t="s">
        <v>6</v>
      </c>
      <c r="B2538" s="175" t="s">
        <v>143</v>
      </c>
      <c r="C2538" s="175" t="s">
        <v>14</v>
      </c>
      <c r="D2538" s="173" t="s">
        <v>144</v>
      </c>
      <c r="E2538" s="173"/>
      <c r="F2538" s="174" t="s">
        <v>145</v>
      </c>
      <c r="G2538" s="174" t="s">
        <v>146</v>
      </c>
      <c r="H2538" s="174" t="s">
        <v>147</v>
      </c>
      <c r="I2538" s="174" t="s">
        <v>148</v>
      </c>
      <c r="J2538" s="174" t="s">
        <v>149</v>
      </c>
      <c r="K2538" s="174" t="s">
        <v>150</v>
      </c>
      <c r="L2538" s="174" t="s">
        <v>151</v>
      </c>
      <c r="M2538" s="174" t="s">
        <v>152</v>
      </c>
      <c r="N2538" s="174" t="s">
        <v>5</v>
      </c>
    </row>
    <row r="2539" spans="1:14" hidden="1" outlineLevel="1" x14ac:dyDescent="0.25">
      <c r="A2539" s="175" t="s">
        <v>397</v>
      </c>
      <c r="B2539" s="175" t="s">
        <v>398</v>
      </c>
      <c r="C2539" s="175" t="s">
        <v>155</v>
      </c>
      <c r="D2539" s="175" t="s">
        <v>156</v>
      </c>
      <c r="E2539" s="175"/>
      <c r="F2539" s="174">
        <v>11632</v>
      </c>
      <c r="G2539" s="174">
        <v>0</v>
      </c>
      <c r="H2539" s="174">
        <v>0</v>
      </c>
      <c r="I2539" s="174">
        <v>0</v>
      </c>
      <c r="J2539" s="174">
        <v>12480</v>
      </c>
      <c r="K2539" s="174">
        <v>0</v>
      </c>
      <c r="L2539" s="174">
        <v>0</v>
      </c>
      <c r="M2539" s="174">
        <v>0</v>
      </c>
      <c r="N2539" s="174">
        <v>24112</v>
      </c>
    </row>
    <row r="2540" spans="1:14" hidden="1" outlineLevel="1" x14ac:dyDescent="0.25">
      <c r="A2540" s="175" t="s">
        <v>397</v>
      </c>
      <c r="B2540" s="175" t="s">
        <v>398</v>
      </c>
      <c r="C2540" s="175" t="s">
        <v>157</v>
      </c>
      <c r="D2540" s="175" t="s">
        <v>158</v>
      </c>
      <c r="E2540" s="175"/>
      <c r="F2540" s="174">
        <v>0</v>
      </c>
      <c r="G2540" s="174">
        <v>0</v>
      </c>
      <c r="H2540" s="174">
        <v>0</v>
      </c>
      <c r="I2540" s="174">
        <v>0</v>
      </c>
      <c r="J2540" s="174">
        <v>0</v>
      </c>
      <c r="K2540" s="174">
        <v>0</v>
      </c>
      <c r="L2540" s="174">
        <v>0</v>
      </c>
      <c r="M2540" s="174">
        <v>0</v>
      </c>
      <c r="N2540" s="174">
        <v>0</v>
      </c>
    </row>
    <row r="2541" spans="1:14" hidden="1" outlineLevel="1" x14ac:dyDescent="0.25">
      <c r="A2541" s="175" t="s">
        <v>397</v>
      </c>
      <c r="B2541" s="175" t="s">
        <v>398</v>
      </c>
      <c r="C2541" s="175" t="s">
        <v>159</v>
      </c>
      <c r="D2541" s="175" t="s">
        <v>160</v>
      </c>
      <c r="E2541" s="175"/>
      <c r="F2541" s="174">
        <v>0</v>
      </c>
      <c r="G2541" s="174">
        <v>56592</v>
      </c>
      <c r="H2541" s="174">
        <v>0</v>
      </c>
      <c r="I2541" s="174">
        <v>0</v>
      </c>
      <c r="J2541" s="174">
        <v>0</v>
      </c>
      <c r="K2541" s="174">
        <v>0</v>
      </c>
      <c r="L2541" s="174">
        <v>0</v>
      </c>
      <c r="M2541" s="174">
        <v>0</v>
      </c>
      <c r="N2541" s="174">
        <v>56592</v>
      </c>
    </row>
    <row r="2542" spans="1:14" hidden="1" outlineLevel="1" x14ac:dyDescent="0.25">
      <c r="A2542" s="175" t="s">
        <v>397</v>
      </c>
      <c r="B2542" s="175" t="s">
        <v>398</v>
      </c>
      <c r="C2542" s="175" t="s">
        <v>161</v>
      </c>
      <c r="D2542" s="175" t="s">
        <v>162</v>
      </c>
      <c r="E2542" s="175"/>
      <c r="F2542" s="174">
        <v>1392</v>
      </c>
      <c r="G2542" s="174">
        <v>0</v>
      </c>
      <c r="H2542" s="174">
        <v>0</v>
      </c>
      <c r="I2542" s="174">
        <v>0</v>
      </c>
      <c r="J2542" s="174">
        <v>2128</v>
      </c>
      <c r="K2542" s="174">
        <v>0</v>
      </c>
      <c r="L2542" s="174">
        <v>0</v>
      </c>
      <c r="M2542" s="174">
        <v>0</v>
      </c>
      <c r="N2542" s="174">
        <v>3520</v>
      </c>
    </row>
    <row r="2543" spans="1:14" hidden="1" outlineLevel="1" x14ac:dyDescent="0.25">
      <c r="A2543" s="175" t="s">
        <v>397</v>
      </c>
      <c r="B2543" s="175" t="s">
        <v>398</v>
      </c>
      <c r="C2543" s="175" t="s">
        <v>163</v>
      </c>
      <c r="D2543" s="175" t="s">
        <v>164</v>
      </c>
      <c r="E2543" s="175"/>
      <c r="F2543" s="174">
        <v>0</v>
      </c>
      <c r="G2543" s="174">
        <v>0</v>
      </c>
      <c r="H2543" s="174">
        <v>0</v>
      </c>
      <c r="I2543" s="174">
        <v>0</v>
      </c>
      <c r="J2543" s="174">
        <v>0</v>
      </c>
      <c r="K2543" s="174">
        <v>0</v>
      </c>
      <c r="L2543" s="174">
        <v>0</v>
      </c>
      <c r="M2543" s="174">
        <v>0</v>
      </c>
      <c r="N2543" s="174">
        <v>0</v>
      </c>
    </row>
    <row r="2544" spans="1:14" hidden="1" outlineLevel="1" x14ac:dyDescent="0.25">
      <c r="A2544" s="175" t="s">
        <v>397</v>
      </c>
      <c r="B2544" s="175" t="s">
        <v>398</v>
      </c>
      <c r="C2544" s="175" t="s">
        <v>165</v>
      </c>
      <c r="D2544" s="175" t="s">
        <v>166</v>
      </c>
      <c r="E2544" s="175"/>
      <c r="F2544" s="174">
        <v>2736</v>
      </c>
      <c r="G2544" s="174">
        <v>0</v>
      </c>
      <c r="H2544" s="174">
        <v>0</v>
      </c>
      <c r="I2544" s="174">
        <v>0</v>
      </c>
      <c r="J2544" s="174">
        <v>0</v>
      </c>
      <c r="K2544" s="174">
        <v>0</v>
      </c>
      <c r="L2544" s="174">
        <v>0</v>
      </c>
      <c r="M2544" s="174">
        <v>0</v>
      </c>
      <c r="N2544" s="174">
        <v>2736</v>
      </c>
    </row>
    <row r="2545" spans="1:14" hidden="1" outlineLevel="1" x14ac:dyDescent="0.25">
      <c r="A2545" s="175" t="s">
        <v>397</v>
      </c>
      <c r="B2545" s="175" t="s">
        <v>398</v>
      </c>
      <c r="C2545" s="175" t="s">
        <v>167</v>
      </c>
      <c r="D2545" s="175" t="s">
        <v>168</v>
      </c>
      <c r="E2545" s="175"/>
      <c r="F2545" s="174">
        <v>0</v>
      </c>
      <c r="G2545" s="174">
        <v>9312</v>
      </c>
      <c r="H2545" s="174">
        <v>0</v>
      </c>
      <c r="I2545" s="174">
        <v>0</v>
      </c>
      <c r="J2545" s="174">
        <v>0</v>
      </c>
      <c r="K2545" s="174">
        <v>0</v>
      </c>
      <c r="L2545" s="174">
        <v>0</v>
      </c>
      <c r="M2545" s="174">
        <v>0</v>
      </c>
      <c r="N2545" s="174">
        <v>9312</v>
      </c>
    </row>
    <row r="2546" spans="1:14" hidden="1" outlineLevel="1" x14ac:dyDescent="0.25">
      <c r="A2546" s="175" t="s">
        <v>397</v>
      </c>
      <c r="B2546" s="175" t="s">
        <v>398</v>
      </c>
      <c r="C2546" s="175" t="s">
        <v>169</v>
      </c>
      <c r="D2546" s="175" t="s">
        <v>170</v>
      </c>
      <c r="E2546" s="175"/>
      <c r="F2546" s="174">
        <v>0</v>
      </c>
      <c r="G2546" s="174">
        <v>0</v>
      </c>
      <c r="H2546" s="174">
        <v>0</v>
      </c>
      <c r="I2546" s="174">
        <v>0</v>
      </c>
      <c r="J2546" s="174">
        <v>0</v>
      </c>
      <c r="K2546" s="174">
        <v>0</v>
      </c>
      <c r="L2546" s="174">
        <v>0</v>
      </c>
      <c r="M2546" s="174">
        <v>0</v>
      </c>
      <c r="N2546" s="174">
        <v>0</v>
      </c>
    </row>
    <row r="2547" spans="1:14" hidden="1" outlineLevel="1" x14ac:dyDescent="0.25">
      <c r="A2547" s="175" t="s">
        <v>397</v>
      </c>
      <c r="B2547" s="175" t="s">
        <v>398</v>
      </c>
      <c r="C2547" s="175" t="s">
        <v>171</v>
      </c>
      <c r="D2547" s="175" t="s">
        <v>172</v>
      </c>
      <c r="E2547" s="175"/>
      <c r="F2547" s="174">
        <v>48</v>
      </c>
      <c r="G2547" s="174">
        <v>512</v>
      </c>
      <c r="H2547" s="174">
        <v>0</v>
      </c>
      <c r="I2547" s="174">
        <v>0</v>
      </c>
      <c r="J2547" s="174">
        <v>0</v>
      </c>
      <c r="K2547" s="174">
        <v>0</v>
      </c>
      <c r="L2547" s="174">
        <v>0</v>
      </c>
      <c r="M2547" s="174">
        <v>0</v>
      </c>
      <c r="N2547" s="174">
        <v>560</v>
      </c>
    </row>
    <row r="2548" spans="1:14" hidden="1" outlineLevel="1" x14ac:dyDescent="0.25">
      <c r="A2548" s="175" t="s">
        <v>397</v>
      </c>
      <c r="B2548" s="175" t="s">
        <v>398</v>
      </c>
      <c r="C2548" s="175" t="s">
        <v>173</v>
      </c>
      <c r="D2548" s="175" t="s">
        <v>174</v>
      </c>
      <c r="E2548" s="175"/>
      <c r="F2548" s="174">
        <v>0</v>
      </c>
      <c r="G2548" s="174">
        <v>480</v>
      </c>
      <c r="H2548" s="174">
        <v>0</v>
      </c>
      <c r="I2548" s="174">
        <v>0</v>
      </c>
      <c r="J2548" s="174">
        <v>0</v>
      </c>
      <c r="K2548" s="174">
        <v>0</v>
      </c>
      <c r="L2548" s="174">
        <v>0</v>
      </c>
      <c r="M2548" s="174">
        <v>0</v>
      </c>
      <c r="N2548" s="174">
        <v>480</v>
      </c>
    </row>
    <row r="2549" spans="1:14" hidden="1" outlineLevel="1" x14ac:dyDescent="0.25">
      <c r="A2549" s="175" t="s">
        <v>397</v>
      </c>
      <c r="B2549" s="175" t="s">
        <v>398</v>
      </c>
      <c r="C2549" s="175" t="s">
        <v>175</v>
      </c>
      <c r="D2549" s="175" t="s">
        <v>176</v>
      </c>
      <c r="E2549" s="175"/>
      <c r="F2549" s="174">
        <v>0</v>
      </c>
      <c r="G2549" s="174">
        <v>480</v>
      </c>
      <c r="H2549" s="174">
        <v>0</v>
      </c>
      <c r="I2549" s="174">
        <v>0</v>
      </c>
      <c r="J2549" s="174">
        <v>0</v>
      </c>
      <c r="K2549" s="174">
        <v>0</v>
      </c>
      <c r="L2549" s="174">
        <v>0</v>
      </c>
      <c r="M2549" s="174">
        <v>0</v>
      </c>
      <c r="N2549" s="174">
        <v>480</v>
      </c>
    </row>
    <row r="2550" spans="1:14" hidden="1" outlineLevel="1" x14ac:dyDescent="0.25">
      <c r="A2550" s="175" t="s">
        <v>397</v>
      </c>
      <c r="B2550" s="175" t="s">
        <v>398</v>
      </c>
      <c r="C2550" s="175" t="s">
        <v>177</v>
      </c>
      <c r="D2550" s="175" t="s">
        <v>178</v>
      </c>
      <c r="E2550" s="175"/>
      <c r="F2550" s="174">
        <v>180960</v>
      </c>
      <c r="G2550" s="174">
        <v>0</v>
      </c>
      <c r="H2550" s="174">
        <v>0</v>
      </c>
      <c r="I2550" s="174">
        <v>0</v>
      </c>
      <c r="J2550" s="174">
        <v>0</v>
      </c>
      <c r="K2550" s="174">
        <v>0</v>
      </c>
      <c r="L2550" s="174">
        <v>0</v>
      </c>
      <c r="M2550" s="174">
        <v>0</v>
      </c>
      <c r="N2550" s="174">
        <v>180960</v>
      </c>
    </row>
    <row r="2551" spans="1:14" hidden="1" outlineLevel="1" x14ac:dyDescent="0.25">
      <c r="A2551" s="175" t="s">
        <v>397</v>
      </c>
      <c r="B2551" s="175" t="s">
        <v>398</v>
      </c>
      <c r="C2551" s="175" t="s">
        <v>179</v>
      </c>
      <c r="D2551" s="175" t="s">
        <v>180</v>
      </c>
      <c r="E2551" s="175"/>
      <c r="F2551" s="174">
        <v>2672</v>
      </c>
      <c r="G2551" s="174">
        <v>0</v>
      </c>
      <c r="H2551" s="174">
        <v>0</v>
      </c>
      <c r="I2551" s="174">
        <v>0</v>
      </c>
      <c r="J2551" s="174">
        <v>0</v>
      </c>
      <c r="K2551" s="174">
        <v>0</v>
      </c>
      <c r="L2551" s="174">
        <v>0</v>
      </c>
      <c r="M2551" s="174">
        <v>0</v>
      </c>
      <c r="N2551" s="174">
        <v>2672</v>
      </c>
    </row>
    <row r="2552" spans="1:14" hidden="1" outlineLevel="1" x14ac:dyDescent="0.25">
      <c r="A2552" s="175" t="s">
        <v>397</v>
      </c>
      <c r="B2552" s="175" t="s">
        <v>398</v>
      </c>
      <c r="C2552" s="175" t="s">
        <v>181</v>
      </c>
      <c r="D2552" s="175" t="s">
        <v>182</v>
      </c>
      <c r="E2552" s="175"/>
      <c r="F2552" s="174">
        <v>0</v>
      </c>
      <c r="G2552" s="174">
        <v>0</v>
      </c>
      <c r="H2552" s="174">
        <v>0</v>
      </c>
      <c r="I2552" s="174">
        <v>0</v>
      </c>
      <c r="J2552" s="174">
        <v>0</v>
      </c>
      <c r="K2552" s="174">
        <v>0</v>
      </c>
      <c r="L2552" s="174">
        <v>0</v>
      </c>
      <c r="M2552" s="174">
        <v>0</v>
      </c>
      <c r="N2552" s="174">
        <v>0</v>
      </c>
    </row>
    <row r="2553" spans="1:14" hidden="1" outlineLevel="1" x14ac:dyDescent="0.25">
      <c r="A2553" s="175" t="s">
        <v>397</v>
      </c>
      <c r="B2553" s="175" t="s">
        <v>398</v>
      </c>
      <c r="C2553" s="175" t="s">
        <v>183</v>
      </c>
      <c r="D2553" s="175" t="s">
        <v>184</v>
      </c>
      <c r="E2553" s="175"/>
      <c r="F2553" s="174">
        <v>0</v>
      </c>
      <c r="G2553" s="174">
        <v>0</v>
      </c>
      <c r="H2553" s="174">
        <v>0</v>
      </c>
      <c r="I2553" s="174">
        <v>0</v>
      </c>
      <c r="J2553" s="174">
        <v>0</v>
      </c>
      <c r="K2553" s="174">
        <v>0</v>
      </c>
      <c r="L2553" s="174">
        <v>0</v>
      </c>
      <c r="M2553" s="174">
        <v>0</v>
      </c>
      <c r="N2553" s="174">
        <v>0</v>
      </c>
    </row>
    <row r="2554" spans="1:14" hidden="1" outlineLevel="1" x14ac:dyDescent="0.25">
      <c r="A2554" s="175" t="s">
        <v>397</v>
      </c>
      <c r="B2554" s="175" t="s">
        <v>398</v>
      </c>
      <c r="C2554" s="175" t="s">
        <v>185</v>
      </c>
      <c r="D2554" s="175" t="s">
        <v>186</v>
      </c>
      <c r="E2554" s="175"/>
      <c r="F2554" s="174">
        <v>6960</v>
      </c>
      <c r="G2554" s="174">
        <v>0</v>
      </c>
      <c r="H2554" s="174">
        <v>0</v>
      </c>
      <c r="I2554" s="174">
        <v>0</v>
      </c>
      <c r="J2554" s="174">
        <v>0</v>
      </c>
      <c r="K2554" s="174">
        <v>0</v>
      </c>
      <c r="L2554" s="174">
        <v>0</v>
      </c>
      <c r="M2554" s="174">
        <v>0</v>
      </c>
      <c r="N2554" s="174">
        <v>6960</v>
      </c>
    </row>
    <row r="2555" spans="1:14" hidden="1" outlineLevel="1" x14ac:dyDescent="0.25">
      <c r="A2555" s="175" t="s">
        <v>397</v>
      </c>
      <c r="B2555" s="175" t="s">
        <v>398</v>
      </c>
      <c r="C2555" s="175" t="s">
        <v>187</v>
      </c>
      <c r="D2555" s="175" t="s">
        <v>188</v>
      </c>
      <c r="E2555" s="175"/>
      <c r="F2555" s="174">
        <v>0</v>
      </c>
      <c r="G2555" s="174">
        <v>0</v>
      </c>
      <c r="H2555" s="174">
        <v>0</v>
      </c>
      <c r="I2555" s="174">
        <v>0</v>
      </c>
      <c r="J2555" s="174">
        <v>0</v>
      </c>
      <c r="K2555" s="174">
        <v>0</v>
      </c>
      <c r="L2555" s="174">
        <v>0</v>
      </c>
      <c r="M2555" s="174">
        <v>0</v>
      </c>
      <c r="N2555" s="174">
        <v>0</v>
      </c>
    </row>
    <row r="2556" spans="1:14" hidden="1" outlineLevel="1" x14ac:dyDescent="0.25">
      <c r="A2556" s="175" t="s">
        <v>397</v>
      </c>
      <c r="B2556" s="175" t="s">
        <v>398</v>
      </c>
      <c r="C2556" s="175" t="s">
        <v>189</v>
      </c>
      <c r="D2556" s="175" t="s">
        <v>190</v>
      </c>
      <c r="E2556" s="175"/>
      <c r="F2556" s="174">
        <v>0</v>
      </c>
      <c r="G2556" s="174">
        <v>0</v>
      </c>
      <c r="H2556" s="174">
        <v>0</v>
      </c>
      <c r="I2556" s="174">
        <v>0</v>
      </c>
      <c r="J2556" s="174">
        <v>0</v>
      </c>
      <c r="K2556" s="174">
        <v>0</v>
      </c>
      <c r="L2556" s="174">
        <v>0</v>
      </c>
      <c r="M2556" s="174">
        <v>0</v>
      </c>
      <c r="N2556" s="174">
        <v>0</v>
      </c>
    </row>
    <row r="2557" spans="1:14" hidden="1" outlineLevel="1" x14ac:dyDescent="0.25">
      <c r="A2557" s="175" t="s">
        <v>397</v>
      </c>
      <c r="B2557" s="175" t="s">
        <v>398</v>
      </c>
      <c r="C2557" s="175" t="s">
        <v>191</v>
      </c>
      <c r="D2557" s="175" t="s">
        <v>192</v>
      </c>
      <c r="E2557" s="175"/>
      <c r="F2557" s="174">
        <v>0</v>
      </c>
      <c r="G2557" s="174">
        <v>52528</v>
      </c>
      <c r="H2557" s="174">
        <v>0</v>
      </c>
      <c r="I2557" s="174">
        <v>0</v>
      </c>
      <c r="J2557" s="174">
        <v>0</v>
      </c>
      <c r="K2557" s="174">
        <v>0</v>
      </c>
      <c r="L2557" s="174">
        <v>0</v>
      </c>
      <c r="M2557" s="174">
        <v>0</v>
      </c>
      <c r="N2557" s="174">
        <v>52528</v>
      </c>
    </row>
    <row r="2558" spans="1:14" hidden="1" outlineLevel="1" x14ac:dyDescent="0.25">
      <c r="A2558" s="175" t="s">
        <v>397</v>
      </c>
      <c r="B2558" s="175" t="s">
        <v>398</v>
      </c>
      <c r="C2558" s="175" t="s">
        <v>193</v>
      </c>
      <c r="D2558" s="175" t="s">
        <v>194</v>
      </c>
      <c r="E2558" s="175"/>
      <c r="F2558" s="174">
        <v>0</v>
      </c>
      <c r="G2558" s="174">
        <v>0</v>
      </c>
      <c r="H2558" s="174">
        <v>0</v>
      </c>
      <c r="I2558" s="174">
        <v>0</v>
      </c>
      <c r="J2558" s="174">
        <v>0</v>
      </c>
      <c r="K2558" s="174">
        <v>0</v>
      </c>
      <c r="L2558" s="174">
        <v>0</v>
      </c>
      <c r="M2558" s="174">
        <v>0</v>
      </c>
      <c r="N2558" s="174">
        <v>0</v>
      </c>
    </row>
    <row r="2559" spans="1:14" hidden="1" outlineLevel="1" x14ac:dyDescent="0.25">
      <c r="A2559" s="175" t="s">
        <v>397</v>
      </c>
      <c r="B2559" s="175" t="s">
        <v>398</v>
      </c>
      <c r="C2559" s="175" t="s">
        <v>195</v>
      </c>
      <c r="D2559" s="175" t="s">
        <v>196</v>
      </c>
      <c r="E2559" s="175"/>
      <c r="F2559" s="174">
        <v>0</v>
      </c>
      <c r="G2559" s="174">
        <v>0</v>
      </c>
      <c r="H2559" s="174">
        <v>0</v>
      </c>
      <c r="I2559" s="174">
        <v>0</v>
      </c>
      <c r="J2559" s="174">
        <v>0</v>
      </c>
      <c r="K2559" s="174">
        <v>0</v>
      </c>
      <c r="L2559" s="174">
        <v>0</v>
      </c>
      <c r="M2559" s="174">
        <v>0</v>
      </c>
      <c r="N2559" s="174">
        <v>0</v>
      </c>
    </row>
    <row r="2560" spans="1:14" hidden="1" outlineLevel="1" x14ac:dyDescent="0.25">
      <c r="A2560" s="175" t="s">
        <v>397</v>
      </c>
      <c r="B2560" s="175" t="s">
        <v>398</v>
      </c>
      <c r="C2560" s="175" t="s">
        <v>197</v>
      </c>
      <c r="D2560" s="175" t="s">
        <v>198</v>
      </c>
      <c r="E2560" s="175"/>
      <c r="F2560" s="174">
        <v>0</v>
      </c>
      <c r="G2560" s="174">
        <v>0</v>
      </c>
      <c r="H2560" s="174">
        <v>0</v>
      </c>
      <c r="I2560" s="174">
        <v>0</v>
      </c>
      <c r="J2560" s="174">
        <v>0</v>
      </c>
      <c r="K2560" s="174">
        <v>0</v>
      </c>
      <c r="L2560" s="174">
        <v>0</v>
      </c>
      <c r="M2560" s="174">
        <v>0</v>
      </c>
      <c r="N2560" s="174">
        <v>0</v>
      </c>
    </row>
    <row r="2561" spans="1:14" hidden="1" outlineLevel="1" x14ac:dyDescent="0.25">
      <c r="A2561" s="175" t="s">
        <v>397</v>
      </c>
      <c r="B2561" s="175" t="s">
        <v>398</v>
      </c>
      <c r="C2561" s="175" t="s">
        <v>199</v>
      </c>
      <c r="D2561" s="175" t="s">
        <v>200</v>
      </c>
      <c r="E2561" s="175"/>
      <c r="F2561" s="174">
        <v>144</v>
      </c>
      <c r="G2561" s="174">
        <v>0</v>
      </c>
      <c r="H2561" s="174">
        <v>0</v>
      </c>
      <c r="I2561" s="174">
        <v>0</v>
      </c>
      <c r="J2561" s="174">
        <v>0</v>
      </c>
      <c r="K2561" s="174">
        <v>0</v>
      </c>
      <c r="L2561" s="174">
        <v>0</v>
      </c>
      <c r="M2561" s="174">
        <v>0</v>
      </c>
      <c r="N2561" s="174">
        <v>144</v>
      </c>
    </row>
    <row r="2562" spans="1:14" hidden="1" outlineLevel="1" x14ac:dyDescent="0.25">
      <c r="A2562" s="175" t="s">
        <v>397</v>
      </c>
      <c r="B2562" s="175" t="s">
        <v>398</v>
      </c>
      <c r="C2562" s="175" t="s">
        <v>201</v>
      </c>
      <c r="D2562" s="175" t="s">
        <v>202</v>
      </c>
      <c r="E2562" s="175"/>
      <c r="F2562" s="174">
        <v>5184</v>
      </c>
      <c r="G2562" s="174">
        <v>0</v>
      </c>
      <c r="H2562" s="174">
        <v>0</v>
      </c>
      <c r="I2562" s="174">
        <v>0</v>
      </c>
      <c r="J2562" s="174">
        <v>0</v>
      </c>
      <c r="K2562" s="174">
        <v>0</v>
      </c>
      <c r="L2562" s="174">
        <v>0</v>
      </c>
      <c r="M2562" s="174">
        <v>0</v>
      </c>
      <c r="N2562" s="174">
        <v>5184</v>
      </c>
    </row>
    <row r="2563" spans="1:14" hidden="1" outlineLevel="1" x14ac:dyDescent="0.25">
      <c r="A2563" s="175" t="s">
        <v>397</v>
      </c>
      <c r="B2563" s="175" t="s">
        <v>398</v>
      </c>
      <c r="C2563" s="175" t="s">
        <v>203</v>
      </c>
      <c r="D2563" s="175" t="s">
        <v>204</v>
      </c>
      <c r="E2563" s="175"/>
      <c r="F2563" s="174">
        <v>194496</v>
      </c>
      <c r="G2563" s="174">
        <v>0</v>
      </c>
      <c r="H2563" s="174">
        <v>0</v>
      </c>
      <c r="I2563" s="174">
        <v>0</v>
      </c>
      <c r="J2563" s="174">
        <v>0</v>
      </c>
      <c r="K2563" s="174">
        <v>0</v>
      </c>
      <c r="L2563" s="174">
        <v>0</v>
      </c>
      <c r="M2563" s="174">
        <v>0</v>
      </c>
      <c r="N2563" s="174">
        <v>194496</v>
      </c>
    </row>
    <row r="2564" spans="1:14" hidden="1" outlineLevel="1" x14ac:dyDescent="0.25">
      <c r="A2564" s="175" t="s">
        <v>397</v>
      </c>
      <c r="B2564" s="175" t="s">
        <v>398</v>
      </c>
      <c r="C2564" s="175" t="s">
        <v>205</v>
      </c>
      <c r="D2564" s="175" t="s">
        <v>206</v>
      </c>
      <c r="E2564" s="175"/>
      <c r="F2564" s="174">
        <v>42528</v>
      </c>
      <c r="G2564" s="174">
        <v>0</v>
      </c>
      <c r="H2564" s="174">
        <v>0</v>
      </c>
      <c r="I2564" s="174">
        <v>0</v>
      </c>
      <c r="J2564" s="174">
        <v>0</v>
      </c>
      <c r="K2564" s="174">
        <v>0</v>
      </c>
      <c r="L2564" s="174">
        <v>0</v>
      </c>
      <c r="M2564" s="174">
        <v>0</v>
      </c>
      <c r="N2564" s="174">
        <v>42528</v>
      </c>
    </row>
    <row r="2565" spans="1:14" hidden="1" outlineLevel="1" x14ac:dyDescent="0.25">
      <c r="A2565" s="175" t="s">
        <v>397</v>
      </c>
      <c r="B2565" s="175" t="s">
        <v>398</v>
      </c>
      <c r="C2565" s="175" t="s">
        <v>207</v>
      </c>
      <c r="D2565" s="175" t="s">
        <v>208</v>
      </c>
      <c r="E2565" s="175"/>
      <c r="F2565" s="174">
        <v>0</v>
      </c>
      <c r="G2565" s="174">
        <v>0</v>
      </c>
      <c r="H2565" s="174">
        <v>0</v>
      </c>
      <c r="I2565" s="174">
        <v>0</v>
      </c>
      <c r="J2565" s="174">
        <v>0</v>
      </c>
      <c r="K2565" s="174">
        <v>0</v>
      </c>
      <c r="L2565" s="174">
        <v>0</v>
      </c>
      <c r="M2565" s="174">
        <v>0</v>
      </c>
      <c r="N2565" s="174">
        <v>0</v>
      </c>
    </row>
    <row r="2566" spans="1:14" hidden="1" outlineLevel="1" x14ac:dyDescent="0.25">
      <c r="A2566" s="175" t="s">
        <v>397</v>
      </c>
      <c r="B2566" s="175" t="s">
        <v>398</v>
      </c>
      <c r="C2566" s="175" t="s">
        <v>209</v>
      </c>
      <c r="D2566" s="175" t="s">
        <v>210</v>
      </c>
      <c r="E2566" s="175"/>
      <c r="F2566" s="174">
        <v>448752</v>
      </c>
      <c r="G2566" s="174">
        <v>119904</v>
      </c>
      <c r="H2566" s="174">
        <v>0</v>
      </c>
      <c r="I2566" s="174">
        <v>0</v>
      </c>
      <c r="J2566" s="174">
        <v>14608</v>
      </c>
      <c r="K2566" s="174">
        <v>0</v>
      </c>
      <c r="L2566" s="174">
        <v>0</v>
      </c>
      <c r="M2566" s="174">
        <v>0</v>
      </c>
      <c r="N2566" s="174">
        <v>583264</v>
      </c>
    </row>
    <row r="2567" spans="1:14" hidden="1" outlineLevel="1" x14ac:dyDescent="0.25">
      <c r="D2567" s="173" t="s">
        <v>211</v>
      </c>
      <c r="E2567" s="173"/>
    </row>
    <row r="2568" spans="1:14" hidden="1" outlineLevel="1" x14ac:dyDescent="0.25">
      <c r="A2568" s="175" t="s">
        <v>397</v>
      </c>
      <c r="B2568" s="175" t="s">
        <v>398</v>
      </c>
      <c r="C2568" s="175" t="s">
        <v>212</v>
      </c>
      <c r="D2568" s="175" t="s">
        <v>213</v>
      </c>
      <c r="E2568" s="175"/>
      <c r="F2568" s="174">
        <v>0</v>
      </c>
      <c r="G2568" s="174">
        <v>0</v>
      </c>
      <c r="H2568" s="174">
        <v>0</v>
      </c>
      <c r="I2568" s="174">
        <v>0</v>
      </c>
      <c r="J2568" s="174">
        <v>0</v>
      </c>
      <c r="K2568" s="174">
        <v>0</v>
      </c>
      <c r="L2568" s="174">
        <v>0</v>
      </c>
      <c r="M2568" s="174">
        <v>0</v>
      </c>
      <c r="N2568" s="174">
        <v>0</v>
      </c>
    </row>
    <row r="2569" spans="1:14" hidden="1" outlineLevel="1" x14ac:dyDescent="0.25">
      <c r="A2569" s="175" t="s">
        <v>397</v>
      </c>
      <c r="B2569" s="175" t="s">
        <v>398</v>
      </c>
      <c r="C2569" s="175" t="s">
        <v>214</v>
      </c>
      <c r="D2569" s="175" t="s">
        <v>215</v>
      </c>
      <c r="E2569" s="175"/>
      <c r="F2569" s="174">
        <v>0</v>
      </c>
      <c r="G2569" s="174">
        <v>0</v>
      </c>
      <c r="H2569" s="174">
        <v>0</v>
      </c>
      <c r="I2569" s="174">
        <v>0</v>
      </c>
      <c r="J2569" s="174">
        <v>0</v>
      </c>
      <c r="K2569" s="174">
        <v>0</v>
      </c>
      <c r="L2569" s="174">
        <v>0</v>
      </c>
      <c r="M2569" s="174">
        <v>0</v>
      </c>
      <c r="N2569" s="174">
        <v>0</v>
      </c>
    </row>
    <row r="2570" spans="1:14" hidden="1" outlineLevel="1" x14ac:dyDescent="0.25">
      <c r="A2570" s="175" t="s">
        <v>397</v>
      </c>
      <c r="B2570" s="175" t="s">
        <v>398</v>
      </c>
      <c r="C2570" s="175" t="s">
        <v>216</v>
      </c>
      <c r="D2570" s="175" t="s">
        <v>217</v>
      </c>
      <c r="E2570" s="175"/>
      <c r="F2570" s="174">
        <v>0</v>
      </c>
      <c r="G2570" s="174">
        <v>0</v>
      </c>
      <c r="H2570" s="174">
        <v>0</v>
      </c>
      <c r="I2570" s="174">
        <v>0</v>
      </c>
      <c r="J2570" s="174">
        <v>0</v>
      </c>
      <c r="K2570" s="174">
        <v>0</v>
      </c>
      <c r="L2570" s="174">
        <v>0</v>
      </c>
      <c r="M2570" s="174">
        <v>0</v>
      </c>
      <c r="N2570" s="174">
        <v>0</v>
      </c>
    </row>
    <row r="2571" spans="1:14" hidden="1" outlineLevel="1" x14ac:dyDescent="0.25">
      <c r="A2571" s="175" t="s">
        <v>397</v>
      </c>
      <c r="B2571" s="175" t="s">
        <v>398</v>
      </c>
      <c r="C2571" s="175" t="s">
        <v>218</v>
      </c>
      <c r="D2571" s="175" t="s">
        <v>219</v>
      </c>
      <c r="E2571" s="175"/>
      <c r="F2571" s="174">
        <v>0</v>
      </c>
      <c r="G2571" s="174">
        <v>0</v>
      </c>
      <c r="H2571" s="174">
        <v>0</v>
      </c>
      <c r="I2571" s="174">
        <v>0</v>
      </c>
      <c r="J2571" s="174">
        <v>0</v>
      </c>
      <c r="K2571" s="174">
        <v>0</v>
      </c>
      <c r="L2571" s="174">
        <v>0</v>
      </c>
      <c r="M2571" s="174">
        <v>0</v>
      </c>
      <c r="N2571" s="174">
        <v>0</v>
      </c>
    </row>
    <row r="2572" spans="1:14" hidden="1" outlineLevel="1" x14ac:dyDescent="0.25">
      <c r="A2572" s="175" t="s">
        <v>397</v>
      </c>
      <c r="B2572" s="175" t="s">
        <v>398</v>
      </c>
      <c r="C2572" s="175" t="s">
        <v>482</v>
      </c>
      <c r="D2572" s="175" t="s">
        <v>483</v>
      </c>
      <c r="E2572" s="175"/>
      <c r="F2572" s="174">
        <v>0</v>
      </c>
      <c r="G2572" s="174">
        <v>0</v>
      </c>
      <c r="H2572" s="174">
        <v>0</v>
      </c>
      <c r="I2572" s="174">
        <v>0</v>
      </c>
      <c r="J2572" s="174">
        <v>0</v>
      </c>
      <c r="K2572" s="174">
        <v>0</v>
      </c>
      <c r="L2572" s="174">
        <v>0</v>
      </c>
      <c r="M2572" s="174">
        <v>0</v>
      </c>
      <c r="N2572" s="174">
        <v>0</v>
      </c>
    </row>
    <row r="2573" spans="1:14" hidden="1" outlineLevel="1" x14ac:dyDescent="0.25">
      <c r="A2573" s="175" t="s">
        <v>397</v>
      </c>
      <c r="B2573" s="175" t="s">
        <v>398</v>
      </c>
      <c r="C2573" s="175" t="s">
        <v>484</v>
      </c>
      <c r="D2573" s="175" t="s">
        <v>220</v>
      </c>
      <c r="E2573" s="175"/>
      <c r="F2573" s="174">
        <v>0</v>
      </c>
      <c r="G2573" s="174">
        <v>0</v>
      </c>
      <c r="H2573" s="174">
        <v>0</v>
      </c>
      <c r="I2573" s="174">
        <v>0</v>
      </c>
      <c r="J2573" s="174">
        <v>0</v>
      </c>
      <c r="K2573" s="174">
        <v>0</v>
      </c>
      <c r="L2573" s="174">
        <v>0</v>
      </c>
      <c r="M2573" s="174">
        <v>0</v>
      </c>
      <c r="N2573" s="174">
        <v>0</v>
      </c>
    </row>
    <row r="2574" spans="1:14" hidden="1" outlineLevel="1" x14ac:dyDescent="0.25"/>
    <row r="2575" spans="1:14" hidden="1" outlineLevel="1" x14ac:dyDescent="0.25"/>
    <row r="2576" spans="1:14" hidden="1" outlineLevel="1" x14ac:dyDescent="0.25">
      <c r="A2576" s="173" t="s">
        <v>399</v>
      </c>
    </row>
    <row r="2577" spans="1:14" hidden="1" outlineLevel="1" x14ac:dyDescent="0.25">
      <c r="A2577" s="175" t="s">
        <v>6</v>
      </c>
      <c r="B2577" s="175" t="s">
        <v>143</v>
      </c>
      <c r="C2577" s="175" t="s">
        <v>14</v>
      </c>
      <c r="D2577" s="173" t="s">
        <v>144</v>
      </c>
      <c r="E2577" s="173"/>
      <c r="F2577" s="174" t="s">
        <v>145</v>
      </c>
      <c r="G2577" s="174" t="s">
        <v>146</v>
      </c>
      <c r="H2577" s="174" t="s">
        <v>147</v>
      </c>
      <c r="I2577" s="174" t="s">
        <v>148</v>
      </c>
      <c r="J2577" s="174" t="s">
        <v>149</v>
      </c>
      <c r="K2577" s="174" t="s">
        <v>150</v>
      </c>
      <c r="L2577" s="174" t="s">
        <v>151</v>
      </c>
      <c r="M2577" s="174" t="s">
        <v>152</v>
      </c>
      <c r="N2577" s="174" t="s">
        <v>5</v>
      </c>
    </row>
    <row r="2578" spans="1:14" hidden="1" outlineLevel="1" x14ac:dyDescent="0.25">
      <c r="A2578" s="175" t="s">
        <v>400</v>
      </c>
      <c r="B2578" s="175" t="s">
        <v>401</v>
      </c>
      <c r="C2578" s="175" t="s">
        <v>155</v>
      </c>
      <c r="D2578" s="175" t="s">
        <v>156</v>
      </c>
      <c r="E2578" s="175"/>
      <c r="F2578" s="174">
        <v>4032</v>
      </c>
      <c r="G2578" s="174">
        <v>0</v>
      </c>
      <c r="H2578" s="174">
        <v>0</v>
      </c>
      <c r="I2578" s="174">
        <v>0</v>
      </c>
      <c r="J2578" s="174">
        <v>0</v>
      </c>
      <c r="K2578" s="174">
        <v>0</v>
      </c>
      <c r="L2578" s="174">
        <v>0</v>
      </c>
      <c r="M2578" s="174">
        <v>0</v>
      </c>
      <c r="N2578" s="174">
        <v>4032</v>
      </c>
    </row>
    <row r="2579" spans="1:14" hidden="1" outlineLevel="1" x14ac:dyDescent="0.25">
      <c r="A2579" s="175" t="s">
        <v>400</v>
      </c>
      <c r="B2579" s="175" t="s">
        <v>401</v>
      </c>
      <c r="C2579" s="175" t="s">
        <v>157</v>
      </c>
      <c r="D2579" s="175" t="s">
        <v>158</v>
      </c>
      <c r="E2579" s="175"/>
      <c r="F2579" s="174">
        <v>96</v>
      </c>
      <c r="G2579" s="174">
        <v>0</v>
      </c>
      <c r="H2579" s="174">
        <v>0</v>
      </c>
      <c r="I2579" s="174">
        <v>0</v>
      </c>
      <c r="J2579" s="174">
        <v>0</v>
      </c>
      <c r="K2579" s="174">
        <v>0</v>
      </c>
      <c r="L2579" s="174">
        <v>0</v>
      </c>
      <c r="M2579" s="174">
        <v>0</v>
      </c>
      <c r="N2579" s="174">
        <v>96</v>
      </c>
    </row>
    <row r="2580" spans="1:14" hidden="1" outlineLevel="1" x14ac:dyDescent="0.25">
      <c r="A2580" s="175" t="s">
        <v>400</v>
      </c>
      <c r="B2580" s="175" t="s">
        <v>401</v>
      </c>
      <c r="C2580" s="175" t="s">
        <v>159</v>
      </c>
      <c r="D2580" s="175" t="s">
        <v>160</v>
      </c>
      <c r="E2580" s="175"/>
      <c r="F2580" s="174">
        <v>0</v>
      </c>
      <c r="G2580" s="174">
        <v>85296</v>
      </c>
      <c r="H2580" s="174">
        <v>0</v>
      </c>
      <c r="I2580" s="174">
        <v>0</v>
      </c>
      <c r="J2580" s="174">
        <v>0</v>
      </c>
      <c r="K2580" s="174">
        <v>0</v>
      </c>
      <c r="L2580" s="174">
        <v>0</v>
      </c>
      <c r="M2580" s="174">
        <v>0</v>
      </c>
      <c r="N2580" s="174">
        <v>85296</v>
      </c>
    </row>
    <row r="2581" spans="1:14" hidden="1" outlineLevel="1" x14ac:dyDescent="0.25">
      <c r="A2581" s="175" t="s">
        <v>400</v>
      </c>
      <c r="B2581" s="175" t="s">
        <v>401</v>
      </c>
      <c r="C2581" s="175" t="s">
        <v>161</v>
      </c>
      <c r="D2581" s="175" t="s">
        <v>162</v>
      </c>
      <c r="E2581" s="175"/>
      <c r="F2581" s="174">
        <v>0</v>
      </c>
      <c r="G2581" s="174">
        <v>11520</v>
      </c>
      <c r="H2581" s="174">
        <v>0</v>
      </c>
      <c r="I2581" s="174">
        <v>0</v>
      </c>
      <c r="J2581" s="174">
        <v>576</v>
      </c>
      <c r="K2581" s="174">
        <v>0</v>
      </c>
      <c r="L2581" s="174">
        <v>0</v>
      </c>
      <c r="M2581" s="174">
        <v>0</v>
      </c>
      <c r="N2581" s="174">
        <v>12096</v>
      </c>
    </row>
    <row r="2582" spans="1:14" hidden="1" outlineLevel="1" x14ac:dyDescent="0.25">
      <c r="A2582" s="175" t="s">
        <v>400</v>
      </c>
      <c r="B2582" s="175" t="s">
        <v>401</v>
      </c>
      <c r="C2582" s="175" t="s">
        <v>163</v>
      </c>
      <c r="D2582" s="175" t="s">
        <v>164</v>
      </c>
      <c r="E2582" s="175"/>
      <c r="F2582" s="174">
        <v>0</v>
      </c>
      <c r="G2582" s="174">
        <v>0</v>
      </c>
      <c r="H2582" s="174">
        <v>0</v>
      </c>
      <c r="I2582" s="174">
        <v>0</v>
      </c>
      <c r="J2582" s="174">
        <v>0</v>
      </c>
      <c r="K2582" s="174">
        <v>0</v>
      </c>
      <c r="L2582" s="174">
        <v>0</v>
      </c>
      <c r="M2582" s="174">
        <v>0</v>
      </c>
      <c r="N2582" s="174">
        <v>0</v>
      </c>
    </row>
    <row r="2583" spans="1:14" hidden="1" outlineLevel="1" x14ac:dyDescent="0.25">
      <c r="A2583" s="175" t="s">
        <v>400</v>
      </c>
      <c r="B2583" s="175" t="s">
        <v>401</v>
      </c>
      <c r="C2583" s="175" t="s">
        <v>165</v>
      </c>
      <c r="D2583" s="175" t="s">
        <v>166</v>
      </c>
      <c r="E2583" s="175"/>
      <c r="F2583" s="174">
        <v>4224</v>
      </c>
      <c r="G2583" s="174">
        <v>0</v>
      </c>
      <c r="H2583" s="174">
        <v>0</v>
      </c>
      <c r="I2583" s="174">
        <v>0</v>
      </c>
      <c r="J2583" s="174">
        <v>0</v>
      </c>
      <c r="K2583" s="174">
        <v>0</v>
      </c>
      <c r="L2583" s="174">
        <v>0</v>
      </c>
      <c r="M2583" s="174">
        <v>0</v>
      </c>
      <c r="N2583" s="174">
        <v>4224</v>
      </c>
    </row>
    <row r="2584" spans="1:14" hidden="1" outlineLevel="1" x14ac:dyDescent="0.25">
      <c r="A2584" s="175" t="s">
        <v>400</v>
      </c>
      <c r="B2584" s="175" t="s">
        <v>401</v>
      </c>
      <c r="C2584" s="175" t="s">
        <v>167</v>
      </c>
      <c r="D2584" s="175" t="s">
        <v>168</v>
      </c>
      <c r="E2584" s="175"/>
      <c r="F2584" s="174">
        <v>0</v>
      </c>
      <c r="G2584" s="174">
        <v>0</v>
      </c>
      <c r="H2584" s="174">
        <v>0</v>
      </c>
      <c r="I2584" s="174">
        <v>0</v>
      </c>
      <c r="J2584" s="174">
        <v>0</v>
      </c>
      <c r="K2584" s="174">
        <v>31040</v>
      </c>
      <c r="L2584" s="174">
        <v>0</v>
      </c>
      <c r="M2584" s="174">
        <v>0</v>
      </c>
      <c r="N2584" s="174">
        <v>31040</v>
      </c>
    </row>
    <row r="2585" spans="1:14" hidden="1" outlineLevel="1" x14ac:dyDescent="0.25">
      <c r="A2585" s="175" t="s">
        <v>400</v>
      </c>
      <c r="B2585" s="175" t="s">
        <v>401</v>
      </c>
      <c r="C2585" s="175" t="s">
        <v>169</v>
      </c>
      <c r="D2585" s="175" t="s">
        <v>170</v>
      </c>
      <c r="E2585" s="175"/>
      <c r="F2585" s="174">
        <v>0</v>
      </c>
      <c r="G2585" s="174">
        <v>0</v>
      </c>
      <c r="H2585" s="174">
        <v>0</v>
      </c>
      <c r="I2585" s="174">
        <v>0</v>
      </c>
      <c r="J2585" s="174">
        <v>0</v>
      </c>
      <c r="K2585" s="174">
        <v>0</v>
      </c>
      <c r="L2585" s="174">
        <v>0</v>
      </c>
      <c r="M2585" s="174">
        <v>0</v>
      </c>
      <c r="N2585" s="174">
        <v>0</v>
      </c>
    </row>
    <row r="2586" spans="1:14" hidden="1" outlineLevel="1" x14ac:dyDescent="0.25">
      <c r="A2586" s="175" t="s">
        <v>400</v>
      </c>
      <c r="B2586" s="175" t="s">
        <v>401</v>
      </c>
      <c r="C2586" s="175" t="s">
        <v>171</v>
      </c>
      <c r="D2586" s="175" t="s">
        <v>172</v>
      </c>
      <c r="E2586" s="175"/>
      <c r="F2586" s="174">
        <v>5568</v>
      </c>
      <c r="G2586" s="174">
        <v>0</v>
      </c>
      <c r="H2586" s="174">
        <v>0</v>
      </c>
      <c r="I2586" s="174">
        <v>0</v>
      </c>
      <c r="J2586" s="174">
        <v>1856</v>
      </c>
      <c r="K2586" s="174">
        <v>0</v>
      </c>
      <c r="L2586" s="174">
        <v>0</v>
      </c>
      <c r="M2586" s="174">
        <v>0</v>
      </c>
      <c r="N2586" s="174">
        <v>7424</v>
      </c>
    </row>
    <row r="2587" spans="1:14" hidden="1" outlineLevel="1" x14ac:dyDescent="0.25">
      <c r="A2587" s="175" t="s">
        <v>400</v>
      </c>
      <c r="B2587" s="175" t="s">
        <v>401</v>
      </c>
      <c r="C2587" s="175" t="s">
        <v>173</v>
      </c>
      <c r="D2587" s="175" t="s">
        <v>174</v>
      </c>
      <c r="E2587" s="175"/>
      <c r="F2587" s="174">
        <v>0</v>
      </c>
      <c r="G2587" s="174">
        <v>256</v>
      </c>
      <c r="H2587" s="174">
        <v>0</v>
      </c>
      <c r="I2587" s="174">
        <v>0</v>
      </c>
      <c r="J2587" s="174">
        <v>0</v>
      </c>
      <c r="K2587" s="174">
        <v>0</v>
      </c>
      <c r="L2587" s="174">
        <v>0</v>
      </c>
      <c r="M2587" s="174">
        <v>0</v>
      </c>
      <c r="N2587" s="174">
        <v>256</v>
      </c>
    </row>
    <row r="2588" spans="1:14" hidden="1" outlineLevel="1" x14ac:dyDescent="0.25">
      <c r="A2588" s="175" t="s">
        <v>400</v>
      </c>
      <c r="B2588" s="175" t="s">
        <v>401</v>
      </c>
      <c r="C2588" s="175" t="s">
        <v>175</v>
      </c>
      <c r="D2588" s="175" t="s">
        <v>176</v>
      </c>
      <c r="E2588" s="175"/>
      <c r="F2588" s="174">
        <v>0</v>
      </c>
      <c r="G2588" s="174">
        <v>0</v>
      </c>
      <c r="H2588" s="174">
        <v>0</v>
      </c>
      <c r="I2588" s="174">
        <v>0</v>
      </c>
      <c r="J2588" s="174">
        <v>0</v>
      </c>
      <c r="K2588" s="174">
        <v>0</v>
      </c>
      <c r="L2588" s="174">
        <v>0</v>
      </c>
      <c r="M2588" s="174">
        <v>0</v>
      </c>
      <c r="N2588" s="174">
        <v>0</v>
      </c>
    </row>
    <row r="2589" spans="1:14" hidden="1" outlineLevel="1" x14ac:dyDescent="0.25">
      <c r="A2589" s="175" t="s">
        <v>400</v>
      </c>
      <c r="B2589" s="175" t="s">
        <v>401</v>
      </c>
      <c r="C2589" s="175" t="s">
        <v>177</v>
      </c>
      <c r="D2589" s="175" t="s">
        <v>178</v>
      </c>
      <c r="E2589" s="175"/>
      <c r="F2589" s="174">
        <v>146880</v>
      </c>
      <c r="G2589" s="174">
        <v>0</v>
      </c>
      <c r="H2589" s="174">
        <v>0</v>
      </c>
      <c r="I2589" s="174">
        <v>0</v>
      </c>
      <c r="J2589" s="174">
        <v>0</v>
      </c>
      <c r="K2589" s="174">
        <v>0</v>
      </c>
      <c r="L2589" s="174">
        <v>0</v>
      </c>
      <c r="M2589" s="174">
        <v>0</v>
      </c>
      <c r="N2589" s="174">
        <v>146880</v>
      </c>
    </row>
    <row r="2590" spans="1:14" hidden="1" outlineLevel="1" x14ac:dyDescent="0.25">
      <c r="A2590" s="175" t="s">
        <v>400</v>
      </c>
      <c r="B2590" s="175" t="s">
        <v>401</v>
      </c>
      <c r="C2590" s="175" t="s">
        <v>179</v>
      </c>
      <c r="D2590" s="175" t="s">
        <v>180</v>
      </c>
      <c r="E2590" s="175"/>
      <c r="F2590" s="174">
        <v>13312</v>
      </c>
      <c r="G2590" s="174">
        <v>0</v>
      </c>
      <c r="H2590" s="174">
        <v>0</v>
      </c>
      <c r="I2590" s="174">
        <v>0</v>
      </c>
      <c r="J2590" s="174">
        <v>160</v>
      </c>
      <c r="K2590" s="174">
        <v>0</v>
      </c>
      <c r="L2590" s="174">
        <v>0</v>
      </c>
      <c r="M2590" s="174">
        <v>0</v>
      </c>
      <c r="N2590" s="174">
        <v>13472</v>
      </c>
    </row>
    <row r="2591" spans="1:14" hidden="1" outlineLevel="1" x14ac:dyDescent="0.25">
      <c r="A2591" s="175" t="s">
        <v>400</v>
      </c>
      <c r="B2591" s="175" t="s">
        <v>401</v>
      </c>
      <c r="C2591" s="175" t="s">
        <v>181</v>
      </c>
      <c r="D2591" s="175" t="s">
        <v>182</v>
      </c>
      <c r="E2591" s="175"/>
      <c r="F2591" s="174">
        <v>0</v>
      </c>
      <c r="G2591" s="174">
        <v>0</v>
      </c>
      <c r="H2591" s="174">
        <v>0</v>
      </c>
      <c r="I2591" s="174">
        <v>0</v>
      </c>
      <c r="J2591" s="174">
        <v>0</v>
      </c>
      <c r="K2591" s="174">
        <v>0</v>
      </c>
      <c r="L2591" s="174">
        <v>0</v>
      </c>
      <c r="M2591" s="174">
        <v>0</v>
      </c>
      <c r="N2591" s="174">
        <v>0</v>
      </c>
    </row>
    <row r="2592" spans="1:14" hidden="1" outlineLevel="1" x14ac:dyDescent="0.25">
      <c r="A2592" s="175" t="s">
        <v>400</v>
      </c>
      <c r="B2592" s="175" t="s">
        <v>401</v>
      </c>
      <c r="C2592" s="175" t="s">
        <v>183</v>
      </c>
      <c r="D2592" s="175" t="s">
        <v>184</v>
      </c>
      <c r="E2592" s="175"/>
      <c r="F2592" s="174">
        <v>0</v>
      </c>
      <c r="G2592" s="174">
        <v>0</v>
      </c>
      <c r="H2592" s="174">
        <v>0</v>
      </c>
      <c r="I2592" s="174">
        <v>0</v>
      </c>
      <c r="J2592" s="174">
        <v>0</v>
      </c>
      <c r="K2592" s="174">
        <v>0</v>
      </c>
      <c r="L2592" s="174">
        <v>0</v>
      </c>
      <c r="M2592" s="174">
        <v>0</v>
      </c>
      <c r="N2592" s="174">
        <v>0</v>
      </c>
    </row>
    <row r="2593" spans="1:14" hidden="1" outlineLevel="1" x14ac:dyDescent="0.25">
      <c r="A2593" s="175" t="s">
        <v>400</v>
      </c>
      <c r="B2593" s="175" t="s">
        <v>401</v>
      </c>
      <c r="C2593" s="175" t="s">
        <v>185</v>
      </c>
      <c r="D2593" s="175" t="s">
        <v>186</v>
      </c>
      <c r="E2593" s="175"/>
      <c r="F2593" s="174">
        <v>4512</v>
      </c>
      <c r="G2593" s="174">
        <v>0</v>
      </c>
      <c r="H2593" s="174">
        <v>0</v>
      </c>
      <c r="I2593" s="174">
        <v>0</v>
      </c>
      <c r="J2593" s="174">
        <v>0</v>
      </c>
      <c r="K2593" s="174">
        <v>3024</v>
      </c>
      <c r="L2593" s="174">
        <v>0</v>
      </c>
      <c r="M2593" s="174">
        <v>0</v>
      </c>
      <c r="N2593" s="174">
        <v>7536</v>
      </c>
    </row>
    <row r="2594" spans="1:14" hidden="1" outlineLevel="1" x14ac:dyDescent="0.25">
      <c r="A2594" s="175" t="s">
        <v>400</v>
      </c>
      <c r="B2594" s="175" t="s">
        <v>401</v>
      </c>
      <c r="C2594" s="175" t="s">
        <v>187</v>
      </c>
      <c r="D2594" s="175" t="s">
        <v>188</v>
      </c>
      <c r="E2594" s="175"/>
      <c r="F2594" s="174">
        <v>0</v>
      </c>
      <c r="G2594" s="174">
        <v>0</v>
      </c>
      <c r="H2594" s="174">
        <v>0</v>
      </c>
      <c r="I2594" s="174">
        <v>0</v>
      </c>
      <c r="J2594" s="174">
        <v>0</v>
      </c>
      <c r="K2594" s="174">
        <v>0</v>
      </c>
      <c r="L2594" s="174">
        <v>0</v>
      </c>
      <c r="M2594" s="174">
        <v>0</v>
      </c>
      <c r="N2594" s="174">
        <v>0</v>
      </c>
    </row>
    <row r="2595" spans="1:14" hidden="1" outlineLevel="1" x14ac:dyDescent="0.25">
      <c r="A2595" s="175" t="s">
        <v>400</v>
      </c>
      <c r="B2595" s="175" t="s">
        <v>401</v>
      </c>
      <c r="C2595" s="175" t="s">
        <v>189</v>
      </c>
      <c r="D2595" s="175" t="s">
        <v>190</v>
      </c>
      <c r="E2595" s="175"/>
      <c r="F2595" s="174">
        <v>0</v>
      </c>
      <c r="G2595" s="174">
        <v>0</v>
      </c>
      <c r="H2595" s="174">
        <v>0</v>
      </c>
      <c r="I2595" s="174">
        <v>0</v>
      </c>
      <c r="J2595" s="174">
        <v>0</v>
      </c>
      <c r="K2595" s="174">
        <v>0</v>
      </c>
      <c r="L2595" s="174">
        <v>0</v>
      </c>
      <c r="M2595" s="174">
        <v>0</v>
      </c>
      <c r="N2595" s="174">
        <v>0</v>
      </c>
    </row>
    <row r="2596" spans="1:14" hidden="1" outlineLevel="1" x14ac:dyDescent="0.25">
      <c r="A2596" s="175" t="s">
        <v>400</v>
      </c>
      <c r="B2596" s="175" t="s">
        <v>401</v>
      </c>
      <c r="C2596" s="175" t="s">
        <v>191</v>
      </c>
      <c r="D2596" s="175" t="s">
        <v>192</v>
      </c>
      <c r="E2596" s="175"/>
      <c r="F2596" s="174">
        <v>0</v>
      </c>
      <c r="G2596" s="174">
        <v>45872</v>
      </c>
      <c r="H2596" s="174">
        <v>0</v>
      </c>
      <c r="I2596" s="174">
        <v>0</v>
      </c>
      <c r="J2596" s="174">
        <v>0</v>
      </c>
      <c r="K2596" s="174">
        <v>0</v>
      </c>
      <c r="L2596" s="174">
        <v>0</v>
      </c>
      <c r="M2596" s="174">
        <v>0</v>
      </c>
      <c r="N2596" s="174">
        <v>45872</v>
      </c>
    </row>
    <row r="2597" spans="1:14" hidden="1" outlineLevel="1" x14ac:dyDescent="0.25">
      <c r="A2597" s="175" t="s">
        <v>400</v>
      </c>
      <c r="B2597" s="175" t="s">
        <v>401</v>
      </c>
      <c r="C2597" s="175" t="s">
        <v>193</v>
      </c>
      <c r="D2597" s="175" t="s">
        <v>194</v>
      </c>
      <c r="E2597" s="175"/>
      <c r="F2597" s="174">
        <v>0</v>
      </c>
      <c r="G2597" s="174">
        <v>0</v>
      </c>
      <c r="H2597" s="174">
        <v>0</v>
      </c>
      <c r="I2597" s="174">
        <v>0</v>
      </c>
      <c r="J2597" s="174">
        <v>0</v>
      </c>
      <c r="K2597" s="174">
        <v>0</v>
      </c>
      <c r="L2597" s="174">
        <v>0</v>
      </c>
      <c r="M2597" s="174">
        <v>0</v>
      </c>
      <c r="N2597" s="174">
        <v>0</v>
      </c>
    </row>
    <row r="2598" spans="1:14" hidden="1" outlineLevel="1" x14ac:dyDescent="0.25">
      <c r="A2598" s="175" t="s">
        <v>400</v>
      </c>
      <c r="B2598" s="175" t="s">
        <v>401</v>
      </c>
      <c r="C2598" s="175" t="s">
        <v>195</v>
      </c>
      <c r="D2598" s="175" t="s">
        <v>196</v>
      </c>
      <c r="E2598" s="175"/>
      <c r="F2598" s="174">
        <v>0</v>
      </c>
      <c r="G2598" s="174">
        <v>0</v>
      </c>
      <c r="H2598" s="174">
        <v>0</v>
      </c>
      <c r="I2598" s="174">
        <v>0</v>
      </c>
      <c r="J2598" s="174">
        <v>0</v>
      </c>
      <c r="K2598" s="174">
        <v>0</v>
      </c>
      <c r="L2598" s="174">
        <v>0</v>
      </c>
      <c r="M2598" s="174">
        <v>0</v>
      </c>
      <c r="N2598" s="174">
        <v>0</v>
      </c>
    </row>
    <row r="2599" spans="1:14" hidden="1" outlineLevel="1" x14ac:dyDescent="0.25">
      <c r="A2599" s="175" t="s">
        <v>400</v>
      </c>
      <c r="B2599" s="175" t="s">
        <v>401</v>
      </c>
      <c r="C2599" s="175" t="s">
        <v>197</v>
      </c>
      <c r="D2599" s="175" t="s">
        <v>198</v>
      </c>
      <c r="E2599" s="175"/>
      <c r="F2599" s="174">
        <v>0</v>
      </c>
      <c r="G2599" s="174">
        <v>0</v>
      </c>
      <c r="H2599" s="174">
        <v>0</v>
      </c>
      <c r="I2599" s="174">
        <v>0</v>
      </c>
      <c r="J2599" s="174">
        <v>4320</v>
      </c>
      <c r="K2599" s="174">
        <v>0</v>
      </c>
      <c r="L2599" s="174">
        <v>0</v>
      </c>
      <c r="M2599" s="174">
        <v>0</v>
      </c>
      <c r="N2599" s="174">
        <v>4320</v>
      </c>
    </row>
    <row r="2600" spans="1:14" hidden="1" outlineLevel="1" x14ac:dyDescent="0.25">
      <c r="A2600" s="175" t="s">
        <v>400</v>
      </c>
      <c r="B2600" s="175" t="s">
        <v>401</v>
      </c>
      <c r="C2600" s="175" t="s">
        <v>199</v>
      </c>
      <c r="D2600" s="175" t="s">
        <v>200</v>
      </c>
      <c r="E2600" s="175"/>
      <c r="F2600" s="174">
        <v>0</v>
      </c>
      <c r="G2600" s="174">
        <v>0</v>
      </c>
      <c r="H2600" s="174">
        <v>0</v>
      </c>
      <c r="I2600" s="174">
        <v>0</v>
      </c>
      <c r="J2600" s="174">
        <v>0</v>
      </c>
      <c r="K2600" s="174">
        <v>0</v>
      </c>
      <c r="L2600" s="174">
        <v>0</v>
      </c>
      <c r="M2600" s="174">
        <v>0</v>
      </c>
      <c r="N2600" s="174">
        <v>0</v>
      </c>
    </row>
    <row r="2601" spans="1:14" hidden="1" outlineLevel="1" x14ac:dyDescent="0.25">
      <c r="A2601" s="175" t="s">
        <v>400</v>
      </c>
      <c r="B2601" s="175" t="s">
        <v>401</v>
      </c>
      <c r="C2601" s="175" t="s">
        <v>201</v>
      </c>
      <c r="D2601" s="175" t="s">
        <v>202</v>
      </c>
      <c r="E2601" s="175"/>
      <c r="F2601" s="174">
        <v>3120</v>
      </c>
      <c r="G2601" s="174">
        <v>0</v>
      </c>
      <c r="H2601" s="174">
        <v>0</v>
      </c>
      <c r="I2601" s="174">
        <v>0</v>
      </c>
      <c r="J2601" s="174">
        <v>16240</v>
      </c>
      <c r="K2601" s="174">
        <v>0</v>
      </c>
      <c r="L2601" s="174">
        <v>0</v>
      </c>
      <c r="M2601" s="174">
        <v>0</v>
      </c>
      <c r="N2601" s="174">
        <v>19360</v>
      </c>
    </row>
    <row r="2602" spans="1:14" hidden="1" outlineLevel="1" x14ac:dyDescent="0.25">
      <c r="A2602" s="175" t="s">
        <v>400</v>
      </c>
      <c r="B2602" s="175" t="s">
        <v>401</v>
      </c>
      <c r="C2602" s="175" t="s">
        <v>203</v>
      </c>
      <c r="D2602" s="175" t="s">
        <v>204</v>
      </c>
      <c r="E2602" s="175"/>
      <c r="F2602" s="174">
        <v>128736</v>
      </c>
      <c r="G2602" s="174">
        <v>0</v>
      </c>
      <c r="H2602" s="174">
        <v>0</v>
      </c>
      <c r="I2602" s="174">
        <v>0</v>
      </c>
      <c r="J2602" s="174">
        <v>0</v>
      </c>
      <c r="K2602" s="174">
        <v>0</v>
      </c>
      <c r="L2602" s="174">
        <v>0</v>
      </c>
      <c r="M2602" s="174">
        <v>0</v>
      </c>
      <c r="N2602" s="174">
        <v>128736</v>
      </c>
    </row>
    <row r="2603" spans="1:14" hidden="1" outlineLevel="1" x14ac:dyDescent="0.25">
      <c r="A2603" s="175" t="s">
        <v>400</v>
      </c>
      <c r="B2603" s="175" t="s">
        <v>401</v>
      </c>
      <c r="C2603" s="175" t="s">
        <v>205</v>
      </c>
      <c r="D2603" s="175" t="s">
        <v>206</v>
      </c>
      <c r="E2603" s="175"/>
      <c r="F2603" s="174">
        <v>22560</v>
      </c>
      <c r="G2603" s="174">
        <v>0</v>
      </c>
      <c r="H2603" s="174">
        <v>0</v>
      </c>
      <c r="I2603" s="174">
        <v>0</v>
      </c>
      <c r="J2603" s="174">
        <v>0</v>
      </c>
      <c r="K2603" s="174">
        <v>0</v>
      </c>
      <c r="L2603" s="174">
        <v>0</v>
      </c>
      <c r="M2603" s="174">
        <v>0</v>
      </c>
      <c r="N2603" s="174">
        <v>22560</v>
      </c>
    </row>
    <row r="2604" spans="1:14" hidden="1" outlineLevel="1" x14ac:dyDescent="0.25">
      <c r="A2604" s="175" t="s">
        <v>400</v>
      </c>
      <c r="B2604" s="175" t="s">
        <v>401</v>
      </c>
      <c r="C2604" s="175" t="s">
        <v>207</v>
      </c>
      <c r="D2604" s="175" t="s">
        <v>208</v>
      </c>
      <c r="E2604" s="175"/>
      <c r="F2604" s="174">
        <v>0</v>
      </c>
      <c r="G2604" s="174">
        <v>0</v>
      </c>
      <c r="H2604" s="174">
        <v>0</v>
      </c>
      <c r="I2604" s="174">
        <v>0</v>
      </c>
      <c r="J2604" s="174">
        <v>0</v>
      </c>
      <c r="K2604" s="174">
        <v>0</v>
      </c>
      <c r="L2604" s="174">
        <v>0</v>
      </c>
      <c r="M2604" s="174">
        <v>0</v>
      </c>
      <c r="N2604" s="174">
        <v>0</v>
      </c>
    </row>
    <row r="2605" spans="1:14" hidden="1" outlineLevel="1" x14ac:dyDescent="0.25">
      <c r="A2605" s="175" t="s">
        <v>400</v>
      </c>
      <c r="B2605" s="175" t="s">
        <v>401</v>
      </c>
      <c r="C2605" s="175" t="s">
        <v>209</v>
      </c>
      <c r="D2605" s="175" t="s">
        <v>210</v>
      </c>
      <c r="E2605" s="175"/>
      <c r="F2605" s="174">
        <v>333040</v>
      </c>
      <c r="G2605" s="174">
        <v>142944</v>
      </c>
      <c r="H2605" s="174">
        <v>0</v>
      </c>
      <c r="I2605" s="174">
        <v>0</v>
      </c>
      <c r="J2605" s="174">
        <v>23152</v>
      </c>
      <c r="K2605" s="174">
        <v>34064</v>
      </c>
      <c r="L2605" s="174">
        <v>0</v>
      </c>
      <c r="M2605" s="174">
        <v>0</v>
      </c>
      <c r="N2605" s="174">
        <v>533200</v>
      </c>
    </row>
    <row r="2606" spans="1:14" hidden="1" outlineLevel="1" x14ac:dyDescent="0.25">
      <c r="D2606" s="173" t="s">
        <v>211</v>
      </c>
      <c r="E2606" s="173"/>
    </row>
    <row r="2607" spans="1:14" hidden="1" outlineLevel="1" x14ac:dyDescent="0.25">
      <c r="A2607" s="175" t="s">
        <v>400</v>
      </c>
      <c r="B2607" s="175" t="s">
        <v>401</v>
      </c>
      <c r="C2607" s="175" t="s">
        <v>212</v>
      </c>
      <c r="D2607" s="175" t="s">
        <v>213</v>
      </c>
      <c r="E2607" s="175"/>
      <c r="F2607" s="174">
        <v>0</v>
      </c>
      <c r="G2607" s="174">
        <v>0</v>
      </c>
      <c r="H2607" s="174">
        <v>0</v>
      </c>
      <c r="I2607" s="174">
        <v>0</v>
      </c>
      <c r="J2607" s="174">
        <v>0</v>
      </c>
      <c r="K2607" s="174">
        <v>0</v>
      </c>
      <c r="L2607" s="174">
        <v>0</v>
      </c>
      <c r="M2607" s="174">
        <v>0</v>
      </c>
      <c r="N2607" s="174">
        <v>0</v>
      </c>
    </row>
    <row r="2608" spans="1:14" hidden="1" outlineLevel="1" x14ac:dyDescent="0.25">
      <c r="A2608" s="175" t="s">
        <v>400</v>
      </c>
      <c r="B2608" s="175" t="s">
        <v>401</v>
      </c>
      <c r="C2608" s="175" t="s">
        <v>214</v>
      </c>
      <c r="D2608" s="175" t="s">
        <v>215</v>
      </c>
      <c r="E2608" s="175"/>
      <c r="F2608" s="174">
        <v>0</v>
      </c>
      <c r="G2608" s="174">
        <v>0</v>
      </c>
      <c r="H2608" s="174">
        <v>0</v>
      </c>
      <c r="I2608" s="174">
        <v>0</v>
      </c>
      <c r="J2608" s="174">
        <v>0</v>
      </c>
      <c r="K2608" s="174">
        <v>0</v>
      </c>
      <c r="L2608" s="174">
        <v>0</v>
      </c>
      <c r="M2608" s="174">
        <v>0</v>
      </c>
      <c r="N2608" s="174">
        <v>0</v>
      </c>
    </row>
    <row r="2609" spans="1:14" hidden="1" outlineLevel="1" x14ac:dyDescent="0.25">
      <c r="A2609" s="175" t="s">
        <v>400</v>
      </c>
      <c r="B2609" s="175" t="s">
        <v>401</v>
      </c>
      <c r="C2609" s="175" t="s">
        <v>216</v>
      </c>
      <c r="D2609" s="175" t="s">
        <v>217</v>
      </c>
      <c r="E2609" s="175"/>
      <c r="F2609" s="174">
        <v>0</v>
      </c>
      <c r="G2609" s="174">
        <v>0</v>
      </c>
      <c r="H2609" s="174">
        <v>0</v>
      </c>
      <c r="I2609" s="174">
        <v>0</v>
      </c>
      <c r="J2609" s="174">
        <v>0</v>
      </c>
      <c r="K2609" s="174">
        <v>0</v>
      </c>
      <c r="L2609" s="174">
        <v>0</v>
      </c>
      <c r="M2609" s="174">
        <v>0</v>
      </c>
      <c r="N2609" s="174">
        <v>0</v>
      </c>
    </row>
    <row r="2610" spans="1:14" hidden="1" outlineLevel="1" x14ac:dyDescent="0.25">
      <c r="A2610" s="175" t="s">
        <v>400</v>
      </c>
      <c r="B2610" s="175" t="s">
        <v>401</v>
      </c>
      <c r="C2610" s="175" t="s">
        <v>218</v>
      </c>
      <c r="D2610" s="175" t="s">
        <v>219</v>
      </c>
      <c r="E2610" s="175"/>
      <c r="F2610" s="174">
        <v>0</v>
      </c>
      <c r="G2610" s="174">
        <v>0</v>
      </c>
      <c r="H2610" s="174">
        <v>0</v>
      </c>
      <c r="I2610" s="174">
        <v>0</v>
      </c>
      <c r="J2610" s="174">
        <v>0</v>
      </c>
      <c r="K2610" s="174">
        <v>0</v>
      </c>
      <c r="L2610" s="174">
        <v>0</v>
      </c>
      <c r="M2610" s="174">
        <v>0</v>
      </c>
      <c r="N2610" s="174">
        <v>0</v>
      </c>
    </row>
    <row r="2611" spans="1:14" hidden="1" outlineLevel="1" x14ac:dyDescent="0.25">
      <c r="A2611" s="175" t="s">
        <v>400</v>
      </c>
      <c r="B2611" s="175" t="s">
        <v>401</v>
      </c>
      <c r="C2611" s="175" t="s">
        <v>482</v>
      </c>
      <c r="D2611" s="175" t="s">
        <v>483</v>
      </c>
      <c r="E2611" s="175"/>
      <c r="F2611" s="174">
        <v>0</v>
      </c>
      <c r="G2611" s="174">
        <v>0</v>
      </c>
      <c r="H2611" s="174">
        <v>0</v>
      </c>
      <c r="I2611" s="174">
        <v>0</v>
      </c>
      <c r="J2611" s="174">
        <v>0</v>
      </c>
      <c r="K2611" s="174">
        <v>0</v>
      </c>
      <c r="L2611" s="174">
        <v>0</v>
      </c>
      <c r="M2611" s="174">
        <v>0</v>
      </c>
      <c r="N2611" s="174">
        <v>0</v>
      </c>
    </row>
    <row r="2612" spans="1:14" hidden="1" outlineLevel="1" x14ac:dyDescent="0.25">
      <c r="A2612" s="175" t="s">
        <v>400</v>
      </c>
      <c r="B2612" s="175" t="s">
        <v>401</v>
      </c>
      <c r="C2612" s="175" t="s">
        <v>484</v>
      </c>
      <c r="D2612" s="175" t="s">
        <v>220</v>
      </c>
      <c r="E2612" s="175"/>
      <c r="F2612" s="174">
        <v>0</v>
      </c>
      <c r="G2612" s="174">
        <v>0</v>
      </c>
      <c r="H2612" s="174">
        <v>0</v>
      </c>
      <c r="I2612" s="174">
        <v>0</v>
      </c>
      <c r="J2612" s="174">
        <v>0</v>
      </c>
      <c r="K2612" s="174">
        <v>0</v>
      </c>
      <c r="L2612" s="174">
        <v>0</v>
      </c>
      <c r="M2612" s="174">
        <v>0</v>
      </c>
      <c r="N2612" s="174">
        <v>0</v>
      </c>
    </row>
    <row r="2613" spans="1:14" hidden="1" outlineLevel="1" x14ac:dyDescent="0.25"/>
    <row r="2614" spans="1:14" hidden="1" outlineLevel="1" x14ac:dyDescent="0.25"/>
    <row r="2615" spans="1:14" hidden="1" outlineLevel="1" x14ac:dyDescent="0.25">
      <c r="A2615" s="173" t="s">
        <v>402</v>
      </c>
    </row>
    <row r="2616" spans="1:14" hidden="1" outlineLevel="1" x14ac:dyDescent="0.25">
      <c r="A2616" s="175" t="s">
        <v>6</v>
      </c>
      <c r="B2616" s="175" t="s">
        <v>143</v>
      </c>
      <c r="C2616" s="175" t="s">
        <v>14</v>
      </c>
      <c r="D2616" s="173" t="s">
        <v>144</v>
      </c>
      <c r="E2616" s="173"/>
      <c r="F2616" s="174" t="s">
        <v>145</v>
      </c>
      <c r="G2616" s="174" t="s">
        <v>146</v>
      </c>
      <c r="H2616" s="174" t="s">
        <v>147</v>
      </c>
      <c r="I2616" s="174" t="s">
        <v>148</v>
      </c>
      <c r="J2616" s="174" t="s">
        <v>149</v>
      </c>
      <c r="K2616" s="174" t="s">
        <v>150</v>
      </c>
      <c r="L2616" s="174" t="s">
        <v>151</v>
      </c>
      <c r="M2616" s="174" t="s">
        <v>152</v>
      </c>
      <c r="N2616" s="174" t="s">
        <v>5</v>
      </c>
    </row>
    <row r="2617" spans="1:14" hidden="1" outlineLevel="1" x14ac:dyDescent="0.25">
      <c r="A2617" s="175" t="s">
        <v>403</v>
      </c>
      <c r="B2617" s="175" t="s">
        <v>404</v>
      </c>
      <c r="C2617" s="175" t="s">
        <v>155</v>
      </c>
      <c r="D2617" s="175" t="s">
        <v>156</v>
      </c>
      <c r="E2617" s="175"/>
      <c r="F2617" s="174">
        <v>0</v>
      </c>
      <c r="G2617" s="174">
        <v>0</v>
      </c>
      <c r="H2617" s="174">
        <v>0</v>
      </c>
      <c r="I2617" s="174">
        <v>0</v>
      </c>
      <c r="J2617" s="174">
        <v>0</v>
      </c>
      <c r="K2617" s="174">
        <v>0</v>
      </c>
      <c r="L2617" s="174">
        <v>0</v>
      </c>
      <c r="M2617" s="174">
        <v>0</v>
      </c>
      <c r="N2617" s="174">
        <v>0</v>
      </c>
    </row>
    <row r="2618" spans="1:14" hidden="1" outlineLevel="1" x14ac:dyDescent="0.25">
      <c r="A2618" s="175" t="s">
        <v>403</v>
      </c>
      <c r="B2618" s="175" t="s">
        <v>404</v>
      </c>
      <c r="C2618" s="175" t="s">
        <v>157</v>
      </c>
      <c r="D2618" s="175" t="s">
        <v>158</v>
      </c>
      <c r="E2618" s="175"/>
      <c r="F2618" s="174">
        <v>0</v>
      </c>
      <c r="G2618" s="174">
        <v>0</v>
      </c>
      <c r="H2618" s="174">
        <v>0</v>
      </c>
      <c r="I2618" s="174">
        <v>0</v>
      </c>
      <c r="J2618" s="174">
        <v>27840</v>
      </c>
      <c r="K2618" s="174">
        <v>0</v>
      </c>
      <c r="L2618" s="174">
        <v>0</v>
      </c>
      <c r="M2618" s="174">
        <v>0</v>
      </c>
      <c r="N2618" s="174">
        <v>27840</v>
      </c>
    </row>
    <row r="2619" spans="1:14" hidden="1" outlineLevel="1" x14ac:dyDescent="0.25">
      <c r="A2619" s="175" t="s">
        <v>403</v>
      </c>
      <c r="B2619" s="175" t="s">
        <v>404</v>
      </c>
      <c r="C2619" s="175" t="s">
        <v>159</v>
      </c>
      <c r="D2619" s="175" t="s">
        <v>160</v>
      </c>
      <c r="E2619" s="175"/>
      <c r="F2619" s="174">
        <v>0</v>
      </c>
      <c r="G2619" s="174">
        <v>109536</v>
      </c>
      <c r="H2619" s="174">
        <v>0</v>
      </c>
      <c r="I2619" s="174">
        <v>0</v>
      </c>
      <c r="J2619" s="174">
        <v>0</v>
      </c>
      <c r="K2619" s="174">
        <v>0</v>
      </c>
      <c r="L2619" s="174">
        <v>0</v>
      </c>
      <c r="M2619" s="174">
        <v>0</v>
      </c>
      <c r="N2619" s="174">
        <v>109536</v>
      </c>
    </row>
    <row r="2620" spans="1:14" hidden="1" outlineLevel="1" x14ac:dyDescent="0.25">
      <c r="A2620" s="175" t="s">
        <v>403</v>
      </c>
      <c r="B2620" s="175" t="s">
        <v>404</v>
      </c>
      <c r="C2620" s="175" t="s">
        <v>161</v>
      </c>
      <c r="D2620" s="175" t="s">
        <v>162</v>
      </c>
      <c r="E2620" s="175"/>
      <c r="F2620" s="174">
        <v>96</v>
      </c>
      <c r="G2620" s="174">
        <v>1776</v>
      </c>
      <c r="H2620" s="174">
        <v>0</v>
      </c>
      <c r="I2620" s="174">
        <v>0</v>
      </c>
      <c r="J2620" s="174">
        <v>2416</v>
      </c>
      <c r="K2620" s="174">
        <v>2496</v>
      </c>
      <c r="L2620" s="174">
        <v>0</v>
      </c>
      <c r="M2620" s="174">
        <v>0</v>
      </c>
      <c r="N2620" s="174">
        <v>6784</v>
      </c>
    </row>
    <row r="2621" spans="1:14" hidden="1" outlineLevel="1" x14ac:dyDescent="0.25">
      <c r="A2621" s="175" t="s">
        <v>403</v>
      </c>
      <c r="B2621" s="175" t="s">
        <v>404</v>
      </c>
      <c r="C2621" s="175" t="s">
        <v>163</v>
      </c>
      <c r="D2621" s="175" t="s">
        <v>164</v>
      </c>
      <c r="E2621" s="175"/>
      <c r="F2621" s="174">
        <v>0</v>
      </c>
      <c r="G2621" s="174">
        <v>0</v>
      </c>
      <c r="H2621" s="174">
        <v>0</v>
      </c>
      <c r="I2621" s="174">
        <v>0</v>
      </c>
      <c r="J2621" s="174">
        <v>0</v>
      </c>
      <c r="K2621" s="174">
        <v>0</v>
      </c>
      <c r="L2621" s="174">
        <v>0</v>
      </c>
      <c r="M2621" s="174">
        <v>0</v>
      </c>
      <c r="N2621" s="174">
        <v>0</v>
      </c>
    </row>
    <row r="2622" spans="1:14" hidden="1" outlineLevel="1" x14ac:dyDescent="0.25">
      <c r="A2622" s="175" t="s">
        <v>403</v>
      </c>
      <c r="B2622" s="175" t="s">
        <v>404</v>
      </c>
      <c r="C2622" s="175" t="s">
        <v>165</v>
      </c>
      <c r="D2622" s="175" t="s">
        <v>166</v>
      </c>
      <c r="E2622" s="175"/>
      <c r="F2622" s="174">
        <v>0</v>
      </c>
      <c r="G2622" s="174">
        <v>0</v>
      </c>
      <c r="H2622" s="174">
        <v>0</v>
      </c>
      <c r="I2622" s="174">
        <v>0</v>
      </c>
      <c r="J2622" s="174">
        <v>0</v>
      </c>
      <c r="K2622" s="174">
        <v>0</v>
      </c>
      <c r="L2622" s="174">
        <v>0</v>
      </c>
      <c r="M2622" s="174">
        <v>0</v>
      </c>
      <c r="N2622" s="174">
        <v>0</v>
      </c>
    </row>
    <row r="2623" spans="1:14" hidden="1" outlineLevel="1" x14ac:dyDescent="0.25">
      <c r="A2623" s="175" t="s">
        <v>403</v>
      </c>
      <c r="B2623" s="175" t="s">
        <v>404</v>
      </c>
      <c r="C2623" s="175" t="s">
        <v>167</v>
      </c>
      <c r="D2623" s="175" t="s">
        <v>168</v>
      </c>
      <c r="E2623" s="175"/>
      <c r="F2623" s="174">
        <v>0</v>
      </c>
      <c r="G2623" s="174">
        <v>480</v>
      </c>
      <c r="H2623" s="174">
        <v>0</v>
      </c>
      <c r="I2623" s="174">
        <v>0</v>
      </c>
      <c r="J2623" s="174">
        <v>0</v>
      </c>
      <c r="K2623" s="174">
        <v>33568</v>
      </c>
      <c r="L2623" s="174">
        <v>0</v>
      </c>
      <c r="M2623" s="174">
        <v>0</v>
      </c>
      <c r="N2623" s="174">
        <v>34048</v>
      </c>
    </row>
    <row r="2624" spans="1:14" hidden="1" outlineLevel="1" x14ac:dyDescent="0.25">
      <c r="A2624" s="175" t="s">
        <v>403</v>
      </c>
      <c r="B2624" s="175" t="s">
        <v>404</v>
      </c>
      <c r="C2624" s="175" t="s">
        <v>169</v>
      </c>
      <c r="D2624" s="175" t="s">
        <v>170</v>
      </c>
      <c r="E2624" s="175"/>
      <c r="F2624" s="174">
        <v>0</v>
      </c>
      <c r="G2624" s="174">
        <v>0</v>
      </c>
      <c r="H2624" s="174">
        <v>0</v>
      </c>
      <c r="I2624" s="174">
        <v>0</v>
      </c>
      <c r="J2624" s="174">
        <v>25024</v>
      </c>
      <c r="K2624" s="174">
        <v>0</v>
      </c>
      <c r="L2624" s="174">
        <v>0</v>
      </c>
      <c r="M2624" s="174">
        <v>0</v>
      </c>
      <c r="N2624" s="174">
        <v>25024</v>
      </c>
    </row>
    <row r="2625" spans="1:14" hidden="1" outlineLevel="1" x14ac:dyDescent="0.25">
      <c r="A2625" s="175" t="s">
        <v>403</v>
      </c>
      <c r="B2625" s="175" t="s">
        <v>404</v>
      </c>
      <c r="C2625" s="175" t="s">
        <v>171</v>
      </c>
      <c r="D2625" s="175" t="s">
        <v>172</v>
      </c>
      <c r="E2625" s="175"/>
      <c r="F2625" s="174">
        <v>144</v>
      </c>
      <c r="G2625" s="174">
        <v>0</v>
      </c>
      <c r="H2625" s="174">
        <v>0</v>
      </c>
      <c r="I2625" s="174">
        <v>0</v>
      </c>
      <c r="J2625" s="174">
        <v>8928</v>
      </c>
      <c r="K2625" s="174">
        <v>0</v>
      </c>
      <c r="L2625" s="174">
        <v>0</v>
      </c>
      <c r="M2625" s="174">
        <v>0</v>
      </c>
      <c r="N2625" s="174">
        <v>9072</v>
      </c>
    </row>
    <row r="2626" spans="1:14" hidden="1" outlineLevel="1" x14ac:dyDescent="0.25">
      <c r="A2626" s="175" t="s">
        <v>403</v>
      </c>
      <c r="B2626" s="175" t="s">
        <v>404</v>
      </c>
      <c r="C2626" s="175" t="s">
        <v>173</v>
      </c>
      <c r="D2626" s="175" t="s">
        <v>174</v>
      </c>
      <c r="E2626" s="175"/>
      <c r="F2626" s="174">
        <v>0</v>
      </c>
      <c r="G2626" s="174">
        <v>0</v>
      </c>
      <c r="H2626" s="174">
        <v>0</v>
      </c>
      <c r="I2626" s="174">
        <v>0</v>
      </c>
      <c r="J2626" s="174">
        <v>0</v>
      </c>
      <c r="K2626" s="174">
        <v>0</v>
      </c>
      <c r="L2626" s="174">
        <v>0</v>
      </c>
      <c r="M2626" s="174">
        <v>0</v>
      </c>
      <c r="N2626" s="174">
        <v>0</v>
      </c>
    </row>
    <row r="2627" spans="1:14" hidden="1" outlineLevel="1" x14ac:dyDescent="0.25">
      <c r="A2627" s="175" t="s">
        <v>403</v>
      </c>
      <c r="B2627" s="175" t="s">
        <v>404</v>
      </c>
      <c r="C2627" s="175" t="s">
        <v>175</v>
      </c>
      <c r="D2627" s="175" t="s">
        <v>176</v>
      </c>
      <c r="E2627" s="175"/>
      <c r="F2627" s="174">
        <v>0</v>
      </c>
      <c r="G2627" s="174">
        <v>0</v>
      </c>
      <c r="H2627" s="174">
        <v>0</v>
      </c>
      <c r="I2627" s="174">
        <v>0</v>
      </c>
      <c r="J2627" s="174">
        <v>0</v>
      </c>
      <c r="K2627" s="174">
        <v>33408</v>
      </c>
      <c r="L2627" s="174">
        <v>0</v>
      </c>
      <c r="M2627" s="174">
        <v>0</v>
      </c>
      <c r="N2627" s="174">
        <v>33408</v>
      </c>
    </row>
    <row r="2628" spans="1:14" hidden="1" outlineLevel="1" x14ac:dyDescent="0.25">
      <c r="A2628" s="175" t="s">
        <v>403</v>
      </c>
      <c r="B2628" s="175" t="s">
        <v>404</v>
      </c>
      <c r="C2628" s="175" t="s">
        <v>177</v>
      </c>
      <c r="D2628" s="175" t="s">
        <v>178</v>
      </c>
      <c r="E2628" s="175"/>
      <c r="F2628" s="174">
        <v>211968</v>
      </c>
      <c r="G2628" s="174">
        <v>0</v>
      </c>
      <c r="H2628" s="174">
        <v>0</v>
      </c>
      <c r="I2628" s="174">
        <v>0</v>
      </c>
      <c r="J2628" s="174">
        <v>0</v>
      </c>
      <c r="K2628" s="174">
        <v>0</v>
      </c>
      <c r="L2628" s="174">
        <v>0</v>
      </c>
      <c r="M2628" s="174">
        <v>0</v>
      </c>
      <c r="N2628" s="174">
        <v>211968</v>
      </c>
    </row>
    <row r="2629" spans="1:14" hidden="1" outlineLevel="1" x14ac:dyDescent="0.25">
      <c r="A2629" s="175" t="s">
        <v>403</v>
      </c>
      <c r="B2629" s="175" t="s">
        <v>404</v>
      </c>
      <c r="C2629" s="175" t="s">
        <v>179</v>
      </c>
      <c r="D2629" s="175" t="s">
        <v>180</v>
      </c>
      <c r="E2629" s="175"/>
      <c r="F2629" s="174">
        <v>73632</v>
      </c>
      <c r="G2629" s="174">
        <v>0</v>
      </c>
      <c r="H2629" s="174">
        <v>0</v>
      </c>
      <c r="I2629" s="174">
        <v>0</v>
      </c>
      <c r="J2629" s="174">
        <v>0</v>
      </c>
      <c r="K2629" s="174">
        <v>0</v>
      </c>
      <c r="L2629" s="174">
        <v>0</v>
      </c>
      <c r="M2629" s="174">
        <v>0</v>
      </c>
      <c r="N2629" s="174">
        <v>73632</v>
      </c>
    </row>
    <row r="2630" spans="1:14" hidden="1" outlineLevel="1" x14ac:dyDescent="0.25">
      <c r="A2630" s="175" t="s">
        <v>403</v>
      </c>
      <c r="B2630" s="175" t="s">
        <v>404</v>
      </c>
      <c r="C2630" s="175" t="s">
        <v>181</v>
      </c>
      <c r="D2630" s="175" t="s">
        <v>182</v>
      </c>
      <c r="E2630" s="175"/>
      <c r="F2630" s="174">
        <v>0</v>
      </c>
      <c r="G2630" s="174">
        <v>0</v>
      </c>
      <c r="H2630" s="174">
        <v>0</v>
      </c>
      <c r="I2630" s="174">
        <v>0</v>
      </c>
      <c r="J2630" s="174">
        <v>0</v>
      </c>
      <c r="K2630" s="174">
        <v>0</v>
      </c>
      <c r="L2630" s="174">
        <v>0</v>
      </c>
      <c r="M2630" s="174">
        <v>0</v>
      </c>
      <c r="N2630" s="174">
        <v>0</v>
      </c>
    </row>
    <row r="2631" spans="1:14" hidden="1" outlineLevel="1" x14ac:dyDescent="0.25">
      <c r="A2631" s="175" t="s">
        <v>403</v>
      </c>
      <c r="B2631" s="175" t="s">
        <v>404</v>
      </c>
      <c r="C2631" s="175" t="s">
        <v>183</v>
      </c>
      <c r="D2631" s="175" t="s">
        <v>184</v>
      </c>
      <c r="E2631" s="175"/>
      <c r="F2631" s="174">
        <v>0</v>
      </c>
      <c r="G2631" s="174">
        <v>0</v>
      </c>
      <c r="H2631" s="174">
        <v>0</v>
      </c>
      <c r="I2631" s="174">
        <v>0</v>
      </c>
      <c r="J2631" s="174">
        <v>0</v>
      </c>
      <c r="K2631" s="174">
        <v>0</v>
      </c>
      <c r="L2631" s="174">
        <v>0</v>
      </c>
      <c r="M2631" s="174">
        <v>0</v>
      </c>
      <c r="N2631" s="174">
        <v>0</v>
      </c>
    </row>
    <row r="2632" spans="1:14" hidden="1" outlineLevel="1" x14ac:dyDescent="0.25">
      <c r="A2632" s="175" t="s">
        <v>403</v>
      </c>
      <c r="B2632" s="175" t="s">
        <v>404</v>
      </c>
      <c r="C2632" s="175" t="s">
        <v>185</v>
      </c>
      <c r="D2632" s="175" t="s">
        <v>186</v>
      </c>
      <c r="E2632" s="175"/>
      <c r="F2632" s="174">
        <v>0</v>
      </c>
      <c r="G2632" s="174">
        <v>0</v>
      </c>
      <c r="H2632" s="174">
        <v>0</v>
      </c>
      <c r="I2632" s="174">
        <v>0</v>
      </c>
      <c r="J2632" s="174">
        <v>0</v>
      </c>
      <c r="K2632" s="174">
        <v>3168</v>
      </c>
      <c r="L2632" s="174">
        <v>0</v>
      </c>
      <c r="M2632" s="174">
        <v>0</v>
      </c>
      <c r="N2632" s="174">
        <v>3168</v>
      </c>
    </row>
    <row r="2633" spans="1:14" hidden="1" outlineLevel="1" x14ac:dyDescent="0.25">
      <c r="A2633" s="175" t="s">
        <v>403</v>
      </c>
      <c r="B2633" s="175" t="s">
        <v>404</v>
      </c>
      <c r="C2633" s="175" t="s">
        <v>187</v>
      </c>
      <c r="D2633" s="175" t="s">
        <v>188</v>
      </c>
      <c r="E2633" s="175"/>
      <c r="F2633" s="174">
        <v>0</v>
      </c>
      <c r="G2633" s="174">
        <v>0</v>
      </c>
      <c r="H2633" s="174">
        <v>0</v>
      </c>
      <c r="I2633" s="174">
        <v>0</v>
      </c>
      <c r="J2633" s="174">
        <v>0</v>
      </c>
      <c r="K2633" s="174">
        <v>0</v>
      </c>
      <c r="L2633" s="174">
        <v>0</v>
      </c>
      <c r="M2633" s="174">
        <v>0</v>
      </c>
      <c r="N2633" s="174">
        <v>0</v>
      </c>
    </row>
    <row r="2634" spans="1:14" hidden="1" outlineLevel="1" x14ac:dyDescent="0.25">
      <c r="A2634" s="175" t="s">
        <v>403</v>
      </c>
      <c r="B2634" s="175" t="s">
        <v>404</v>
      </c>
      <c r="C2634" s="175" t="s">
        <v>189</v>
      </c>
      <c r="D2634" s="175" t="s">
        <v>190</v>
      </c>
      <c r="E2634" s="175"/>
      <c r="F2634" s="174">
        <v>0</v>
      </c>
      <c r="G2634" s="174">
        <v>0</v>
      </c>
      <c r="H2634" s="174">
        <v>0</v>
      </c>
      <c r="I2634" s="174">
        <v>0</v>
      </c>
      <c r="J2634" s="174">
        <v>0</v>
      </c>
      <c r="K2634" s="174">
        <v>0</v>
      </c>
      <c r="L2634" s="174">
        <v>0</v>
      </c>
      <c r="M2634" s="174">
        <v>0</v>
      </c>
      <c r="N2634" s="174">
        <v>0</v>
      </c>
    </row>
    <row r="2635" spans="1:14" hidden="1" outlineLevel="1" x14ac:dyDescent="0.25">
      <c r="A2635" s="175" t="s">
        <v>403</v>
      </c>
      <c r="B2635" s="175" t="s">
        <v>404</v>
      </c>
      <c r="C2635" s="175" t="s">
        <v>191</v>
      </c>
      <c r="D2635" s="175" t="s">
        <v>192</v>
      </c>
      <c r="E2635" s="175"/>
      <c r="F2635" s="174">
        <v>0</v>
      </c>
      <c r="G2635" s="174">
        <v>92128</v>
      </c>
      <c r="H2635" s="174">
        <v>0</v>
      </c>
      <c r="I2635" s="174">
        <v>0</v>
      </c>
      <c r="J2635" s="174">
        <v>0</v>
      </c>
      <c r="K2635" s="174">
        <v>2640</v>
      </c>
      <c r="L2635" s="174">
        <v>0</v>
      </c>
      <c r="M2635" s="174">
        <v>0</v>
      </c>
      <c r="N2635" s="174">
        <v>94768</v>
      </c>
    </row>
    <row r="2636" spans="1:14" hidden="1" outlineLevel="1" x14ac:dyDescent="0.25">
      <c r="A2636" s="175" t="s">
        <v>403</v>
      </c>
      <c r="B2636" s="175" t="s">
        <v>404</v>
      </c>
      <c r="C2636" s="175" t="s">
        <v>193</v>
      </c>
      <c r="D2636" s="175" t="s">
        <v>194</v>
      </c>
      <c r="E2636" s="175"/>
      <c r="F2636" s="174">
        <v>0</v>
      </c>
      <c r="G2636" s="174">
        <v>0</v>
      </c>
      <c r="H2636" s="174">
        <v>0</v>
      </c>
      <c r="I2636" s="174">
        <v>0</v>
      </c>
      <c r="J2636" s="174">
        <v>41504</v>
      </c>
      <c r="K2636" s="174">
        <v>0</v>
      </c>
      <c r="L2636" s="174">
        <v>0</v>
      </c>
      <c r="M2636" s="174">
        <v>0</v>
      </c>
      <c r="N2636" s="174">
        <v>41504</v>
      </c>
    </row>
    <row r="2637" spans="1:14" hidden="1" outlineLevel="1" x14ac:dyDescent="0.25">
      <c r="A2637" s="175" t="s">
        <v>403</v>
      </c>
      <c r="B2637" s="175" t="s">
        <v>404</v>
      </c>
      <c r="C2637" s="175" t="s">
        <v>195</v>
      </c>
      <c r="D2637" s="175" t="s">
        <v>196</v>
      </c>
      <c r="E2637" s="175"/>
      <c r="F2637" s="174">
        <v>0</v>
      </c>
      <c r="G2637" s="174">
        <v>0</v>
      </c>
      <c r="H2637" s="174">
        <v>0</v>
      </c>
      <c r="I2637" s="174">
        <v>0</v>
      </c>
      <c r="J2637" s="174">
        <v>38000</v>
      </c>
      <c r="K2637" s="174">
        <v>0</v>
      </c>
      <c r="L2637" s="174">
        <v>0</v>
      </c>
      <c r="M2637" s="174">
        <v>0</v>
      </c>
      <c r="N2637" s="174">
        <v>38000</v>
      </c>
    </row>
    <row r="2638" spans="1:14" hidden="1" outlineLevel="1" x14ac:dyDescent="0.25">
      <c r="A2638" s="175" t="s">
        <v>403</v>
      </c>
      <c r="B2638" s="175" t="s">
        <v>404</v>
      </c>
      <c r="C2638" s="175" t="s">
        <v>197</v>
      </c>
      <c r="D2638" s="175" t="s">
        <v>198</v>
      </c>
      <c r="E2638" s="175"/>
      <c r="F2638" s="174">
        <v>0</v>
      </c>
      <c r="G2638" s="174">
        <v>0</v>
      </c>
      <c r="H2638" s="174">
        <v>0</v>
      </c>
      <c r="I2638" s="174">
        <v>0</v>
      </c>
      <c r="J2638" s="174">
        <v>976</v>
      </c>
      <c r="K2638" s="174">
        <v>0</v>
      </c>
      <c r="L2638" s="174">
        <v>0</v>
      </c>
      <c r="M2638" s="174">
        <v>0</v>
      </c>
      <c r="N2638" s="174">
        <v>976</v>
      </c>
    </row>
    <row r="2639" spans="1:14" hidden="1" outlineLevel="1" x14ac:dyDescent="0.25">
      <c r="A2639" s="175" t="s">
        <v>403</v>
      </c>
      <c r="B2639" s="175" t="s">
        <v>404</v>
      </c>
      <c r="C2639" s="175" t="s">
        <v>199</v>
      </c>
      <c r="D2639" s="175" t="s">
        <v>200</v>
      </c>
      <c r="E2639" s="175"/>
      <c r="F2639" s="174">
        <v>0</v>
      </c>
      <c r="G2639" s="174">
        <v>0</v>
      </c>
      <c r="H2639" s="174">
        <v>0</v>
      </c>
      <c r="I2639" s="174">
        <v>0</v>
      </c>
      <c r="J2639" s="174">
        <v>0</v>
      </c>
      <c r="K2639" s="174">
        <v>0</v>
      </c>
      <c r="L2639" s="174">
        <v>0</v>
      </c>
      <c r="M2639" s="174">
        <v>0</v>
      </c>
      <c r="N2639" s="174">
        <v>0</v>
      </c>
    </row>
    <row r="2640" spans="1:14" hidden="1" outlineLevel="1" x14ac:dyDescent="0.25">
      <c r="A2640" s="175" t="s">
        <v>403</v>
      </c>
      <c r="B2640" s="175" t="s">
        <v>404</v>
      </c>
      <c r="C2640" s="175" t="s">
        <v>201</v>
      </c>
      <c r="D2640" s="175" t="s">
        <v>202</v>
      </c>
      <c r="E2640" s="175"/>
      <c r="F2640" s="174">
        <v>3552</v>
      </c>
      <c r="G2640" s="174">
        <v>0</v>
      </c>
      <c r="H2640" s="174">
        <v>0</v>
      </c>
      <c r="I2640" s="174">
        <v>0</v>
      </c>
      <c r="J2640" s="174">
        <v>0</v>
      </c>
      <c r="K2640" s="174">
        <v>0</v>
      </c>
      <c r="L2640" s="174">
        <v>0</v>
      </c>
      <c r="M2640" s="174">
        <v>0</v>
      </c>
      <c r="N2640" s="174">
        <v>3552</v>
      </c>
    </row>
    <row r="2641" spans="1:14" hidden="1" outlineLevel="1" x14ac:dyDescent="0.25">
      <c r="A2641" s="175" t="s">
        <v>403</v>
      </c>
      <c r="B2641" s="175" t="s">
        <v>404</v>
      </c>
      <c r="C2641" s="175" t="s">
        <v>203</v>
      </c>
      <c r="D2641" s="175" t="s">
        <v>204</v>
      </c>
      <c r="E2641" s="175"/>
      <c r="F2641" s="174">
        <v>205488</v>
      </c>
      <c r="G2641" s="174">
        <v>0</v>
      </c>
      <c r="H2641" s="174">
        <v>0</v>
      </c>
      <c r="I2641" s="174">
        <v>0</v>
      </c>
      <c r="J2641" s="174">
        <v>0</v>
      </c>
      <c r="K2641" s="174">
        <v>0</v>
      </c>
      <c r="L2641" s="174">
        <v>0</v>
      </c>
      <c r="M2641" s="174">
        <v>0</v>
      </c>
      <c r="N2641" s="174">
        <v>205488</v>
      </c>
    </row>
    <row r="2642" spans="1:14" hidden="1" outlineLevel="1" x14ac:dyDescent="0.25">
      <c r="A2642" s="175" t="s">
        <v>403</v>
      </c>
      <c r="B2642" s="175" t="s">
        <v>404</v>
      </c>
      <c r="C2642" s="175" t="s">
        <v>205</v>
      </c>
      <c r="D2642" s="175" t="s">
        <v>206</v>
      </c>
      <c r="E2642" s="175"/>
      <c r="F2642" s="174">
        <v>30816</v>
      </c>
      <c r="G2642" s="174">
        <v>0</v>
      </c>
      <c r="H2642" s="174">
        <v>0</v>
      </c>
      <c r="I2642" s="174">
        <v>0</v>
      </c>
      <c r="J2642" s="174">
        <v>0</v>
      </c>
      <c r="K2642" s="174">
        <v>0</v>
      </c>
      <c r="L2642" s="174">
        <v>0</v>
      </c>
      <c r="M2642" s="174">
        <v>0</v>
      </c>
      <c r="N2642" s="174">
        <v>30816</v>
      </c>
    </row>
    <row r="2643" spans="1:14" hidden="1" outlineLevel="1" x14ac:dyDescent="0.25">
      <c r="A2643" s="175" t="s">
        <v>403</v>
      </c>
      <c r="B2643" s="175" t="s">
        <v>404</v>
      </c>
      <c r="C2643" s="175" t="s">
        <v>207</v>
      </c>
      <c r="D2643" s="175" t="s">
        <v>208</v>
      </c>
      <c r="E2643" s="175"/>
      <c r="F2643" s="174">
        <v>0</v>
      </c>
      <c r="G2643" s="174">
        <v>0</v>
      </c>
      <c r="H2643" s="174">
        <v>0</v>
      </c>
      <c r="I2643" s="174">
        <v>0</v>
      </c>
      <c r="J2643" s="174">
        <v>0</v>
      </c>
      <c r="K2643" s="174">
        <v>0</v>
      </c>
      <c r="L2643" s="174">
        <v>0</v>
      </c>
      <c r="M2643" s="174">
        <v>0</v>
      </c>
      <c r="N2643" s="174">
        <v>0</v>
      </c>
    </row>
    <row r="2644" spans="1:14" hidden="1" outlineLevel="1" x14ac:dyDescent="0.25">
      <c r="A2644" s="175" t="s">
        <v>403</v>
      </c>
      <c r="B2644" s="175" t="s">
        <v>404</v>
      </c>
      <c r="C2644" s="175" t="s">
        <v>209</v>
      </c>
      <c r="D2644" s="175" t="s">
        <v>210</v>
      </c>
      <c r="E2644" s="175"/>
      <c r="F2644" s="174">
        <v>525696</v>
      </c>
      <c r="G2644" s="174">
        <v>203920</v>
      </c>
      <c r="H2644" s="174">
        <v>0</v>
      </c>
      <c r="I2644" s="174">
        <v>0</v>
      </c>
      <c r="J2644" s="174">
        <v>144688</v>
      </c>
      <c r="K2644" s="174">
        <v>75280</v>
      </c>
      <c r="L2644" s="174">
        <v>0</v>
      </c>
      <c r="M2644" s="174">
        <v>0</v>
      </c>
      <c r="N2644" s="174">
        <v>949584</v>
      </c>
    </row>
    <row r="2645" spans="1:14" hidden="1" outlineLevel="1" x14ac:dyDescent="0.25">
      <c r="D2645" s="173" t="s">
        <v>211</v>
      </c>
      <c r="E2645" s="173"/>
    </row>
    <row r="2646" spans="1:14" hidden="1" outlineLevel="1" x14ac:dyDescent="0.25">
      <c r="A2646" s="175" t="s">
        <v>403</v>
      </c>
      <c r="B2646" s="175" t="s">
        <v>404</v>
      </c>
      <c r="C2646" s="175" t="s">
        <v>212</v>
      </c>
      <c r="D2646" s="175" t="s">
        <v>213</v>
      </c>
      <c r="E2646" s="175"/>
      <c r="F2646" s="174">
        <v>0</v>
      </c>
      <c r="G2646" s="174">
        <v>0</v>
      </c>
      <c r="H2646" s="174">
        <v>0</v>
      </c>
      <c r="I2646" s="174">
        <v>0</v>
      </c>
      <c r="J2646" s="174">
        <v>0</v>
      </c>
      <c r="K2646" s="174">
        <v>0</v>
      </c>
      <c r="L2646" s="174">
        <v>0</v>
      </c>
      <c r="M2646" s="174">
        <v>0</v>
      </c>
      <c r="N2646" s="174">
        <v>0</v>
      </c>
    </row>
    <row r="2647" spans="1:14" hidden="1" outlineLevel="1" x14ac:dyDescent="0.25">
      <c r="A2647" s="175" t="s">
        <v>403</v>
      </c>
      <c r="B2647" s="175" t="s">
        <v>404</v>
      </c>
      <c r="C2647" s="175" t="s">
        <v>214</v>
      </c>
      <c r="D2647" s="175" t="s">
        <v>215</v>
      </c>
      <c r="E2647" s="175"/>
      <c r="F2647" s="174">
        <v>0</v>
      </c>
      <c r="G2647" s="174">
        <v>0</v>
      </c>
      <c r="H2647" s="174">
        <v>0</v>
      </c>
      <c r="I2647" s="174">
        <v>0</v>
      </c>
      <c r="J2647" s="174">
        <v>0</v>
      </c>
      <c r="K2647" s="174">
        <v>0</v>
      </c>
      <c r="L2647" s="174">
        <v>0</v>
      </c>
      <c r="M2647" s="174">
        <v>0</v>
      </c>
      <c r="N2647" s="174">
        <v>0</v>
      </c>
    </row>
    <row r="2648" spans="1:14" hidden="1" outlineLevel="1" x14ac:dyDescent="0.25">
      <c r="A2648" s="175" t="s">
        <v>403</v>
      </c>
      <c r="B2648" s="175" t="s">
        <v>404</v>
      </c>
      <c r="C2648" s="175" t="s">
        <v>216</v>
      </c>
      <c r="D2648" s="175" t="s">
        <v>217</v>
      </c>
      <c r="E2648" s="175"/>
      <c r="F2648" s="174">
        <v>0</v>
      </c>
      <c r="G2648" s="174">
        <v>0</v>
      </c>
      <c r="H2648" s="174">
        <v>0</v>
      </c>
      <c r="I2648" s="174">
        <v>0</v>
      </c>
      <c r="J2648" s="174">
        <v>0</v>
      </c>
      <c r="K2648" s="174">
        <v>0</v>
      </c>
      <c r="L2648" s="174">
        <v>0</v>
      </c>
      <c r="M2648" s="174">
        <v>0</v>
      </c>
      <c r="N2648" s="174">
        <v>0</v>
      </c>
    </row>
    <row r="2649" spans="1:14" hidden="1" outlineLevel="1" x14ac:dyDescent="0.25">
      <c r="A2649" s="175" t="s">
        <v>403</v>
      </c>
      <c r="B2649" s="175" t="s">
        <v>404</v>
      </c>
      <c r="C2649" s="175" t="s">
        <v>218</v>
      </c>
      <c r="D2649" s="175" t="s">
        <v>219</v>
      </c>
      <c r="E2649" s="175"/>
      <c r="F2649" s="174">
        <v>0</v>
      </c>
      <c r="G2649" s="174">
        <v>0</v>
      </c>
      <c r="H2649" s="174">
        <v>0</v>
      </c>
      <c r="I2649" s="174">
        <v>0</v>
      </c>
      <c r="J2649" s="174">
        <v>0</v>
      </c>
      <c r="K2649" s="174">
        <v>0</v>
      </c>
      <c r="L2649" s="174">
        <v>0</v>
      </c>
      <c r="M2649" s="174">
        <v>0</v>
      </c>
      <c r="N2649" s="174">
        <v>0</v>
      </c>
    </row>
    <row r="2650" spans="1:14" hidden="1" outlineLevel="1" x14ac:dyDescent="0.25">
      <c r="A2650" s="175" t="s">
        <v>403</v>
      </c>
      <c r="B2650" s="175" t="s">
        <v>404</v>
      </c>
      <c r="C2650" s="175" t="s">
        <v>482</v>
      </c>
      <c r="D2650" s="175" t="s">
        <v>483</v>
      </c>
      <c r="E2650" s="175"/>
      <c r="F2650" s="174">
        <v>0</v>
      </c>
      <c r="G2650" s="174">
        <v>0</v>
      </c>
      <c r="H2650" s="174">
        <v>0</v>
      </c>
      <c r="I2650" s="174">
        <v>0</v>
      </c>
      <c r="J2650" s="174">
        <v>0</v>
      </c>
      <c r="K2650" s="174">
        <v>0</v>
      </c>
      <c r="L2650" s="174">
        <v>0</v>
      </c>
      <c r="M2650" s="174">
        <v>0</v>
      </c>
      <c r="N2650" s="174">
        <v>0</v>
      </c>
    </row>
    <row r="2651" spans="1:14" hidden="1" outlineLevel="1" x14ac:dyDescent="0.25">
      <c r="A2651" s="175" t="s">
        <v>403</v>
      </c>
      <c r="B2651" s="175" t="s">
        <v>404</v>
      </c>
      <c r="C2651" s="175" t="s">
        <v>484</v>
      </c>
      <c r="D2651" s="175" t="s">
        <v>220</v>
      </c>
      <c r="E2651" s="175"/>
      <c r="F2651" s="174">
        <v>0</v>
      </c>
      <c r="G2651" s="174">
        <v>0</v>
      </c>
      <c r="H2651" s="174">
        <v>0</v>
      </c>
      <c r="I2651" s="174">
        <v>0</v>
      </c>
      <c r="J2651" s="174">
        <v>0</v>
      </c>
      <c r="K2651" s="174">
        <v>0</v>
      </c>
      <c r="L2651" s="174">
        <v>0</v>
      </c>
      <c r="M2651" s="174">
        <v>0</v>
      </c>
      <c r="N2651" s="174">
        <v>0</v>
      </c>
    </row>
    <row r="2652" spans="1:14" hidden="1" outlineLevel="1" x14ac:dyDescent="0.25"/>
    <row r="2653" spans="1:14" hidden="1" outlineLevel="1" x14ac:dyDescent="0.25"/>
    <row r="2654" spans="1:14" hidden="1" outlineLevel="1" x14ac:dyDescent="0.25">
      <c r="A2654" s="173" t="s">
        <v>405</v>
      </c>
    </row>
    <row r="2655" spans="1:14" hidden="1" outlineLevel="1" x14ac:dyDescent="0.25">
      <c r="A2655" s="175" t="s">
        <v>6</v>
      </c>
      <c r="B2655" s="175" t="s">
        <v>143</v>
      </c>
      <c r="C2655" s="175" t="s">
        <v>14</v>
      </c>
      <c r="D2655" s="173" t="s">
        <v>144</v>
      </c>
      <c r="E2655" s="173"/>
      <c r="F2655" s="174" t="s">
        <v>145</v>
      </c>
      <c r="G2655" s="174" t="s">
        <v>146</v>
      </c>
      <c r="H2655" s="174" t="s">
        <v>147</v>
      </c>
      <c r="I2655" s="174" t="s">
        <v>148</v>
      </c>
      <c r="J2655" s="174" t="s">
        <v>149</v>
      </c>
      <c r="K2655" s="174" t="s">
        <v>150</v>
      </c>
      <c r="L2655" s="174" t="s">
        <v>151</v>
      </c>
      <c r="M2655" s="174" t="s">
        <v>152</v>
      </c>
      <c r="N2655" s="174" t="s">
        <v>5</v>
      </c>
    </row>
    <row r="2656" spans="1:14" hidden="1" outlineLevel="1" x14ac:dyDescent="0.25">
      <c r="A2656" s="175" t="s">
        <v>406</v>
      </c>
      <c r="B2656" s="175" t="s">
        <v>407</v>
      </c>
      <c r="C2656" s="175" t="s">
        <v>155</v>
      </c>
      <c r="D2656" s="175" t="s">
        <v>156</v>
      </c>
      <c r="E2656" s="175"/>
      <c r="F2656" s="174">
        <v>0</v>
      </c>
      <c r="G2656" s="174">
        <v>0</v>
      </c>
      <c r="H2656" s="174">
        <v>0</v>
      </c>
      <c r="I2656" s="174">
        <v>0</v>
      </c>
      <c r="J2656" s="174">
        <v>0</v>
      </c>
      <c r="K2656" s="174">
        <v>0</v>
      </c>
      <c r="L2656" s="174">
        <v>0</v>
      </c>
      <c r="M2656" s="174">
        <v>0</v>
      </c>
      <c r="N2656" s="174">
        <v>0</v>
      </c>
    </row>
    <row r="2657" spans="1:14" hidden="1" outlineLevel="1" x14ac:dyDescent="0.25">
      <c r="A2657" s="175" t="s">
        <v>406</v>
      </c>
      <c r="B2657" s="175" t="s">
        <v>407</v>
      </c>
      <c r="C2657" s="175" t="s">
        <v>157</v>
      </c>
      <c r="D2657" s="175" t="s">
        <v>158</v>
      </c>
      <c r="E2657" s="175"/>
      <c r="F2657" s="174">
        <v>0</v>
      </c>
      <c r="G2657" s="174">
        <v>0</v>
      </c>
      <c r="H2657" s="174">
        <v>0</v>
      </c>
      <c r="I2657" s="174">
        <v>0</v>
      </c>
      <c r="J2657" s="174">
        <v>0</v>
      </c>
      <c r="K2657" s="174">
        <v>0</v>
      </c>
      <c r="L2657" s="174">
        <v>0</v>
      </c>
      <c r="M2657" s="174">
        <v>0</v>
      </c>
      <c r="N2657" s="174">
        <v>0</v>
      </c>
    </row>
    <row r="2658" spans="1:14" hidden="1" outlineLevel="1" x14ac:dyDescent="0.25">
      <c r="A2658" s="175" t="s">
        <v>406</v>
      </c>
      <c r="B2658" s="175" t="s">
        <v>407</v>
      </c>
      <c r="C2658" s="175" t="s">
        <v>159</v>
      </c>
      <c r="D2658" s="175" t="s">
        <v>160</v>
      </c>
      <c r="E2658" s="175"/>
      <c r="F2658" s="174">
        <v>0</v>
      </c>
      <c r="G2658" s="174">
        <v>0</v>
      </c>
      <c r="H2658" s="174">
        <v>0</v>
      </c>
      <c r="I2658" s="174">
        <v>0</v>
      </c>
      <c r="J2658" s="174">
        <v>0</v>
      </c>
      <c r="K2658" s="174">
        <v>0</v>
      </c>
      <c r="L2658" s="174">
        <v>0</v>
      </c>
      <c r="M2658" s="174">
        <v>0</v>
      </c>
      <c r="N2658" s="174">
        <v>0</v>
      </c>
    </row>
    <row r="2659" spans="1:14" hidden="1" outlineLevel="1" x14ac:dyDescent="0.25">
      <c r="A2659" s="175" t="s">
        <v>406</v>
      </c>
      <c r="B2659" s="175" t="s">
        <v>407</v>
      </c>
      <c r="C2659" s="175" t="s">
        <v>161</v>
      </c>
      <c r="D2659" s="175" t="s">
        <v>162</v>
      </c>
      <c r="E2659" s="175"/>
      <c r="F2659" s="174">
        <v>0</v>
      </c>
      <c r="G2659" s="174">
        <v>3072</v>
      </c>
      <c r="H2659" s="174">
        <v>0</v>
      </c>
      <c r="I2659" s="174">
        <v>0</v>
      </c>
      <c r="J2659" s="174">
        <v>0</v>
      </c>
      <c r="K2659" s="174">
        <v>0</v>
      </c>
      <c r="L2659" s="174">
        <v>0</v>
      </c>
      <c r="M2659" s="174">
        <v>0</v>
      </c>
      <c r="N2659" s="174">
        <v>3072</v>
      </c>
    </row>
    <row r="2660" spans="1:14" hidden="1" outlineLevel="1" x14ac:dyDescent="0.25">
      <c r="A2660" s="175" t="s">
        <v>406</v>
      </c>
      <c r="B2660" s="175" t="s">
        <v>407</v>
      </c>
      <c r="C2660" s="175" t="s">
        <v>163</v>
      </c>
      <c r="D2660" s="175" t="s">
        <v>164</v>
      </c>
      <c r="E2660" s="175"/>
      <c r="F2660" s="174">
        <v>0</v>
      </c>
      <c r="G2660" s="174">
        <v>0</v>
      </c>
      <c r="H2660" s="174">
        <v>0</v>
      </c>
      <c r="I2660" s="174">
        <v>0</v>
      </c>
      <c r="J2660" s="174">
        <v>0</v>
      </c>
      <c r="K2660" s="174">
        <v>0</v>
      </c>
      <c r="L2660" s="174">
        <v>0</v>
      </c>
      <c r="M2660" s="174">
        <v>0</v>
      </c>
      <c r="N2660" s="174">
        <v>0</v>
      </c>
    </row>
    <row r="2661" spans="1:14" hidden="1" outlineLevel="1" x14ac:dyDescent="0.25">
      <c r="A2661" s="175" t="s">
        <v>406</v>
      </c>
      <c r="B2661" s="175" t="s">
        <v>407</v>
      </c>
      <c r="C2661" s="175" t="s">
        <v>165</v>
      </c>
      <c r="D2661" s="175" t="s">
        <v>166</v>
      </c>
      <c r="E2661" s="175"/>
      <c r="F2661" s="174">
        <v>2928</v>
      </c>
      <c r="G2661" s="174">
        <v>0</v>
      </c>
      <c r="H2661" s="174">
        <v>0</v>
      </c>
      <c r="I2661" s="174">
        <v>0</v>
      </c>
      <c r="J2661" s="174">
        <v>0</v>
      </c>
      <c r="K2661" s="174">
        <v>0</v>
      </c>
      <c r="L2661" s="174">
        <v>0</v>
      </c>
      <c r="M2661" s="174">
        <v>0</v>
      </c>
      <c r="N2661" s="174">
        <v>2928</v>
      </c>
    </row>
    <row r="2662" spans="1:14" hidden="1" outlineLevel="1" x14ac:dyDescent="0.25">
      <c r="A2662" s="175" t="s">
        <v>406</v>
      </c>
      <c r="B2662" s="175" t="s">
        <v>407</v>
      </c>
      <c r="C2662" s="175" t="s">
        <v>167</v>
      </c>
      <c r="D2662" s="175" t="s">
        <v>168</v>
      </c>
      <c r="E2662" s="175"/>
      <c r="F2662" s="174">
        <v>0</v>
      </c>
      <c r="G2662" s="174">
        <v>0</v>
      </c>
      <c r="H2662" s="174">
        <v>0</v>
      </c>
      <c r="I2662" s="174">
        <v>0</v>
      </c>
      <c r="J2662" s="174">
        <v>0</v>
      </c>
      <c r="K2662" s="174">
        <v>0</v>
      </c>
      <c r="L2662" s="174">
        <v>0</v>
      </c>
      <c r="M2662" s="174">
        <v>0</v>
      </c>
      <c r="N2662" s="174">
        <v>0</v>
      </c>
    </row>
    <row r="2663" spans="1:14" hidden="1" outlineLevel="1" x14ac:dyDescent="0.25">
      <c r="A2663" s="175" t="s">
        <v>406</v>
      </c>
      <c r="B2663" s="175" t="s">
        <v>407</v>
      </c>
      <c r="C2663" s="175" t="s">
        <v>169</v>
      </c>
      <c r="D2663" s="175" t="s">
        <v>170</v>
      </c>
      <c r="E2663" s="175"/>
      <c r="F2663" s="174">
        <v>0</v>
      </c>
      <c r="G2663" s="174">
        <v>0</v>
      </c>
      <c r="H2663" s="174">
        <v>0</v>
      </c>
      <c r="I2663" s="174">
        <v>0</v>
      </c>
      <c r="J2663" s="174">
        <v>0</v>
      </c>
      <c r="K2663" s="174">
        <v>0</v>
      </c>
      <c r="L2663" s="174">
        <v>0</v>
      </c>
      <c r="M2663" s="174">
        <v>0</v>
      </c>
      <c r="N2663" s="174">
        <v>0</v>
      </c>
    </row>
    <row r="2664" spans="1:14" hidden="1" outlineLevel="1" x14ac:dyDescent="0.25">
      <c r="A2664" s="175" t="s">
        <v>406</v>
      </c>
      <c r="B2664" s="175" t="s">
        <v>407</v>
      </c>
      <c r="C2664" s="175" t="s">
        <v>171</v>
      </c>
      <c r="D2664" s="175" t="s">
        <v>172</v>
      </c>
      <c r="E2664" s="175"/>
      <c r="F2664" s="174">
        <v>0</v>
      </c>
      <c r="G2664" s="174">
        <v>0</v>
      </c>
      <c r="H2664" s="174">
        <v>0</v>
      </c>
      <c r="I2664" s="174">
        <v>0</v>
      </c>
      <c r="J2664" s="174">
        <v>0</v>
      </c>
      <c r="K2664" s="174">
        <v>0</v>
      </c>
      <c r="L2664" s="174">
        <v>0</v>
      </c>
      <c r="M2664" s="174">
        <v>0</v>
      </c>
      <c r="N2664" s="174">
        <v>0</v>
      </c>
    </row>
    <row r="2665" spans="1:14" hidden="1" outlineLevel="1" x14ac:dyDescent="0.25">
      <c r="A2665" s="175" t="s">
        <v>406</v>
      </c>
      <c r="B2665" s="175" t="s">
        <v>407</v>
      </c>
      <c r="C2665" s="175" t="s">
        <v>173</v>
      </c>
      <c r="D2665" s="175" t="s">
        <v>174</v>
      </c>
      <c r="E2665" s="175"/>
      <c r="F2665" s="174">
        <v>0</v>
      </c>
      <c r="G2665" s="174">
        <v>0</v>
      </c>
      <c r="H2665" s="174">
        <v>0</v>
      </c>
      <c r="I2665" s="174">
        <v>0</v>
      </c>
      <c r="J2665" s="174">
        <v>0</v>
      </c>
      <c r="K2665" s="174">
        <v>0</v>
      </c>
      <c r="L2665" s="174">
        <v>0</v>
      </c>
      <c r="M2665" s="174">
        <v>0</v>
      </c>
      <c r="N2665" s="174">
        <v>0</v>
      </c>
    </row>
    <row r="2666" spans="1:14" hidden="1" outlineLevel="1" x14ac:dyDescent="0.25">
      <c r="A2666" s="175" t="s">
        <v>406</v>
      </c>
      <c r="B2666" s="175" t="s">
        <v>407</v>
      </c>
      <c r="C2666" s="175" t="s">
        <v>175</v>
      </c>
      <c r="D2666" s="175" t="s">
        <v>176</v>
      </c>
      <c r="E2666" s="175"/>
      <c r="F2666" s="174">
        <v>0</v>
      </c>
      <c r="G2666" s="174">
        <v>0</v>
      </c>
      <c r="H2666" s="174">
        <v>0</v>
      </c>
      <c r="I2666" s="174">
        <v>0</v>
      </c>
      <c r="J2666" s="174">
        <v>0</v>
      </c>
      <c r="K2666" s="174">
        <v>0</v>
      </c>
      <c r="L2666" s="174">
        <v>0</v>
      </c>
      <c r="M2666" s="174">
        <v>0</v>
      </c>
      <c r="N2666" s="174">
        <v>0</v>
      </c>
    </row>
    <row r="2667" spans="1:14" hidden="1" outlineLevel="1" x14ac:dyDescent="0.25">
      <c r="A2667" s="175" t="s">
        <v>406</v>
      </c>
      <c r="B2667" s="175" t="s">
        <v>407</v>
      </c>
      <c r="C2667" s="175" t="s">
        <v>177</v>
      </c>
      <c r="D2667" s="175" t="s">
        <v>178</v>
      </c>
      <c r="E2667" s="175"/>
      <c r="F2667" s="174">
        <v>11280</v>
      </c>
      <c r="G2667" s="174">
        <v>0</v>
      </c>
      <c r="H2667" s="174">
        <v>0</v>
      </c>
      <c r="I2667" s="174">
        <v>0</v>
      </c>
      <c r="J2667" s="174">
        <v>0</v>
      </c>
      <c r="K2667" s="174">
        <v>0</v>
      </c>
      <c r="L2667" s="174">
        <v>0</v>
      </c>
      <c r="M2667" s="174">
        <v>0</v>
      </c>
      <c r="N2667" s="174">
        <v>11280</v>
      </c>
    </row>
    <row r="2668" spans="1:14" hidden="1" outlineLevel="1" x14ac:dyDescent="0.25">
      <c r="A2668" s="175" t="s">
        <v>406</v>
      </c>
      <c r="B2668" s="175" t="s">
        <v>407</v>
      </c>
      <c r="C2668" s="175" t="s">
        <v>179</v>
      </c>
      <c r="D2668" s="175" t="s">
        <v>180</v>
      </c>
      <c r="E2668" s="175"/>
      <c r="F2668" s="174">
        <v>0</v>
      </c>
      <c r="G2668" s="174">
        <v>0</v>
      </c>
      <c r="H2668" s="174">
        <v>0</v>
      </c>
      <c r="I2668" s="174">
        <v>0</v>
      </c>
      <c r="J2668" s="174">
        <v>0</v>
      </c>
      <c r="K2668" s="174">
        <v>0</v>
      </c>
      <c r="L2668" s="174">
        <v>0</v>
      </c>
      <c r="M2668" s="174">
        <v>0</v>
      </c>
      <c r="N2668" s="174">
        <v>0</v>
      </c>
    </row>
    <row r="2669" spans="1:14" hidden="1" outlineLevel="1" x14ac:dyDescent="0.25">
      <c r="A2669" s="175" t="s">
        <v>406</v>
      </c>
      <c r="B2669" s="175" t="s">
        <v>407</v>
      </c>
      <c r="C2669" s="175" t="s">
        <v>181</v>
      </c>
      <c r="D2669" s="175" t="s">
        <v>182</v>
      </c>
      <c r="E2669" s="175"/>
      <c r="F2669" s="174">
        <v>0</v>
      </c>
      <c r="G2669" s="174">
        <v>0</v>
      </c>
      <c r="H2669" s="174">
        <v>0</v>
      </c>
      <c r="I2669" s="174">
        <v>0</v>
      </c>
      <c r="J2669" s="174">
        <v>0</v>
      </c>
      <c r="K2669" s="174">
        <v>0</v>
      </c>
      <c r="L2669" s="174">
        <v>0</v>
      </c>
      <c r="M2669" s="174">
        <v>0</v>
      </c>
      <c r="N2669" s="174">
        <v>0</v>
      </c>
    </row>
    <row r="2670" spans="1:14" hidden="1" outlineLevel="1" x14ac:dyDescent="0.25">
      <c r="A2670" s="175" t="s">
        <v>406</v>
      </c>
      <c r="B2670" s="175" t="s">
        <v>407</v>
      </c>
      <c r="C2670" s="175" t="s">
        <v>183</v>
      </c>
      <c r="D2670" s="175" t="s">
        <v>184</v>
      </c>
      <c r="E2670" s="175"/>
      <c r="F2670" s="174">
        <v>0</v>
      </c>
      <c r="G2670" s="174">
        <v>0</v>
      </c>
      <c r="H2670" s="174">
        <v>0</v>
      </c>
      <c r="I2670" s="174">
        <v>0</v>
      </c>
      <c r="J2670" s="174">
        <v>0</v>
      </c>
      <c r="K2670" s="174">
        <v>0</v>
      </c>
      <c r="L2670" s="174">
        <v>0</v>
      </c>
      <c r="M2670" s="174">
        <v>0</v>
      </c>
      <c r="N2670" s="174">
        <v>0</v>
      </c>
    </row>
    <row r="2671" spans="1:14" hidden="1" outlineLevel="1" x14ac:dyDescent="0.25">
      <c r="A2671" s="175" t="s">
        <v>406</v>
      </c>
      <c r="B2671" s="175" t="s">
        <v>407</v>
      </c>
      <c r="C2671" s="175" t="s">
        <v>185</v>
      </c>
      <c r="D2671" s="175" t="s">
        <v>186</v>
      </c>
      <c r="E2671" s="175"/>
      <c r="F2671" s="174">
        <v>0</v>
      </c>
      <c r="G2671" s="174">
        <v>0</v>
      </c>
      <c r="H2671" s="174">
        <v>0</v>
      </c>
      <c r="I2671" s="174">
        <v>0</v>
      </c>
      <c r="J2671" s="174">
        <v>0</v>
      </c>
      <c r="K2671" s="174">
        <v>0</v>
      </c>
      <c r="L2671" s="174">
        <v>0</v>
      </c>
      <c r="M2671" s="174">
        <v>0</v>
      </c>
      <c r="N2671" s="174">
        <v>0</v>
      </c>
    </row>
    <row r="2672" spans="1:14" hidden="1" outlineLevel="1" x14ac:dyDescent="0.25">
      <c r="A2672" s="175" t="s">
        <v>406</v>
      </c>
      <c r="B2672" s="175" t="s">
        <v>407</v>
      </c>
      <c r="C2672" s="175" t="s">
        <v>187</v>
      </c>
      <c r="D2672" s="175" t="s">
        <v>188</v>
      </c>
      <c r="E2672" s="175"/>
      <c r="F2672" s="174">
        <v>0</v>
      </c>
      <c r="G2672" s="174">
        <v>0</v>
      </c>
      <c r="H2672" s="174">
        <v>0</v>
      </c>
      <c r="I2672" s="174">
        <v>0</v>
      </c>
      <c r="J2672" s="174">
        <v>0</v>
      </c>
      <c r="K2672" s="174">
        <v>0</v>
      </c>
      <c r="L2672" s="174">
        <v>0</v>
      </c>
      <c r="M2672" s="174">
        <v>0</v>
      </c>
      <c r="N2672" s="174">
        <v>0</v>
      </c>
    </row>
    <row r="2673" spans="1:14" hidden="1" outlineLevel="1" x14ac:dyDescent="0.25">
      <c r="A2673" s="175" t="s">
        <v>406</v>
      </c>
      <c r="B2673" s="175" t="s">
        <v>407</v>
      </c>
      <c r="C2673" s="175" t="s">
        <v>189</v>
      </c>
      <c r="D2673" s="175" t="s">
        <v>190</v>
      </c>
      <c r="E2673" s="175"/>
      <c r="F2673" s="174">
        <v>0</v>
      </c>
      <c r="G2673" s="174">
        <v>0</v>
      </c>
      <c r="H2673" s="174">
        <v>0</v>
      </c>
      <c r="I2673" s="174">
        <v>0</v>
      </c>
      <c r="J2673" s="174">
        <v>0</v>
      </c>
      <c r="K2673" s="174">
        <v>0</v>
      </c>
      <c r="L2673" s="174">
        <v>0</v>
      </c>
      <c r="M2673" s="174">
        <v>0</v>
      </c>
      <c r="N2673" s="174">
        <v>0</v>
      </c>
    </row>
    <row r="2674" spans="1:14" hidden="1" outlineLevel="1" x14ac:dyDescent="0.25">
      <c r="A2674" s="175" t="s">
        <v>406</v>
      </c>
      <c r="B2674" s="175" t="s">
        <v>407</v>
      </c>
      <c r="C2674" s="175" t="s">
        <v>191</v>
      </c>
      <c r="D2674" s="175" t="s">
        <v>192</v>
      </c>
      <c r="E2674" s="175"/>
      <c r="F2674" s="174">
        <v>0</v>
      </c>
      <c r="G2674" s="174">
        <v>1024</v>
      </c>
      <c r="H2674" s="174">
        <v>0</v>
      </c>
      <c r="I2674" s="174">
        <v>0</v>
      </c>
      <c r="J2674" s="174">
        <v>0</v>
      </c>
      <c r="K2674" s="174">
        <v>0</v>
      </c>
      <c r="L2674" s="174">
        <v>0</v>
      </c>
      <c r="M2674" s="174">
        <v>0</v>
      </c>
      <c r="N2674" s="174">
        <v>1024</v>
      </c>
    </row>
    <row r="2675" spans="1:14" hidden="1" outlineLevel="1" x14ac:dyDescent="0.25">
      <c r="A2675" s="175" t="s">
        <v>406</v>
      </c>
      <c r="B2675" s="175" t="s">
        <v>407</v>
      </c>
      <c r="C2675" s="175" t="s">
        <v>193</v>
      </c>
      <c r="D2675" s="175" t="s">
        <v>194</v>
      </c>
      <c r="E2675" s="175"/>
      <c r="F2675" s="174">
        <v>0</v>
      </c>
      <c r="G2675" s="174">
        <v>0</v>
      </c>
      <c r="H2675" s="174">
        <v>0</v>
      </c>
      <c r="I2675" s="174">
        <v>0</v>
      </c>
      <c r="J2675" s="174">
        <v>0</v>
      </c>
      <c r="K2675" s="174">
        <v>0</v>
      </c>
      <c r="L2675" s="174">
        <v>0</v>
      </c>
      <c r="M2675" s="174">
        <v>0</v>
      </c>
      <c r="N2675" s="174">
        <v>0</v>
      </c>
    </row>
    <row r="2676" spans="1:14" hidden="1" outlineLevel="1" x14ac:dyDescent="0.25">
      <c r="A2676" s="175" t="s">
        <v>406</v>
      </c>
      <c r="B2676" s="175" t="s">
        <v>407</v>
      </c>
      <c r="C2676" s="175" t="s">
        <v>195</v>
      </c>
      <c r="D2676" s="175" t="s">
        <v>196</v>
      </c>
      <c r="E2676" s="175"/>
      <c r="F2676" s="174">
        <v>0</v>
      </c>
      <c r="G2676" s="174">
        <v>0</v>
      </c>
      <c r="H2676" s="174">
        <v>0</v>
      </c>
      <c r="I2676" s="174">
        <v>0</v>
      </c>
      <c r="J2676" s="174">
        <v>0</v>
      </c>
      <c r="K2676" s="174">
        <v>0</v>
      </c>
      <c r="L2676" s="174">
        <v>0</v>
      </c>
      <c r="M2676" s="174">
        <v>0</v>
      </c>
      <c r="N2676" s="174">
        <v>0</v>
      </c>
    </row>
    <row r="2677" spans="1:14" hidden="1" outlineLevel="1" x14ac:dyDescent="0.25">
      <c r="A2677" s="175" t="s">
        <v>406</v>
      </c>
      <c r="B2677" s="175" t="s">
        <v>407</v>
      </c>
      <c r="C2677" s="175" t="s">
        <v>197</v>
      </c>
      <c r="D2677" s="175" t="s">
        <v>198</v>
      </c>
      <c r="E2677" s="175"/>
      <c r="F2677" s="174">
        <v>0</v>
      </c>
      <c r="G2677" s="174">
        <v>0</v>
      </c>
      <c r="H2677" s="174">
        <v>0</v>
      </c>
      <c r="I2677" s="174">
        <v>0</v>
      </c>
      <c r="J2677" s="174">
        <v>0</v>
      </c>
      <c r="K2677" s="174">
        <v>0</v>
      </c>
      <c r="L2677" s="174">
        <v>0</v>
      </c>
      <c r="M2677" s="174">
        <v>0</v>
      </c>
      <c r="N2677" s="174">
        <v>0</v>
      </c>
    </row>
    <row r="2678" spans="1:14" hidden="1" outlineLevel="1" x14ac:dyDescent="0.25">
      <c r="A2678" s="175" t="s">
        <v>406</v>
      </c>
      <c r="B2678" s="175" t="s">
        <v>407</v>
      </c>
      <c r="C2678" s="175" t="s">
        <v>199</v>
      </c>
      <c r="D2678" s="175" t="s">
        <v>200</v>
      </c>
      <c r="E2678" s="175"/>
      <c r="F2678" s="174">
        <v>0</v>
      </c>
      <c r="G2678" s="174">
        <v>0</v>
      </c>
      <c r="H2678" s="174">
        <v>0</v>
      </c>
      <c r="I2678" s="174">
        <v>0</v>
      </c>
      <c r="J2678" s="174">
        <v>0</v>
      </c>
      <c r="K2678" s="174">
        <v>0</v>
      </c>
      <c r="L2678" s="174">
        <v>0</v>
      </c>
      <c r="M2678" s="174">
        <v>0</v>
      </c>
      <c r="N2678" s="174">
        <v>0</v>
      </c>
    </row>
    <row r="2679" spans="1:14" hidden="1" outlineLevel="1" x14ac:dyDescent="0.25">
      <c r="A2679" s="175" t="s">
        <v>406</v>
      </c>
      <c r="B2679" s="175" t="s">
        <v>407</v>
      </c>
      <c r="C2679" s="175" t="s">
        <v>201</v>
      </c>
      <c r="D2679" s="175" t="s">
        <v>202</v>
      </c>
      <c r="E2679" s="175"/>
      <c r="F2679" s="174">
        <v>0</v>
      </c>
      <c r="G2679" s="174">
        <v>0</v>
      </c>
      <c r="H2679" s="174">
        <v>0</v>
      </c>
      <c r="I2679" s="174">
        <v>0</v>
      </c>
      <c r="J2679" s="174">
        <v>0</v>
      </c>
      <c r="K2679" s="174">
        <v>0</v>
      </c>
      <c r="L2679" s="174">
        <v>0</v>
      </c>
      <c r="M2679" s="174">
        <v>0</v>
      </c>
      <c r="N2679" s="174">
        <v>0</v>
      </c>
    </row>
    <row r="2680" spans="1:14" hidden="1" outlineLevel="1" x14ac:dyDescent="0.25">
      <c r="A2680" s="175" t="s">
        <v>406</v>
      </c>
      <c r="B2680" s="175" t="s">
        <v>407</v>
      </c>
      <c r="C2680" s="175" t="s">
        <v>203</v>
      </c>
      <c r="D2680" s="175" t="s">
        <v>204</v>
      </c>
      <c r="E2680" s="175"/>
      <c r="F2680" s="174">
        <v>11088</v>
      </c>
      <c r="G2680" s="174">
        <v>0</v>
      </c>
      <c r="H2680" s="174">
        <v>0</v>
      </c>
      <c r="I2680" s="174">
        <v>0</v>
      </c>
      <c r="J2680" s="174">
        <v>0</v>
      </c>
      <c r="K2680" s="174">
        <v>0</v>
      </c>
      <c r="L2680" s="174">
        <v>0</v>
      </c>
      <c r="M2680" s="174">
        <v>0</v>
      </c>
      <c r="N2680" s="174">
        <v>11088</v>
      </c>
    </row>
    <row r="2681" spans="1:14" hidden="1" outlineLevel="1" x14ac:dyDescent="0.25">
      <c r="A2681" s="175" t="s">
        <v>406</v>
      </c>
      <c r="B2681" s="175" t="s">
        <v>407</v>
      </c>
      <c r="C2681" s="175" t="s">
        <v>205</v>
      </c>
      <c r="D2681" s="175" t="s">
        <v>206</v>
      </c>
      <c r="E2681" s="175"/>
      <c r="F2681" s="174">
        <v>2928</v>
      </c>
      <c r="G2681" s="174">
        <v>0</v>
      </c>
      <c r="H2681" s="174">
        <v>0</v>
      </c>
      <c r="I2681" s="174">
        <v>0</v>
      </c>
      <c r="J2681" s="174">
        <v>0</v>
      </c>
      <c r="K2681" s="174">
        <v>0</v>
      </c>
      <c r="L2681" s="174">
        <v>0</v>
      </c>
      <c r="M2681" s="174">
        <v>0</v>
      </c>
      <c r="N2681" s="174">
        <v>2928</v>
      </c>
    </row>
    <row r="2682" spans="1:14" hidden="1" outlineLevel="1" x14ac:dyDescent="0.25">
      <c r="A2682" s="175" t="s">
        <v>406</v>
      </c>
      <c r="B2682" s="175" t="s">
        <v>407</v>
      </c>
      <c r="C2682" s="175" t="s">
        <v>207</v>
      </c>
      <c r="D2682" s="175" t="s">
        <v>208</v>
      </c>
      <c r="E2682" s="175"/>
      <c r="F2682" s="174">
        <v>0</v>
      </c>
      <c r="G2682" s="174">
        <v>0</v>
      </c>
      <c r="H2682" s="174">
        <v>0</v>
      </c>
      <c r="I2682" s="174">
        <v>0</v>
      </c>
      <c r="J2682" s="174">
        <v>0</v>
      </c>
      <c r="K2682" s="174">
        <v>0</v>
      </c>
      <c r="L2682" s="174">
        <v>0</v>
      </c>
      <c r="M2682" s="174">
        <v>0</v>
      </c>
      <c r="N2682" s="174">
        <v>0</v>
      </c>
    </row>
    <row r="2683" spans="1:14" hidden="1" outlineLevel="1" x14ac:dyDescent="0.25">
      <c r="A2683" s="175" t="s">
        <v>406</v>
      </c>
      <c r="B2683" s="175" t="s">
        <v>407</v>
      </c>
      <c r="C2683" s="175" t="s">
        <v>209</v>
      </c>
      <c r="D2683" s="175" t="s">
        <v>210</v>
      </c>
      <c r="E2683" s="175"/>
      <c r="F2683" s="174">
        <v>28224</v>
      </c>
      <c r="G2683" s="174">
        <v>4096</v>
      </c>
      <c r="H2683" s="174">
        <v>0</v>
      </c>
      <c r="I2683" s="174">
        <v>0</v>
      </c>
      <c r="J2683" s="174">
        <v>0</v>
      </c>
      <c r="K2683" s="174">
        <v>0</v>
      </c>
      <c r="L2683" s="174">
        <v>0</v>
      </c>
      <c r="M2683" s="174">
        <v>0</v>
      </c>
      <c r="N2683" s="174">
        <v>32320</v>
      </c>
    </row>
    <row r="2684" spans="1:14" hidden="1" outlineLevel="1" x14ac:dyDescent="0.25">
      <c r="D2684" s="173" t="s">
        <v>211</v>
      </c>
      <c r="E2684" s="173"/>
    </row>
    <row r="2685" spans="1:14" hidden="1" outlineLevel="1" x14ac:dyDescent="0.25">
      <c r="A2685" s="175" t="s">
        <v>406</v>
      </c>
      <c r="B2685" s="175" t="s">
        <v>407</v>
      </c>
      <c r="C2685" s="175" t="s">
        <v>212</v>
      </c>
      <c r="D2685" s="175" t="s">
        <v>213</v>
      </c>
      <c r="E2685" s="175"/>
      <c r="F2685" s="174">
        <v>0</v>
      </c>
      <c r="G2685" s="174">
        <v>0</v>
      </c>
      <c r="H2685" s="174">
        <v>0</v>
      </c>
      <c r="I2685" s="174">
        <v>0</v>
      </c>
      <c r="J2685" s="174">
        <v>0</v>
      </c>
      <c r="K2685" s="174">
        <v>0</v>
      </c>
      <c r="L2685" s="174">
        <v>0</v>
      </c>
      <c r="M2685" s="174">
        <v>0</v>
      </c>
      <c r="N2685" s="174">
        <v>0</v>
      </c>
    </row>
    <row r="2686" spans="1:14" hidden="1" outlineLevel="1" x14ac:dyDescent="0.25">
      <c r="A2686" s="175" t="s">
        <v>406</v>
      </c>
      <c r="B2686" s="175" t="s">
        <v>407</v>
      </c>
      <c r="C2686" s="175" t="s">
        <v>214</v>
      </c>
      <c r="D2686" s="175" t="s">
        <v>215</v>
      </c>
      <c r="E2686" s="175"/>
      <c r="F2686" s="174">
        <v>0</v>
      </c>
      <c r="G2686" s="174">
        <v>0</v>
      </c>
      <c r="H2686" s="174">
        <v>0</v>
      </c>
      <c r="I2686" s="174">
        <v>0</v>
      </c>
      <c r="J2686" s="174">
        <v>0</v>
      </c>
      <c r="K2686" s="174">
        <v>0</v>
      </c>
      <c r="L2686" s="174">
        <v>0</v>
      </c>
      <c r="M2686" s="174">
        <v>0</v>
      </c>
      <c r="N2686" s="174">
        <v>0</v>
      </c>
    </row>
    <row r="2687" spans="1:14" hidden="1" outlineLevel="1" x14ac:dyDescent="0.25">
      <c r="A2687" s="175" t="s">
        <v>406</v>
      </c>
      <c r="B2687" s="175" t="s">
        <v>407</v>
      </c>
      <c r="C2687" s="175" t="s">
        <v>216</v>
      </c>
      <c r="D2687" s="175" t="s">
        <v>217</v>
      </c>
      <c r="E2687" s="175"/>
      <c r="F2687" s="174">
        <v>0</v>
      </c>
      <c r="G2687" s="174">
        <v>0</v>
      </c>
      <c r="H2687" s="174">
        <v>0</v>
      </c>
      <c r="I2687" s="174">
        <v>0</v>
      </c>
      <c r="J2687" s="174">
        <v>0</v>
      </c>
      <c r="K2687" s="174">
        <v>0</v>
      </c>
      <c r="L2687" s="174">
        <v>0</v>
      </c>
      <c r="M2687" s="174">
        <v>0</v>
      </c>
      <c r="N2687" s="174">
        <v>0</v>
      </c>
    </row>
    <row r="2688" spans="1:14" hidden="1" outlineLevel="1" x14ac:dyDescent="0.25">
      <c r="A2688" s="175" t="s">
        <v>406</v>
      </c>
      <c r="B2688" s="175" t="s">
        <v>407</v>
      </c>
      <c r="C2688" s="175" t="s">
        <v>218</v>
      </c>
      <c r="D2688" s="175" t="s">
        <v>219</v>
      </c>
      <c r="E2688" s="175"/>
      <c r="F2688" s="174">
        <v>0</v>
      </c>
      <c r="G2688" s="174">
        <v>0</v>
      </c>
      <c r="H2688" s="174">
        <v>0</v>
      </c>
      <c r="I2688" s="174">
        <v>0</v>
      </c>
      <c r="J2688" s="174">
        <v>0</v>
      </c>
      <c r="K2688" s="174">
        <v>0</v>
      </c>
      <c r="L2688" s="174">
        <v>0</v>
      </c>
      <c r="M2688" s="174">
        <v>0</v>
      </c>
      <c r="N2688" s="174">
        <v>0</v>
      </c>
    </row>
    <row r="2689" spans="1:14" hidden="1" outlineLevel="1" x14ac:dyDescent="0.25">
      <c r="A2689" s="175" t="s">
        <v>406</v>
      </c>
      <c r="B2689" s="175" t="s">
        <v>407</v>
      </c>
      <c r="C2689" s="175" t="s">
        <v>482</v>
      </c>
      <c r="D2689" s="175" t="s">
        <v>483</v>
      </c>
      <c r="E2689" s="175"/>
      <c r="F2689" s="174">
        <v>0</v>
      </c>
      <c r="G2689" s="174">
        <v>0</v>
      </c>
      <c r="H2689" s="174">
        <v>0</v>
      </c>
      <c r="I2689" s="174">
        <v>0</v>
      </c>
      <c r="J2689" s="174">
        <v>0</v>
      </c>
      <c r="K2689" s="174">
        <v>0</v>
      </c>
      <c r="L2689" s="174">
        <v>0</v>
      </c>
      <c r="M2689" s="174">
        <v>0</v>
      </c>
      <c r="N2689" s="174">
        <v>0</v>
      </c>
    </row>
    <row r="2690" spans="1:14" hidden="1" outlineLevel="1" x14ac:dyDescent="0.25">
      <c r="A2690" s="175" t="s">
        <v>406</v>
      </c>
      <c r="B2690" s="175" t="s">
        <v>407</v>
      </c>
      <c r="C2690" s="175" t="s">
        <v>484</v>
      </c>
      <c r="D2690" s="175" t="s">
        <v>220</v>
      </c>
      <c r="E2690" s="175"/>
      <c r="F2690" s="174">
        <v>0</v>
      </c>
      <c r="G2690" s="174">
        <v>0</v>
      </c>
      <c r="H2690" s="174">
        <v>0</v>
      </c>
      <c r="I2690" s="174">
        <v>0</v>
      </c>
      <c r="J2690" s="174">
        <v>0</v>
      </c>
      <c r="K2690" s="174">
        <v>0</v>
      </c>
      <c r="L2690" s="174">
        <v>0</v>
      </c>
      <c r="M2690" s="174">
        <v>0</v>
      </c>
      <c r="N2690" s="174">
        <v>0</v>
      </c>
    </row>
    <row r="2691" spans="1:14" hidden="1" outlineLevel="1" x14ac:dyDescent="0.25"/>
    <row r="2692" spans="1:14" hidden="1" outlineLevel="1" x14ac:dyDescent="0.25"/>
    <row r="2693" spans="1:14" hidden="1" outlineLevel="1" x14ac:dyDescent="0.25">
      <c r="A2693" s="173" t="s">
        <v>408</v>
      </c>
    </row>
    <row r="2694" spans="1:14" hidden="1" outlineLevel="1" x14ac:dyDescent="0.25">
      <c r="A2694" s="175" t="s">
        <v>6</v>
      </c>
      <c r="B2694" s="175" t="s">
        <v>143</v>
      </c>
      <c r="C2694" s="175" t="s">
        <v>14</v>
      </c>
      <c r="D2694" s="173" t="s">
        <v>144</v>
      </c>
      <c r="E2694" s="173"/>
      <c r="F2694" s="174" t="s">
        <v>145</v>
      </c>
      <c r="G2694" s="174" t="s">
        <v>146</v>
      </c>
      <c r="H2694" s="174" t="s">
        <v>147</v>
      </c>
      <c r="I2694" s="174" t="s">
        <v>148</v>
      </c>
      <c r="J2694" s="174" t="s">
        <v>149</v>
      </c>
      <c r="K2694" s="174" t="s">
        <v>150</v>
      </c>
      <c r="L2694" s="174" t="s">
        <v>151</v>
      </c>
      <c r="M2694" s="174" t="s">
        <v>152</v>
      </c>
      <c r="N2694" s="174" t="s">
        <v>5</v>
      </c>
    </row>
    <row r="2695" spans="1:14" hidden="1" outlineLevel="1" x14ac:dyDescent="0.25">
      <c r="A2695" s="175" t="s">
        <v>409</v>
      </c>
      <c r="B2695" s="175" t="s">
        <v>410</v>
      </c>
      <c r="C2695" s="175" t="s">
        <v>155</v>
      </c>
      <c r="D2695" s="175" t="s">
        <v>156</v>
      </c>
      <c r="E2695" s="175"/>
      <c r="F2695" s="174">
        <v>96</v>
      </c>
      <c r="G2695" s="174">
        <v>0</v>
      </c>
      <c r="H2695" s="174">
        <v>0</v>
      </c>
      <c r="I2695" s="174">
        <v>0</v>
      </c>
      <c r="J2695" s="174">
        <v>0</v>
      </c>
      <c r="K2695" s="174">
        <v>0</v>
      </c>
      <c r="L2695" s="174">
        <v>0</v>
      </c>
      <c r="M2695" s="174">
        <v>0</v>
      </c>
      <c r="N2695" s="174">
        <v>96</v>
      </c>
    </row>
    <row r="2696" spans="1:14" hidden="1" outlineLevel="1" x14ac:dyDescent="0.25">
      <c r="A2696" s="175" t="s">
        <v>409</v>
      </c>
      <c r="B2696" s="175" t="s">
        <v>410</v>
      </c>
      <c r="C2696" s="175" t="s">
        <v>157</v>
      </c>
      <c r="D2696" s="175" t="s">
        <v>158</v>
      </c>
      <c r="E2696" s="175"/>
      <c r="F2696" s="174">
        <v>0</v>
      </c>
      <c r="G2696" s="174">
        <v>0</v>
      </c>
      <c r="H2696" s="174">
        <v>0</v>
      </c>
      <c r="I2696" s="174">
        <v>0</v>
      </c>
      <c r="J2696" s="174">
        <v>0</v>
      </c>
      <c r="K2696" s="174">
        <v>0</v>
      </c>
      <c r="L2696" s="174">
        <v>0</v>
      </c>
      <c r="M2696" s="174">
        <v>0</v>
      </c>
      <c r="N2696" s="174">
        <v>0</v>
      </c>
    </row>
    <row r="2697" spans="1:14" hidden="1" outlineLevel="1" x14ac:dyDescent="0.25">
      <c r="A2697" s="175" t="s">
        <v>409</v>
      </c>
      <c r="B2697" s="175" t="s">
        <v>410</v>
      </c>
      <c r="C2697" s="175" t="s">
        <v>159</v>
      </c>
      <c r="D2697" s="175" t="s">
        <v>160</v>
      </c>
      <c r="E2697" s="175"/>
      <c r="F2697" s="174">
        <v>0</v>
      </c>
      <c r="G2697" s="174">
        <v>16528</v>
      </c>
      <c r="H2697" s="174">
        <v>0</v>
      </c>
      <c r="I2697" s="174">
        <v>0</v>
      </c>
      <c r="J2697" s="174">
        <v>0</v>
      </c>
      <c r="K2697" s="174">
        <v>96</v>
      </c>
      <c r="L2697" s="174">
        <v>0</v>
      </c>
      <c r="M2697" s="174">
        <v>0</v>
      </c>
      <c r="N2697" s="174">
        <v>16624</v>
      </c>
    </row>
    <row r="2698" spans="1:14" hidden="1" outlineLevel="1" x14ac:dyDescent="0.25">
      <c r="A2698" s="175" t="s">
        <v>409</v>
      </c>
      <c r="B2698" s="175" t="s">
        <v>410</v>
      </c>
      <c r="C2698" s="175" t="s">
        <v>161</v>
      </c>
      <c r="D2698" s="175" t="s">
        <v>162</v>
      </c>
      <c r="E2698" s="175"/>
      <c r="F2698" s="174">
        <v>5232</v>
      </c>
      <c r="G2698" s="174">
        <v>2592</v>
      </c>
      <c r="H2698" s="174">
        <v>0</v>
      </c>
      <c r="I2698" s="174">
        <v>0</v>
      </c>
      <c r="J2698" s="174">
        <v>8544</v>
      </c>
      <c r="K2698" s="174">
        <v>160</v>
      </c>
      <c r="L2698" s="174">
        <v>0</v>
      </c>
      <c r="M2698" s="174">
        <v>0</v>
      </c>
      <c r="N2698" s="174">
        <v>16528</v>
      </c>
    </row>
    <row r="2699" spans="1:14" hidden="1" outlineLevel="1" x14ac:dyDescent="0.25">
      <c r="A2699" s="175" t="s">
        <v>409</v>
      </c>
      <c r="B2699" s="175" t="s">
        <v>410</v>
      </c>
      <c r="C2699" s="175" t="s">
        <v>163</v>
      </c>
      <c r="D2699" s="175" t="s">
        <v>164</v>
      </c>
      <c r="E2699" s="175"/>
      <c r="F2699" s="174">
        <v>0</v>
      </c>
      <c r="G2699" s="174">
        <v>0</v>
      </c>
      <c r="H2699" s="174">
        <v>0</v>
      </c>
      <c r="I2699" s="174">
        <v>0</v>
      </c>
      <c r="J2699" s="174">
        <v>0</v>
      </c>
      <c r="K2699" s="174">
        <v>0</v>
      </c>
      <c r="L2699" s="174">
        <v>0</v>
      </c>
      <c r="M2699" s="174">
        <v>0</v>
      </c>
      <c r="N2699" s="174">
        <v>0</v>
      </c>
    </row>
    <row r="2700" spans="1:14" hidden="1" outlineLevel="1" x14ac:dyDescent="0.25">
      <c r="A2700" s="175" t="s">
        <v>409</v>
      </c>
      <c r="B2700" s="175" t="s">
        <v>410</v>
      </c>
      <c r="C2700" s="175" t="s">
        <v>165</v>
      </c>
      <c r="D2700" s="175" t="s">
        <v>166</v>
      </c>
      <c r="E2700" s="175"/>
      <c r="F2700" s="174">
        <v>0</v>
      </c>
      <c r="G2700" s="174">
        <v>0</v>
      </c>
      <c r="H2700" s="174">
        <v>0</v>
      </c>
      <c r="I2700" s="174">
        <v>0</v>
      </c>
      <c r="J2700" s="174">
        <v>0</v>
      </c>
      <c r="K2700" s="174">
        <v>0</v>
      </c>
      <c r="L2700" s="174">
        <v>0</v>
      </c>
      <c r="M2700" s="174">
        <v>0</v>
      </c>
      <c r="N2700" s="174">
        <v>0</v>
      </c>
    </row>
    <row r="2701" spans="1:14" hidden="1" outlineLevel="1" x14ac:dyDescent="0.25">
      <c r="A2701" s="175" t="s">
        <v>409</v>
      </c>
      <c r="B2701" s="175" t="s">
        <v>410</v>
      </c>
      <c r="C2701" s="175" t="s">
        <v>167</v>
      </c>
      <c r="D2701" s="175" t="s">
        <v>168</v>
      </c>
      <c r="E2701" s="175"/>
      <c r="F2701" s="174">
        <v>0</v>
      </c>
      <c r="G2701" s="174">
        <v>3296</v>
      </c>
      <c r="H2701" s="174">
        <v>0</v>
      </c>
      <c r="I2701" s="174">
        <v>0</v>
      </c>
      <c r="J2701" s="174">
        <v>0</v>
      </c>
      <c r="K2701" s="174">
        <v>22000</v>
      </c>
      <c r="L2701" s="174">
        <v>0</v>
      </c>
      <c r="M2701" s="174">
        <v>0</v>
      </c>
      <c r="N2701" s="174">
        <v>25296</v>
      </c>
    </row>
    <row r="2702" spans="1:14" hidden="1" outlineLevel="1" x14ac:dyDescent="0.25">
      <c r="A2702" s="175" t="s">
        <v>409</v>
      </c>
      <c r="B2702" s="175" t="s">
        <v>410</v>
      </c>
      <c r="C2702" s="175" t="s">
        <v>169</v>
      </c>
      <c r="D2702" s="175" t="s">
        <v>170</v>
      </c>
      <c r="E2702" s="175"/>
      <c r="F2702" s="174">
        <v>0</v>
      </c>
      <c r="G2702" s="174">
        <v>0</v>
      </c>
      <c r="H2702" s="174">
        <v>0</v>
      </c>
      <c r="I2702" s="174">
        <v>0</v>
      </c>
      <c r="J2702" s="174">
        <v>0</v>
      </c>
      <c r="K2702" s="174">
        <v>0</v>
      </c>
      <c r="L2702" s="174">
        <v>0</v>
      </c>
      <c r="M2702" s="174">
        <v>0</v>
      </c>
      <c r="N2702" s="174">
        <v>0</v>
      </c>
    </row>
    <row r="2703" spans="1:14" hidden="1" outlineLevel="1" x14ac:dyDescent="0.25">
      <c r="A2703" s="175" t="s">
        <v>409</v>
      </c>
      <c r="B2703" s="175" t="s">
        <v>410</v>
      </c>
      <c r="C2703" s="175" t="s">
        <v>171</v>
      </c>
      <c r="D2703" s="175" t="s">
        <v>172</v>
      </c>
      <c r="E2703" s="175"/>
      <c r="F2703" s="174">
        <v>528</v>
      </c>
      <c r="G2703" s="174">
        <v>96</v>
      </c>
      <c r="H2703" s="174">
        <v>0</v>
      </c>
      <c r="I2703" s="174">
        <v>0</v>
      </c>
      <c r="J2703" s="174">
        <v>0</v>
      </c>
      <c r="K2703" s="174">
        <v>0</v>
      </c>
      <c r="L2703" s="174">
        <v>0</v>
      </c>
      <c r="M2703" s="174">
        <v>0</v>
      </c>
      <c r="N2703" s="174">
        <v>624</v>
      </c>
    </row>
    <row r="2704" spans="1:14" hidden="1" outlineLevel="1" x14ac:dyDescent="0.25">
      <c r="A2704" s="175" t="s">
        <v>409</v>
      </c>
      <c r="B2704" s="175" t="s">
        <v>410</v>
      </c>
      <c r="C2704" s="175" t="s">
        <v>173</v>
      </c>
      <c r="D2704" s="175" t="s">
        <v>174</v>
      </c>
      <c r="E2704" s="175"/>
      <c r="F2704" s="174">
        <v>0</v>
      </c>
      <c r="G2704" s="174">
        <v>0</v>
      </c>
      <c r="H2704" s="174">
        <v>0</v>
      </c>
      <c r="I2704" s="174">
        <v>0</v>
      </c>
      <c r="J2704" s="174">
        <v>0</v>
      </c>
      <c r="K2704" s="174">
        <v>0</v>
      </c>
      <c r="L2704" s="174">
        <v>0</v>
      </c>
      <c r="M2704" s="174">
        <v>0</v>
      </c>
      <c r="N2704" s="174">
        <v>0</v>
      </c>
    </row>
    <row r="2705" spans="1:14" hidden="1" outlineLevel="1" x14ac:dyDescent="0.25">
      <c r="A2705" s="175" t="s">
        <v>409</v>
      </c>
      <c r="B2705" s="175" t="s">
        <v>410</v>
      </c>
      <c r="C2705" s="175" t="s">
        <v>175</v>
      </c>
      <c r="D2705" s="175" t="s">
        <v>176</v>
      </c>
      <c r="E2705" s="175"/>
      <c r="F2705" s="174">
        <v>0</v>
      </c>
      <c r="G2705" s="174">
        <v>672</v>
      </c>
      <c r="H2705" s="174">
        <v>0</v>
      </c>
      <c r="I2705" s="174">
        <v>0</v>
      </c>
      <c r="J2705" s="174">
        <v>0</v>
      </c>
      <c r="K2705" s="174">
        <v>0</v>
      </c>
      <c r="L2705" s="174">
        <v>0</v>
      </c>
      <c r="M2705" s="174">
        <v>0</v>
      </c>
      <c r="N2705" s="174">
        <v>672</v>
      </c>
    </row>
    <row r="2706" spans="1:14" hidden="1" outlineLevel="1" x14ac:dyDescent="0.25">
      <c r="A2706" s="175" t="s">
        <v>409</v>
      </c>
      <c r="B2706" s="175" t="s">
        <v>410</v>
      </c>
      <c r="C2706" s="175" t="s">
        <v>177</v>
      </c>
      <c r="D2706" s="175" t="s">
        <v>178</v>
      </c>
      <c r="E2706" s="175"/>
      <c r="F2706" s="174">
        <v>25536</v>
      </c>
      <c r="G2706" s="174">
        <v>0</v>
      </c>
      <c r="H2706" s="174">
        <v>0</v>
      </c>
      <c r="I2706" s="174">
        <v>0</v>
      </c>
      <c r="J2706" s="174">
        <v>0</v>
      </c>
      <c r="K2706" s="174">
        <v>0</v>
      </c>
      <c r="L2706" s="174">
        <v>0</v>
      </c>
      <c r="M2706" s="174">
        <v>0</v>
      </c>
      <c r="N2706" s="174">
        <v>25536</v>
      </c>
    </row>
    <row r="2707" spans="1:14" hidden="1" outlineLevel="1" x14ac:dyDescent="0.25">
      <c r="A2707" s="175" t="s">
        <v>409</v>
      </c>
      <c r="B2707" s="175" t="s">
        <v>410</v>
      </c>
      <c r="C2707" s="175" t="s">
        <v>179</v>
      </c>
      <c r="D2707" s="175" t="s">
        <v>180</v>
      </c>
      <c r="E2707" s="175"/>
      <c r="F2707" s="174">
        <v>17904</v>
      </c>
      <c r="G2707" s="174">
        <v>0</v>
      </c>
      <c r="H2707" s="174">
        <v>0</v>
      </c>
      <c r="I2707" s="174">
        <v>0</v>
      </c>
      <c r="J2707" s="174">
        <v>0</v>
      </c>
      <c r="K2707" s="174">
        <v>0</v>
      </c>
      <c r="L2707" s="174">
        <v>0</v>
      </c>
      <c r="M2707" s="174">
        <v>0</v>
      </c>
      <c r="N2707" s="174">
        <v>17904</v>
      </c>
    </row>
    <row r="2708" spans="1:14" hidden="1" outlineLevel="1" x14ac:dyDescent="0.25">
      <c r="A2708" s="175" t="s">
        <v>409</v>
      </c>
      <c r="B2708" s="175" t="s">
        <v>410</v>
      </c>
      <c r="C2708" s="175" t="s">
        <v>181</v>
      </c>
      <c r="D2708" s="175" t="s">
        <v>182</v>
      </c>
      <c r="E2708" s="175"/>
      <c r="F2708" s="174">
        <v>0</v>
      </c>
      <c r="G2708" s="174">
        <v>0</v>
      </c>
      <c r="H2708" s="174">
        <v>0</v>
      </c>
      <c r="I2708" s="174">
        <v>0</v>
      </c>
      <c r="J2708" s="174">
        <v>0</v>
      </c>
      <c r="K2708" s="174">
        <v>1056</v>
      </c>
      <c r="L2708" s="174">
        <v>0</v>
      </c>
      <c r="M2708" s="174">
        <v>0</v>
      </c>
      <c r="N2708" s="174">
        <v>1056</v>
      </c>
    </row>
    <row r="2709" spans="1:14" hidden="1" outlineLevel="1" x14ac:dyDescent="0.25">
      <c r="A2709" s="175" t="s">
        <v>409</v>
      </c>
      <c r="B2709" s="175" t="s">
        <v>410</v>
      </c>
      <c r="C2709" s="175" t="s">
        <v>183</v>
      </c>
      <c r="D2709" s="175" t="s">
        <v>184</v>
      </c>
      <c r="E2709" s="175"/>
      <c r="F2709" s="174">
        <v>0</v>
      </c>
      <c r="G2709" s="174">
        <v>0</v>
      </c>
      <c r="H2709" s="174">
        <v>0</v>
      </c>
      <c r="I2709" s="174">
        <v>0</v>
      </c>
      <c r="J2709" s="174">
        <v>0</v>
      </c>
      <c r="K2709" s="174">
        <v>0</v>
      </c>
      <c r="L2709" s="174">
        <v>0</v>
      </c>
      <c r="M2709" s="174">
        <v>0</v>
      </c>
      <c r="N2709" s="174">
        <v>0</v>
      </c>
    </row>
    <row r="2710" spans="1:14" hidden="1" outlineLevel="1" x14ac:dyDescent="0.25">
      <c r="A2710" s="175" t="s">
        <v>409</v>
      </c>
      <c r="B2710" s="175" t="s">
        <v>410</v>
      </c>
      <c r="C2710" s="175" t="s">
        <v>185</v>
      </c>
      <c r="D2710" s="175" t="s">
        <v>186</v>
      </c>
      <c r="E2710" s="175"/>
      <c r="F2710" s="174">
        <v>2448</v>
      </c>
      <c r="G2710" s="174">
        <v>0</v>
      </c>
      <c r="H2710" s="174">
        <v>0</v>
      </c>
      <c r="I2710" s="174">
        <v>0</v>
      </c>
      <c r="J2710" s="174">
        <v>0</v>
      </c>
      <c r="K2710" s="174">
        <v>64</v>
      </c>
      <c r="L2710" s="174">
        <v>0</v>
      </c>
      <c r="M2710" s="174">
        <v>0</v>
      </c>
      <c r="N2710" s="174">
        <v>2512</v>
      </c>
    </row>
    <row r="2711" spans="1:14" hidden="1" outlineLevel="1" x14ac:dyDescent="0.25">
      <c r="A2711" s="175" t="s">
        <v>409</v>
      </c>
      <c r="B2711" s="175" t="s">
        <v>410</v>
      </c>
      <c r="C2711" s="175" t="s">
        <v>187</v>
      </c>
      <c r="D2711" s="175" t="s">
        <v>188</v>
      </c>
      <c r="E2711" s="175"/>
      <c r="F2711" s="174">
        <v>0</v>
      </c>
      <c r="G2711" s="174">
        <v>0</v>
      </c>
      <c r="H2711" s="174">
        <v>0</v>
      </c>
      <c r="I2711" s="174">
        <v>0</v>
      </c>
      <c r="J2711" s="174">
        <v>0</v>
      </c>
      <c r="K2711" s="174">
        <v>0</v>
      </c>
      <c r="L2711" s="174">
        <v>0</v>
      </c>
      <c r="M2711" s="174">
        <v>0</v>
      </c>
      <c r="N2711" s="174">
        <v>0</v>
      </c>
    </row>
    <row r="2712" spans="1:14" hidden="1" outlineLevel="1" x14ac:dyDescent="0.25">
      <c r="A2712" s="175" t="s">
        <v>409</v>
      </c>
      <c r="B2712" s="175" t="s">
        <v>410</v>
      </c>
      <c r="C2712" s="175" t="s">
        <v>189</v>
      </c>
      <c r="D2712" s="175" t="s">
        <v>190</v>
      </c>
      <c r="E2712" s="175"/>
      <c r="F2712" s="174">
        <v>0</v>
      </c>
      <c r="G2712" s="174">
        <v>0</v>
      </c>
      <c r="H2712" s="174">
        <v>0</v>
      </c>
      <c r="I2712" s="174">
        <v>0</v>
      </c>
      <c r="J2712" s="174">
        <v>0</v>
      </c>
      <c r="K2712" s="174">
        <v>0</v>
      </c>
      <c r="L2712" s="174">
        <v>0</v>
      </c>
      <c r="M2712" s="174">
        <v>0</v>
      </c>
      <c r="N2712" s="174">
        <v>0</v>
      </c>
    </row>
    <row r="2713" spans="1:14" hidden="1" outlineLevel="1" x14ac:dyDescent="0.25">
      <c r="A2713" s="175" t="s">
        <v>409</v>
      </c>
      <c r="B2713" s="175" t="s">
        <v>410</v>
      </c>
      <c r="C2713" s="175" t="s">
        <v>191</v>
      </c>
      <c r="D2713" s="175" t="s">
        <v>192</v>
      </c>
      <c r="E2713" s="175"/>
      <c r="F2713" s="174">
        <v>0</v>
      </c>
      <c r="G2713" s="174">
        <v>19904</v>
      </c>
      <c r="H2713" s="174">
        <v>0</v>
      </c>
      <c r="I2713" s="174">
        <v>0</v>
      </c>
      <c r="J2713" s="174">
        <v>0</v>
      </c>
      <c r="K2713" s="174">
        <v>0</v>
      </c>
      <c r="L2713" s="174">
        <v>0</v>
      </c>
      <c r="M2713" s="174">
        <v>0</v>
      </c>
      <c r="N2713" s="174">
        <v>19904</v>
      </c>
    </row>
    <row r="2714" spans="1:14" hidden="1" outlineLevel="1" x14ac:dyDescent="0.25">
      <c r="A2714" s="175" t="s">
        <v>409</v>
      </c>
      <c r="B2714" s="175" t="s">
        <v>410</v>
      </c>
      <c r="C2714" s="175" t="s">
        <v>193</v>
      </c>
      <c r="D2714" s="175" t="s">
        <v>194</v>
      </c>
      <c r="E2714" s="175"/>
      <c r="F2714" s="174">
        <v>0</v>
      </c>
      <c r="G2714" s="174">
        <v>0</v>
      </c>
      <c r="H2714" s="174">
        <v>0</v>
      </c>
      <c r="I2714" s="174">
        <v>0</v>
      </c>
      <c r="J2714" s="174">
        <v>1152</v>
      </c>
      <c r="K2714" s="174">
        <v>0</v>
      </c>
      <c r="L2714" s="174">
        <v>0</v>
      </c>
      <c r="M2714" s="174">
        <v>0</v>
      </c>
      <c r="N2714" s="174">
        <v>1152</v>
      </c>
    </row>
    <row r="2715" spans="1:14" hidden="1" outlineLevel="1" x14ac:dyDescent="0.25">
      <c r="A2715" s="175" t="s">
        <v>409</v>
      </c>
      <c r="B2715" s="175" t="s">
        <v>410</v>
      </c>
      <c r="C2715" s="175" t="s">
        <v>195</v>
      </c>
      <c r="D2715" s="175" t="s">
        <v>196</v>
      </c>
      <c r="E2715" s="175"/>
      <c r="F2715" s="174">
        <v>0</v>
      </c>
      <c r="G2715" s="174">
        <v>0</v>
      </c>
      <c r="H2715" s="174">
        <v>0</v>
      </c>
      <c r="I2715" s="174">
        <v>0</v>
      </c>
      <c r="J2715" s="174">
        <v>0</v>
      </c>
      <c r="K2715" s="174">
        <v>0</v>
      </c>
      <c r="L2715" s="174">
        <v>0</v>
      </c>
      <c r="M2715" s="174">
        <v>0</v>
      </c>
      <c r="N2715" s="174">
        <v>0</v>
      </c>
    </row>
    <row r="2716" spans="1:14" hidden="1" outlineLevel="1" x14ac:dyDescent="0.25">
      <c r="A2716" s="175" t="s">
        <v>409</v>
      </c>
      <c r="B2716" s="175" t="s">
        <v>410</v>
      </c>
      <c r="C2716" s="175" t="s">
        <v>197</v>
      </c>
      <c r="D2716" s="175" t="s">
        <v>198</v>
      </c>
      <c r="E2716" s="175"/>
      <c r="F2716" s="174">
        <v>0</v>
      </c>
      <c r="G2716" s="174">
        <v>0</v>
      </c>
      <c r="H2716" s="174">
        <v>0</v>
      </c>
      <c r="I2716" s="174">
        <v>0</v>
      </c>
      <c r="J2716" s="174">
        <v>0</v>
      </c>
      <c r="K2716" s="174">
        <v>0</v>
      </c>
      <c r="L2716" s="174">
        <v>0</v>
      </c>
      <c r="M2716" s="174">
        <v>0</v>
      </c>
      <c r="N2716" s="174">
        <v>0</v>
      </c>
    </row>
    <row r="2717" spans="1:14" hidden="1" outlineLevel="1" x14ac:dyDescent="0.25">
      <c r="A2717" s="175" t="s">
        <v>409</v>
      </c>
      <c r="B2717" s="175" t="s">
        <v>410</v>
      </c>
      <c r="C2717" s="175" t="s">
        <v>199</v>
      </c>
      <c r="D2717" s="175" t="s">
        <v>200</v>
      </c>
      <c r="E2717" s="175"/>
      <c r="F2717" s="174">
        <v>48</v>
      </c>
      <c r="G2717" s="174">
        <v>0</v>
      </c>
      <c r="H2717" s="174">
        <v>0</v>
      </c>
      <c r="I2717" s="174">
        <v>0</v>
      </c>
      <c r="J2717" s="174">
        <v>0</v>
      </c>
      <c r="K2717" s="174">
        <v>0</v>
      </c>
      <c r="L2717" s="174">
        <v>0</v>
      </c>
      <c r="M2717" s="174">
        <v>0</v>
      </c>
      <c r="N2717" s="174">
        <v>48</v>
      </c>
    </row>
    <row r="2718" spans="1:14" hidden="1" outlineLevel="1" x14ac:dyDescent="0.25">
      <c r="A2718" s="175" t="s">
        <v>409</v>
      </c>
      <c r="B2718" s="175" t="s">
        <v>410</v>
      </c>
      <c r="C2718" s="175" t="s">
        <v>201</v>
      </c>
      <c r="D2718" s="175" t="s">
        <v>202</v>
      </c>
      <c r="E2718" s="175"/>
      <c r="F2718" s="174">
        <v>11088</v>
      </c>
      <c r="G2718" s="174">
        <v>0</v>
      </c>
      <c r="H2718" s="174">
        <v>0</v>
      </c>
      <c r="I2718" s="174">
        <v>0</v>
      </c>
      <c r="J2718" s="174">
        <v>0</v>
      </c>
      <c r="K2718" s="174">
        <v>0</v>
      </c>
      <c r="L2718" s="174">
        <v>0</v>
      </c>
      <c r="M2718" s="174">
        <v>0</v>
      </c>
      <c r="N2718" s="174">
        <v>11088</v>
      </c>
    </row>
    <row r="2719" spans="1:14" hidden="1" outlineLevel="1" x14ac:dyDescent="0.25">
      <c r="A2719" s="175" t="s">
        <v>409</v>
      </c>
      <c r="B2719" s="175" t="s">
        <v>410</v>
      </c>
      <c r="C2719" s="175" t="s">
        <v>203</v>
      </c>
      <c r="D2719" s="175" t="s">
        <v>204</v>
      </c>
      <c r="E2719" s="175"/>
      <c r="F2719" s="174">
        <v>40080</v>
      </c>
      <c r="G2719" s="174">
        <v>0</v>
      </c>
      <c r="H2719" s="174">
        <v>0</v>
      </c>
      <c r="I2719" s="174">
        <v>0</v>
      </c>
      <c r="J2719" s="174">
        <v>800</v>
      </c>
      <c r="K2719" s="174">
        <v>0</v>
      </c>
      <c r="L2719" s="174">
        <v>0</v>
      </c>
      <c r="M2719" s="174">
        <v>0</v>
      </c>
      <c r="N2719" s="174">
        <v>40880</v>
      </c>
    </row>
    <row r="2720" spans="1:14" hidden="1" outlineLevel="1" x14ac:dyDescent="0.25">
      <c r="A2720" s="175" t="s">
        <v>409</v>
      </c>
      <c r="B2720" s="175" t="s">
        <v>410</v>
      </c>
      <c r="C2720" s="175" t="s">
        <v>205</v>
      </c>
      <c r="D2720" s="175" t="s">
        <v>206</v>
      </c>
      <c r="E2720" s="175"/>
      <c r="F2720" s="174">
        <v>12832</v>
      </c>
      <c r="G2720" s="174">
        <v>0</v>
      </c>
      <c r="H2720" s="174">
        <v>0</v>
      </c>
      <c r="I2720" s="174">
        <v>0</v>
      </c>
      <c r="J2720" s="174">
        <v>8928</v>
      </c>
      <c r="K2720" s="174">
        <v>0</v>
      </c>
      <c r="L2720" s="174">
        <v>0</v>
      </c>
      <c r="M2720" s="174">
        <v>0</v>
      </c>
      <c r="N2720" s="174">
        <v>21760</v>
      </c>
    </row>
    <row r="2721" spans="1:14" hidden="1" outlineLevel="1" x14ac:dyDescent="0.25">
      <c r="A2721" s="175" t="s">
        <v>409</v>
      </c>
      <c r="B2721" s="175" t="s">
        <v>410</v>
      </c>
      <c r="C2721" s="175" t="s">
        <v>207</v>
      </c>
      <c r="D2721" s="175" t="s">
        <v>208</v>
      </c>
      <c r="E2721" s="175"/>
      <c r="F2721" s="174">
        <v>0</v>
      </c>
      <c r="G2721" s="174">
        <v>0</v>
      </c>
      <c r="H2721" s="174">
        <v>0</v>
      </c>
      <c r="I2721" s="174">
        <v>0</v>
      </c>
      <c r="J2721" s="174">
        <v>0</v>
      </c>
      <c r="K2721" s="174">
        <v>0</v>
      </c>
      <c r="L2721" s="174">
        <v>0</v>
      </c>
      <c r="M2721" s="174">
        <v>0</v>
      </c>
      <c r="N2721" s="174">
        <v>0</v>
      </c>
    </row>
    <row r="2722" spans="1:14" hidden="1" outlineLevel="1" x14ac:dyDescent="0.25">
      <c r="A2722" s="175" t="s">
        <v>409</v>
      </c>
      <c r="B2722" s="175" t="s">
        <v>410</v>
      </c>
      <c r="C2722" s="175" t="s">
        <v>209</v>
      </c>
      <c r="D2722" s="175" t="s">
        <v>210</v>
      </c>
      <c r="E2722" s="175"/>
      <c r="F2722" s="174">
        <v>115792</v>
      </c>
      <c r="G2722" s="174">
        <v>43088</v>
      </c>
      <c r="H2722" s="174">
        <v>0</v>
      </c>
      <c r="I2722" s="174">
        <v>0</v>
      </c>
      <c r="J2722" s="174">
        <v>19424</v>
      </c>
      <c r="K2722" s="174">
        <v>23376</v>
      </c>
      <c r="L2722" s="174">
        <v>0</v>
      </c>
      <c r="M2722" s="174">
        <v>0</v>
      </c>
      <c r="N2722" s="174">
        <v>201680</v>
      </c>
    </row>
    <row r="2723" spans="1:14" hidden="1" outlineLevel="1" x14ac:dyDescent="0.25">
      <c r="D2723" s="173" t="s">
        <v>211</v>
      </c>
      <c r="E2723" s="173"/>
    </row>
    <row r="2724" spans="1:14" hidden="1" outlineLevel="1" x14ac:dyDescent="0.25">
      <c r="A2724" s="175" t="s">
        <v>409</v>
      </c>
      <c r="B2724" s="175" t="s">
        <v>410</v>
      </c>
      <c r="C2724" s="175" t="s">
        <v>212</v>
      </c>
      <c r="D2724" s="175" t="s">
        <v>213</v>
      </c>
      <c r="E2724" s="175"/>
      <c r="F2724" s="174">
        <v>0</v>
      </c>
      <c r="G2724" s="174">
        <v>0</v>
      </c>
      <c r="H2724" s="174">
        <v>0</v>
      </c>
      <c r="I2724" s="174">
        <v>0</v>
      </c>
      <c r="J2724" s="174">
        <v>0</v>
      </c>
      <c r="K2724" s="174">
        <v>0</v>
      </c>
      <c r="L2724" s="174">
        <v>0</v>
      </c>
      <c r="M2724" s="174">
        <v>0</v>
      </c>
      <c r="N2724" s="174">
        <v>0</v>
      </c>
    </row>
    <row r="2725" spans="1:14" hidden="1" outlineLevel="1" x14ac:dyDescent="0.25">
      <c r="A2725" s="175" t="s">
        <v>409</v>
      </c>
      <c r="B2725" s="175" t="s">
        <v>410</v>
      </c>
      <c r="C2725" s="175" t="s">
        <v>214</v>
      </c>
      <c r="D2725" s="175" t="s">
        <v>215</v>
      </c>
      <c r="E2725" s="175"/>
      <c r="F2725" s="174">
        <v>0</v>
      </c>
      <c r="G2725" s="174">
        <v>0</v>
      </c>
      <c r="H2725" s="174">
        <v>0</v>
      </c>
      <c r="I2725" s="174">
        <v>0</v>
      </c>
      <c r="J2725" s="174">
        <v>0</v>
      </c>
      <c r="K2725" s="174">
        <v>0</v>
      </c>
      <c r="L2725" s="174">
        <v>0</v>
      </c>
      <c r="M2725" s="174">
        <v>0</v>
      </c>
      <c r="N2725" s="174">
        <v>0</v>
      </c>
    </row>
    <row r="2726" spans="1:14" hidden="1" outlineLevel="1" x14ac:dyDescent="0.25">
      <c r="A2726" s="175" t="s">
        <v>409</v>
      </c>
      <c r="B2726" s="175" t="s">
        <v>410</v>
      </c>
      <c r="C2726" s="175" t="s">
        <v>216</v>
      </c>
      <c r="D2726" s="175" t="s">
        <v>217</v>
      </c>
      <c r="E2726" s="175"/>
      <c r="F2726" s="174">
        <v>0</v>
      </c>
      <c r="G2726" s="174">
        <v>0</v>
      </c>
      <c r="H2726" s="174">
        <v>0</v>
      </c>
      <c r="I2726" s="174">
        <v>0</v>
      </c>
      <c r="J2726" s="174">
        <v>0</v>
      </c>
      <c r="K2726" s="174">
        <v>0</v>
      </c>
      <c r="L2726" s="174">
        <v>0</v>
      </c>
      <c r="M2726" s="174">
        <v>0</v>
      </c>
      <c r="N2726" s="174">
        <v>0</v>
      </c>
    </row>
    <row r="2727" spans="1:14" hidden="1" outlineLevel="1" x14ac:dyDescent="0.25">
      <c r="A2727" s="175" t="s">
        <v>409</v>
      </c>
      <c r="B2727" s="175" t="s">
        <v>410</v>
      </c>
      <c r="C2727" s="175" t="s">
        <v>218</v>
      </c>
      <c r="D2727" s="175" t="s">
        <v>219</v>
      </c>
      <c r="E2727" s="175"/>
      <c r="F2727" s="174">
        <v>0</v>
      </c>
      <c r="G2727" s="174">
        <v>0</v>
      </c>
      <c r="H2727" s="174">
        <v>0</v>
      </c>
      <c r="I2727" s="174">
        <v>0</v>
      </c>
      <c r="J2727" s="174">
        <v>0</v>
      </c>
      <c r="K2727" s="174">
        <v>0</v>
      </c>
      <c r="L2727" s="174">
        <v>0</v>
      </c>
      <c r="M2727" s="174">
        <v>0</v>
      </c>
      <c r="N2727" s="174">
        <v>0</v>
      </c>
    </row>
    <row r="2728" spans="1:14" hidden="1" outlineLevel="1" x14ac:dyDescent="0.25">
      <c r="A2728" s="175" t="s">
        <v>409</v>
      </c>
      <c r="B2728" s="175" t="s">
        <v>410</v>
      </c>
      <c r="C2728" s="175" t="s">
        <v>482</v>
      </c>
      <c r="D2728" s="175" t="s">
        <v>483</v>
      </c>
      <c r="E2728" s="175"/>
      <c r="F2728" s="174">
        <v>0</v>
      </c>
      <c r="G2728" s="174">
        <v>0</v>
      </c>
      <c r="H2728" s="174">
        <v>0</v>
      </c>
      <c r="I2728" s="174">
        <v>0</v>
      </c>
      <c r="J2728" s="174">
        <v>0</v>
      </c>
      <c r="K2728" s="174">
        <v>0</v>
      </c>
      <c r="L2728" s="174">
        <v>0</v>
      </c>
      <c r="M2728" s="174">
        <v>0</v>
      </c>
      <c r="N2728" s="174">
        <v>0</v>
      </c>
    </row>
    <row r="2729" spans="1:14" hidden="1" outlineLevel="1" x14ac:dyDescent="0.25">
      <c r="A2729" s="175" t="s">
        <v>409</v>
      </c>
      <c r="B2729" s="175" t="s">
        <v>410</v>
      </c>
      <c r="C2729" s="175" t="s">
        <v>484</v>
      </c>
      <c r="D2729" s="175" t="s">
        <v>220</v>
      </c>
      <c r="E2729" s="175"/>
      <c r="F2729" s="174">
        <v>0</v>
      </c>
      <c r="G2729" s="174">
        <v>0</v>
      </c>
      <c r="H2729" s="174">
        <v>0</v>
      </c>
      <c r="I2729" s="174">
        <v>0</v>
      </c>
      <c r="J2729" s="174">
        <v>0</v>
      </c>
      <c r="K2729" s="174">
        <v>0</v>
      </c>
      <c r="L2729" s="174">
        <v>0</v>
      </c>
      <c r="M2729" s="174">
        <v>0</v>
      </c>
      <c r="N2729" s="174">
        <v>0</v>
      </c>
    </row>
    <row r="2730" spans="1:14" hidden="1" outlineLevel="1" x14ac:dyDescent="0.25"/>
    <row r="2731" spans="1:14" hidden="1" outlineLevel="1" x14ac:dyDescent="0.25"/>
    <row r="2732" spans="1:14" hidden="1" outlineLevel="1" x14ac:dyDescent="0.25">
      <c r="A2732" s="173" t="s">
        <v>411</v>
      </c>
    </row>
    <row r="2733" spans="1:14" hidden="1" outlineLevel="1" x14ac:dyDescent="0.25">
      <c r="A2733" s="175" t="s">
        <v>6</v>
      </c>
      <c r="B2733" s="175" t="s">
        <v>143</v>
      </c>
      <c r="C2733" s="175" t="s">
        <v>14</v>
      </c>
      <c r="D2733" s="173" t="s">
        <v>144</v>
      </c>
      <c r="E2733" s="173"/>
      <c r="F2733" s="174" t="s">
        <v>145</v>
      </c>
      <c r="G2733" s="174" t="s">
        <v>146</v>
      </c>
      <c r="H2733" s="174" t="s">
        <v>147</v>
      </c>
      <c r="I2733" s="174" t="s">
        <v>148</v>
      </c>
      <c r="J2733" s="174" t="s">
        <v>149</v>
      </c>
      <c r="K2733" s="174" t="s">
        <v>150</v>
      </c>
      <c r="L2733" s="174" t="s">
        <v>151</v>
      </c>
      <c r="M2733" s="174" t="s">
        <v>152</v>
      </c>
      <c r="N2733" s="174" t="s">
        <v>5</v>
      </c>
    </row>
    <row r="2734" spans="1:14" hidden="1" outlineLevel="1" x14ac:dyDescent="0.25">
      <c r="A2734" s="175" t="s">
        <v>412</v>
      </c>
      <c r="B2734" s="175" t="s">
        <v>413</v>
      </c>
      <c r="C2734" s="175" t="s">
        <v>155</v>
      </c>
      <c r="D2734" s="175" t="s">
        <v>156</v>
      </c>
      <c r="E2734" s="175"/>
      <c r="F2734" s="174">
        <v>960</v>
      </c>
      <c r="G2734" s="174">
        <v>0</v>
      </c>
      <c r="H2734" s="174">
        <v>0</v>
      </c>
      <c r="I2734" s="174">
        <v>0</v>
      </c>
      <c r="J2734" s="174">
        <v>0</v>
      </c>
      <c r="K2734" s="174">
        <v>0</v>
      </c>
      <c r="L2734" s="174">
        <v>0</v>
      </c>
      <c r="M2734" s="174">
        <v>0</v>
      </c>
      <c r="N2734" s="174">
        <v>960</v>
      </c>
    </row>
    <row r="2735" spans="1:14" hidden="1" outlineLevel="1" x14ac:dyDescent="0.25">
      <c r="A2735" s="175" t="s">
        <v>412</v>
      </c>
      <c r="B2735" s="175" t="s">
        <v>413</v>
      </c>
      <c r="C2735" s="175" t="s">
        <v>157</v>
      </c>
      <c r="D2735" s="175" t="s">
        <v>158</v>
      </c>
      <c r="E2735" s="175"/>
      <c r="F2735" s="174">
        <v>0</v>
      </c>
      <c r="G2735" s="174">
        <v>0</v>
      </c>
      <c r="H2735" s="174">
        <v>0</v>
      </c>
      <c r="I2735" s="174">
        <v>0</v>
      </c>
      <c r="J2735" s="174">
        <v>0</v>
      </c>
      <c r="K2735" s="174">
        <v>0</v>
      </c>
      <c r="L2735" s="174">
        <v>0</v>
      </c>
      <c r="M2735" s="174">
        <v>0</v>
      </c>
      <c r="N2735" s="174">
        <v>0</v>
      </c>
    </row>
    <row r="2736" spans="1:14" hidden="1" outlineLevel="1" x14ac:dyDescent="0.25">
      <c r="A2736" s="175" t="s">
        <v>412</v>
      </c>
      <c r="B2736" s="175" t="s">
        <v>413</v>
      </c>
      <c r="C2736" s="175" t="s">
        <v>159</v>
      </c>
      <c r="D2736" s="175" t="s">
        <v>160</v>
      </c>
      <c r="E2736" s="175"/>
      <c r="F2736" s="174">
        <v>0</v>
      </c>
      <c r="G2736" s="174">
        <v>31392</v>
      </c>
      <c r="H2736" s="174">
        <v>0</v>
      </c>
      <c r="I2736" s="174">
        <v>0</v>
      </c>
      <c r="J2736" s="174">
        <v>0</v>
      </c>
      <c r="K2736" s="174">
        <v>96</v>
      </c>
      <c r="L2736" s="174">
        <v>0</v>
      </c>
      <c r="M2736" s="174">
        <v>0</v>
      </c>
      <c r="N2736" s="174">
        <v>31488</v>
      </c>
    </row>
    <row r="2737" spans="1:14" hidden="1" outlineLevel="1" x14ac:dyDescent="0.25">
      <c r="A2737" s="175" t="s">
        <v>412</v>
      </c>
      <c r="B2737" s="175" t="s">
        <v>413</v>
      </c>
      <c r="C2737" s="175" t="s">
        <v>161</v>
      </c>
      <c r="D2737" s="175" t="s">
        <v>162</v>
      </c>
      <c r="E2737" s="175"/>
      <c r="F2737" s="174">
        <v>1632</v>
      </c>
      <c r="G2737" s="174">
        <v>9120</v>
      </c>
      <c r="H2737" s="174">
        <v>0</v>
      </c>
      <c r="I2737" s="174">
        <v>0</v>
      </c>
      <c r="J2737" s="174">
        <v>6672</v>
      </c>
      <c r="K2737" s="174">
        <v>0</v>
      </c>
      <c r="L2737" s="174">
        <v>0</v>
      </c>
      <c r="M2737" s="174">
        <v>0</v>
      </c>
      <c r="N2737" s="174">
        <v>17424</v>
      </c>
    </row>
    <row r="2738" spans="1:14" hidden="1" outlineLevel="1" x14ac:dyDescent="0.25">
      <c r="A2738" s="175" t="s">
        <v>412</v>
      </c>
      <c r="B2738" s="175" t="s">
        <v>413</v>
      </c>
      <c r="C2738" s="175" t="s">
        <v>163</v>
      </c>
      <c r="D2738" s="175" t="s">
        <v>164</v>
      </c>
      <c r="E2738" s="175"/>
      <c r="F2738" s="174">
        <v>0</v>
      </c>
      <c r="G2738" s="174">
        <v>0</v>
      </c>
      <c r="H2738" s="174">
        <v>0</v>
      </c>
      <c r="I2738" s="174">
        <v>0</v>
      </c>
      <c r="J2738" s="174">
        <v>0</v>
      </c>
      <c r="K2738" s="174">
        <v>0</v>
      </c>
      <c r="L2738" s="174">
        <v>0</v>
      </c>
      <c r="M2738" s="174">
        <v>0</v>
      </c>
      <c r="N2738" s="174">
        <v>0</v>
      </c>
    </row>
    <row r="2739" spans="1:14" hidden="1" outlineLevel="1" x14ac:dyDescent="0.25">
      <c r="A2739" s="175" t="s">
        <v>412</v>
      </c>
      <c r="B2739" s="175" t="s">
        <v>413</v>
      </c>
      <c r="C2739" s="175" t="s">
        <v>165</v>
      </c>
      <c r="D2739" s="175" t="s">
        <v>166</v>
      </c>
      <c r="E2739" s="175"/>
      <c r="F2739" s="174">
        <v>0</v>
      </c>
      <c r="G2739" s="174">
        <v>0</v>
      </c>
      <c r="H2739" s="174">
        <v>0</v>
      </c>
      <c r="I2739" s="174">
        <v>0</v>
      </c>
      <c r="J2739" s="174">
        <v>288</v>
      </c>
      <c r="K2739" s="174">
        <v>0</v>
      </c>
      <c r="L2739" s="174">
        <v>0</v>
      </c>
      <c r="M2739" s="174">
        <v>0</v>
      </c>
      <c r="N2739" s="174">
        <v>288</v>
      </c>
    </row>
    <row r="2740" spans="1:14" hidden="1" outlineLevel="1" x14ac:dyDescent="0.25">
      <c r="A2740" s="175" t="s">
        <v>412</v>
      </c>
      <c r="B2740" s="175" t="s">
        <v>413</v>
      </c>
      <c r="C2740" s="175" t="s">
        <v>167</v>
      </c>
      <c r="D2740" s="175" t="s">
        <v>168</v>
      </c>
      <c r="E2740" s="175"/>
      <c r="F2740" s="174">
        <v>0</v>
      </c>
      <c r="G2740" s="174">
        <v>2496</v>
      </c>
      <c r="H2740" s="174">
        <v>0</v>
      </c>
      <c r="I2740" s="174">
        <v>0</v>
      </c>
      <c r="J2740" s="174">
        <v>0</v>
      </c>
      <c r="K2740" s="174">
        <v>2896</v>
      </c>
      <c r="L2740" s="174">
        <v>0</v>
      </c>
      <c r="M2740" s="174">
        <v>0</v>
      </c>
      <c r="N2740" s="174">
        <v>5392</v>
      </c>
    </row>
    <row r="2741" spans="1:14" hidden="1" outlineLevel="1" x14ac:dyDescent="0.25">
      <c r="A2741" s="175" t="s">
        <v>412</v>
      </c>
      <c r="B2741" s="175" t="s">
        <v>413</v>
      </c>
      <c r="C2741" s="175" t="s">
        <v>169</v>
      </c>
      <c r="D2741" s="175" t="s">
        <v>170</v>
      </c>
      <c r="E2741" s="175"/>
      <c r="F2741" s="174">
        <v>0</v>
      </c>
      <c r="G2741" s="174">
        <v>0</v>
      </c>
      <c r="H2741" s="174">
        <v>0</v>
      </c>
      <c r="I2741" s="174">
        <v>0</v>
      </c>
      <c r="J2741" s="174">
        <v>0</v>
      </c>
      <c r="K2741" s="174">
        <v>0</v>
      </c>
      <c r="L2741" s="174">
        <v>0</v>
      </c>
      <c r="M2741" s="174">
        <v>0</v>
      </c>
      <c r="N2741" s="174">
        <v>0</v>
      </c>
    </row>
    <row r="2742" spans="1:14" hidden="1" outlineLevel="1" x14ac:dyDescent="0.25">
      <c r="A2742" s="175" t="s">
        <v>412</v>
      </c>
      <c r="B2742" s="175" t="s">
        <v>413</v>
      </c>
      <c r="C2742" s="175" t="s">
        <v>171</v>
      </c>
      <c r="D2742" s="175" t="s">
        <v>172</v>
      </c>
      <c r="E2742" s="175"/>
      <c r="F2742" s="174">
        <v>288</v>
      </c>
      <c r="G2742" s="174">
        <v>0</v>
      </c>
      <c r="H2742" s="174">
        <v>0</v>
      </c>
      <c r="I2742" s="174">
        <v>0</v>
      </c>
      <c r="J2742" s="174">
        <v>0</v>
      </c>
      <c r="K2742" s="174">
        <v>0</v>
      </c>
      <c r="L2742" s="174">
        <v>0</v>
      </c>
      <c r="M2742" s="174">
        <v>0</v>
      </c>
      <c r="N2742" s="174">
        <v>288</v>
      </c>
    </row>
    <row r="2743" spans="1:14" hidden="1" outlineLevel="1" x14ac:dyDescent="0.25">
      <c r="A2743" s="175" t="s">
        <v>412</v>
      </c>
      <c r="B2743" s="175" t="s">
        <v>413</v>
      </c>
      <c r="C2743" s="175" t="s">
        <v>173</v>
      </c>
      <c r="D2743" s="175" t="s">
        <v>174</v>
      </c>
      <c r="E2743" s="175"/>
      <c r="F2743" s="174">
        <v>0</v>
      </c>
      <c r="G2743" s="174">
        <v>64</v>
      </c>
      <c r="H2743" s="174">
        <v>0</v>
      </c>
      <c r="I2743" s="174">
        <v>0</v>
      </c>
      <c r="J2743" s="174">
        <v>0</v>
      </c>
      <c r="K2743" s="174">
        <v>0</v>
      </c>
      <c r="L2743" s="174">
        <v>0</v>
      </c>
      <c r="M2743" s="174">
        <v>0</v>
      </c>
      <c r="N2743" s="174">
        <v>64</v>
      </c>
    </row>
    <row r="2744" spans="1:14" hidden="1" outlineLevel="1" x14ac:dyDescent="0.25">
      <c r="A2744" s="175" t="s">
        <v>412</v>
      </c>
      <c r="B2744" s="175" t="s">
        <v>413</v>
      </c>
      <c r="C2744" s="175" t="s">
        <v>175</v>
      </c>
      <c r="D2744" s="175" t="s">
        <v>176</v>
      </c>
      <c r="E2744" s="175"/>
      <c r="F2744" s="174">
        <v>0</v>
      </c>
      <c r="G2744" s="174">
        <v>0</v>
      </c>
      <c r="H2744" s="174">
        <v>0</v>
      </c>
      <c r="I2744" s="174">
        <v>0</v>
      </c>
      <c r="J2744" s="174">
        <v>0</v>
      </c>
      <c r="K2744" s="174">
        <v>0</v>
      </c>
      <c r="L2744" s="174">
        <v>0</v>
      </c>
      <c r="M2744" s="174">
        <v>0</v>
      </c>
      <c r="N2744" s="174">
        <v>0</v>
      </c>
    </row>
    <row r="2745" spans="1:14" hidden="1" outlineLevel="1" x14ac:dyDescent="0.25">
      <c r="A2745" s="175" t="s">
        <v>412</v>
      </c>
      <c r="B2745" s="175" t="s">
        <v>413</v>
      </c>
      <c r="C2745" s="175" t="s">
        <v>177</v>
      </c>
      <c r="D2745" s="175" t="s">
        <v>178</v>
      </c>
      <c r="E2745" s="175"/>
      <c r="F2745" s="174">
        <v>42384</v>
      </c>
      <c r="G2745" s="174">
        <v>0</v>
      </c>
      <c r="H2745" s="174">
        <v>0</v>
      </c>
      <c r="I2745" s="174">
        <v>0</v>
      </c>
      <c r="J2745" s="174">
        <v>0</v>
      </c>
      <c r="K2745" s="174">
        <v>0</v>
      </c>
      <c r="L2745" s="174">
        <v>0</v>
      </c>
      <c r="M2745" s="174">
        <v>0</v>
      </c>
      <c r="N2745" s="174">
        <v>42384</v>
      </c>
    </row>
    <row r="2746" spans="1:14" hidden="1" outlineLevel="1" x14ac:dyDescent="0.25">
      <c r="A2746" s="175" t="s">
        <v>412</v>
      </c>
      <c r="B2746" s="175" t="s">
        <v>413</v>
      </c>
      <c r="C2746" s="175" t="s">
        <v>179</v>
      </c>
      <c r="D2746" s="175" t="s">
        <v>180</v>
      </c>
      <c r="E2746" s="175"/>
      <c r="F2746" s="174">
        <v>15824</v>
      </c>
      <c r="G2746" s="174">
        <v>0</v>
      </c>
      <c r="H2746" s="174">
        <v>0</v>
      </c>
      <c r="I2746" s="174">
        <v>0</v>
      </c>
      <c r="J2746" s="174">
        <v>0</v>
      </c>
      <c r="K2746" s="174">
        <v>0</v>
      </c>
      <c r="L2746" s="174">
        <v>0</v>
      </c>
      <c r="M2746" s="174">
        <v>0</v>
      </c>
      <c r="N2746" s="174">
        <v>15824</v>
      </c>
    </row>
    <row r="2747" spans="1:14" hidden="1" outlineLevel="1" x14ac:dyDescent="0.25">
      <c r="A2747" s="175" t="s">
        <v>412</v>
      </c>
      <c r="B2747" s="175" t="s">
        <v>413</v>
      </c>
      <c r="C2747" s="175" t="s">
        <v>181</v>
      </c>
      <c r="D2747" s="175" t="s">
        <v>182</v>
      </c>
      <c r="E2747" s="175"/>
      <c r="F2747" s="174">
        <v>0</v>
      </c>
      <c r="G2747" s="174">
        <v>0</v>
      </c>
      <c r="H2747" s="174">
        <v>0</v>
      </c>
      <c r="I2747" s="174">
        <v>0</v>
      </c>
      <c r="J2747" s="174">
        <v>0</v>
      </c>
      <c r="K2747" s="174">
        <v>0</v>
      </c>
      <c r="L2747" s="174">
        <v>0</v>
      </c>
      <c r="M2747" s="174">
        <v>0</v>
      </c>
      <c r="N2747" s="174">
        <v>0</v>
      </c>
    </row>
    <row r="2748" spans="1:14" hidden="1" outlineLevel="1" x14ac:dyDescent="0.25">
      <c r="A2748" s="175" t="s">
        <v>412</v>
      </c>
      <c r="B2748" s="175" t="s">
        <v>413</v>
      </c>
      <c r="C2748" s="175" t="s">
        <v>183</v>
      </c>
      <c r="D2748" s="175" t="s">
        <v>184</v>
      </c>
      <c r="E2748" s="175"/>
      <c r="F2748" s="174">
        <v>0</v>
      </c>
      <c r="G2748" s="174">
        <v>0</v>
      </c>
      <c r="H2748" s="174">
        <v>0</v>
      </c>
      <c r="I2748" s="174">
        <v>0</v>
      </c>
      <c r="J2748" s="174">
        <v>0</v>
      </c>
      <c r="K2748" s="174">
        <v>0</v>
      </c>
      <c r="L2748" s="174">
        <v>0</v>
      </c>
      <c r="M2748" s="174">
        <v>0</v>
      </c>
      <c r="N2748" s="174">
        <v>0</v>
      </c>
    </row>
    <row r="2749" spans="1:14" hidden="1" outlineLevel="1" x14ac:dyDescent="0.25">
      <c r="A2749" s="175" t="s">
        <v>412</v>
      </c>
      <c r="B2749" s="175" t="s">
        <v>413</v>
      </c>
      <c r="C2749" s="175" t="s">
        <v>185</v>
      </c>
      <c r="D2749" s="175" t="s">
        <v>186</v>
      </c>
      <c r="E2749" s="175"/>
      <c r="F2749" s="174">
        <v>9120</v>
      </c>
      <c r="G2749" s="174">
        <v>0</v>
      </c>
      <c r="H2749" s="174">
        <v>0</v>
      </c>
      <c r="I2749" s="174">
        <v>0</v>
      </c>
      <c r="J2749" s="174">
        <v>0</v>
      </c>
      <c r="K2749" s="174">
        <v>176</v>
      </c>
      <c r="L2749" s="174">
        <v>0</v>
      </c>
      <c r="M2749" s="174">
        <v>0</v>
      </c>
      <c r="N2749" s="174">
        <v>9296</v>
      </c>
    </row>
    <row r="2750" spans="1:14" hidden="1" outlineLevel="1" x14ac:dyDescent="0.25">
      <c r="A2750" s="175" t="s">
        <v>412</v>
      </c>
      <c r="B2750" s="175" t="s">
        <v>413</v>
      </c>
      <c r="C2750" s="175" t="s">
        <v>187</v>
      </c>
      <c r="D2750" s="175" t="s">
        <v>188</v>
      </c>
      <c r="E2750" s="175"/>
      <c r="F2750" s="174">
        <v>0</v>
      </c>
      <c r="G2750" s="174">
        <v>0</v>
      </c>
      <c r="H2750" s="174">
        <v>0</v>
      </c>
      <c r="I2750" s="174">
        <v>0</v>
      </c>
      <c r="J2750" s="174">
        <v>0</v>
      </c>
      <c r="K2750" s="174">
        <v>0</v>
      </c>
      <c r="L2750" s="174">
        <v>0</v>
      </c>
      <c r="M2750" s="174">
        <v>0</v>
      </c>
      <c r="N2750" s="174">
        <v>0</v>
      </c>
    </row>
    <row r="2751" spans="1:14" hidden="1" outlineLevel="1" x14ac:dyDescent="0.25">
      <c r="A2751" s="175" t="s">
        <v>412</v>
      </c>
      <c r="B2751" s="175" t="s">
        <v>413</v>
      </c>
      <c r="C2751" s="175" t="s">
        <v>189</v>
      </c>
      <c r="D2751" s="175" t="s">
        <v>190</v>
      </c>
      <c r="E2751" s="175"/>
      <c r="F2751" s="174">
        <v>0</v>
      </c>
      <c r="G2751" s="174">
        <v>0</v>
      </c>
      <c r="H2751" s="174">
        <v>0</v>
      </c>
      <c r="I2751" s="174">
        <v>0</v>
      </c>
      <c r="J2751" s="174">
        <v>0</v>
      </c>
      <c r="K2751" s="174">
        <v>0</v>
      </c>
      <c r="L2751" s="174">
        <v>0</v>
      </c>
      <c r="M2751" s="174">
        <v>0</v>
      </c>
      <c r="N2751" s="174">
        <v>0</v>
      </c>
    </row>
    <row r="2752" spans="1:14" hidden="1" outlineLevel="1" x14ac:dyDescent="0.25">
      <c r="A2752" s="175" t="s">
        <v>412</v>
      </c>
      <c r="B2752" s="175" t="s">
        <v>413</v>
      </c>
      <c r="C2752" s="175" t="s">
        <v>191</v>
      </c>
      <c r="D2752" s="175" t="s">
        <v>192</v>
      </c>
      <c r="E2752" s="175"/>
      <c r="F2752" s="174">
        <v>0</v>
      </c>
      <c r="G2752" s="174">
        <v>17472</v>
      </c>
      <c r="H2752" s="174">
        <v>0</v>
      </c>
      <c r="I2752" s="174">
        <v>0</v>
      </c>
      <c r="J2752" s="174">
        <v>0</v>
      </c>
      <c r="K2752" s="174">
        <v>0</v>
      </c>
      <c r="L2752" s="174">
        <v>0</v>
      </c>
      <c r="M2752" s="174">
        <v>0</v>
      </c>
      <c r="N2752" s="174">
        <v>17472</v>
      </c>
    </row>
    <row r="2753" spans="1:14" hidden="1" outlineLevel="1" x14ac:dyDescent="0.25">
      <c r="A2753" s="175" t="s">
        <v>412</v>
      </c>
      <c r="B2753" s="175" t="s">
        <v>413</v>
      </c>
      <c r="C2753" s="175" t="s">
        <v>193</v>
      </c>
      <c r="D2753" s="175" t="s">
        <v>194</v>
      </c>
      <c r="E2753" s="175"/>
      <c r="F2753" s="174">
        <v>0</v>
      </c>
      <c r="G2753" s="174">
        <v>0</v>
      </c>
      <c r="H2753" s="174">
        <v>0</v>
      </c>
      <c r="I2753" s="174">
        <v>0</v>
      </c>
      <c r="J2753" s="174">
        <v>2304</v>
      </c>
      <c r="K2753" s="174">
        <v>0</v>
      </c>
      <c r="L2753" s="174">
        <v>0</v>
      </c>
      <c r="M2753" s="174">
        <v>0</v>
      </c>
      <c r="N2753" s="174">
        <v>2304</v>
      </c>
    </row>
    <row r="2754" spans="1:14" hidden="1" outlineLevel="1" x14ac:dyDescent="0.25">
      <c r="A2754" s="175" t="s">
        <v>412</v>
      </c>
      <c r="B2754" s="175" t="s">
        <v>413</v>
      </c>
      <c r="C2754" s="175" t="s">
        <v>195</v>
      </c>
      <c r="D2754" s="175" t="s">
        <v>196</v>
      </c>
      <c r="E2754" s="175"/>
      <c r="F2754" s="174">
        <v>0</v>
      </c>
      <c r="G2754" s="174">
        <v>0</v>
      </c>
      <c r="H2754" s="174">
        <v>0</v>
      </c>
      <c r="I2754" s="174">
        <v>0</v>
      </c>
      <c r="J2754" s="174">
        <v>0</v>
      </c>
      <c r="K2754" s="174">
        <v>0</v>
      </c>
      <c r="L2754" s="174">
        <v>0</v>
      </c>
      <c r="M2754" s="174">
        <v>0</v>
      </c>
      <c r="N2754" s="174">
        <v>0</v>
      </c>
    </row>
    <row r="2755" spans="1:14" hidden="1" outlineLevel="1" x14ac:dyDescent="0.25">
      <c r="A2755" s="175" t="s">
        <v>412</v>
      </c>
      <c r="B2755" s="175" t="s">
        <v>413</v>
      </c>
      <c r="C2755" s="175" t="s">
        <v>197</v>
      </c>
      <c r="D2755" s="175" t="s">
        <v>198</v>
      </c>
      <c r="E2755" s="175"/>
      <c r="F2755" s="174">
        <v>0</v>
      </c>
      <c r="G2755" s="174">
        <v>0</v>
      </c>
      <c r="H2755" s="174">
        <v>0</v>
      </c>
      <c r="I2755" s="174">
        <v>0</v>
      </c>
      <c r="J2755" s="174">
        <v>0</v>
      </c>
      <c r="K2755" s="174">
        <v>0</v>
      </c>
      <c r="L2755" s="174">
        <v>0</v>
      </c>
      <c r="M2755" s="174">
        <v>0</v>
      </c>
      <c r="N2755" s="174">
        <v>0</v>
      </c>
    </row>
    <row r="2756" spans="1:14" hidden="1" outlineLevel="1" x14ac:dyDescent="0.25">
      <c r="A2756" s="175" t="s">
        <v>412</v>
      </c>
      <c r="B2756" s="175" t="s">
        <v>413</v>
      </c>
      <c r="C2756" s="175" t="s">
        <v>199</v>
      </c>
      <c r="D2756" s="175" t="s">
        <v>200</v>
      </c>
      <c r="E2756" s="175"/>
      <c r="F2756" s="174">
        <v>2112</v>
      </c>
      <c r="G2756" s="174">
        <v>0</v>
      </c>
      <c r="H2756" s="174">
        <v>0</v>
      </c>
      <c r="I2756" s="174">
        <v>0</v>
      </c>
      <c r="J2756" s="174">
        <v>0</v>
      </c>
      <c r="K2756" s="174">
        <v>0</v>
      </c>
      <c r="L2756" s="174">
        <v>0</v>
      </c>
      <c r="M2756" s="174">
        <v>0</v>
      </c>
      <c r="N2756" s="174">
        <v>2112</v>
      </c>
    </row>
    <row r="2757" spans="1:14" hidden="1" outlineLevel="1" x14ac:dyDescent="0.25">
      <c r="A2757" s="175" t="s">
        <v>412</v>
      </c>
      <c r="B2757" s="175" t="s">
        <v>413</v>
      </c>
      <c r="C2757" s="175" t="s">
        <v>201</v>
      </c>
      <c r="D2757" s="175" t="s">
        <v>202</v>
      </c>
      <c r="E2757" s="175"/>
      <c r="F2757" s="174">
        <v>3840</v>
      </c>
      <c r="G2757" s="174">
        <v>0</v>
      </c>
      <c r="H2757" s="174">
        <v>0</v>
      </c>
      <c r="I2757" s="174">
        <v>0</v>
      </c>
      <c r="J2757" s="174">
        <v>0</v>
      </c>
      <c r="K2757" s="174">
        <v>0</v>
      </c>
      <c r="L2757" s="174">
        <v>0</v>
      </c>
      <c r="M2757" s="174">
        <v>0</v>
      </c>
      <c r="N2757" s="174">
        <v>3840</v>
      </c>
    </row>
    <row r="2758" spans="1:14" hidden="1" outlineLevel="1" x14ac:dyDescent="0.25">
      <c r="A2758" s="175" t="s">
        <v>412</v>
      </c>
      <c r="B2758" s="175" t="s">
        <v>413</v>
      </c>
      <c r="C2758" s="175" t="s">
        <v>203</v>
      </c>
      <c r="D2758" s="175" t="s">
        <v>204</v>
      </c>
      <c r="E2758" s="175"/>
      <c r="F2758" s="174">
        <v>64944</v>
      </c>
      <c r="G2758" s="174">
        <v>0</v>
      </c>
      <c r="H2758" s="174">
        <v>0</v>
      </c>
      <c r="I2758" s="174">
        <v>0</v>
      </c>
      <c r="J2758" s="174">
        <v>0</v>
      </c>
      <c r="K2758" s="174">
        <v>0</v>
      </c>
      <c r="L2758" s="174">
        <v>0</v>
      </c>
      <c r="M2758" s="174">
        <v>0</v>
      </c>
      <c r="N2758" s="174">
        <v>64944</v>
      </c>
    </row>
    <row r="2759" spans="1:14" hidden="1" outlineLevel="1" x14ac:dyDescent="0.25">
      <c r="A2759" s="175" t="s">
        <v>412</v>
      </c>
      <c r="B2759" s="175" t="s">
        <v>413</v>
      </c>
      <c r="C2759" s="175" t="s">
        <v>205</v>
      </c>
      <c r="D2759" s="175" t="s">
        <v>206</v>
      </c>
      <c r="E2759" s="175"/>
      <c r="F2759" s="174">
        <v>14896</v>
      </c>
      <c r="G2759" s="174">
        <v>0</v>
      </c>
      <c r="H2759" s="174">
        <v>0</v>
      </c>
      <c r="I2759" s="174">
        <v>0</v>
      </c>
      <c r="J2759" s="174">
        <v>5472</v>
      </c>
      <c r="K2759" s="174">
        <v>0</v>
      </c>
      <c r="L2759" s="174">
        <v>0</v>
      </c>
      <c r="M2759" s="174">
        <v>0</v>
      </c>
      <c r="N2759" s="174">
        <v>20368</v>
      </c>
    </row>
    <row r="2760" spans="1:14" hidden="1" outlineLevel="1" x14ac:dyDescent="0.25">
      <c r="A2760" s="175" t="s">
        <v>412</v>
      </c>
      <c r="B2760" s="175" t="s">
        <v>413</v>
      </c>
      <c r="C2760" s="175" t="s">
        <v>207</v>
      </c>
      <c r="D2760" s="175" t="s">
        <v>208</v>
      </c>
      <c r="E2760" s="175"/>
      <c r="F2760" s="174">
        <v>0</v>
      </c>
      <c r="G2760" s="174">
        <v>0</v>
      </c>
      <c r="H2760" s="174">
        <v>0</v>
      </c>
      <c r="I2760" s="174">
        <v>0</v>
      </c>
      <c r="J2760" s="174">
        <v>0</v>
      </c>
      <c r="K2760" s="174">
        <v>0</v>
      </c>
      <c r="L2760" s="174">
        <v>0</v>
      </c>
      <c r="M2760" s="174">
        <v>0</v>
      </c>
      <c r="N2760" s="174">
        <v>0</v>
      </c>
    </row>
    <row r="2761" spans="1:14" hidden="1" outlineLevel="1" x14ac:dyDescent="0.25">
      <c r="A2761" s="175" t="s">
        <v>412</v>
      </c>
      <c r="B2761" s="175" t="s">
        <v>413</v>
      </c>
      <c r="C2761" s="175" t="s">
        <v>209</v>
      </c>
      <c r="D2761" s="175" t="s">
        <v>210</v>
      </c>
      <c r="E2761" s="175"/>
      <c r="F2761" s="174">
        <v>156000</v>
      </c>
      <c r="G2761" s="174">
        <v>60544</v>
      </c>
      <c r="H2761" s="174">
        <v>0</v>
      </c>
      <c r="I2761" s="174">
        <v>0</v>
      </c>
      <c r="J2761" s="174">
        <v>14736</v>
      </c>
      <c r="K2761" s="174">
        <v>3168</v>
      </c>
      <c r="L2761" s="174">
        <v>0</v>
      </c>
      <c r="M2761" s="174">
        <v>0</v>
      </c>
      <c r="N2761" s="174">
        <v>234448</v>
      </c>
    </row>
    <row r="2762" spans="1:14" hidden="1" outlineLevel="1" x14ac:dyDescent="0.25">
      <c r="D2762" s="173" t="s">
        <v>211</v>
      </c>
      <c r="E2762" s="173"/>
    </row>
    <row r="2763" spans="1:14" hidden="1" outlineLevel="1" x14ac:dyDescent="0.25">
      <c r="A2763" s="175" t="s">
        <v>412</v>
      </c>
      <c r="B2763" s="175" t="s">
        <v>413</v>
      </c>
      <c r="C2763" s="175" t="s">
        <v>212</v>
      </c>
      <c r="D2763" s="175" t="s">
        <v>213</v>
      </c>
      <c r="E2763" s="175"/>
      <c r="F2763" s="174">
        <v>0</v>
      </c>
      <c r="G2763" s="174">
        <v>0</v>
      </c>
      <c r="H2763" s="174">
        <v>0</v>
      </c>
      <c r="I2763" s="174">
        <v>0</v>
      </c>
      <c r="J2763" s="174">
        <v>0</v>
      </c>
      <c r="K2763" s="174">
        <v>0</v>
      </c>
      <c r="L2763" s="174">
        <v>0</v>
      </c>
      <c r="M2763" s="174">
        <v>0</v>
      </c>
      <c r="N2763" s="174">
        <v>0</v>
      </c>
    </row>
    <row r="2764" spans="1:14" hidden="1" outlineLevel="1" x14ac:dyDescent="0.25">
      <c r="A2764" s="175" t="s">
        <v>412</v>
      </c>
      <c r="B2764" s="175" t="s">
        <v>413</v>
      </c>
      <c r="C2764" s="175" t="s">
        <v>214</v>
      </c>
      <c r="D2764" s="175" t="s">
        <v>215</v>
      </c>
      <c r="E2764" s="175"/>
      <c r="F2764" s="174">
        <v>0</v>
      </c>
      <c r="G2764" s="174">
        <v>0</v>
      </c>
      <c r="H2764" s="174">
        <v>0</v>
      </c>
      <c r="I2764" s="174">
        <v>0</v>
      </c>
      <c r="J2764" s="174">
        <v>0</v>
      </c>
      <c r="K2764" s="174">
        <v>0</v>
      </c>
      <c r="L2764" s="174">
        <v>0</v>
      </c>
      <c r="M2764" s="174">
        <v>0</v>
      </c>
      <c r="N2764" s="174">
        <v>0</v>
      </c>
    </row>
    <row r="2765" spans="1:14" hidden="1" outlineLevel="1" x14ac:dyDescent="0.25">
      <c r="A2765" s="175" t="s">
        <v>412</v>
      </c>
      <c r="B2765" s="175" t="s">
        <v>413</v>
      </c>
      <c r="C2765" s="175" t="s">
        <v>216</v>
      </c>
      <c r="D2765" s="175" t="s">
        <v>217</v>
      </c>
      <c r="E2765" s="175"/>
      <c r="F2765" s="174">
        <v>0</v>
      </c>
      <c r="G2765" s="174">
        <v>0</v>
      </c>
      <c r="H2765" s="174">
        <v>0</v>
      </c>
      <c r="I2765" s="174">
        <v>0</v>
      </c>
      <c r="J2765" s="174">
        <v>0</v>
      </c>
      <c r="K2765" s="174">
        <v>0</v>
      </c>
      <c r="L2765" s="174">
        <v>0</v>
      </c>
      <c r="M2765" s="174">
        <v>0</v>
      </c>
      <c r="N2765" s="174">
        <v>0</v>
      </c>
    </row>
    <row r="2766" spans="1:14" hidden="1" outlineLevel="1" x14ac:dyDescent="0.25">
      <c r="A2766" s="175" t="s">
        <v>412</v>
      </c>
      <c r="B2766" s="175" t="s">
        <v>413</v>
      </c>
      <c r="C2766" s="175" t="s">
        <v>218</v>
      </c>
      <c r="D2766" s="175" t="s">
        <v>219</v>
      </c>
      <c r="E2766" s="175"/>
      <c r="F2766" s="174">
        <v>0</v>
      </c>
      <c r="G2766" s="174">
        <v>0</v>
      </c>
      <c r="H2766" s="174">
        <v>0</v>
      </c>
      <c r="I2766" s="174">
        <v>0</v>
      </c>
      <c r="J2766" s="174">
        <v>0</v>
      </c>
      <c r="K2766" s="174">
        <v>0</v>
      </c>
      <c r="L2766" s="174">
        <v>0</v>
      </c>
      <c r="M2766" s="174">
        <v>0</v>
      </c>
      <c r="N2766" s="174">
        <v>0</v>
      </c>
    </row>
    <row r="2767" spans="1:14" hidden="1" outlineLevel="1" x14ac:dyDescent="0.25">
      <c r="A2767" s="175" t="s">
        <v>412</v>
      </c>
      <c r="B2767" s="175" t="s">
        <v>413</v>
      </c>
      <c r="C2767" s="175" t="s">
        <v>482</v>
      </c>
      <c r="D2767" s="175" t="s">
        <v>483</v>
      </c>
      <c r="E2767" s="175"/>
      <c r="F2767" s="174">
        <v>0</v>
      </c>
      <c r="G2767" s="174">
        <v>0</v>
      </c>
      <c r="H2767" s="174">
        <v>0</v>
      </c>
      <c r="I2767" s="174">
        <v>0</v>
      </c>
      <c r="J2767" s="174">
        <v>0</v>
      </c>
      <c r="K2767" s="174">
        <v>0</v>
      </c>
      <c r="L2767" s="174">
        <v>0</v>
      </c>
      <c r="M2767" s="174">
        <v>0</v>
      </c>
      <c r="N2767" s="174">
        <v>0</v>
      </c>
    </row>
    <row r="2768" spans="1:14" hidden="1" outlineLevel="1" x14ac:dyDescent="0.25">
      <c r="A2768" s="175" t="s">
        <v>412</v>
      </c>
      <c r="B2768" s="175" t="s">
        <v>413</v>
      </c>
      <c r="C2768" s="175" t="s">
        <v>484</v>
      </c>
      <c r="D2768" s="175" t="s">
        <v>220</v>
      </c>
      <c r="E2768" s="175"/>
      <c r="F2768" s="174">
        <v>0</v>
      </c>
      <c r="G2768" s="174">
        <v>0</v>
      </c>
      <c r="H2768" s="174">
        <v>0</v>
      </c>
      <c r="I2768" s="174">
        <v>0</v>
      </c>
      <c r="J2768" s="174">
        <v>0</v>
      </c>
      <c r="K2768" s="174">
        <v>0</v>
      </c>
      <c r="L2768" s="174">
        <v>0</v>
      </c>
      <c r="M2768" s="174">
        <v>0</v>
      </c>
      <c r="N2768" s="174">
        <v>0</v>
      </c>
    </row>
    <row r="2769" spans="1:14" hidden="1" outlineLevel="1" x14ac:dyDescent="0.25"/>
    <row r="2770" spans="1:14" hidden="1" outlineLevel="1" x14ac:dyDescent="0.25"/>
    <row r="2771" spans="1:14" hidden="1" outlineLevel="1" x14ac:dyDescent="0.25">
      <c r="A2771" s="173" t="s">
        <v>414</v>
      </c>
    </row>
    <row r="2772" spans="1:14" hidden="1" outlineLevel="1" x14ac:dyDescent="0.25">
      <c r="A2772" s="175" t="s">
        <v>6</v>
      </c>
      <c r="B2772" s="175" t="s">
        <v>143</v>
      </c>
      <c r="C2772" s="175" t="s">
        <v>14</v>
      </c>
      <c r="D2772" s="173" t="s">
        <v>144</v>
      </c>
      <c r="E2772" s="173"/>
      <c r="F2772" s="174" t="s">
        <v>145</v>
      </c>
      <c r="G2772" s="174" t="s">
        <v>146</v>
      </c>
      <c r="H2772" s="174" t="s">
        <v>147</v>
      </c>
      <c r="I2772" s="174" t="s">
        <v>148</v>
      </c>
      <c r="J2772" s="174" t="s">
        <v>149</v>
      </c>
      <c r="K2772" s="174" t="s">
        <v>150</v>
      </c>
      <c r="L2772" s="174" t="s">
        <v>151</v>
      </c>
      <c r="M2772" s="174" t="s">
        <v>152</v>
      </c>
      <c r="N2772" s="174" t="s">
        <v>5</v>
      </c>
    </row>
    <row r="2773" spans="1:14" hidden="1" outlineLevel="1" x14ac:dyDescent="0.25">
      <c r="A2773" s="175" t="s">
        <v>415</v>
      </c>
      <c r="B2773" s="175" t="s">
        <v>416</v>
      </c>
      <c r="C2773" s="175" t="s">
        <v>155</v>
      </c>
      <c r="D2773" s="175" t="s">
        <v>156</v>
      </c>
      <c r="E2773" s="175"/>
      <c r="F2773" s="174">
        <v>3936</v>
      </c>
      <c r="G2773" s="174">
        <v>0</v>
      </c>
      <c r="H2773" s="174">
        <v>0</v>
      </c>
      <c r="I2773" s="174">
        <v>0</v>
      </c>
      <c r="J2773" s="174">
        <v>0</v>
      </c>
      <c r="K2773" s="174">
        <v>0</v>
      </c>
      <c r="L2773" s="174">
        <v>0</v>
      </c>
      <c r="M2773" s="174">
        <v>0</v>
      </c>
      <c r="N2773" s="174">
        <v>3936</v>
      </c>
    </row>
    <row r="2774" spans="1:14" hidden="1" outlineLevel="1" x14ac:dyDescent="0.25">
      <c r="A2774" s="175" t="s">
        <v>415</v>
      </c>
      <c r="B2774" s="175" t="s">
        <v>416</v>
      </c>
      <c r="C2774" s="175" t="s">
        <v>157</v>
      </c>
      <c r="D2774" s="175" t="s">
        <v>158</v>
      </c>
      <c r="E2774" s="175"/>
      <c r="F2774" s="174">
        <v>0</v>
      </c>
      <c r="G2774" s="174">
        <v>0</v>
      </c>
      <c r="H2774" s="174">
        <v>0</v>
      </c>
      <c r="I2774" s="174">
        <v>0</v>
      </c>
      <c r="J2774" s="174">
        <v>128</v>
      </c>
      <c r="K2774" s="174">
        <v>0</v>
      </c>
      <c r="L2774" s="174">
        <v>0</v>
      </c>
      <c r="M2774" s="174">
        <v>0</v>
      </c>
      <c r="N2774" s="174">
        <v>128</v>
      </c>
    </row>
    <row r="2775" spans="1:14" hidden="1" outlineLevel="1" x14ac:dyDescent="0.25">
      <c r="A2775" s="175" t="s">
        <v>415</v>
      </c>
      <c r="B2775" s="175" t="s">
        <v>416</v>
      </c>
      <c r="C2775" s="175" t="s">
        <v>159</v>
      </c>
      <c r="D2775" s="175" t="s">
        <v>160</v>
      </c>
      <c r="E2775" s="175"/>
      <c r="F2775" s="174">
        <v>0</v>
      </c>
      <c r="G2775" s="174">
        <v>38112</v>
      </c>
      <c r="H2775" s="174">
        <v>0</v>
      </c>
      <c r="I2775" s="174">
        <v>0</v>
      </c>
      <c r="J2775" s="174">
        <v>0</v>
      </c>
      <c r="K2775" s="174">
        <v>0</v>
      </c>
      <c r="L2775" s="174">
        <v>0</v>
      </c>
      <c r="M2775" s="174">
        <v>0</v>
      </c>
      <c r="N2775" s="174">
        <v>38112</v>
      </c>
    </row>
    <row r="2776" spans="1:14" hidden="1" outlineLevel="1" x14ac:dyDescent="0.25">
      <c r="A2776" s="175" t="s">
        <v>415</v>
      </c>
      <c r="B2776" s="175" t="s">
        <v>416</v>
      </c>
      <c r="C2776" s="175" t="s">
        <v>161</v>
      </c>
      <c r="D2776" s="175" t="s">
        <v>162</v>
      </c>
      <c r="E2776" s="175"/>
      <c r="F2776" s="174">
        <v>4368</v>
      </c>
      <c r="G2776" s="174">
        <v>17952</v>
      </c>
      <c r="H2776" s="174">
        <v>0</v>
      </c>
      <c r="I2776" s="174">
        <v>0</v>
      </c>
      <c r="J2776" s="174">
        <v>11312</v>
      </c>
      <c r="K2776" s="174">
        <v>0</v>
      </c>
      <c r="L2776" s="174">
        <v>0</v>
      </c>
      <c r="M2776" s="174">
        <v>0</v>
      </c>
      <c r="N2776" s="174">
        <v>33632</v>
      </c>
    </row>
    <row r="2777" spans="1:14" hidden="1" outlineLevel="1" x14ac:dyDescent="0.25">
      <c r="A2777" s="175" t="s">
        <v>415</v>
      </c>
      <c r="B2777" s="175" t="s">
        <v>416</v>
      </c>
      <c r="C2777" s="175" t="s">
        <v>163</v>
      </c>
      <c r="D2777" s="175" t="s">
        <v>164</v>
      </c>
      <c r="E2777" s="175"/>
      <c r="F2777" s="174">
        <v>0</v>
      </c>
      <c r="G2777" s="174">
        <v>0</v>
      </c>
      <c r="H2777" s="174">
        <v>0</v>
      </c>
      <c r="I2777" s="174">
        <v>0</v>
      </c>
      <c r="J2777" s="174">
        <v>0</v>
      </c>
      <c r="K2777" s="174">
        <v>0</v>
      </c>
      <c r="L2777" s="174">
        <v>0</v>
      </c>
      <c r="M2777" s="174">
        <v>0</v>
      </c>
      <c r="N2777" s="174">
        <v>0</v>
      </c>
    </row>
    <row r="2778" spans="1:14" hidden="1" outlineLevel="1" x14ac:dyDescent="0.25">
      <c r="A2778" s="175" t="s">
        <v>415</v>
      </c>
      <c r="B2778" s="175" t="s">
        <v>416</v>
      </c>
      <c r="C2778" s="175" t="s">
        <v>165</v>
      </c>
      <c r="D2778" s="175" t="s">
        <v>166</v>
      </c>
      <c r="E2778" s="175"/>
      <c r="F2778" s="174">
        <v>384</v>
      </c>
      <c r="G2778" s="174">
        <v>0</v>
      </c>
      <c r="H2778" s="174">
        <v>0</v>
      </c>
      <c r="I2778" s="174">
        <v>0</v>
      </c>
      <c r="J2778" s="174">
        <v>96</v>
      </c>
      <c r="K2778" s="174">
        <v>0</v>
      </c>
      <c r="L2778" s="174">
        <v>0</v>
      </c>
      <c r="M2778" s="174">
        <v>0</v>
      </c>
      <c r="N2778" s="174">
        <v>480</v>
      </c>
    </row>
    <row r="2779" spans="1:14" hidden="1" outlineLevel="1" x14ac:dyDescent="0.25">
      <c r="A2779" s="175" t="s">
        <v>415</v>
      </c>
      <c r="B2779" s="175" t="s">
        <v>416</v>
      </c>
      <c r="C2779" s="175" t="s">
        <v>167</v>
      </c>
      <c r="D2779" s="175" t="s">
        <v>168</v>
      </c>
      <c r="E2779" s="175"/>
      <c r="F2779" s="174">
        <v>0</v>
      </c>
      <c r="G2779" s="174">
        <v>1824</v>
      </c>
      <c r="H2779" s="174">
        <v>0</v>
      </c>
      <c r="I2779" s="174">
        <v>0</v>
      </c>
      <c r="J2779" s="174">
        <v>0</v>
      </c>
      <c r="K2779" s="174">
        <v>7792</v>
      </c>
      <c r="L2779" s="174">
        <v>0</v>
      </c>
      <c r="M2779" s="174">
        <v>0</v>
      </c>
      <c r="N2779" s="174">
        <v>9616</v>
      </c>
    </row>
    <row r="2780" spans="1:14" hidden="1" outlineLevel="1" x14ac:dyDescent="0.25">
      <c r="A2780" s="175" t="s">
        <v>415</v>
      </c>
      <c r="B2780" s="175" t="s">
        <v>416</v>
      </c>
      <c r="C2780" s="175" t="s">
        <v>169</v>
      </c>
      <c r="D2780" s="175" t="s">
        <v>170</v>
      </c>
      <c r="E2780" s="175"/>
      <c r="F2780" s="174">
        <v>0</v>
      </c>
      <c r="G2780" s="174">
        <v>0</v>
      </c>
      <c r="H2780" s="174">
        <v>0</v>
      </c>
      <c r="I2780" s="174">
        <v>0</v>
      </c>
      <c r="J2780" s="174">
        <v>1728</v>
      </c>
      <c r="K2780" s="174">
        <v>0</v>
      </c>
      <c r="L2780" s="174">
        <v>0</v>
      </c>
      <c r="M2780" s="174">
        <v>0</v>
      </c>
      <c r="N2780" s="174">
        <v>1728</v>
      </c>
    </row>
    <row r="2781" spans="1:14" hidden="1" outlineLevel="1" x14ac:dyDescent="0.25">
      <c r="A2781" s="175" t="s">
        <v>415</v>
      </c>
      <c r="B2781" s="175" t="s">
        <v>416</v>
      </c>
      <c r="C2781" s="175" t="s">
        <v>171</v>
      </c>
      <c r="D2781" s="175" t="s">
        <v>172</v>
      </c>
      <c r="E2781" s="175"/>
      <c r="F2781" s="174">
        <v>2304</v>
      </c>
      <c r="G2781" s="174">
        <v>1968</v>
      </c>
      <c r="H2781" s="174">
        <v>0</v>
      </c>
      <c r="I2781" s="174">
        <v>0</v>
      </c>
      <c r="J2781" s="174">
        <v>1968</v>
      </c>
      <c r="K2781" s="174">
        <v>0</v>
      </c>
      <c r="L2781" s="174">
        <v>0</v>
      </c>
      <c r="M2781" s="174">
        <v>0</v>
      </c>
      <c r="N2781" s="174">
        <v>6240</v>
      </c>
    </row>
    <row r="2782" spans="1:14" hidden="1" outlineLevel="1" x14ac:dyDescent="0.25">
      <c r="A2782" s="175" t="s">
        <v>415</v>
      </c>
      <c r="B2782" s="175" t="s">
        <v>416</v>
      </c>
      <c r="C2782" s="175" t="s">
        <v>173</v>
      </c>
      <c r="D2782" s="175" t="s">
        <v>174</v>
      </c>
      <c r="E2782" s="175"/>
      <c r="F2782" s="174">
        <v>0</v>
      </c>
      <c r="G2782" s="174">
        <v>0</v>
      </c>
      <c r="H2782" s="174">
        <v>0</v>
      </c>
      <c r="I2782" s="174">
        <v>0</v>
      </c>
      <c r="J2782" s="174">
        <v>0</v>
      </c>
      <c r="K2782" s="174">
        <v>0</v>
      </c>
      <c r="L2782" s="174">
        <v>0</v>
      </c>
      <c r="M2782" s="174">
        <v>0</v>
      </c>
      <c r="N2782" s="174">
        <v>0</v>
      </c>
    </row>
    <row r="2783" spans="1:14" hidden="1" outlineLevel="1" x14ac:dyDescent="0.25">
      <c r="A2783" s="175" t="s">
        <v>415</v>
      </c>
      <c r="B2783" s="175" t="s">
        <v>416</v>
      </c>
      <c r="C2783" s="175" t="s">
        <v>175</v>
      </c>
      <c r="D2783" s="175" t="s">
        <v>176</v>
      </c>
      <c r="E2783" s="175"/>
      <c r="F2783" s="174">
        <v>0</v>
      </c>
      <c r="G2783" s="174">
        <v>0</v>
      </c>
      <c r="H2783" s="174">
        <v>0</v>
      </c>
      <c r="I2783" s="174">
        <v>0</v>
      </c>
      <c r="J2783" s="174">
        <v>0</v>
      </c>
      <c r="K2783" s="174">
        <v>23232</v>
      </c>
      <c r="L2783" s="174">
        <v>0</v>
      </c>
      <c r="M2783" s="174">
        <v>0</v>
      </c>
      <c r="N2783" s="174">
        <v>23232</v>
      </c>
    </row>
    <row r="2784" spans="1:14" hidden="1" outlineLevel="1" x14ac:dyDescent="0.25">
      <c r="A2784" s="175" t="s">
        <v>415</v>
      </c>
      <c r="B2784" s="175" t="s">
        <v>416</v>
      </c>
      <c r="C2784" s="175" t="s">
        <v>177</v>
      </c>
      <c r="D2784" s="175" t="s">
        <v>178</v>
      </c>
      <c r="E2784" s="175"/>
      <c r="F2784" s="174">
        <v>112896</v>
      </c>
      <c r="G2784" s="174">
        <v>0</v>
      </c>
      <c r="H2784" s="174">
        <v>0</v>
      </c>
      <c r="I2784" s="174">
        <v>0</v>
      </c>
      <c r="J2784" s="174">
        <v>0</v>
      </c>
      <c r="K2784" s="174">
        <v>0</v>
      </c>
      <c r="L2784" s="174">
        <v>0</v>
      </c>
      <c r="M2784" s="174">
        <v>0</v>
      </c>
      <c r="N2784" s="174">
        <v>112896</v>
      </c>
    </row>
    <row r="2785" spans="1:14" hidden="1" outlineLevel="1" x14ac:dyDescent="0.25">
      <c r="A2785" s="175" t="s">
        <v>415</v>
      </c>
      <c r="B2785" s="175" t="s">
        <v>416</v>
      </c>
      <c r="C2785" s="175" t="s">
        <v>179</v>
      </c>
      <c r="D2785" s="175" t="s">
        <v>180</v>
      </c>
      <c r="E2785" s="175"/>
      <c r="F2785" s="174">
        <v>29664</v>
      </c>
      <c r="G2785" s="174">
        <v>0</v>
      </c>
      <c r="H2785" s="174">
        <v>0</v>
      </c>
      <c r="I2785" s="174">
        <v>0</v>
      </c>
      <c r="J2785" s="174">
        <v>0</v>
      </c>
      <c r="K2785" s="174">
        <v>0</v>
      </c>
      <c r="L2785" s="174">
        <v>0</v>
      </c>
      <c r="M2785" s="174">
        <v>0</v>
      </c>
      <c r="N2785" s="174">
        <v>29664</v>
      </c>
    </row>
    <row r="2786" spans="1:14" hidden="1" outlineLevel="1" x14ac:dyDescent="0.25">
      <c r="A2786" s="175" t="s">
        <v>415</v>
      </c>
      <c r="B2786" s="175" t="s">
        <v>416</v>
      </c>
      <c r="C2786" s="175" t="s">
        <v>181</v>
      </c>
      <c r="D2786" s="175" t="s">
        <v>182</v>
      </c>
      <c r="E2786" s="175"/>
      <c r="F2786" s="174">
        <v>0</v>
      </c>
      <c r="G2786" s="174">
        <v>0</v>
      </c>
      <c r="H2786" s="174">
        <v>0</v>
      </c>
      <c r="I2786" s="174">
        <v>0</v>
      </c>
      <c r="J2786" s="174">
        <v>0</v>
      </c>
      <c r="K2786" s="174">
        <v>0</v>
      </c>
      <c r="L2786" s="174">
        <v>0</v>
      </c>
      <c r="M2786" s="174">
        <v>0</v>
      </c>
      <c r="N2786" s="174">
        <v>0</v>
      </c>
    </row>
    <row r="2787" spans="1:14" hidden="1" outlineLevel="1" x14ac:dyDescent="0.25">
      <c r="A2787" s="175" t="s">
        <v>415</v>
      </c>
      <c r="B2787" s="175" t="s">
        <v>416</v>
      </c>
      <c r="C2787" s="175" t="s">
        <v>183</v>
      </c>
      <c r="D2787" s="175" t="s">
        <v>184</v>
      </c>
      <c r="E2787" s="175"/>
      <c r="F2787" s="174">
        <v>0</v>
      </c>
      <c r="G2787" s="174">
        <v>0</v>
      </c>
      <c r="H2787" s="174">
        <v>0</v>
      </c>
      <c r="I2787" s="174">
        <v>0</v>
      </c>
      <c r="J2787" s="174">
        <v>0</v>
      </c>
      <c r="K2787" s="174">
        <v>0</v>
      </c>
      <c r="L2787" s="174">
        <v>0</v>
      </c>
      <c r="M2787" s="174">
        <v>0</v>
      </c>
      <c r="N2787" s="174">
        <v>0</v>
      </c>
    </row>
    <row r="2788" spans="1:14" hidden="1" outlineLevel="1" x14ac:dyDescent="0.25">
      <c r="A2788" s="175" t="s">
        <v>415</v>
      </c>
      <c r="B2788" s="175" t="s">
        <v>416</v>
      </c>
      <c r="C2788" s="175" t="s">
        <v>185</v>
      </c>
      <c r="D2788" s="175" t="s">
        <v>186</v>
      </c>
      <c r="E2788" s="175"/>
      <c r="F2788" s="174">
        <v>7632</v>
      </c>
      <c r="G2788" s="174">
        <v>0</v>
      </c>
      <c r="H2788" s="174">
        <v>0</v>
      </c>
      <c r="I2788" s="174">
        <v>0</v>
      </c>
      <c r="J2788" s="174">
        <v>0</v>
      </c>
      <c r="K2788" s="174">
        <v>0</v>
      </c>
      <c r="L2788" s="174">
        <v>0</v>
      </c>
      <c r="M2788" s="174">
        <v>0</v>
      </c>
      <c r="N2788" s="174">
        <v>7632</v>
      </c>
    </row>
    <row r="2789" spans="1:14" hidden="1" outlineLevel="1" x14ac:dyDescent="0.25">
      <c r="A2789" s="175" t="s">
        <v>415</v>
      </c>
      <c r="B2789" s="175" t="s">
        <v>416</v>
      </c>
      <c r="C2789" s="175" t="s">
        <v>187</v>
      </c>
      <c r="D2789" s="175" t="s">
        <v>188</v>
      </c>
      <c r="E2789" s="175"/>
      <c r="F2789" s="174">
        <v>0</v>
      </c>
      <c r="G2789" s="174">
        <v>0</v>
      </c>
      <c r="H2789" s="174">
        <v>0</v>
      </c>
      <c r="I2789" s="174">
        <v>0</v>
      </c>
      <c r="J2789" s="174">
        <v>0</v>
      </c>
      <c r="K2789" s="174">
        <v>0</v>
      </c>
      <c r="L2789" s="174">
        <v>0</v>
      </c>
      <c r="M2789" s="174">
        <v>0</v>
      </c>
      <c r="N2789" s="174">
        <v>0</v>
      </c>
    </row>
    <row r="2790" spans="1:14" hidden="1" outlineLevel="1" x14ac:dyDescent="0.25">
      <c r="A2790" s="175" t="s">
        <v>415</v>
      </c>
      <c r="B2790" s="175" t="s">
        <v>416</v>
      </c>
      <c r="C2790" s="175" t="s">
        <v>189</v>
      </c>
      <c r="D2790" s="175" t="s">
        <v>190</v>
      </c>
      <c r="E2790" s="175"/>
      <c r="F2790" s="174">
        <v>0</v>
      </c>
      <c r="G2790" s="174">
        <v>0</v>
      </c>
      <c r="H2790" s="174">
        <v>0</v>
      </c>
      <c r="I2790" s="174">
        <v>0</v>
      </c>
      <c r="J2790" s="174">
        <v>0</v>
      </c>
      <c r="K2790" s="174">
        <v>0</v>
      </c>
      <c r="L2790" s="174">
        <v>0</v>
      </c>
      <c r="M2790" s="174">
        <v>0</v>
      </c>
      <c r="N2790" s="174">
        <v>0</v>
      </c>
    </row>
    <row r="2791" spans="1:14" hidden="1" outlineLevel="1" x14ac:dyDescent="0.25">
      <c r="A2791" s="175" t="s">
        <v>415</v>
      </c>
      <c r="B2791" s="175" t="s">
        <v>416</v>
      </c>
      <c r="C2791" s="175" t="s">
        <v>191</v>
      </c>
      <c r="D2791" s="175" t="s">
        <v>192</v>
      </c>
      <c r="E2791" s="175"/>
      <c r="F2791" s="174">
        <v>0</v>
      </c>
      <c r="G2791" s="174">
        <v>34560</v>
      </c>
      <c r="H2791" s="174">
        <v>0</v>
      </c>
      <c r="I2791" s="174">
        <v>0</v>
      </c>
      <c r="J2791" s="174">
        <v>0</v>
      </c>
      <c r="K2791" s="174">
        <v>0</v>
      </c>
      <c r="L2791" s="174">
        <v>0</v>
      </c>
      <c r="M2791" s="174">
        <v>0</v>
      </c>
      <c r="N2791" s="174">
        <v>34560</v>
      </c>
    </row>
    <row r="2792" spans="1:14" hidden="1" outlineLevel="1" x14ac:dyDescent="0.25">
      <c r="A2792" s="175" t="s">
        <v>415</v>
      </c>
      <c r="B2792" s="175" t="s">
        <v>416</v>
      </c>
      <c r="C2792" s="175" t="s">
        <v>193</v>
      </c>
      <c r="D2792" s="175" t="s">
        <v>194</v>
      </c>
      <c r="E2792" s="175"/>
      <c r="F2792" s="174">
        <v>0</v>
      </c>
      <c r="G2792" s="174">
        <v>0</v>
      </c>
      <c r="H2792" s="174">
        <v>0</v>
      </c>
      <c r="I2792" s="174">
        <v>0</v>
      </c>
      <c r="J2792" s="174">
        <v>2688</v>
      </c>
      <c r="K2792" s="174">
        <v>0</v>
      </c>
      <c r="L2792" s="174">
        <v>0</v>
      </c>
      <c r="M2792" s="174">
        <v>0</v>
      </c>
      <c r="N2792" s="174">
        <v>2688</v>
      </c>
    </row>
    <row r="2793" spans="1:14" hidden="1" outlineLevel="1" x14ac:dyDescent="0.25">
      <c r="A2793" s="175" t="s">
        <v>415</v>
      </c>
      <c r="B2793" s="175" t="s">
        <v>416</v>
      </c>
      <c r="C2793" s="175" t="s">
        <v>195</v>
      </c>
      <c r="D2793" s="175" t="s">
        <v>196</v>
      </c>
      <c r="E2793" s="175"/>
      <c r="F2793" s="174">
        <v>0</v>
      </c>
      <c r="G2793" s="174">
        <v>0</v>
      </c>
      <c r="H2793" s="174">
        <v>0</v>
      </c>
      <c r="I2793" s="174">
        <v>0</v>
      </c>
      <c r="J2793" s="174">
        <v>0</v>
      </c>
      <c r="K2793" s="174">
        <v>0</v>
      </c>
      <c r="L2793" s="174">
        <v>0</v>
      </c>
      <c r="M2793" s="174">
        <v>0</v>
      </c>
      <c r="N2793" s="174">
        <v>0</v>
      </c>
    </row>
    <row r="2794" spans="1:14" hidden="1" outlineLevel="1" x14ac:dyDescent="0.25">
      <c r="A2794" s="175" t="s">
        <v>415</v>
      </c>
      <c r="B2794" s="175" t="s">
        <v>416</v>
      </c>
      <c r="C2794" s="175" t="s">
        <v>197</v>
      </c>
      <c r="D2794" s="175" t="s">
        <v>198</v>
      </c>
      <c r="E2794" s="175"/>
      <c r="F2794" s="174">
        <v>0</v>
      </c>
      <c r="G2794" s="174">
        <v>0</v>
      </c>
      <c r="H2794" s="174">
        <v>0</v>
      </c>
      <c r="I2794" s="174">
        <v>0</v>
      </c>
      <c r="J2794" s="174">
        <v>2400</v>
      </c>
      <c r="K2794" s="174">
        <v>0</v>
      </c>
      <c r="L2794" s="174">
        <v>0</v>
      </c>
      <c r="M2794" s="174">
        <v>0</v>
      </c>
      <c r="N2794" s="174">
        <v>2400</v>
      </c>
    </row>
    <row r="2795" spans="1:14" hidden="1" outlineLevel="1" x14ac:dyDescent="0.25">
      <c r="A2795" s="175" t="s">
        <v>415</v>
      </c>
      <c r="B2795" s="175" t="s">
        <v>416</v>
      </c>
      <c r="C2795" s="175" t="s">
        <v>199</v>
      </c>
      <c r="D2795" s="175" t="s">
        <v>200</v>
      </c>
      <c r="E2795" s="175"/>
      <c r="F2795" s="174">
        <v>192</v>
      </c>
      <c r="G2795" s="174">
        <v>0</v>
      </c>
      <c r="H2795" s="174">
        <v>0</v>
      </c>
      <c r="I2795" s="174">
        <v>0</v>
      </c>
      <c r="J2795" s="174">
        <v>0</v>
      </c>
      <c r="K2795" s="174">
        <v>0</v>
      </c>
      <c r="L2795" s="174">
        <v>0</v>
      </c>
      <c r="M2795" s="174">
        <v>0</v>
      </c>
      <c r="N2795" s="174">
        <v>192</v>
      </c>
    </row>
    <row r="2796" spans="1:14" hidden="1" outlineLevel="1" x14ac:dyDescent="0.25">
      <c r="A2796" s="175" t="s">
        <v>415</v>
      </c>
      <c r="B2796" s="175" t="s">
        <v>416</v>
      </c>
      <c r="C2796" s="175" t="s">
        <v>201</v>
      </c>
      <c r="D2796" s="175" t="s">
        <v>202</v>
      </c>
      <c r="E2796" s="175"/>
      <c r="F2796" s="174">
        <v>624</v>
      </c>
      <c r="G2796" s="174">
        <v>0</v>
      </c>
      <c r="H2796" s="174">
        <v>0</v>
      </c>
      <c r="I2796" s="174">
        <v>0</v>
      </c>
      <c r="J2796" s="174">
        <v>0</v>
      </c>
      <c r="K2796" s="174">
        <v>0</v>
      </c>
      <c r="L2796" s="174">
        <v>0</v>
      </c>
      <c r="M2796" s="174">
        <v>0</v>
      </c>
      <c r="N2796" s="174">
        <v>624</v>
      </c>
    </row>
    <row r="2797" spans="1:14" hidden="1" outlineLevel="1" x14ac:dyDescent="0.25">
      <c r="A2797" s="175" t="s">
        <v>415</v>
      </c>
      <c r="B2797" s="175" t="s">
        <v>416</v>
      </c>
      <c r="C2797" s="175" t="s">
        <v>203</v>
      </c>
      <c r="D2797" s="175" t="s">
        <v>204</v>
      </c>
      <c r="E2797" s="175"/>
      <c r="F2797" s="174">
        <v>151872</v>
      </c>
      <c r="G2797" s="174">
        <v>0</v>
      </c>
      <c r="H2797" s="174">
        <v>0</v>
      </c>
      <c r="I2797" s="174">
        <v>0</v>
      </c>
      <c r="J2797" s="174">
        <v>0</v>
      </c>
      <c r="K2797" s="174">
        <v>0</v>
      </c>
      <c r="L2797" s="174">
        <v>0</v>
      </c>
      <c r="M2797" s="174">
        <v>0</v>
      </c>
      <c r="N2797" s="174">
        <v>151872</v>
      </c>
    </row>
    <row r="2798" spans="1:14" hidden="1" outlineLevel="1" x14ac:dyDescent="0.25">
      <c r="A2798" s="175" t="s">
        <v>415</v>
      </c>
      <c r="B2798" s="175" t="s">
        <v>416</v>
      </c>
      <c r="C2798" s="175" t="s">
        <v>205</v>
      </c>
      <c r="D2798" s="175" t="s">
        <v>206</v>
      </c>
      <c r="E2798" s="175"/>
      <c r="F2798" s="174">
        <v>20112</v>
      </c>
      <c r="G2798" s="174">
        <v>0</v>
      </c>
      <c r="H2798" s="174">
        <v>0</v>
      </c>
      <c r="I2798" s="174">
        <v>0</v>
      </c>
      <c r="J2798" s="174">
        <v>17280</v>
      </c>
      <c r="K2798" s="174">
        <v>0</v>
      </c>
      <c r="L2798" s="174">
        <v>0</v>
      </c>
      <c r="M2798" s="174">
        <v>0</v>
      </c>
      <c r="N2798" s="174">
        <v>37392</v>
      </c>
    </row>
    <row r="2799" spans="1:14" hidden="1" outlineLevel="1" x14ac:dyDescent="0.25">
      <c r="A2799" s="175" t="s">
        <v>415</v>
      </c>
      <c r="B2799" s="175" t="s">
        <v>416</v>
      </c>
      <c r="C2799" s="175" t="s">
        <v>207</v>
      </c>
      <c r="D2799" s="175" t="s">
        <v>208</v>
      </c>
      <c r="E2799" s="175"/>
      <c r="F2799" s="174">
        <v>0</v>
      </c>
      <c r="G2799" s="174">
        <v>0</v>
      </c>
      <c r="H2799" s="174">
        <v>0</v>
      </c>
      <c r="I2799" s="174">
        <v>0</v>
      </c>
      <c r="J2799" s="174">
        <v>0</v>
      </c>
      <c r="K2799" s="174">
        <v>0</v>
      </c>
      <c r="L2799" s="174">
        <v>0</v>
      </c>
      <c r="M2799" s="174">
        <v>0</v>
      </c>
      <c r="N2799" s="174">
        <v>0</v>
      </c>
    </row>
    <row r="2800" spans="1:14" hidden="1" outlineLevel="1" x14ac:dyDescent="0.25">
      <c r="A2800" s="175" t="s">
        <v>415</v>
      </c>
      <c r="B2800" s="175" t="s">
        <v>416</v>
      </c>
      <c r="C2800" s="175" t="s">
        <v>209</v>
      </c>
      <c r="D2800" s="175" t="s">
        <v>210</v>
      </c>
      <c r="E2800" s="175"/>
      <c r="F2800" s="174">
        <v>333984</v>
      </c>
      <c r="G2800" s="174">
        <v>94416</v>
      </c>
      <c r="H2800" s="174">
        <v>0</v>
      </c>
      <c r="I2800" s="174">
        <v>0</v>
      </c>
      <c r="J2800" s="174">
        <v>37600</v>
      </c>
      <c r="K2800" s="174">
        <v>31024</v>
      </c>
      <c r="L2800" s="174">
        <v>0</v>
      </c>
      <c r="M2800" s="174">
        <v>0</v>
      </c>
      <c r="N2800" s="174">
        <v>497024</v>
      </c>
    </row>
    <row r="2801" spans="1:14" hidden="1" outlineLevel="1" x14ac:dyDescent="0.25">
      <c r="D2801" s="173" t="s">
        <v>211</v>
      </c>
      <c r="E2801" s="173"/>
    </row>
    <row r="2802" spans="1:14" hidden="1" outlineLevel="1" x14ac:dyDescent="0.25">
      <c r="A2802" s="175" t="s">
        <v>415</v>
      </c>
      <c r="B2802" s="175" t="s">
        <v>416</v>
      </c>
      <c r="C2802" s="175" t="s">
        <v>212</v>
      </c>
      <c r="D2802" s="175" t="s">
        <v>213</v>
      </c>
      <c r="E2802" s="175"/>
      <c r="F2802" s="174">
        <v>0</v>
      </c>
      <c r="G2802" s="174">
        <v>0</v>
      </c>
      <c r="H2802" s="174">
        <v>0</v>
      </c>
      <c r="I2802" s="174">
        <v>0</v>
      </c>
      <c r="J2802" s="174">
        <v>0</v>
      </c>
      <c r="K2802" s="174">
        <v>0</v>
      </c>
      <c r="L2802" s="174">
        <v>0</v>
      </c>
      <c r="M2802" s="174">
        <v>0</v>
      </c>
      <c r="N2802" s="174">
        <v>0</v>
      </c>
    </row>
    <row r="2803" spans="1:14" hidden="1" outlineLevel="1" x14ac:dyDescent="0.25">
      <c r="A2803" s="175" t="s">
        <v>415</v>
      </c>
      <c r="B2803" s="175" t="s">
        <v>416</v>
      </c>
      <c r="C2803" s="175" t="s">
        <v>214</v>
      </c>
      <c r="D2803" s="175" t="s">
        <v>215</v>
      </c>
      <c r="E2803" s="175"/>
      <c r="F2803" s="174">
        <v>0</v>
      </c>
      <c r="G2803" s="174">
        <v>0</v>
      </c>
      <c r="H2803" s="174">
        <v>0</v>
      </c>
      <c r="I2803" s="174">
        <v>0</v>
      </c>
      <c r="J2803" s="174">
        <v>0</v>
      </c>
      <c r="K2803" s="174">
        <v>0</v>
      </c>
      <c r="L2803" s="174">
        <v>0</v>
      </c>
      <c r="M2803" s="174">
        <v>0</v>
      </c>
      <c r="N2803" s="174">
        <v>0</v>
      </c>
    </row>
    <row r="2804" spans="1:14" hidden="1" outlineLevel="1" x14ac:dyDescent="0.25">
      <c r="A2804" s="175" t="s">
        <v>415</v>
      </c>
      <c r="B2804" s="175" t="s">
        <v>416</v>
      </c>
      <c r="C2804" s="175" t="s">
        <v>216</v>
      </c>
      <c r="D2804" s="175" t="s">
        <v>217</v>
      </c>
      <c r="E2804" s="175"/>
      <c r="F2804" s="174">
        <v>0</v>
      </c>
      <c r="G2804" s="174">
        <v>0</v>
      </c>
      <c r="H2804" s="174">
        <v>0</v>
      </c>
      <c r="I2804" s="174">
        <v>0</v>
      </c>
      <c r="J2804" s="174">
        <v>0</v>
      </c>
      <c r="K2804" s="174">
        <v>0</v>
      </c>
      <c r="L2804" s="174">
        <v>0</v>
      </c>
      <c r="M2804" s="174">
        <v>0</v>
      </c>
      <c r="N2804" s="174">
        <v>0</v>
      </c>
    </row>
    <row r="2805" spans="1:14" hidden="1" outlineLevel="1" x14ac:dyDescent="0.25">
      <c r="A2805" s="175" t="s">
        <v>415</v>
      </c>
      <c r="B2805" s="175" t="s">
        <v>416</v>
      </c>
      <c r="C2805" s="175" t="s">
        <v>218</v>
      </c>
      <c r="D2805" s="175" t="s">
        <v>219</v>
      </c>
      <c r="E2805" s="175"/>
      <c r="F2805" s="174">
        <v>0</v>
      </c>
      <c r="G2805" s="174">
        <v>0</v>
      </c>
      <c r="H2805" s="174">
        <v>0</v>
      </c>
      <c r="I2805" s="174">
        <v>0</v>
      </c>
      <c r="J2805" s="174">
        <v>0</v>
      </c>
      <c r="K2805" s="174">
        <v>0</v>
      </c>
      <c r="L2805" s="174">
        <v>0</v>
      </c>
      <c r="M2805" s="174">
        <v>0</v>
      </c>
      <c r="N2805" s="174">
        <v>0</v>
      </c>
    </row>
    <row r="2806" spans="1:14" hidden="1" outlineLevel="1" x14ac:dyDescent="0.25">
      <c r="A2806" s="175" t="s">
        <v>415</v>
      </c>
      <c r="B2806" s="175" t="s">
        <v>416</v>
      </c>
      <c r="C2806" s="175" t="s">
        <v>482</v>
      </c>
      <c r="D2806" s="175" t="s">
        <v>483</v>
      </c>
      <c r="E2806" s="175"/>
      <c r="F2806" s="174">
        <v>0</v>
      </c>
      <c r="G2806" s="174">
        <v>0</v>
      </c>
      <c r="H2806" s="174">
        <v>0</v>
      </c>
      <c r="I2806" s="174">
        <v>0</v>
      </c>
      <c r="J2806" s="174">
        <v>0</v>
      </c>
      <c r="K2806" s="174">
        <v>0</v>
      </c>
      <c r="L2806" s="174">
        <v>0</v>
      </c>
      <c r="M2806" s="174">
        <v>0</v>
      </c>
      <c r="N2806" s="174">
        <v>0</v>
      </c>
    </row>
    <row r="2807" spans="1:14" hidden="1" outlineLevel="1" x14ac:dyDescent="0.25">
      <c r="A2807" s="175" t="s">
        <v>415</v>
      </c>
      <c r="B2807" s="175" t="s">
        <v>416</v>
      </c>
      <c r="C2807" s="175" t="s">
        <v>484</v>
      </c>
      <c r="D2807" s="175" t="s">
        <v>220</v>
      </c>
      <c r="E2807" s="175"/>
      <c r="F2807" s="174">
        <v>0</v>
      </c>
      <c r="G2807" s="174">
        <v>0</v>
      </c>
      <c r="H2807" s="174">
        <v>0</v>
      </c>
      <c r="I2807" s="174">
        <v>0</v>
      </c>
      <c r="J2807" s="174">
        <v>0</v>
      </c>
      <c r="K2807" s="174">
        <v>0</v>
      </c>
      <c r="L2807" s="174">
        <v>0</v>
      </c>
      <c r="M2807" s="174">
        <v>0</v>
      </c>
      <c r="N2807" s="174">
        <v>0</v>
      </c>
    </row>
    <row r="2808" spans="1:14" hidden="1" outlineLevel="1" x14ac:dyDescent="0.25"/>
    <row r="2809" spans="1:14" hidden="1" outlineLevel="1" x14ac:dyDescent="0.25"/>
    <row r="2810" spans="1:14" hidden="1" outlineLevel="1" x14ac:dyDescent="0.25">
      <c r="A2810" s="173" t="s">
        <v>417</v>
      </c>
    </row>
    <row r="2811" spans="1:14" hidden="1" outlineLevel="1" x14ac:dyDescent="0.25">
      <c r="A2811" s="175" t="s">
        <v>6</v>
      </c>
      <c r="B2811" s="175" t="s">
        <v>143</v>
      </c>
      <c r="C2811" s="175" t="s">
        <v>14</v>
      </c>
      <c r="D2811" s="173" t="s">
        <v>144</v>
      </c>
      <c r="E2811" s="173"/>
      <c r="F2811" s="174" t="s">
        <v>145</v>
      </c>
      <c r="G2811" s="174" t="s">
        <v>146</v>
      </c>
      <c r="H2811" s="174" t="s">
        <v>147</v>
      </c>
      <c r="I2811" s="174" t="s">
        <v>148</v>
      </c>
      <c r="J2811" s="174" t="s">
        <v>149</v>
      </c>
      <c r="K2811" s="174" t="s">
        <v>150</v>
      </c>
      <c r="L2811" s="174" t="s">
        <v>151</v>
      </c>
      <c r="M2811" s="174" t="s">
        <v>152</v>
      </c>
      <c r="N2811" s="174" t="s">
        <v>5</v>
      </c>
    </row>
    <row r="2812" spans="1:14" hidden="1" outlineLevel="1" x14ac:dyDescent="0.25">
      <c r="A2812" s="175" t="s">
        <v>418</v>
      </c>
      <c r="B2812" s="175" t="s">
        <v>419</v>
      </c>
      <c r="C2812" s="175" t="s">
        <v>155</v>
      </c>
      <c r="D2812" s="175" t="s">
        <v>156</v>
      </c>
      <c r="E2812" s="175"/>
      <c r="F2812" s="174">
        <v>4896</v>
      </c>
      <c r="G2812" s="174">
        <v>0</v>
      </c>
      <c r="H2812" s="174">
        <v>0</v>
      </c>
      <c r="I2812" s="174">
        <v>0</v>
      </c>
      <c r="J2812" s="174">
        <v>0</v>
      </c>
      <c r="K2812" s="174">
        <v>0</v>
      </c>
      <c r="L2812" s="174">
        <v>0</v>
      </c>
      <c r="M2812" s="174">
        <v>0</v>
      </c>
      <c r="N2812" s="174">
        <v>4896</v>
      </c>
    </row>
    <row r="2813" spans="1:14" hidden="1" outlineLevel="1" x14ac:dyDescent="0.25">
      <c r="A2813" s="175" t="s">
        <v>418</v>
      </c>
      <c r="B2813" s="175" t="s">
        <v>419</v>
      </c>
      <c r="C2813" s="175" t="s">
        <v>157</v>
      </c>
      <c r="D2813" s="175" t="s">
        <v>158</v>
      </c>
      <c r="E2813" s="175"/>
      <c r="F2813" s="174">
        <v>0</v>
      </c>
      <c r="G2813" s="174">
        <v>0</v>
      </c>
      <c r="H2813" s="174">
        <v>0</v>
      </c>
      <c r="I2813" s="174">
        <v>0</v>
      </c>
      <c r="J2813" s="174">
        <v>0</v>
      </c>
      <c r="K2813" s="174">
        <v>0</v>
      </c>
      <c r="L2813" s="174">
        <v>0</v>
      </c>
      <c r="M2813" s="174">
        <v>0</v>
      </c>
      <c r="N2813" s="174">
        <v>0</v>
      </c>
    </row>
    <row r="2814" spans="1:14" hidden="1" outlineLevel="1" x14ac:dyDescent="0.25">
      <c r="A2814" s="175" t="s">
        <v>418</v>
      </c>
      <c r="B2814" s="175" t="s">
        <v>419</v>
      </c>
      <c r="C2814" s="175" t="s">
        <v>159</v>
      </c>
      <c r="D2814" s="175" t="s">
        <v>160</v>
      </c>
      <c r="E2814" s="175"/>
      <c r="F2814" s="174">
        <v>0</v>
      </c>
      <c r="G2814" s="174">
        <v>3744</v>
      </c>
      <c r="H2814" s="174">
        <v>0</v>
      </c>
      <c r="I2814" s="174">
        <v>0</v>
      </c>
      <c r="J2814" s="174">
        <v>0</v>
      </c>
      <c r="K2814" s="174">
        <v>0</v>
      </c>
      <c r="L2814" s="174">
        <v>0</v>
      </c>
      <c r="M2814" s="174">
        <v>0</v>
      </c>
      <c r="N2814" s="174">
        <v>3744</v>
      </c>
    </row>
    <row r="2815" spans="1:14" hidden="1" outlineLevel="1" x14ac:dyDescent="0.25">
      <c r="A2815" s="175" t="s">
        <v>418</v>
      </c>
      <c r="B2815" s="175" t="s">
        <v>419</v>
      </c>
      <c r="C2815" s="175" t="s">
        <v>161</v>
      </c>
      <c r="D2815" s="175" t="s">
        <v>162</v>
      </c>
      <c r="E2815" s="175"/>
      <c r="F2815" s="174">
        <v>8784</v>
      </c>
      <c r="G2815" s="174">
        <v>4896</v>
      </c>
      <c r="H2815" s="174">
        <v>0</v>
      </c>
      <c r="I2815" s="174">
        <v>0</v>
      </c>
      <c r="J2815" s="174">
        <v>54624</v>
      </c>
      <c r="K2815" s="174">
        <v>1536</v>
      </c>
      <c r="L2815" s="174">
        <v>0</v>
      </c>
      <c r="M2815" s="174">
        <v>0</v>
      </c>
      <c r="N2815" s="174">
        <v>69840</v>
      </c>
    </row>
    <row r="2816" spans="1:14" hidden="1" outlineLevel="1" x14ac:dyDescent="0.25">
      <c r="A2816" s="175" t="s">
        <v>418</v>
      </c>
      <c r="B2816" s="175" t="s">
        <v>419</v>
      </c>
      <c r="C2816" s="175" t="s">
        <v>163</v>
      </c>
      <c r="D2816" s="175" t="s">
        <v>164</v>
      </c>
      <c r="E2816" s="175"/>
      <c r="F2816" s="174">
        <v>0</v>
      </c>
      <c r="G2816" s="174">
        <v>0</v>
      </c>
      <c r="H2816" s="174">
        <v>0</v>
      </c>
      <c r="I2816" s="174">
        <v>0</v>
      </c>
      <c r="J2816" s="174">
        <v>0</v>
      </c>
      <c r="K2816" s="174">
        <v>0</v>
      </c>
      <c r="L2816" s="174">
        <v>0</v>
      </c>
      <c r="M2816" s="174">
        <v>0</v>
      </c>
      <c r="N2816" s="174">
        <v>0</v>
      </c>
    </row>
    <row r="2817" spans="1:14" hidden="1" outlineLevel="1" x14ac:dyDescent="0.25">
      <c r="A2817" s="175" t="s">
        <v>418</v>
      </c>
      <c r="B2817" s="175" t="s">
        <v>419</v>
      </c>
      <c r="C2817" s="175" t="s">
        <v>165</v>
      </c>
      <c r="D2817" s="175" t="s">
        <v>166</v>
      </c>
      <c r="E2817" s="175"/>
      <c r="F2817" s="174">
        <v>0</v>
      </c>
      <c r="G2817" s="174">
        <v>0</v>
      </c>
      <c r="H2817" s="174">
        <v>0</v>
      </c>
      <c r="I2817" s="174">
        <v>0</v>
      </c>
      <c r="J2817" s="174">
        <v>15696</v>
      </c>
      <c r="K2817" s="174">
        <v>0</v>
      </c>
      <c r="L2817" s="174">
        <v>0</v>
      </c>
      <c r="M2817" s="174">
        <v>0</v>
      </c>
      <c r="N2817" s="174">
        <v>15696</v>
      </c>
    </row>
    <row r="2818" spans="1:14" hidden="1" outlineLevel="1" x14ac:dyDescent="0.25">
      <c r="A2818" s="175" t="s">
        <v>418</v>
      </c>
      <c r="B2818" s="175" t="s">
        <v>419</v>
      </c>
      <c r="C2818" s="175" t="s">
        <v>167</v>
      </c>
      <c r="D2818" s="175" t="s">
        <v>168</v>
      </c>
      <c r="E2818" s="175"/>
      <c r="F2818" s="174">
        <v>0</v>
      </c>
      <c r="G2818" s="174">
        <v>7552</v>
      </c>
      <c r="H2818" s="174">
        <v>0</v>
      </c>
      <c r="I2818" s="174">
        <v>0</v>
      </c>
      <c r="J2818" s="174">
        <v>0</v>
      </c>
      <c r="K2818" s="174">
        <v>87872</v>
      </c>
      <c r="L2818" s="174">
        <v>0</v>
      </c>
      <c r="M2818" s="174">
        <v>0</v>
      </c>
      <c r="N2818" s="174">
        <v>95424</v>
      </c>
    </row>
    <row r="2819" spans="1:14" hidden="1" outlineLevel="1" x14ac:dyDescent="0.25">
      <c r="A2819" s="175" t="s">
        <v>418</v>
      </c>
      <c r="B2819" s="175" t="s">
        <v>419</v>
      </c>
      <c r="C2819" s="175" t="s">
        <v>169</v>
      </c>
      <c r="D2819" s="175" t="s">
        <v>170</v>
      </c>
      <c r="E2819" s="175"/>
      <c r="F2819" s="174">
        <v>0</v>
      </c>
      <c r="G2819" s="174">
        <v>0</v>
      </c>
      <c r="H2819" s="174">
        <v>0</v>
      </c>
      <c r="I2819" s="174">
        <v>0</v>
      </c>
      <c r="J2819" s="174">
        <v>0</v>
      </c>
      <c r="K2819" s="174">
        <v>0</v>
      </c>
      <c r="L2819" s="174">
        <v>0</v>
      </c>
      <c r="M2819" s="174">
        <v>0</v>
      </c>
      <c r="N2819" s="174">
        <v>0</v>
      </c>
    </row>
    <row r="2820" spans="1:14" hidden="1" outlineLevel="1" x14ac:dyDescent="0.25">
      <c r="A2820" s="175" t="s">
        <v>418</v>
      </c>
      <c r="B2820" s="175" t="s">
        <v>419</v>
      </c>
      <c r="C2820" s="175" t="s">
        <v>171</v>
      </c>
      <c r="D2820" s="175" t="s">
        <v>172</v>
      </c>
      <c r="E2820" s="175"/>
      <c r="F2820" s="174">
        <v>192</v>
      </c>
      <c r="G2820" s="174">
        <v>48</v>
      </c>
      <c r="H2820" s="174">
        <v>0</v>
      </c>
      <c r="I2820" s="174">
        <v>0</v>
      </c>
      <c r="J2820" s="174">
        <v>512</v>
      </c>
      <c r="K2820" s="174">
        <v>0</v>
      </c>
      <c r="L2820" s="174">
        <v>0</v>
      </c>
      <c r="M2820" s="174">
        <v>0</v>
      </c>
      <c r="N2820" s="174">
        <v>752</v>
      </c>
    </row>
    <row r="2821" spans="1:14" hidden="1" outlineLevel="1" x14ac:dyDescent="0.25">
      <c r="A2821" s="175" t="s">
        <v>418</v>
      </c>
      <c r="B2821" s="175" t="s">
        <v>419</v>
      </c>
      <c r="C2821" s="175" t="s">
        <v>173</v>
      </c>
      <c r="D2821" s="175" t="s">
        <v>174</v>
      </c>
      <c r="E2821" s="175"/>
      <c r="F2821" s="174">
        <v>0</v>
      </c>
      <c r="G2821" s="174">
        <v>0</v>
      </c>
      <c r="H2821" s="174">
        <v>0</v>
      </c>
      <c r="I2821" s="174">
        <v>0</v>
      </c>
      <c r="J2821" s="174">
        <v>0</v>
      </c>
      <c r="K2821" s="174">
        <v>0</v>
      </c>
      <c r="L2821" s="174">
        <v>0</v>
      </c>
      <c r="M2821" s="174">
        <v>0</v>
      </c>
      <c r="N2821" s="174">
        <v>0</v>
      </c>
    </row>
    <row r="2822" spans="1:14" hidden="1" outlineLevel="1" x14ac:dyDescent="0.25">
      <c r="A2822" s="175" t="s">
        <v>418</v>
      </c>
      <c r="B2822" s="175" t="s">
        <v>419</v>
      </c>
      <c r="C2822" s="175" t="s">
        <v>175</v>
      </c>
      <c r="D2822" s="175" t="s">
        <v>176</v>
      </c>
      <c r="E2822" s="175"/>
      <c r="F2822" s="174">
        <v>0</v>
      </c>
      <c r="G2822" s="174">
        <v>0</v>
      </c>
      <c r="H2822" s="174">
        <v>0</v>
      </c>
      <c r="I2822" s="174">
        <v>0</v>
      </c>
      <c r="J2822" s="174">
        <v>0</v>
      </c>
      <c r="K2822" s="174">
        <v>0</v>
      </c>
      <c r="L2822" s="174">
        <v>0</v>
      </c>
      <c r="M2822" s="174">
        <v>0</v>
      </c>
      <c r="N2822" s="174">
        <v>0</v>
      </c>
    </row>
    <row r="2823" spans="1:14" hidden="1" outlineLevel="1" x14ac:dyDescent="0.25">
      <c r="A2823" s="175" t="s">
        <v>418</v>
      </c>
      <c r="B2823" s="175" t="s">
        <v>419</v>
      </c>
      <c r="C2823" s="175" t="s">
        <v>177</v>
      </c>
      <c r="D2823" s="175" t="s">
        <v>178</v>
      </c>
      <c r="E2823" s="175"/>
      <c r="F2823" s="174">
        <v>15792</v>
      </c>
      <c r="G2823" s="174">
        <v>0</v>
      </c>
      <c r="H2823" s="174">
        <v>0</v>
      </c>
      <c r="I2823" s="174">
        <v>0</v>
      </c>
      <c r="J2823" s="174">
        <v>0</v>
      </c>
      <c r="K2823" s="174">
        <v>0</v>
      </c>
      <c r="L2823" s="174">
        <v>0</v>
      </c>
      <c r="M2823" s="174">
        <v>0</v>
      </c>
      <c r="N2823" s="174">
        <v>15792</v>
      </c>
    </row>
    <row r="2824" spans="1:14" hidden="1" outlineLevel="1" x14ac:dyDescent="0.25">
      <c r="A2824" s="175" t="s">
        <v>418</v>
      </c>
      <c r="B2824" s="175" t="s">
        <v>419</v>
      </c>
      <c r="C2824" s="175" t="s">
        <v>179</v>
      </c>
      <c r="D2824" s="175" t="s">
        <v>180</v>
      </c>
      <c r="E2824" s="175"/>
      <c r="F2824" s="174">
        <v>10816</v>
      </c>
      <c r="G2824" s="174">
        <v>0</v>
      </c>
      <c r="H2824" s="174">
        <v>0</v>
      </c>
      <c r="I2824" s="174">
        <v>0</v>
      </c>
      <c r="J2824" s="174">
        <v>0</v>
      </c>
      <c r="K2824" s="174">
        <v>0</v>
      </c>
      <c r="L2824" s="174">
        <v>0</v>
      </c>
      <c r="M2824" s="174">
        <v>0</v>
      </c>
      <c r="N2824" s="174">
        <v>10816</v>
      </c>
    </row>
    <row r="2825" spans="1:14" hidden="1" outlineLevel="1" x14ac:dyDescent="0.25">
      <c r="A2825" s="175" t="s">
        <v>418</v>
      </c>
      <c r="B2825" s="175" t="s">
        <v>419</v>
      </c>
      <c r="C2825" s="175" t="s">
        <v>181</v>
      </c>
      <c r="D2825" s="175" t="s">
        <v>182</v>
      </c>
      <c r="E2825" s="175"/>
      <c r="F2825" s="174">
        <v>0</v>
      </c>
      <c r="G2825" s="174">
        <v>0</v>
      </c>
      <c r="H2825" s="174">
        <v>0</v>
      </c>
      <c r="I2825" s="174">
        <v>0</v>
      </c>
      <c r="J2825" s="174">
        <v>0</v>
      </c>
      <c r="K2825" s="174">
        <v>96</v>
      </c>
      <c r="L2825" s="174">
        <v>0</v>
      </c>
      <c r="M2825" s="174">
        <v>0</v>
      </c>
      <c r="N2825" s="174">
        <v>96</v>
      </c>
    </row>
    <row r="2826" spans="1:14" hidden="1" outlineLevel="1" x14ac:dyDescent="0.25">
      <c r="A2826" s="175" t="s">
        <v>418</v>
      </c>
      <c r="B2826" s="175" t="s">
        <v>419</v>
      </c>
      <c r="C2826" s="175" t="s">
        <v>183</v>
      </c>
      <c r="D2826" s="175" t="s">
        <v>184</v>
      </c>
      <c r="E2826" s="175"/>
      <c r="F2826" s="174">
        <v>0</v>
      </c>
      <c r="G2826" s="174">
        <v>0</v>
      </c>
      <c r="H2826" s="174">
        <v>0</v>
      </c>
      <c r="I2826" s="174">
        <v>0</v>
      </c>
      <c r="J2826" s="174">
        <v>0</v>
      </c>
      <c r="K2826" s="174">
        <v>0</v>
      </c>
      <c r="L2826" s="174">
        <v>0</v>
      </c>
      <c r="M2826" s="174">
        <v>0</v>
      </c>
      <c r="N2826" s="174">
        <v>0</v>
      </c>
    </row>
    <row r="2827" spans="1:14" hidden="1" outlineLevel="1" x14ac:dyDescent="0.25">
      <c r="A2827" s="175" t="s">
        <v>418</v>
      </c>
      <c r="B2827" s="175" t="s">
        <v>419</v>
      </c>
      <c r="C2827" s="175" t="s">
        <v>185</v>
      </c>
      <c r="D2827" s="175" t="s">
        <v>186</v>
      </c>
      <c r="E2827" s="175"/>
      <c r="F2827" s="174">
        <v>1008</v>
      </c>
      <c r="G2827" s="174">
        <v>0</v>
      </c>
      <c r="H2827" s="174">
        <v>0</v>
      </c>
      <c r="I2827" s="174">
        <v>0</v>
      </c>
      <c r="J2827" s="174">
        <v>0</v>
      </c>
      <c r="K2827" s="174">
        <v>11824</v>
      </c>
      <c r="L2827" s="174">
        <v>0</v>
      </c>
      <c r="M2827" s="174">
        <v>0</v>
      </c>
      <c r="N2827" s="174">
        <v>12832</v>
      </c>
    </row>
    <row r="2828" spans="1:14" hidden="1" outlineLevel="1" x14ac:dyDescent="0.25">
      <c r="A2828" s="175" t="s">
        <v>418</v>
      </c>
      <c r="B2828" s="175" t="s">
        <v>419</v>
      </c>
      <c r="C2828" s="175" t="s">
        <v>187</v>
      </c>
      <c r="D2828" s="175" t="s">
        <v>188</v>
      </c>
      <c r="E2828" s="175"/>
      <c r="F2828" s="174">
        <v>0</v>
      </c>
      <c r="G2828" s="174">
        <v>0</v>
      </c>
      <c r="H2828" s="174">
        <v>0</v>
      </c>
      <c r="I2828" s="174">
        <v>0</v>
      </c>
      <c r="J2828" s="174">
        <v>0</v>
      </c>
      <c r="K2828" s="174">
        <v>0</v>
      </c>
      <c r="L2828" s="174">
        <v>0</v>
      </c>
      <c r="M2828" s="174">
        <v>0</v>
      </c>
      <c r="N2828" s="174">
        <v>0</v>
      </c>
    </row>
    <row r="2829" spans="1:14" hidden="1" outlineLevel="1" x14ac:dyDescent="0.25">
      <c r="A2829" s="175" t="s">
        <v>418</v>
      </c>
      <c r="B2829" s="175" t="s">
        <v>419</v>
      </c>
      <c r="C2829" s="175" t="s">
        <v>189</v>
      </c>
      <c r="D2829" s="175" t="s">
        <v>190</v>
      </c>
      <c r="E2829" s="175"/>
      <c r="F2829" s="174">
        <v>0</v>
      </c>
      <c r="G2829" s="174">
        <v>0</v>
      </c>
      <c r="H2829" s="174">
        <v>0</v>
      </c>
      <c r="I2829" s="174">
        <v>0</v>
      </c>
      <c r="J2829" s="174">
        <v>0</v>
      </c>
      <c r="K2829" s="174">
        <v>0</v>
      </c>
      <c r="L2829" s="174">
        <v>0</v>
      </c>
      <c r="M2829" s="174">
        <v>0</v>
      </c>
      <c r="N2829" s="174">
        <v>0</v>
      </c>
    </row>
    <row r="2830" spans="1:14" hidden="1" outlineLevel="1" x14ac:dyDescent="0.25">
      <c r="A2830" s="175" t="s">
        <v>418</v>
      </c>
      <c r="B2830" s="175" t="s">
        <v>419</v>
      </c>
      <c r="C2830" s="175" t="s">
        <v>191</v>
      </c>
      <c r="D2830" s="175" t="s">
        <v>192</v>
      </c>
      <c r="E2830" s="175"/>
      <c r="F2830" s="174">
        <v>0</v>
      </c>
      <c r="G2830" s="174">
        <v>3168</v>
      </c>
      <c r="H2830" s="174">
        <v>0</v>
      </c>
      <c r="I2830" s="174">
        <v>0</v>
      </c>
      <c r="J2830" s="174">
        <v>0</v>
      </c>
      <c r="K2830" s="174">
        <v>0</v>
      </c>
      <c r="L2830" s="174">
        <v>0</v>
      </c>
      <c r="M2830" s="174">
        <v>0</v>
      </c>
      <c r="N2830" s="174">
        <v>3168</v>
      </c>
    </row>
    <row r="2831" spans="1:14" hidden="1" outlineLevel="1" x14ac:dyDescent="0.25">
      <c r="A2831" s="175" t="s">
        <v>418</v>
      </c>
      <c r="B2831" s="175" t="s">
        <v>419</v>
      </c>
      <c r="C2831" s="175" t="s">
        <v>193</v>
      </c>
      <c r="D2831" s="175" t="s">
        <v>194</v>
      </c>
      <c r="E2831" s="175"/>
      <c r="F2831" s="174">
        <v>0</v>
      </c>
      <c r="G2831" s="174">
        <v>0</v>
      </c>
      <c r="H2831" s="174">
        <v>0</v>
      </c>
      <c r="I2831" s="174">
        <v>0</v>
      </c>
      <c r="J2831" s="174">
        <v>0</v>
      </c>
      <c r="K2831" s="174">
        <v>0</v>
      </c>
      <c r="L2831" s="174">
        <v>0</v>
      </c>
      <c r="M2831" s="174">
        <v>0</v>
      </c>
      <c r="N2831" s="174">
        <v>0</v>
      </c>
    </row>
    <row r="2832" spans="1:14" hidden="1" outlineLevel="1" x14ac:dyDescent="0.25">
      <c r="A2832" s="175" t="s">
        <v>418</v>
      </c>
      <c r="B2832" s="175" t="s">
        <v>419</v>
      </c>
      <c r="C2832" s="175" t="s">
        <v>195</v>
      </c>
      <c r="D2832" s="175" t="s">
        <v>196</v>
      </c>
      <c r="E2832" s="175"/>
      <c r="F2832" s="174">
        <v>0</v>
      </c>
      <c r="G2832" s="174">
        <v>0</v>
      </c>
      <c r="H2832" s="174">
        <v>0</v>
      </c>
      <c r="I2832" s="174">
        <v>0</v>
      </c>
      <c r="J2832" s="174">
        <v>0</v>
      </c>
      <c r="K2832" s="174">
        <v>0</v>
      </c>
      <c r="L2832" s="174">
        <v>0</v>
      </c>
      <c r="M2832" s="174">
        <v>0</v>
      </c>
      <c r="N2832" s="174">
        <v>0</v>
      </c>
    </row>
    <row r="2833" spans="1:14" hidden="1" outlineLevel="1" x14ac:dyDescent="0.25">
      <c r="A2833" s="175" t="s">
        <v>418</v>
      </c>
      <c r="B2833" s="175" t="s">
        <v>419</v>
      </c>
      <c r="C2833" s="175" t="s">
        <v>197</v>
      </c>
      <c r="D2833" s="175" t="s">
        <v>198</v>
      </c>
      <c r="E2833" s="175"/>
      <c r="F2833" s="174">
        <v>0</v>
      </c>
      <c r="G2833" s="174">
        <v>0</v>
      </c>
      <c r="H2833" s="174">
        <v>0</v>
      </c>
      <c r="I2833" s="174">
        <v>0</v>
      </c>
      <c r="J2833" s="174">
        <v>5280</v>
      </c>
      <c r="K2833" s="174">
        <v>0</v>
      </c>
      <c r="L2833" s="174">
        <v>0</v>
      </c>
      <c r="M2833" s="174">
        <v>0</v>
      </c>
      <c r="N2833" s="174">
        <v>5280</v>
      </c>
    </row>
    <row r="2834" spans="1:14" hidden="1" outlineLevel="1" x14ac:dyDescent="0.25">
      <c r="A2834" s="175" t="s">
        <v>418</v>
      </c>
      <c r="B2834" s="175" t="s">
        <v>419</v>
      </c>
      <c r="C2834" s="175" t="s">
        <v>199</v>
      </c>
      <c r="D2834" s="175" t="s">
        <v>200</v>
      </c>
      <c r="E2834" s="175"/>
      <c r="F2834" s="174">
        <v>384</v>
      </c>
      <c r="G2834" s="174">
        <v>0</v>
      </c>
      <c r="H2834" s="174">
        <v>0</v>
      </c>
      <c r="I2834" s="174">
        <v>0</v>
      </c>
      <c r="J2834" s="174">
        <v>0</v>
      </c>
      <c r="K2834" s="174">
        <v>0</v>
      </c>
      <c r="L2834" s="174">
        <v>0</v>
      </c>
      <c r="M2834" s="174">
        <v>0</v>
      </c>
      <c r="N2834" s="174">
        <v>384</v>
      </c>
    </row>
    <row r="2835" spans="1:14" hidden="1" outlineLevel="1" x14ac:dyDescent="0.25">
      <c r="A2835" s="175" t="s">
        <v>418</v>
      </c>
      <c r="B2835" s="175" t="s">
        <v>419</v>
      </c>
      <c r="C2835" s="175" t="s">
        <v>201</v>
      </c>
      <c r="D2835" s="175" t="s">
        <v>202</v>
      </c>
      <c r="E2835" s="175"/>
      <c r="F2835" s="174">
        <v>240</v>
      </c>
      <c r="G2835" s="174">
        <v>0</v>
      </c>
      <c r="H2835" s="174">
        <v>0</v>
      </c>
      <c r="I2835" s="174">
        <v>0</v>
      </c>
      <c r="J2835" s="174">
        <v>4272</v>
      </c>
      <c r="K2835" s="174">
        <v>0</v>
      </c>
      <c r="L2835" s="174">
        <v>0</v>
      </c>
      <c r="M2835" s="174">
        <v>0</v>
      </c>
      <c r="N2835" s="174">
        <v>4512</v>
      </c>
    </row>
    <row r="2836" spans="1:14" hidden="1" outlineLevel="1" x14ac:dyDescent="0.25">
      <c r="A2836" s="175" t="s">
        <v>418</v>
      </c>
      <c r="B2836" s="175" t="s">
        <v>419</v>
      </c>
      <c r="C2836" s="175" t="s">
        <v>203</v>
      </c>
      <c r="D2836" s="175" t="s">
        <v>204</v>
      </c>
      <c r="E2836" s="175"/>
      <c r="F2836" s="174">
        <v>31296</v>
      </c>
      <c r="G2836" s="174">
        <v>0</v>
      </c>
      <c r="H2836" s="174">
        <v>0</v>
      </c>
      <c r="I2836" s="174">
        <v>0</v>
      </c>
      <c r="J2836" s="174">
        <v>0</v>
      </c>
      <c r="K2836" s="174">
        <v>0</v>
      </c>
      <c r="L2836" s="174">
        <v>0</v>
      </c>
      <c r="M2836" s="174">
        <v>0</v>
      </c>
      <c r="N2836" s="174">
        <v>31296</v>
      </c>
    </row>
    <row r="2837" spans="1:14" hidden="1" outlineLevel="1" x14ac:dyDescent="0.25">
      <c r="A2837" s="175" t="s">
        <v>418</v>
      </c>
      <c r="B2837" s="175" t="s">
        <v>419</v>
      </c>
      <c r="C2837" s="175" t="s">
        <v>205</v>
      </c>
      <c r="D2837" s="175" t="s">
        <v>206</v>
      </c>
      <c r="E2837" s="175"/>
      <c r="F2837" s="174">
        <v>11024</v>
      </c>
      <c r="G2837" s="174">
        <v>0</v>
      </c>
      <c r="H2837" s="174">
        <v>0</v>
      </c>
      <c r="I2837" s="174">
        <v>0</v>
      </c>
      <c r="J2837" s="174">
        <v>4272</v>
      </c>
      <c r="K2837" s="174">
        <v>0</v>
      </c>
      <c r="L2837" s="174">
        <v>0</v>
      </c>
      <c r="M2837" s="174">
        <v>0</v>
      </c>
      <c r="N2837" s="174">
        <v>15296</v>
      </c>
    </row>
    <row r="2838" spans="1:14" hidden="1" outlineLevel="1" x14ac:dyDescent="0.25">
      <c r="A2838" s="175" t="s">
        <v>418</v>
      </c>
      <c r="B2838" s="175" t="s">
        <v>419</v>
      </c>
      <c r="C2838" s="175" t="s">
        <v>207</v>
      </c>
      <c r="D2838" s="175" t="s">
        <v>208</v>
      </c>
      <c r="E2838" s="175"/>
      <c r="F2838" s="174">
        <v>0</v>
      </c>
      <c r="G2838" s="174">
        <v>0</v>
      </c>
      <c r="H2838" s="174">
        <v>0</v>
      </c>
      <c r="I2838" s="174">
        <v>0</v>
      </c>
      <c r="J2838" s="174">
        <v>0</v>
      </c>
      <c r="K2838" s="174">
        <v>0</v>
      </c>
      <c r="L2838" s="174">
        <v>0</v>
      </c>
      <c r="M2838" s="174">
        <v>0</v>
      </c>
      <c r="N2838" s="174">
        <v>0</v>
      </c>
    </row>
    <row r="2839" spans="1:14" hidden="1" outlineLevel="1" x14ac:dyDescent="0.25">
      <c r="A2839" s="175" t="s">
        <v>418</v>
      </c>
      <c r="B2839" s="175" t="s">
        <v>419</v>
      </c>
      <c r="C2839" s="175" t="s">
        <v>209</v>
      </c>
      <c r="D2839" s="175" t="s">
        <v>210</v>
      </c>
      <c r="E2839" s="175"/>
      <c r="F2839" s="174">
        <v>84432</v>
      </c>
      <c r="G2839" s="174">
        <v>19408</v>
      </c>
      <c r="H2839" s="174">
        <v>0</v>
      </c>
      <c r="I2839" s="174">
        <v>0</v>
      </c>
      <c r="J2839" s="174">
        <v>84656</v>
      </c>
      <c r="K2839" s="174">
        <v>101328</v>
      </c>
      <c r="L2839" s="174">
        <v>0</v>
      </c>
      <c r="M2839" s="174">
        <v>0</v>
      </c>
      <c r="N2839" s="174">
        <v>289824</v>
      </c>
    </row>
    <row r="2840" spans="1:14" hidden="1" outlineLevel="1" x14ac:dyDescent="0.25">
      <c r="D2840" s="173" t="s">
        <v>211</v>
      </c>
      <c r="E2840" s="173"/>
    </row>
    <row r="2841" spans="1:14" hidden="1" outlineLevel="1" x14ac:dyDescent="0.25">
      <c r="A2841" s="175" t="s">
        <v>418</v>
      </c>
      <c r="B2841" s="175" t="s">
        <v>419</v>
      </c>
      <c r="C2841" s="175" t="s">
        <v>212</v>
      </c>
      <c r="D2841" s="175" t="s">
        <v>213</v>
      </c>
      <c r="E2841" s="175"/>
      <c r="F2841" s="174">
        <v>0</v>
      </c>
      <c r="G2841" s="174">
        <v>0</v>
      </c>
      <c r="H2841" s="174">
        <v>0</v>
      </c>
      <c r="I2841" s="174">
        <v>0</v>
      </c>
      <c r="J2841" s="174">
        <v>0</v>
      </c>
      <c r="K2841" s="174">
        <v>0</v>
      </c>
      <c r="L2841" s="174">
        <v>0</v>
      </c>
      <c r="M2841" s="174">
        <v>0</v>
      </c>
      <c r="N2841" s="174">
        <v>0</v>
      </c>
    </row>
    <row r="2842" spans="1:14" hidden="1" outlineLevel="1" x14ac:dyDescent="0.25">
      <c r="A2842" s="175" t="s">
        <v>418</v>
      </c>
      <c r="B2842" s="175" t="s">
        <v>419</v>
      </c>
      <c r="C2842" s="175" t="s">
        <v>214</v>
      </c>
      <c r="D2842" s="175" t="s">
        <v>215</v>
      </c>
      <c r="E2842" s="175"/>
      <c r="F2842" s="174">
        <v>0</v>
      </c>
      <c r="G2842" s="174">
        <v>0</v>
      </c>
      <c r="H2842" s="174">
        <v>0</v>
      </c>
      <c r="I2842" s="174">
        <v>0</v>
      </c>
      <c r="J2842" s="174">
        <v>0</v>
      </c>
      <c r="K2842" s="174">
        <v>0</v>
      </c>
      <c r="L2842" s="174">
        <v>0</v>
      </c>
      <c r="M2842" s="174">
        <v>0</v>
      </c>
      <c r="N2842" s="174">
        <v>0</v>
      </c>
    </row>
    <row r="2843" spans="1:14" hidden="1" outlineLevel="1" x14ac:dyDescent="0.25">
      <c r="A2843" s="175" t="s">
        <v>418</v>
      </c>
      <c r="B2843" s="175" t="s">
        <v>419</v>
      </c>
      <c r="C2843" s="175" t="s">
        <v>216</v>
      </c>
      <c r="D2843" s="175" t="s">
        <v>217</v>
      </c>
      <c r="E2843" s="175"/>
      <c r="F2843" s="174">
        <v>0</v>
      </c>
      <c r="G2843" s="174">
        <v>0</v>
      </c>
      <c r="H2843" s="174">
        <v>0</v>
      </c>
      <c r="I2843" s="174">
        <v>0</v>
      </c>
      <c r="J2843" s="174">
        <v>0</v>
      </c>
      <c r="K2843" s="174">
        <v>0</v>
      </c>
      <c r="L2843" s="174">
        <v>0</v>
      </c>
      <c r="M2843" s="174">
        <v>0</v>
      </c>
      <c r="N2843" s="174">
        <v>0</v>
      </c>
    </row>
    <row r="2844" spans="1:14" hidden="1" outlineLevel="1" x14ac:dyDescent="0.25">
      <c r="A2844" s="175" t="s">
        <v>418</v>
      </c>
      <c r="B2844" s="175" t="s">
        <v>419</v>
      </c>
      <c r="C2844" s="175" t="s">
        <v>218</v>
      </c>
      <c r="D2844" s="175" t="s">
        <v>219</v>
      </c>
      <c r="E2844" s="175"/>
      <c r="F2844" s="174">
        <v>0</v>
      </c>
      <c r="G2844" s="174">
        <v>0</v>
      </c>
      <c r="H2844" s="174">
        <v>0</v>
      </c>
      <c r="I2844" s="174">
        <v>0</v>
      </c>
      <c r="J2844" s="174">
        <v>0</v>
      </c>
      <c r="K2844" s="174">
        <v>0</v>
      </c>
      <c r="L2844" s="174">
        <v>0</v>
      </c>
      <c r="M2844" s="174">
        <v>0</v>
      </c>
      <c r="N2844" s="174">
        <v>0</v>
      </c>
    </row>
    <row r="2845" spans="1:14" hidden="1" outlineLevel="1" x14ac:dyDescent="0.25">
      <c r="A2845" s="175" t="s">
        <v>418</v>
      </c>
      <c r="B2845" s="175" t="s">
        <v>419</v>
      </c>
      <c r="C2845" s="175" t="s">
        <v>482</v>
      </c>
      <c r="D2845" s="175" t="s">
        <v>483</v>
      </c>
      <c r="E2845" s="175"/>
      <c r="F2845" s="174">
        <v>0</v>
      </c>
      <c r="G2845" s="174">
        <v>0</v>
      </c>
      <c r="H2845" s="174">
        <v>0</v>
      </c>
      <c r="I2845" s="174">
        <v>0</v>
      </c>
      <c r="J2845" s="174">
        <v>0</v>
      </c>
      <c r="K2845" s="174">
        <v>0</v>
      </c>
      <c r="L2845" s="174">
        <v>0</v>
      </c>
      <c r="M2845" s="174">
        <v>0</v>
      </c>
      <c r="N2845" s="174">
        <v>0</v>
      </c>
    </row>
    <row r="2846" spans="1:14" hidden="1" outlineLevel="1" x14ac:dyDescent="0.25">
      <c r="A2846" s="175" t="s">
        <v>418</v>
      </c>
      <c r="B2846" s="175" t="s">
        <v>419</v>
      </c>
      <c r="C2846" s="175" t="s">
        <v>484</v>
      </c>
      <c r="D2846" s="175" t="s">
        <v>220</v>
      </c>
      <c r="E2846" s="175"/>
      <c r="F2846" s="174">
        <v>0</v>
      </c>
      <c r="G2846" s="174">
        <v>0</v>
      </c>
      <c r="H2846" s="174">
        <v>0</v>
      </c>
      <c r="I2846" s="174">
        <v>0</v>
      </c>
      <c r="J2846" s="174">
        <v>0</v>
      </c>
      <c r="K2846" s="174">
        <v>0</v>
      </c>
      <c r="L2846" s="174">
        <v>0</v>
      </c>
      <c r="M2846" s="174">
        <v>0</v>
      </c>
      <c r="N2846" s="174">
        <v>0</v>
      </c>
    </row>
    <row r="2847" spans="1:14" hidden="1" outlineLevel="1" x14ac:dyDescent="0.25"/>
    <row r="2848" spans="1:14" hidden="1" outlineLevel="1" x14ac:dyDescent="0.25"/>
    <row r="2849" spans="1:14" hidden="1" outlineLevel="1" x14ac:dyDescent="0.25">
      <c r="A2849" s="173" t="s">
        <v>420</v>
      </c>
    </row>
    <row r="2850" spans="1:14" hidden="1" outlineLevel="1" x14ac:dyDescent="0.25">
      <c r="A2850" s="175" t="s">
        <v>6</v>
      </c>
      <c r="B2850" s="175" t="s">
        <v>143</v>
      </c>
      <c r="C2850" s="175" t="s">
        <v>14</v>
      </c>
      <c r="D2850" s="173" t="s">
        <v>144</v>
      </c>
      <c r="E2850" s="173"/>
      <c r="F2850" s="174" t="s">
        <v>145</v>
      </c>
      <c r="G2850" s="174" t="s">
        <v>146</v>
      </c>
      <c r="H2850" s="174" t="s">
        <v>147</v>
      </c>
      <c r="I2850" s="174" t="s">
        <v>148</v>
      </c>
      <c r="J2850" s="174" t="s">
        <v>149</v>
      </c>
      <c r="K2850" s="174" t="s">
        <v>150</v>
      </c>
      <c r="L2850" s="174" t="s">
        <v>151</v>
      </c>
      <c r="M2850" s="174" t="s">
        <v>152</v>
      </c>
      <c r="N2850" s="174" t="s">
        <v>5</v>
      </c>
    </row>
    <row r="2851" spans="1:14" hidden="1" outlineLevel="1" x14ac:dyDescent="0.25">
      <c r="A2851" s="175" t="s">
        <v>421</v>
      </c>
      <c r="B2851" s="175" t="s">
        <v>422</v>
      </c>
      <c r="C2851" s="175" t="s">
        <v>155</v>
      </c>
      <c r="D2851" s="175" t="s">
        <v>156</v>
      </c>
      <c r="E2851" s="175"/>
      <c r="F2851" s="174">
        <v>0</v>
      </c>
      <c r="G2851" s="174">
        <v>0</v>
      </c>
      <c r="H2851" s="174">
        <v>0</v>
      </c>
      <c r="I2851" s="174">
        <v>0</v>
      </c>
      <c r="J2851" s="174">
        <v>0</v>
      </c>
      <c r="K2851" s="174">
        <v>0</v>
      </c>
      <c r="L2851" s="174">
        <v>0</v>
      </c>
      <c r="M2851" s="174">
        <v>0</v>
      </c>
      <c r="N2851" s="174">
        <v>0</v>
      </c>
    </row>
    <row r="2852" spans="1:14" hidden="1" outlineLevel="1" x14ac:dyDescent="0.25">
      <c r="A2852" s="175" t="s">
        <v>421</v>
      </c>
      <c r="B2852" s="175" t="s">
        <v>422</v>
      </c>
      <c r="C2852" s="175" t="s">
        <v>157</v>
      </c>
      <c r="D2852" s="175" t="s">
        <v>158</v>
      </c>
      <c r="E2852" s="175"/>
      <c r="F2852" s="174">
        <v>0</v>
      </c>
      <c r="G2852" s="174">
        <v>0</v>
      </c>
      <c r="H2852" s="174">
        <v>0</v>
      </c>
      <c r="I2852" s="174">
        <v>0</v>
      </c>
      <c r="J2852" s="174">
        <v>3904</v>
      </c>
      <c r="K2852" s="174">
        <v>0</v>
      </c>
      <c r="L2852" s="174">
        <v>0</v>
      </c>
      <c r="M2852" s="174">
        <v>0</v>
      </c>
      <c r="N2852" s="174">
        <v>3904</v>
      </c>
    </row>
    <row r="2853" spans="1:14" hidden="1" outlineLevel="1" x14ac:dyDescent="0.25">
      <c r="A2853" s="175" t="s">
        <v>421</v>
      </c>
      <c r="B2853" s="175" t="s">
        <v>422</v>
      </c>
      <c r="C2853" s="175" t="s">
        <v>159</v>
      </c>
      <c r="D2853" s="175" t="s">
        <v>160</v>
      </c>
      <c r="E2853" s="175"/>
      <c r="F2853" s="174">
        <v>0</v>
      </c>
      <c r="G2853" s="174">
        <v>24576</v>
      </c>
      <c r="H2853" s="174">
        <v>0</v>
      </c>
      <c r="I2853" s="174">
        <v>0</v>
      </c>
      <c r="J2853" s="174">
        <v>0</v>
      </c>
      <c r="K2853" s="174">
        <v>0</v>
      </c>
      <c r="L2853" s="174">
        <v>0</v>
      </c>
      <c r="M2853" s="174">
        <v>0</v>
      </c>
      <c r="N2853" s="174">
        <v>24576</v>
      </c>
    </row>
    <row r="2854" spans="1:14" hidden="1" outlineLevel="1" x14ac:dyDescent="0.25">
      <c r="A2854" s="175" t="s">
        <v>421</v>
      </c>
      <c r="B2854" s="175" t="s">
        <v>422</v>
      </c>
      <c r="C2854" s="175" t="s">
        <v>161</v>
      </c>
      <c r="D2854" s="175" t="s">
        <v>162</v>
      </c>
      <c r="E2854" s="175"/>
      <c r="F2854" s="174">
        <v>4032</v>
      </c>
      <c r="G2854" s="174">
        <v>20832</v>
      </c>
      <c r="H2854" s="174">
        <v>0</v>
      </c>
      <c r="I2854" s="174">
        <v>0</v>
      </c>
      <c r="J2854" s="174">
        <v>48</v>
      </c>
      <c r="K2854" s="174">
        <v>0</v>
      </c>
      <c r="L2854" s="174">
        <v>0</v>
      </c>
      <c r="M2854" s="174">
        <v>0</v>
      </c>
      <c r="N2854" s="174">
        <v>24912</v>
      </c>
    </row>
    <row r="2855" spans="1:14" hidden="1" outlineLevel="1" x14ac:dyDescent="0.25">
      <c r="A2855" s="175" t="s">
        <v>421</v>
      </c>
      <c r="B2855" s="175" t="s">
        <v>422</v>
      </c>
      <c r="C2855" s="175" t="s">
        <v>163</v>
      </c>
      <c r="D2855" s="175" t="s">
        <v>164</v>
      </c>
      <c r="E2855" s="175"/>
      <c r="F2855" s="174">
        <v>0</v>
      </c>
      <c r="G2855" s="174">
        <v>0</v>
      </c>
      <c r="H2855" s="174">
        <v>0</v>
      </c>
      <c r="I2855" s="174">
        <v>0</v>
      </c>
      <c r="J2855" s="174">
        <v>0</v>
      </c>
      <c r="K2855" s="174">
        <v>0</v>
      </c>
      <c r="L2855" s="174">
        <v>0</v>
      </c>
      <c r="M2855" s="174">
        <v>0</v>
      </c>
      <c r="N2855" s="174">
        <v>0</v>
      </c>
    </row>
    <row r="2856" spans="1:14" hidden="1" outlineLevel="1" x14ac:dyDescent="0.25">
      <c r="A2856" s="175" t="s">
        <v>421</v>
      </c>
      <c r="B2856" s="175" t="s">
        <v>422</v>
      </c>
      <c r="C2856" s="175" t="s">
        <v>165</v>
      </c>
      <c r="D2856" s="175" t="s">
        <v>166</v>
      </c>
      <c r="E2856" s="175"/>
      <c r="F2856" s="174">
        <v>0</v>
      </c>
      <c r="G2856" s="174">
        <v>0</v>
      </c>
      <c r="H2856" s="174">
        <v>0</v>
      </c>
      <c r="I2856" s="174">
        <v>0</v>
      </c>
      <c r="J2856" s="174">
        <v>3360</v>
      </c>
      <c r="K2856" s="174">
        <v>0</v>
      </c>
      <c r="L2856" s="174">
        <v>0</v>
      </c>
      <c r="M2856" s="174">
        <v>0</v>
      </c>
      <c r="N2856" s="174">
        <v>3360</v>
      </c>
    </row>
    <row r="2857" spans="1:14" hidden="1" outlineLevel="1" x14ac:dyDescent="0.25">
      <c r="A2857" s="175" t="s">
        <v>421</v>
      </c>
      <c r="B2857" s="175" t="s">
        <v>422</v>
      </c>
      <c r="C2857" s="175" t="s">
        <v>167</v>
      </c>
      <c r="D2857" s="175" t="s">
        <v>168</v>
      </c>
      <c r="E2857" s="175"/>
      <c r="F2857" s="174">
        <v>0</v>
      </c>
      <c r="G2857" s="174">
        <v>14336</v>
      </c>
      <c r="H2857" s="174">
        <v>0</v>
      </c>
      <c r="I2857" s="174">
        <v>0</v>
      </c>
      <c r="J2857" s="174">
        <v>0</v>
      </c>
      <c r="K2857" s="174">
        <v>15440</v>
      </c>
      <c r="L2857" s="174">
        <v>0</v>
      </c>
      <c r="M2857" s="174">
        <v>0</v>
      </c>
      <c r="N2857" s="174">
        <v>29776</v>
      </c>
    </row>
    <row r="2858" spans="1:14" hidden="1" outlineLevel="1" x14ac:dyDescent="0.25">
      <c r="A2858" s="175" t="s">
        <v>421</v>
      </c>
      <c r="B2858" s="175" t="s">
        <v>422</v>
      </c>
      <c r="C2858" s="175" t="s">
        <v>169</v>
      </c>
      <c r="D2858" s="175" t="s">
        <v>170</v>
      </c>
      <c r="E2858" s="175"/>
      <c r="F2858" s="174">
        <v>0</v>
      </c>
      <c r="G2858" s="174">
        <v>0</v>
      </c>
      <c r="H2858" s="174">
        <v>0</v>
      </c>
      <c r="I2858" s="174">
        <v>0</v>
      </c>
      <c r="J2858" s="174">
        <v>3936</v>
      </c>
      <c r="K2858" s="174">
        <v>0</v>
      </c>
      <c r="L2858" s="174">
        <v>0</v>
      </c>
      <c r="M2858" s="174">
        <v>0</v>
      </c>
      <c r="N2858" s="174">
        <v>3936</v>
      </c>
    </row>
    <row r="2859" spans="1:14" hidden="1" outlineLevel="1" x14ac:dyDescent="0.25">
      <c r="A2859" s="175" t="s">
        <v>421</v>
      </c>
      <c r="B2859" s="175" t="s">
        <v>422</v>
      </c>
      <c r="C2859" s="175" t="s">
        <v>171</v>
      </c>
      <c r="D2859" s="175" t="s">
        <v>172</v>
      </c>
      <c r="E2859" s="175"/>
      <c r="F2859" s="174">
        <v>528</v>
      </c>
      <c r="G2859" s="174">
        <v>0</v>
      </c>
      <c r="H2859" s="174">
        <v>0</v>
      </c>
      <c r="I2859" s="174">
        <v>0</v>
      </c>
      <c r="J2859" s="174">
        <v>0</v>
      </c>
      <c r="K2859" s="174">
        <v>0</v>
      </c>
      <c r="L2859" s="174">
        <v>0</v>
      </c>
      <c r="M2859" s="174">
        <v>0</v>
      </c>
      <c r="N2859" s="174">
        <v>528</v>
      </c>
    </row>
    <row r="2860" spans="1:14" hidden="1" outlineLevel="1" x14ac:dyDescent="0.25">
      <c r="A2860" s="175" t="s">
        <v>421</v>
      </c>
      <c r="B2860" s="175" t="s">
        <v>422</v>
      </c>
      <c r="C2860" s="175" t="s">
        <v>173</v>
      </c>
      <c r="D2860" s="175" t="s">
        <v>174</v>
      </c>
      <c r="E2860" s="175"/>
      <c r="F2860" s="174">
        <v>0</v>
      </c>
      <c r="G2860" s="174">
        <v>64</v>
      </c>
      <c r="H2860" s="174">
        <v>0</v>
      </c>
      <c r="I2860" s="174">
        <v>0</v>
      </c>
      <c r="J2860" s="174">
        <v>0</v>
      </c>
      <c r="K2860" s="174">
        <v>0</v>
      </c>
      <c r="L2860" s="174">
        <v>0</v>
      </c>
      <c r="M2860" s="174">
        <v>0</v>
      </c>
      <c r="N2860" s="174">
        <v>64</v>
      </c>
    </row>
    <row r="2861" spans="1:14" hidden="1" outlineLevel="1" x14ac:dyDescent="0.25">
      <c r="A2861" s="175" t="s">
        <v>421</v>
      </c>
      <c r="B2861" s="175" t="s">
        <v>422</v>
      </c>
      <c r="C2861" s="175" t="s">
        <v>175</v>
      </c>
      <c r="D2861" s="175" t="s">
        <v>176</v>
      </c>
      <c r="E2861" s="175"/>
      <c r="F2861" s="174">
        <v>0</v>
      </c>
      <c r="G2861" s="174">
        <v>0</v>
      </c>
      <c r="H2861" s="174">
        <v>0</v>
      </c>
      <c r="I2861" s="174">
        <v>0</v>
      </c>
      <c r="J2861" s="174">
        <v>0</v>
      </c>
      <c r="K2861" s="174">
        <v>23488</v>
      </c>
      <c r="L2861" s="174">
        <v>0</v>
      </c>
      <c r="M2861" s="174">
        <v>0</v>
      </c>
      <c r="N2861" s="174">
        <v>23488</v>
      </c>
    </row>
    <row r="2862" spans="1:14" hidden="1" outlineLevel="1" x14ac:dyDescent="0.25">
      <c r="A2862" s="175" t="s">
        <v>421</v>
      </c>
      <c r="B2862" s="175" t="s">
        <v>422</v>
      </c>
      <c r="C2862" s="175" t="s">
        <v>177</v>
      </c>
      <c r="D2862" s="175" t="s">
        <v>178</v>
      </c>
      <c r="E2862" s="175"/>
      <c r="F2862" s="174">
        <v>62832</v>
      </c>
      <c r="G2862" s="174">
        <v>0</v>
      </c>
      <c r="H2862" s="174">
        <v>0</v>
      </c>
      <c r="I2862" s="174">
        <v>0</v>
      </c>
      <c r="J2862" s="174">
        <v>0</v>
      </c>
      <c r="K2862" s="174">
        <v>0</v>
      </c>
      <c r="L2862" s="174">
        <v>0</v>
      </c>
      <c r="M2862" s="174">
        <v>0</v>
      </c>
      <c r="N2862" s="174">
        <v>62832</v>
      </c>
    </row>
    <row r="2863" spans="1:14" hidden="1" outlineLevel="1" x14ac:dyDescent="0.25">
      <c r="A2863" s="175" t="s">
        <v>421</v>
      </c>
      <c r="B2863" s="175" t="s">
        <v>422</v>
      </c>
      <c r="C2863" s="175" t="s">
        <v>179</v>
      </c>
      <c r="D2863" s="175" t="s">
        <v>180</v>
      </c>
      <c r="E2863" s="175"/>
      <c r="F2863" s="174">
        <v>17680</v>
      </c>
      <c r="G2863" s="174">
        <v>0</v>
      </c>
      <c r="H2863" s="174">
        <v>0</v>
      </c>
      <c r="I2863" s="174">
        <v>0</v>
      </c>
      <c r="J2863" s="174">
        <v>0</v>
      </c>
      <c r="K2863" s="174">
        <v>0</v>
      </c>
      <c r="L2863" s="174">
        <v>0</v>
      </c>
      <c r="M2863" s="174">
        <v>0</v>
      </c>
      <c r="N2863" s="174">
        <v>17680</v>
      </c>
    </row>
    <row r="2864" spans="1:14" hidden="1" outlineLevel="1" x14ac:dyDescent="0.25">
      <c r="A2864" s="175" t="s">
        <v>421</v>
      </c>
      <c r="B2864" s="175" t="s">
        <v>422</v>
      </c>
      <c r="C2864" s="175" t="s">
        <v>181</v>
      </c>
      <c r="D2864" s="175" t="s">
        <v>182</v>
      </c>
      <c r="E2864" s="175"/>
      <c r="F2864" s="174">
        <v>0</v>
      </c>
      <c r="G2864" s="174">
        <v>0</v>
      </c>
      <c r="H2864" s="174">
        <v>0</v>
      </c>
      <c r="I2864" s="174">
        <v>0</v>
      </c>
      <c r="J2864" s="174">
        <v>0</v>
      </c>
      <c r="K2864" s="174">
        <v>192</v>
      </c>
      <c r="L2864" s="174">
        <v>0</v>
      </c>
      <c r="M2864" s="174">
        <v>0</v>
      </c>
      <c r="N2864" s="174">
        <v>192</v>
      </c>
    </row>
    <row r="2865" spans="1:14" hidden="1" outlineLevel="1" x14ac:dyDescent="0.25">
      <c r="A2865" s="175" t="s">
        <v>421</v>
      </c>
      <c r="B2865" s="175" t="s">
        <v>422</v>
      </c>
      <c r="C2865" s="175" t="s">
        <v>183</v>
      </c>
      <c r="D2865" s="175" t="s">
        <v>184</v>
      </c>
      <c r="E2865" s="175"/>
      <c r="F2865" s="174">
        <v>0</v>
      </c>
      <c r="G2865" s="174">
        <v>0</v>
      </c>
      <c r="H2865" s="174">
        <v>0</v>
      </c>
      <c r="I2865" s="174">
        <v>0</v>
      </c>
      <c r="J2865" s="174">
        <v>0</v>
      </c>
      <c r="K2865" s="174">
        <v>0</v>
      </c>
      <c r="L2865" s="174">
        <v>0</v>
      </c>
      <c r="M2865" s="174">
        <v>0</v>
      </c>
      <c r="N2865" s="174">
        <v>0</v>
      </c>
    </row>
    <row r="2866" spans="1:14" hidden="1" outlineLevel="1" x14ac:dyDescent="0.25">
      <c r="A2866" s="175" t="s">
        <v>421</v>
      </c>
      <c r="B2866" s="175" t="s">
        <v>422</v>
      </c>
      <c r="C2866" s="175" t="s">
        <v>185</v>
      </c>
      <c r="D2866" s="175" t="s">
        <v>186</v>
      </c>
      <c r="E2866" s="175"/>
      <c r="F2866" s="174">
        <v>8832</v>
      </c>
      <c r="G2866" s="174">
        <v>0</v>
      </c>
      <c r="H2866" s="174">
        <v>0</v>
      </c>
      <c r="I2866" s="174">
        <v>0</v>
      </c>
      <c r="J2866" s="174">
        <v>0</v>
      </c>
      <c r="K2866" s="174">
        <v>0</v>
      </c>
      <c r="L2866" s="174">
        <v>0</v>
      </c>
      <c r="M2866" s="174">
        <v>0</v>
      </c>
      <c r="N2866" s="174">
        <v>8832</v>
      </c>
    </row>
    <row r="2867" spans="1:14" hidden="1" outlineLevel="1" x14ac:dyDescent="0.25">
      <c r="A2867" s="175" t="s">
        <v>421</v>
      </c>
      <c r="B2867" s="175" t="s">
        <v>422</v>
      </c>
      <c r="C2867" s="175" t="s">
        <v>187</v>
      </c>
      <c r="D2867" s="175" t="s">
        <v>188</v>
      </c>
      <c r="E2867" s="175"/>
      <c r="F2867" s="174">
        <v>0</v>
      </c>
      <c r="G2867" s="174">
        <v>0</v>
      </c>
      <c r="H2867" s="174">
        <v>0</v>
      </c>
      <c r="I2867" s="174">
        <v>0</v>
      </c>
      <c r="J2867" s="174">
        <v>0</v>
      </c>
      <c r="K2867" s="174">
        <v>0</v>
      </c>
      <c r="L2867" s="174">
        <v>0</v>
      </c>
      <c r="M2867" s="174">
        <v>0</v>
      </c>
      <c r="N2867" s="174">
        <v>0</v>
      </c>
    </row>
    <row r="2868" spans="1:14" hidden="1" outlineLevel="1" x14ac:dyDescent="0.25">
      <c r="A2868" s="175" t="s">
        <v>421</v>
      </c>
      <c r="B2868" s="175" t="s">
        <v>422</v>
      </c>
      <c r="C2868" s="175" t="s">
        <v>189</v>
      </c>
      <c r="D2868" s="175" t="s">
        <v>190</v>
      </c>
      <c r="E2868" s="175"/>
      <c r="F2868" s="174">
        <v>0</v>
      </c>
      <c r="G2868" s="174">
        <v>0</v>
      </c>
      <c r="H2868" s="174">
        <v>0</v>
      </c>
      <c r="I2868" s="174">
        <v>0</v>
      </c>
      <c r="J2868" s="174">
        <v>0</v>
      </c>
      <c r="K2868" s="174">
        <v>0</v>
      </c>
      <c r="L2868" s="174">
        <v>0</v>
      </c>
      <c r="M2868" s="174">
        <v>0</v>
      </c>
      <c r="N2868" s="174">
        <v>0</v>
      </c>
    </row>
    <row r="2869" spans="1:14" hidden="1" outlineLevel="1" x14ac:dyDescent="0.25">
      <c r="A2869" s="175" t="s">
        <v>421</v>
      </c>
      <c r="B2869" s="175" t="s">
        <v>422</v>
      </c>
      <c r="C2869" s="175" t="s">
        <v>191</v>
      </c>
      <c r="D2869" s="175" t="s">
        <v>192</v>
      </c>
      <c r="E2869" s="175"/>
      <c r="F2869" s="174">
        <v>0</v>
      </c>
      <c r="G2869" s="174">
        <v>25296</v>
      </c>
      <c r="H2869" s="174">
        <v>0</v>
      </c>
      <c r="I2869" s="174">
        <v>0</v>
      </c>
      <c r="J2869" s="174">
        <v>0</v>
      </c>
      <c r="K2869" s="174">
        <v>0</v>
      </c>
      <c r="L2869" s="174">
        <v>0</v>
      </c>
      <c r="M2869" s="174">
        <v>0</v>
      </c>
      <c r="N2869" s="174">
        <v>25296</v>
      </c>
    </row>
    <row r="2870" spans="1:14" hidden="1" outlineLevel="1" x14ac:dyDescent="0.25">
      <c r="A2870" s="175" t="s">
        <v>421</v>
      </c>
      <c r="B2870" s="175" t="s">
        <v>422</v>
      </c>
      <c r="C2870" s="175" t="s">
        <v>193</v>
      </c>
      <c r="D2870" s="175" t="s">
        <v>194</v>
      </c>
      <c r="E2870" s="175"/>
      <c r="F2870" s="174">
        <v>0</v>
      </c>
      <c r="G2870" s="174">
        <v>0</v>
      </c>
      <c r="H2870" s="174">
        <v>0</v>
      </c>
      <c r="I2870" s="174">
        <v>0</v>
      </c>
      <c r="J2870" s="174">
        <v>0</v>
      </c>
      <c r="K2870" s="174">
        <v>0</v>
      </c>
      <c r="L2870" s="174">
        <v>0</v>
      </c>
      <c r="M2870" s="174">
        <v>0</v>
      </c>
      <c r="N2870" s="174">
        <v>0</v>
      </c>
    </row>
    <row r="2871" spans="1:14" hidden="1" outlineLevel="1" x14ac:dyDescent="0.25">
      <c r="A2871" s="175" t="s">
        <v>421</v>
      </c>
      <c r="B2871" s="175" t="s">
        <v>422</v>
      </c>
      <c r="C2871" s="175" t="s">
        <v>195</v>
      </c>
      <c r="D2871" s="175" t="s">
        <v>196</v>
      </c>
      <c r="E2871" s="175"/>
      <c r="F2871" s="174">
        <v>0</v>
      </c>
      <c r="G2871" s="174">
        <v>0</v>
      </c>
      <c r="H2871" s="174">
        <v>0</v>
      </c>
      <c r="I2871" s="174">
        <v>0</v>
      </c>
      <c r="J2871" s="174">
        <v>0</v>
      </c>
      <c r="K2871" s="174">
        <v>0</v>
      </c>
      <c r="L2871" s="174">
        <v>0</v>
      </c>
      <c r="M2871" s="174">
        <v>0</v>
      </c>
      <c r="N2871" s="174">
        <v>0</v>
      </c>
    </row>
    <row r="2872" spans="1:14" hidden="1" outlineLevel="1" x14ac:dyDescent="0.25">
      <c r="A2872" s="175" t="s">
        <v>421</v>
      </c>
      <c r="B2872" s="175" t="s">
        <v>422</v>
      </c>
      <c r="C2872" s="175" t="s">
        <v>197</v>
      </c>
      <c r="D2872" s="175" t="s">
        <v>198</v>
      </c>
      <c r="E2872" s="175"/>
      <c r="F2872" s="174">
        <v>0</v>
      </c>
      <c r="G2872" s="174">
        <v>0</v>
      </c>
      <c r="H2872" s="174">
        <v>0</v>
      </c>
      <c r="I2872" s="174">
        <v>0</v>
      </c>
      <c r="J2872" s="174">
        <v>3648</v>
      </c>
      <c r="K2872" s="174">
        <v>0</v>
      </c>
      <c r="L2872" s="174">
        <v>0</v>
      </c>
      <c r="M2872" s="174">
        <v>0</v>
      </c>
      <c r="N2872" s="174">
        <v>3648</v>
      </c>
    </row>
    <row r="2873" spans="1:14" hidden="1" outlineLevel="1" x14ac:dyDescent="0.25">
      <c r="A2873" s="175" t="s">
        <v>421</v>
      </c>
      <c r="B2873" s="175" t="s">
        <v>422</v>
      </c>
      <c r="C2873" s="175" t="s">
        <v>199</v>
      </c>
      <c r="D2873" s="175" t="s">
        <v>200</v>
      </c>
      <c r="E2873" s="175"/>
      <c r="F2873" s="174">
        <v>192</v>
      </c>
      <c r="G2873" s="174">
        <v>0</v>
      </c>
      <c r="H2873" s="174">
        <v>0</v>
      </c>
      <c r="I2873" s="174">
        <v>0</v>
      </c>
      <c r="J2873" s="174">
        <v>0</v>
      </c>
      <c r="K2873" s="174">
        <v>0</v>
      </c>
      <c r="L2873" s="174">
        <v>0</v>
      </c>
      <c r="M2873" s="174">
        <v>0</v>
      </c>
      <c r="N2873" s="174">
        <v>192</v>
      </c>
    </row>
    <row r="2874" spans="1:14" hidden="1" outlineLevel="1" x14ac:dyDescent="0.25">
      <c r="A2874" s="175" t="s">
        <v>421</v>
      </c>
      <c r="B2874" s="175" t="s">
        <v>422</v>
      </c>
      <c r="C2874" s="175" t="s">
        <v>201</v>
      </c>
      <c r="D2874" s="175" t="s">
        <v>202</v>
      </c>
      <c r="E2874" s="175"/>
      <c r="F2874" s="174">
        <v>384</v>
      </c>
      <c r="G2874" s="174">
        <v>0</v>
      </c>
      <c r="H2874" s="174">
        <v>0</v>
      </c>
      <c r="I2874" s="174">
        <v>0</v>
      </c>
      <c r="J2874" s="174">
        <v>0</v>
      </c>
      <c r="K2874" s="174">
        <v>0</v>
      </c>
      <c r="L2874" s="174">
        <v>0</v>
      </c>
      <c r="M2874" s="174">
        <v>0</v>
      </c>
      <c r="N2874" s="174">
        <v>384</v>
      </c>
    </row>
    <row r="2875" spans="1:14" hidden="1" outlineLevel="1" x14ac:dyDescent="0.25">
      <c r="A2875" s="175" t="s">
        <v>421</v>
      </c>
      <c r="B2875" s="175" t="s">
        <v>422</v>
      </c>
      <c r="C2875" s="175" t="s">
        <v>203</v>
      </c>
      <c r="D2875" s="175" t="s">
        <v>204</v>
      </c>
      <c r="E2875" s="175"/>
      <c r="F2875" s="174">
        <v>98688</v>
      </c>
      <c r="G2875" s="174">
        <v>0</v>
      </c>
      <c r="H2875" s="174">
        <v>0</v>
      </c>
      <c r="I2875" s="174">
        <v>0</v>
      </c>
      <c r="J2875" s="174">
        <v>0</v>
      </c>
      <c r="K2875" s="174">
        <v>0</v>
      </c>
      <c r="L2875" s="174">
        <v>0</v>
      </c>
      <c r="M2875" s="174">
        <v>0</v>
      </c>
      <c r="N2875" s="174">
        <v>98688</v>
      </c>
    </row>
    <row r="2876" spans="1:14" hidden="1" outlineLevel="1" x14ac:dyDescent="0.25">
      <c r="A2876" s="175" t="s">
        <v>421</v>
      </c>
      <c r="B2876" s="175" t="s">
        <v>422</v>
      </c>
      <c r="C2876" s="175" t="s">
        <v>205</v>
      </c>
      <c r="D2876" s="175" t="s">
        <v>206</v>
      </c>
      <c r="E2876" s="175"/>
      <c r="F2876" s="174">
        <v>16160</v>
      </c>
      <c r="G2876" s="174">
        <v>0</v>
      </c>
      <c r="H2876" s="174">
        <v>0</v>
      </c>
      <c r="I2876" s="174">
        <v>0</v>
      </c>
      <c r="J2876" s="174">
        <v>0</v>
      </c>
      <c r="K2876" s="174">
        <v>0</v>
      </c>
      <c r="L2876" s="174">
        <v>0</v>
      </c>
      <c r="M2876" s="174">
        <v>0</v>
      </c>
      <c r="N2876" s="174">
        <v>16160</v>
      </c>
    </row>
    <row r="2877" spans="1:14" hidden="1" outlineLevel="1" x14ac:dyDescent="0.25">
      <c r="A2877" s="175" t="s">
        <v>421</v>
      </c>
      <c r="B2877" s="175" t="s">
        <v>422</v>
      </c>
      <c r="C2877" s="175" t="s">
        <v>207</v>
      </c>
      <c r="D2877" s="175" t="s">
        <v>208</v>
      </c>
      <c r="E2877" s="175"/>
      <c r="F2877" s="174">
        <v>0</v>
      </c>
      <c r="G2877" s="174">
        <v>0</v>
      </c>
      <c r="H2877" s="174">
        <v>0</v>
      </c>
      <c r="I2877" s="174">
        <v>0</v>
      </c>
      <c r="J2877" s="174">
        <v>0</v>
      </c>
      <c r="K2877" s="174">
        <v>0</v>
      </c>
      <c r="L2877" s="174">
        <v>0</v>
      </c>
      <c r="M2877" s="174">
        <v>0</v>
      </c>
      <c r="N2877" s="174">
        <v>0</v>
      </c>
    </row>
    <row r="2878" spans="1:14" hidden="1" outlineLevel="1" x14ac:dyDescent="0.25">
      <c r="A2878" s="175" t="s">
        <v>421</v>
      </c>
      <c r="B2878" s="175" t="s">
        <v>422</v>
      </c>
      <c r="C2878" s="175" t="s">
        <v>209</v>
      </c>
      <c r="D2878" s="175" t="s">
        <v>210</v>
      </c>
      <c r="E2878" s="175"/>
      <c r="F2878" s="174">
        <v>209328</v>
      </c>
      <c r="G2878" s="174">
        <v>85104</v>
      </c>
      <c r="H2878" s="174">
        <v>0</v>
      </c>
      <c r="I2878" s="174">
        <v>0</v>
      </c>
      <c r="J2878" s="174">
        <v>14896</v>
      </c>
      <c r="K2878" s="174">
        <v>39120</v>
      </c>
      <c r="L2878" s="174">
        <v>0</v>
      </c>
      <c r="M2878" s="174">
        <v>0</v>
      </c>
      <c r="N2878" s="174">
        <v>348448</v>
      </c>
    </row>
    <row r="2879" spans="1:14" hidden="1" outlineLevel="1" x14ac:dyDescent="0.25">
      <c r="D2879" s="173" t="s">
        <v>211</v>
      </c>
      <c r="E2879" s="173"/>
    </row>
    <row r="2880" spans="1:14" hidden="1" outlineLevel="1" x14ac:dyDescent="0.25">
      <c r="A2880" s="175" t="s">
        <v>421</v>
      </c>
      <c r="B2880" s="175" t="s">
        <v>422</v>
      </c>
      <c r="C2880" s="175" t="s">
        <v>212</v>
      </c>
      <c r="D2880" s="175" t="s">
        <v>213</v>
      </c>
      <c r="E2880" s="175"/>
      <c r="F2880" s="174">
        <v>0</v>
      </c>
      <c r="G2880" s="174">
        <v>0</v>
      </c>
      <c r="H2880" s="174">
        <v>0</v>
      </c>
      <c r="I2880" s="174">
        <v>0</v>
      </c>
      <c r="J2880" s="174">
        <v>0</v>
      </c>
      <c r="K2880" s="174">
        <v>0</v>
      </c>
      <c r="L2880" s="174">
        <v>0</v>
      </c>
      <c r="M2880" s="174">
        <v>0</v>
      </c>
      <c r="N2880" s="174">
        <v>0</v>
      </c>
    </row>
    <row r="2881" spans="1:14" hidden="1" outlineLevel="1" x14ac:dyDescent="0.25">
      <c r="A2881" s="175" t="s">
        <v>421</v>
      </c>
      <c r="B2881" s="175" t="s">
        <v>422</v>
      </c>
      <c r="C2881" s="175" t="s">
        <v>214</v>
      </c>
      <c r="D2881" s="175" t="s">
        <v>215</v>
      </c>
      <c r="E2881" s="175"/>
      <c r="F2881" s="174">
        <v>0</v>
      </c>
      <c r="G2881" s="174">
        <v>0</v>
      </c>
      <c r="H2881" s="174">
        <v>0</v>
      </c>
      <c r="I2881" s="174">
        <v>0</v>
      </c>
      <c r="J2881" s="174">
        <v>0</v>
      </c>
      <c r="K2881" s="174">
        <v>0</v>
      </c>
      <c r="L2881" s="174">
        <v>0</v>
      </c>
      <c r="M2881" s="174">
        <v>0</v>
      </c>
      <c r="N2881" s="174">
        <v>0</v>
      </c>
    </row>
    <row r="2882" spans="1:14" hidden="1" outlineLevel="1" x14ac:dyDescent="0.25">
      <c r="A2882" s="175" t="s">
        <v>421</v>
      </c>
      <c r="B2882" s="175" t="s">
        <v>422</v>
      </c>
      <c r="C2882" s="175" t="s">
        <v>216</v>
      </c>
      <c r="D2882" s="175" t="s">
        <v>217</v>
      </c>
      <c r="E2882" s="175"/>
      <c r="F2882" s="174">
        <v>0</v>
      </c>
      <c r="G2882" s="174">
        <v>0</v>
      </c>
      <c r="H2882" s="174">
        <v>0</v>
      </c>
      <c r="I2882" s="174">
        <v>0</v>
      </c>
      <c r="J2882" s="174">
        <v>0</v>
      </c>
      <c r="K2882" s="174">
        <v>0</v>
      </c>
      <c r="L2882" s="174">
        <v>0</v>
      </c>
      <c r="M2882" s="174">
        <v>0</v>
      </c>
      <c r="N2882" s="174">
        <v>0</v>
      </c>
    </row>
    <row r="2883" spans="1:14" hidden="1" outlineLevel="1" x14ac:dyDescent="0.25">
      <c r="A2883" s="175" t="s">
        <v>421</v>
      </c>
      <c r="B2883" s="175" t="s">
        <v>422</v>
      </c>
      <c r="C2883" s="175" t="s">
        <v>218</v>
      </c>
      <c r="D2883" s="175" t="s">
        <v>219</v>
      </c>
      <c r="E2883" s="175"/>
      <c r="F2883" s="174">
        <v>0</v>
      </c>
      <c r="G2883" s="174">
        <v>0</v>
      </c>
      <c r="H2883" s="174">
        <v>0</v>
      </c>
      <c r="I2883" s="174">
        <v>0</v>
      </c>
      <c r="J2883" s="174">
        <v>0</v>
      </c>
      <c r="K2883" s="174">
        <v>0</v>
      </c>
      <c r="L2883" s="174">
        <v>0</v>
      </c>
      <c r="M2883" s="174">
        <v>0</v>
      </c>
      <c r="N2883" s="174">
        <v>0</v>
      </c>
    </row>
    <row r="2884" spans="1:14" hidden="1" outlineLevel="1" x14ac:dyDescent="0.25">
      <c r="A2884" s="175" t="s">
        <v>421</v>
      </c>
      <c r="B2884" s="175" t="s">
        <v>422</v>
      </c>
      <c r="C2884" s="175" t="s">
        <v>482</v>
      </c>
      <c r="D2884" s="175" t="s">
        <v>483</v>
      </c>
      <c r="E2884" s="175"/>
      <c r="F2884" s="174">
        <v>0</v>
      </c>
      <c r="G2884" s="174">
        <v>0</v>
      </c>
      <c r="H2884" s="174">
        <v>0</v>
      </c>
      <c r="I2884" s="174">
        <v>0</v>
      </c>
      <c r="J2884" s="174">
        <v>0</v>
      </c>
      <c r="K2884" s="174">
        <v>0</v>
      </c>
      <c r="L2884" s="174">
        <v>0</v>
      </c>
      <c r="M2884" s="174">
        <v>0</v>
      </c>
      <c r="N2884" s="174">
        <v>0</v>
      </c>
    </row>
    <row r="2885" spans="1:14" hidden="1" outlineLevel="1" x14ac:dyDescent="0.25">
      <c r="A2885" s="175" t="s">
        <v>421</v>
      </c>
      <c r="B2885" s="175" t="s">
        <v>422</v>
      </c>
      <c r="C2885" s="175" t="s">
        <v>484</v>
      </c>
      <c r="D2885" s="175" t="s">
        <v>220</v>
      </c>
      <c r="E2885" s="175"/>
      <c r="F2885" s="174">
        <v>0</v>
      </c>
      <c r="G2885" s="174">
        <v>0</v>
      </c>
      <c r="H2885" s="174">
        <v>0</v>
      </c>
      <c r="I2885" s="174">
        <v>0</v>
      </c>
      <c r="J2885" s="174">
        <v>0</v>
      </c>
      <c r="K2885" s="174">
        <v>0</v>
      </c>
      <c r="L2885" s="174">
        <v>0</v>
      </c>
      <c r="M2885" s="174">
        <v>0</v>
      </c>
      <c r="N2885" s="174">
        <v>0</v>
      </c>
    </row>
    <row r="2886" spans="1:14" hidden="1" outlineLevel="1" x14ac:dyDescent="0.25"/>
    <row r="2887" spans="1:14" hidden="1" outlineLevel="1" x14ac:dyDescent="0.25"/>
    <row r="2888" spans="1:14" hidden="1" outlineLevel="1" x14ac:dyDescent="0.25">
      <c r="A2888" s="173" t="s">
        <v>423</v>
      </c>
    </row>
    <row r="2889" spans="1:14" hidden="1" outlineLevel="1" x14ac:dyDescent="0.25">
      <c r="A2889" s="175" t="s">
        <v>6</v>
      </c>
      <c r="B2889" s="175" t="s">
        <v>143</v>
      </c>
      <c r="C2889" s="175" t="s">
        <v>14</v>
      </c>
      <c r="D2889" s="173" t="s">
        <v>144</v>
      </c>
      <c r="E2889" s="173"/>
      <c r="F2889" s="174" t="s">
        <v>145</v>
      </c>
      <c r="G2889" s="174" t="s">
        <v>146</v>
      </c>
      <c r="H2889" s="174" t="s">
        <v>147</v>
      </c>
      <c r="I2889" s="174" t="s">
        <v>148</v>
      </c>
      <c r="J2889" s="174" t="s">
        <v>149</v>
      </c>
      <c r="K2889" s="174" t="s">
        <v>150</v>
      </c>
      <c r="L2889" s="174" t="s">
        <v>151</v>
      </c>
      <c r="M2889" s="174" t="s">
        <v>152</v>
      </c>
      <c r="N2889" s="174" t="s">
        <v>5</v>
      </c>
    </row>
    <row r="2890" spans="1:14" hidden="1" outlineLevel="1" x14ac:dyDescent="0.25">
      <c r="A2890" s="175" t="s">
        <v>424</v>
      </c>
      <c r="B2890" s="175" t="s">
        <v>425</v>
      </c>
      <c r="C2890" s="175" t="s">
        <v>155</v>
      </c>
      <c r="D2890" s="175" t="s">
        <v>156</v>
      </c>
      <c r="E2890" s="175"/>
      <c r="F2890" s="174">
        <v>1248</v>
      </c>
      <c r="G2890" s="174">
        <v>0</v>
      </c>
      <c r="H2890" s="174">
        <v>0</v>
      </c>
      <c r="I2890" s="174">
        <v>0</v>
      </c>
      <c r="J2890" s="174">
        <v>0</v>
      </c>
      <c r="K2890" s="174">
        <v>0</v>
      </c>
      <c r="L2890" s="174">
        <v>0</v>
      </c>
      <c r="M2890" s="174">
        <v>0</v>
      </c>
      <c r="N2890" s="174">
        <v>1248</v>
      </c>
    </row>
    <row r="2891" spans="1:14" hidden="1" outlineLevel="1" x14ac:dyDescent="0.25">
      <c r="A2891" s="175" t="s">
        <v>424</v>
      </c>
      <c r="B2891" s="175" t="s">
        <v>425</v>
      </c>
      <c r="C2891" s="175" t="s">
        <v>157</v>
      </c>
      <c r="D2891" s="175" t="s">
        <v>158</v>
      </c>
      <c r="E2891" s="175"/>
      <c r="F2891" s="174">
        <v>0</v>
      </c>
      <c r="G2891" s="174">
        <v>0</v>
      </c>
      <c r="H2891" s="174">
        <v>0</v>
      </c>
      <c r="I2891" s="174">
        <v>0</v>
      </c>
      <c r="J2891" s="174">
        <v>4560</v>
      </c>
      <c r="K2891" s="174">
        <v>0</v>
      </c>
      <c r="L2891" s="174">
        <v>0</v>
      </c>
      <c r="M2891" s="174">
        <v>0</v>
      </c>
      <c r="N2891" s="174">
        <v>4560</v>
      </c>
    </row>
    <row r="2892" spans="1:14" hidden="1" outlineLevel="1" x14ac:dyDescent="0.25">
      <c r="A2892" s="175" t="s">
        <v>424</v>
      </c>
      <c r="B2892" s="175" t="s">
        <v>425</v>
      </c>
      <c r="C2892" s="175" t="s">
        <v>159</v>
      </c>
      <c r="D2892" s="175" t="s">
        <v>160</v>
      </c>
      <c r="E2892" s="175"/>
      <c r="F2892" s="174">
        <v>0</v>
      </c>
      <c r="G2892" s="174">
        <v>21664</v>
      </c>
      <c r="H2892" s="174">
        <v>0</v>
      </c>
      <c r="I2892" s="174">
        <v>0</v>
      </c>
      <c r="J2892" s="174">
        <v>0</v>
      </c>
      <c r="K2892" s="174">
        <v>0</v>
      </c>
      <c r="L2892" s="174">
        <v>0</v>
      </c>
      <c r="M2892" s="174">
        <v>0</v>
      </c>
      <c r="N2892" s="174">
        <v>21664</v>
      </c>
    </row>
    <row r="2893" spans="1:14" hidden="1" outlineLevel="1" x14ac:dyDescent="0.25">
      <c r="A2893" s="175" t="s">
        <v>424</v>
      </c>
      <c r="B2893" s="175" t="s">
        <v>425</v>
      </c>
      <c r="C2893" s="175" t="s">
        <v>161</v>
      </c>
      <c r="D2893" s="175" t="s">
        <v>162</v>
      </c>
      <c r="E2893" s="175"/>
      <c r="F2893" s="174">
        <v>2640</v>
      </c>
      <c r="G2893" s="174">
        <v>192</v>
      </c>
      <c r="H2893" s="174">
        <v>0</v>
      </c>
      <c r="I2893" s="174">
        <v>0</v>
      </c>
      <c r="J2893" s="174">
        <v>7664</v>
      </c>
      <c r="K2893" s="174">
        <v>0</v>
      </c>
      <c r="L2893" s="174">
        <v>0</v>
      </c>
      <c r="M2893" s="174">
        <v>0</v>
      </c>
      <c r="N2893" s="174">
        <v>10496</v>
      </c>
    </row>
    <row r="2894" spans="1:14" hidden="1" outlineLevel="1" x14ac:dyDescent="0.25">
      <c r="A2894" s="175" t="s">
        <v>424</v>
      </c>
      <c r="B2894" s="175" t="s">
        <v>425</v>
      </c>
      <c r="C2894" s="175" t="s">
        <v>163</v>
      </c>
      <c r="D2894" s="175" t="s">
        <v>164</v>
      </c>
      <c r="E2894" s="175"/>
      <c r="F2894" s="174">
        <v>0</v>
      </c>
      <c r="G2894" s="174">
        <v>0</v>
      </c>
      <c r="H2894" s="174">
        <v>0</v>
      </c>
      <c r="I2894" s="174">
        <v>0</v>
      </c>
      <c r="J2894" s="174">
        <v>0</v>
      </c>
      <c r="K2894" s="174">
        <v>0</v>
      </c>
      <c r="L2894" s="174">
        <v>0</v>
      </c>
      <c r="M2894" s="174">
        <v>0</v>
      </c>
      <c r="N2894" s="174">
        <v>0</v>
      </c>
    </row>
    <row r="2895" spans="1:14" hidden="1" outlineLevel="1" x14ac:dyDescent="0.25">
      <c r="A2895" s="175" t="s">
        <v>424</v>
      </c>
      <c r="B2895" s="175" t="s">
        <v>425</v>
      </c>
      <c r="C2895" s="175" t="s">
        <v>165</v>
      </c>
      <c r="D2895" s="175" t="s">
        <v>166</v>
      </c>
      <c r="E2895" s="175"/>
      <c r="F2895" s="174">
        <v>96</v>
      </c>
      <c r="G2895" s="174">
        <v>0</v>
      </c>
      <c r="H2895" s="174">
        <v>0</v>
      </c>
      <c r="I2895" s="174">
        <v>0</v>
      </c>
      <c r="J2895" s="174">
        <v>4512</v>
      </c>
      <c r="K2895" s="174">
        <v>0</v>
      </c>
      <c r="L2895" s="174">
        <v>0</v>
      </c>
      <c r="M2895" s="174">
        <v>0</v>
      </c>
      <c r="N2895" s="174">
        <v>4608</v>
      </c>
    </row>
    <row r="2896" spans="1:14" hidden="1" outlineLevel="1" x14ac:dyDescent="0.25">
      <c r="A2896" s="175" t="s">
        <v>424</v>
      </c>
      <c r="B2896" s="175" t="s">
        <v>425</v>
      </c>
      <c r="C2896" s="175" t="s">
        <v>167</v>
      </c>
      <c r="D2896" s="175" t="s">
        <v>168</v>
      </c>
      <c r="E2896" s="175"/>
      <c r="F2896" s="174">
        <v>0</v>
      </c>
      <c r="G2896" s="174">
        <v>2240</v>
      </c>
      <c r="H2896" s="174">
        <v>0</v>
      </c>
      <c r="I2896" s="174">
        <v>0</v>
      </c>
      <c r="J2896" s="174">
        <v>0</v>
      </c>
      <c r="K2896" s="174">
        <v>0</v>
      </c>
      <c r="L2896" s="174">
        <v>0</v>
      </c>
      <c r="M2896" s="174">
        <v>0</v>
      </c>
      <c r="N2896" s="174">
        <v>2240</v>
      </c>
    </row>
    <row r="2897" spans="1:14" hidden="1" outlineLevel="1" x14ac:dyDescent="0.25">
      <c r="A2897" s="175" t="s">
        <v>424</v>
      </c>
      <c r="B2897" s="175" t="s">
        <v>425</v>
      </c>
      <c r="C2897" s="175" t="s">
        <v>169</v>
      </c>
      <c r="D2897" s="175" t="s">
        <v>170</v>
      </c>
      <c r="E2897" s="175"/>
      <c r="F2897" s="174">
        <v>0</v>
      </c>
      <c r="G2897" s="174">
        <v>0</v>
      </c>
      <c r="H2897" s="174">
        <v>0</v>
      </c>
      <c r="I2897" s="174">
        <v>0</v>
      </c>
      <c r="J2897" s="174">
        <v>2176</v>
      </c>
      <c r="K2897" s="174">
        <v>0</v>
      </c>
      <c r="L2897" s="174">
        <v>0</v>
      </c>
      <c r="M2897" s="174">
        <v>0</v>
      </c>
      <c r="N2897" s="174">
        <v>2176</v>
      </c>
    </row>
    <row r="2898" spans="1:14" hidden="1" outlineLevel="1" x14ac:dyDescent="0.25">
      <c r="A2898" s="175" t="s">
        <v>424</v>
      </c>
      <c r="B2898" s="175" t="s">
        <v>425</v>
      </c>
      <c r="C2898" s="175" t="s">
        <v>171</v>
      </c>
      <c r="D2898" s="175" t="s">
        <v>172</v>
      </c>
      <c r="E2898" s="175"/>
      <c r="F2898" s="174">
        <v>1056</v>
      </c>
      <c r="G2898" s="174">
        <v>160</v>
      </c>
      <c r="H2898" s="174">
        <v>0</v>
      </c>
      <c r="I2898" s="174">
        <v>0</v>
      </c>
      <c r="J2898" s="174">
        <v>0</v>
      </c>
      <c r="K2898" s="174">
        <v>0</v>
      </c>
      <c r="L2898" s="174">
        <v>0</v>
      </c>
      <c r="M2898" s="174">
        <v>0</v>
      </c>
      <c r="N2898" s="174">
        <v>1216</v>
      </c>
    </row>
    <row r="2899" spans="1:14" hidden="1" outlineLevel="1" x14ac:dyDescent="0.25">
      <c r="A2899" s="175" t="s">
        <v>424</v>
      </c>
      <c r="B2899" s="175" t="s">
        <v>425</v>
      </c>
      <c r="C2899" s="175" t="s">
        <v>173</v>
      </c>
      <c r="D2899" s="175" t="s">
        <v>174</v>
      </c>
      <c r="E2899" s="175"/>
      <c r="F2899" s="174">
        <v>0</v>
      </c>
      <c r="G2899" s="174">
        <v>0</v>
      </c>
      <c r="H2899" s="174">
        <v>0</v>
      </c>
      <c r="I2899" s="174">
        <v>0</v>
      </c>
      <c r="J2899" s="174">
        <v>0</v>
      </c>
      <c r="K2899" s="174">
        <v>0</v>
      </c>
      <c r="L2899" s="174">
        <v>0</v>
      </c>
      <c r="M2899" s="174">
        <v>0</v>
      </c>
      <c r="N2899" s="174">
        <v>0</v>
      </c>
    </row>
    <row r="2900" spans="1:14" hidden="1" outlineLevel="1" x14ac:dyDescent="0.25">
      <c r="A2900" s="175" t="s">
        <v>424</v>
      </c>
      <c r="B2900" s="175" t="s">
        <v>425</v>
      </c>
      <c r="C2900" s="175" t="s">
        <v>175</v>
      </c>
      <c r="D2900" s="175" t="s">
        <v>176</v>
      </c>
      <c r="E2900" s="175"/>
      <c r="F2900" s="174">
        <v>0</v>
      </c>
      <c r="G2900" s="174">
        <v>0</v>
      </c>
      <c r="H2900" s="174">
        <v>0</v>
      </c>
      <c r="I2900" s="174">
        <v>0</v>
      </c>
      <c r="J2900" s="174">
        <v>0</v>
      </c>
      <c r="K2900" s="174">
        <v>5808</v>
      </c>
      <c r="L2900" s="174">
        <v>0</v>
      </c>
      <c r="M2900" s="174">
        <v>0</v>
      </c>
      <c r="N2900" s="174">
        <v>5808</v>
      </c>
    </row>
    <row r="2901" spans="1:14" hidden="1" outlineLevel="1" x14ac:dyDescent="0.25">
      <c r="A2901" s="175" t="s">
        <v>424</v>
      </c>
      <c r="B2901" s="175" t="s">
        <v>425</v>
      </c>
      <c r="C2901" s="175" t="s">
        <v>177</v>
      </c>
      <c r="D2901" s="175" t="s">
        <v>178</v>
      </c>
      <c r="E2901" s="175"/>
      <c r="F2901" s="174">
        <v>31200</v>
      </c>
      <c r="G2901" s="174">
        <v>0</v>
      </c>
      <c r="H2901" s="174">
        <v>0</v>
      </c>
      <c r="I2901" s="174">
        <v>0</v>
      </c>
      <c r="J2901" s="174">
        <v>0</v>
      </c>
      <c r="K2901" s="174">
        <v>0</v>
      </c>
      <c r="L2901" s="174">
        <v>0</v>
      </c>
      <c r="M2901" s="174">
        <v>0</v>
      </c>
      <c r="N2901" s="174">
        <v>31200</v>
      </c>
    </row>
    <row r="2902" spans="1:14" hidden="1" outlineLevel="1" x14ac:dyDescent="0.25">
      <c r="A2902" s="175" t="s">
        <v>424</v>
      </c>
      <c r="B2902" s="175" t="s">
        <v>425</v>
      </c>
      <c r="C2902" s="175" t="s">
        <v>179</v>
      </c>
      <c r="D2902" s="175" t="s">
        <v>180</v>
      </c>
      <c r="E2902" s="175"/>
      <c r="F2902" s="174">
        <v>7392</v>
      </c>
      <c r="G2902" s="174">
        <v>0</v>
      </c>
      <c r="H2902" s="174">
        <v>0</v>
      </c>
      <c r="I2902" s="174">
        <v>0</v>
      </c>
      <c r="J2902" s="174">
        <v>0</v>
      </c>
      <c r="K2902" s="174">
        <v>0</v>
      </c>
      <c r="L2902" s="174">
        <v>0</v>
      </c>
      <c r="M2902" s="174">
        <v>0</v>
      </c>
      <c r="N2902" s="174">
        <v>7392</v>
      </c>
    </row>
    <row r="2903" spans="1:14" hidden="1" outlineLevel="1" x14ac:dyDescent="0.25">
      <c r="A2903" s="175" t="s">
        <v>424</v>
      </c>
      <c r="B2903" s="175" t="s">
        <v>425</v>
      </c>
      <c r="C2903" s="175" t="s">
        <v>181</v>
      </c>
      <c r="D2903" s="175" t="s">
        <v>182</v>
      </c>
      <c r="E2903" s="175"/>
      <c r="F2903" s="174">
        <v>0</v>
      </c>
      <c r="G2903" s="174">
        <v>0</v>
      </c>
      <c r="H2903" s="174">
        <v>0</v>
      </c>
      <c r="I2903" s="174">
        <v>0</v>
      </c>
      <c r="J2903" s="174">
        <v>0</v>
      </c>
      <c r="K2903" s="174">
        <v>0</v>
      </c>
      <c r="L2903" s="174">
        <v>0</v>
      </c>
      <c r="M2903" s="174">
        <v>0</v>
      </c>
      <c r="N2903" s="174">
        <v>0</v>
      </c>
    </row>
    <row r="2904" spans="1:14" hidden="1" outlineLevel="1" x14ac:dyDescent="0.25">
      <c r="A2904" s="175" t="s">
        <v>424</v>
      </c>
      <c r="B2904" s="175" t="s">
        <v>425</v>
      </c>
      <c r="C2904" s="175" t="s">
        <v>183</v>
      </c>
      <c r="D2904" s="175" t="s">
        <v>184</v>
      </c>
      <c r="E2904" s="175"/>
      <c r="F2904" s="174">
        <v>0</v>
      </c>
      <c r="G2904" s="174">
        <v>0</v>
      </c>
      <c r="H2904" s="174">
        <v>0</v>
      </c>
      <c r="I2904" s="174">
        <v>0</v>
      </c>
      <c r="J2904" s="174">
        <v>0</v>
      </c>
      <c r="K2904" s="174">
        <v>0</v>
      </c>
      <c r="L2904" s="174">
        <v>0</v>
      </c>
      <c r="M2904" s="174">
        <v>0</v>
      </c>
      <c r="N2904" s="174">
        <v>0</v>
      </c>
    </row>
    <row r="2905" spans="1:14" hidden="1" outlineLevel="1" x14ac:dyDescent="0.25">
      <c r="A2905" s="175" t="s">
        <v>424</v>
      </c>
      <c r="B2905" s="175" t="s">
        <v>425</v>
      </c>
      <c r="C2905" s="175" t="s">
        <v>185</v>
      </c>
      <c r="D2905" s="175" t="s">
        <v>186</v>
      </c>
      <c r="E2905" s="175"/>
      <c r="F2905" s="174">
        <v>1056</v>
      </c>
      <c r="G2905" s="174">
        <v>48</v>
      </c>
      <c r="H2905" s="174">
        <v>0</v>
      </c>
      <c r="I2905" s="174">
        <v>0</v>
      </c>
      <c r="J2905" s="174">
        <v>0</v>
      </c>
      <c r="K2905" s="174">
        <v>0</v>
      </c>
      <c r="L2905" s="174">
        <v>0</v>
      </c>
      <c r="M2905" s="174">
        <v>0</v>
      </c>
      <c r="N2905" s="174">
        <v>1104</v>
      </c>
    </row>
    <row r="2906" spans="1:14" hidden="1" outlineLevel="1" x14ac:dyDescent="0.25">
      <c r="A2906" s="175" t="s">
        <v>424</v>
      </c>
      <c r="B2906" s="175" t="s">
        <v>425</v>
      </c>
      <c r="C2906" s="175" t="s">
        <v>187</v>
      </c>
      <c r="D2906" s="175" t="s">
        <v>188</v>
      </c>
      <c r="E2906" s="175"/>
      <c r="F2906" s="174">
        <v>0</v>
      </c>
      <c r="G2906" s="174">
        <v>0</v>
      </c>
      <c r="H2906" s="174">
        <v>0</v>
      </c>
      <c r="I2906" s="174">
        <v>0</v>
      </c>
      <c r="J2906" s="174">
        <v>0</v>
      </c>
      <c r="K2906" s="174">
        <v>0</v>
      </c>
      <c r="L2906" s="174">
        <v>0</v>
      </c>
      <c r="M2906" s="174">
        <v>0</v>
      </c>
      <c r="N2906" s="174">
        <v>0</v>
      </c>
    </row>
    <row r="2907" spans="1:14" hidden="1" outlineLevel="1" x14ac:dyDescent="0.25">
      <c r="A2907" s="175" t="s">
        <v>424</v>
      </c>
      <c r="B2907" s="175" t="s">
        <v>425</v>
      </c>
      <c r="C2907" s="175" t="s">
        <v>189</v>
      </c>
      <c r="D2907" s="175" t="s">
        <v>190</v>
      </c>
      <c r="E2907" s="175"/>
      <c r="F2907" s="174">
        <v>0</v>
      </c>
      <c r="G2907" s="174">
        <v>0</v>
      </c>
      <c r="H2907" s="174">
        <v>0</v>
      </c>
      <c r="I2907" s="174">
        <v>0</v>
      </c>
      <c r="J2907" s="174">
        <v>0</v>
      </c>
      <c r="K2907" s="174">
        <v>0</v>
      </c>
      <c r="L2907" s="174">
        <v>0</v>
      </c>
      <c r="M2907" s="174">
        <v>0</v>
      </c>
      <c r="N2907" s="174">
        <v>0</v>
      </c>
    </row>
    <row r="2908" spans="1:14" hidden="1" outlineLevel="1" x14ac:dyDescent="0.25">
      <c r="A2908" s="175" t="s">
        <v>424</v>
      </c>
      <c r="B2908" s="175" t="s">
        <v>425</v>
      </c>
      <c r="C2908" s="175" t="s">
        <v>191</v>
      </c>
      <c r="D2908" s="175" t="s">
        <v>192</v>
      </c>
      <c r="E2908" s="175"/>
      <c r="F2908" s="174">
        <v>0</v>
      </c>
      <c r="G2908" s="174">
        <v>9536</v>
      </c>
      <c r="H2908" s="174">
        <v>0</v>
      </c>
      <c r="I2908" s="174">
        <v>0</v>
      </c>
      <c r="J2908" s="174">
        <v>0</v>
      </c>
      <c r="K2908" s="174">
        <v>0</v>
      </c>
      <c r="L2908" s="174">
        <v>0</v>
      </c>
      <c r="M2908" s="174">
        <v>0</v>
      </c>
      <c r="N2908" s="174">
        <v>9536</v>
      </c>
    </row>
    <row r="2909" spans="1:14" hidden="1" outlineLevel="1" x14ac:dyDescent="0.25">
      <c r="A2909" s="175" t="s">
        <v>424</v>
      </c>
      <c r="B2909" s="175" t="s">
        <v>425</v>
      </c>
      <c r="C2909" s="175" t="s">
        <v>193</v>
      </c>
      <c r="D2909" s="175" t="s">
        <v>194</v>
      </c>
      <c r="E2909" s="175"/>
      <c r="F2909" s="174">
        <v>0</v>
      </c>
      <c r="G2909" s="174">
        <v>0</v>
      </c>
      <c r="H2909" s="174">
        <v>0</v>
      </c>
      <c r="I2909" s="174">
        <v>0</v>
      </c>
      <c r="J2909" s="174">
        <v>0</v>
      </c>
      <c r="K2909" s="174">
        <v>0</v>
      </c>
      <c r="L2909" s="174">
        <v>0</v>
      </c>
      <c r="M2909" s="174">
        <v>0</v>
      </c>
      <c r="N2909" s="174">
        <v>0</v>
      </c>
    </row>
    <row r="2910" spans="1:14" hidden="1" outlineLevel="1" x14ac:dyDescent="0.25">
      <c r="A2910" s="175" t="s">
        <v>424</v>
      </c>
      <c r="B2910" s="175" t="s">
        <v>425</v>
      </c>
      <c r="C2910" s="175" t="s">
        <v>195</v>
      </c>
      <c r="D2910" s="175" t="s">
        <v>196</v>
      </c>
      <c r="E2910" s="175"/>
      <c r="F2910" s="174">
        <v>0</v>
      </c>
      <c r="G2910" s="174">
        <v>0</v>
      </c>
      <c r="H2910" s="174">
        <v>0</v>
      </c>
      <c r="I2910" s="174">
        <v>0</v>
      </c>
      <c r="J2910" s="174">
        <v>0</v>
      </c>
      <c r="K2910" s="174">
        <v>0</v>
      </c>
      <c r="L2910" s="174">
        <v>0</v>
      </c>
      <c r="M2910" s="174">
        <v>0</v>
      </c>
      <c r="N2910" s="174">
        <v>0</v>
      </c>
    </row>
    <row r="2911" spans="1:14" hidden="1" outlineLevel="1" x14ac:dyDescent="0.25">
      <c r="A2911" s="175" t="s">
        <v>424</v>
      </c>
      <c r="B2911" s="175" t="s">
        <v>425</v>
      </c>
      <c r="C2911" s="175" t="s">
        <v>197</v>
      </c>
      <c r="D2911" s="175" t="s">
        <v>198</v>
      </c>
      <c r="E2911" s="175"/>
      <c r="F2911" s="174">
        <v>0</v>
      </c>
      <c r="G2911" s="174">
        <v>0</v>
      </c>
      <c r="H2911" s="174">
        <v>0</v>
      </c>
      <c r="I2911" s="174">
        <v>0</v>
      </c>
      <c r="J2911" s="174">
        <v>2688</v>
      </c>
      <c r="K2911" s="174">
        <v>0</v>
      </c>
      <c r="L2911" s="174">
        <v>0</v>
      </c>
      <c r="M2911" s="174">
        <v>0</v>
      </c>
      <c r="N2911" s="174">
        <v>2688</v>
      </c>
    </row>
    <row r="2912" spans="1:14" hidden="1" outlineLevel="1" x14ac:dyDescent="0.25">
      <c r="A2912" s="175" t="s">
        <v>424</v>
      </c>
      <c r="B2912" s="175" t="s">
        <v>425</v>
      </c>
      <c r="C2912" s="175" t="s">
        <v>199</v>
      </c>
      <c r="D2912" s="175" t="s">
        <v>200</v>
      </c>
      <c r="E2912" s="175"/>
      <c r="F2912" s="174">
        <v>96</v>
      </c>
      <c r="G2912" s="174">
        <v>0</v>
      </c>
      <c r="H2912" s="174">
        <v>0</v>
      </c>
      <c r="I2912" s="174">
        <v>0</v>
      </c>
      <c r="J2912" s="174">
        <v>0</v>
      </c>
      <c r="K2912" s="174">
        <v>0</v>
      </c>
      <c r="L2912" s="174">
        <v>0</v>
      </c>
      <c r="M2912" s="174">
        <v>0</v>
      </c>
      <c r="N2912" s="174">
        <v>96</v>
      </c>
    </row>
    <row r="2913" spans="1:14" hidden="1" outlineLevel="1" x14ac:dyDescent="0.25">
      <c r="A2913" s="175" t="s">
        <v>424</v>
      </c>
      <c r="B2913" s="175" t="s">
        <v>425</v>
      </c>
      <c r="C2913" s="175" t="s">
        <v>201</v>
      </c>
      <c r="D2913" s="175" t="s">
        <v>202</v>
      </c>
      <c r="E2913" s="175"/>
      <c r="F2913" s="174">
        <v>144</v>
      </c>
      <c r="G2913" s="174">
        <v>0</v>
      </c>
      <c r="H2913" s="174">
        <v>0</v>
      </c>
      <c r="I2913" s="174">
        <v>0</v>
      </c>
      <c r="J2913" s="174">
        <v>0</v>
      </c>
      <c r="K2913" s="174">
        <v>0</v>
      </c>
      <c r="L2913" s="174">
        <v>0</v>
      </c>
      <c r="M2913" s="174">
        <v>0</v>
      </c>
      <c r="N2913" s="174">
        <v>144</v>
      </c>
    </row>
    <row r="2914" spans="1:14" hidden="1" outlineLevel="1" x14ac:dyDescent="0.25">
      <c r="A2914" s="175" t="s">
        <v>424</v>
      </c>
      <c r="B2914" s="175" t="s">
        <v>425</v>
      </c>
      <c r="C2914" s="175" t="s">
        <v>203</v>
      </c>
      <c r="D2914" s="175" t="s">
        <v>204</v>
      </c>
      <c r="E2914" s="175"/>
      <c r="F2914" s="174">
        <v>69216</v>
      </c>
      <c r="G2914" s="174">
        <v>0</v>
      </c>
      <c r="H2914" s="174">
        <v>0</v>
      </c>
      <c r="I2914" s="174">
        <v>0</v>
      </c>
      <c r="J2914" s="174">
        <v>0</v>
      </c>
      <c r="K2914" s="174">
        <v>0</v>
      </c>
      <c r="L2914" s="174">
        <v>0</v>
      </c>
      <c r="M2914" s="174">
        <v>0</v>
      </c>
      <c r="N2914" s="174">
        <v>69216</v>
      </c>
    </row>
    <row r="2915" spans="1:14" hidden="1" outlineLevel="1" x14ac:dyDescent="0.25">
      <c r="A2915" s="175" t="s">
        <v>424</v>
      </c>
      <c r="B2915" s="175" t="s">
        <v>425</v>
      </c>
      <c r="C2915" s="175" t="s">
        <v>205</v>
      </c>
      <c r="D2915" s="175" t="s">
        <v>206</v>
      </c>
      <c r="E2915" s="175"/>
      <c r="F2915" s="174">
        <v>7408</v>
      </c>
      <c r="G2915" s="174">
        <v>0</v>
      </c>
      <c r="H2915" s="174">
        <v>0</v>
      </c>
      <c r="I2915" s="174">
        <v>0</v>
      </c>
      <c r="J2915" s="174">
        <v>3648</v>
      </c>
      <c r="K2915" s="174">
        <v>0</v>
      </c>
      <c r="L2915" s="174">
        <v>0</v>
      </c>
      <c r="M2915" s="174">
        <v>0</v>
      </c>
      <c r="N2915" s="174">
        <v>11056</v>
      </c>
    </row>
    <row r="2916" spans="1:14" hidden="1" outlineLevel="1" x14ac:dyDescent="0.25">
      <c r="A2916" s="175" t="s">
        <v>424</v>
      </c>
      <c r="B2916" s="175" t="s">
        <v>425</v>
      </c>
      <c r="C2916" s="175" t="s">
        <v>207</v>
      </c>
      <c r="D2916" s="175" t="s">
        <v>208</v>
      </c>
      <c r="E2916" s="175"/>
      <c r="F2916" s="174">
        <v>0</v>
      </c>
      <c r="G2916" s="174">
        <v>0</v>
      </c>
      <c r="H2916" s="174">
        <v>0</v>
      </c>
      <c r="I2916" s="174">
        <v>0</v>
      </c>
      <c r="J2916" s="174">
        <v>0</v>
      </c>
      <c r="K2916" s="174">
        <v>0</v>
      </c>
      <c r="L2916" s="174">
        <v>0</v>
      </c>
      <c r="M2916" s="174">
        <v>0</v>
      </c>
      <c r="N2916" s="174">
        <v>0</v>
      </c>
    </row>
    <row r="2917" spans="1:14" hidden="1" outlineLevel="1" x14ac:dyDescent="0.25">
      <c r="A2917" s="175" t="s">
        <v>424</v>
      </c>
      <c r="B2917" s="175" t="s">
        <v>425</v>
      </c>
      <c r="C2917" s="175" t="s">
        <v>209</v>
      </c>
      <c r="D2917" s="175" t="s">
        <v>210</v>
      </c>
      <c r="E2917" s="175"/>
      <c r="F2917" s="174">
        <v>121552</v>
      </c>
      <c r="G2917" s="174">
        <v>33840</v>
      </c>
      <c r="H2917" s="174">
        <v>0</v>
      </c>
      <c r="I2917" s="174">
        <v>0</v>
      </c>
      <c r="J2917" s="174">
        <v>25248</v>
      </c>
      <c r="K2917" s="174">
        <v>5808</v>
      </c>
      <c r="L2917" s="174">
        <v>0</v>
      </c>
      <c r="M2917" s="174">
        <v>0</v>
      </c>
      <c r="N2917" s="174">
        <v>186448</v>
      </c>
    </row>
    <row r="2918" spans="1:14" hidden="1" outlineLevel="1" x14ac:dyDescent="0.25">
      <c r="D2918" s="173" t="s">
        <v>211</v>
      </c>
      <c r="E2918" s="173"/>
    </row>
    <row r="2919" spans="1:14" hidden="1" outlineLevel="1" x14ac:dyDescent="0.25">
      <c r="A2919" s="175" t="s">
        <v>424</v>
      </c>
      <c r="B2919" s="175" t="s">
        <v>425</v>
      </c>
      <c r="C2919" s="175" t="s">
        <v>212</v>
      </c>
      <c r="D2919" s="175" t="s">
        <v>213</v>
      </c>
      <c r="E2919" s="175"/>
      <c r="F2919" s="174">
        <v>0</v>
      </c>
      <c r="G2919" s="174">
        <v>0</v>
      </c>
      <c r="H2919" s="174">
        <v>0</v>
      </c>
      <c r="I2919" s="174">
        <v>0</v>
      </c>
      <c r="J2919" s="174">
        <v>0</v>
      </c>
      <c r="K2919" s="174">
        <v>0</v>
      </c>
      <c r="L2919" s="174">
        <v>0</v>
      </c>
      <c r="M2919" s="174">
        <v>0</v>
      </c>
      <c r="N2919" s="174">
        <v>0</v>
      </c>
    </row>
    <row r="2920" spans="1:14" hidden="1" outlineLevel="1" x14ac:dyDescent="0.25">
      <c r="A2920" s="175" t="s">
        <v>424</v>
      </c>
      <c r="B2920" s="175" t="s">
        <v>425</v>
      </c>
      <c r="C2920" s="175" t="s">
        <v>214</v>
      </c>
      <c r="D2920" s="175" t="s">
        <v>215</v>
      </c>
      <c r="E2920" s="175"/>
      <c r="F2920" s="174">
        <v>0</v>
      </c>
      <c r="G2920" s="174">
        <v>0</v>
      </c>
      <c r="H2920" s="174">
        <v>0</v>
      </c>
      <c r="I2920" s="174">
        <v>0</v>
      </c>
      <c r="J2920" s="174">
        <v>0</v>
      </c>
      <c r="K2920" s="174">
        <v>0</v>
      </c>
      <c r="L2920" s="174">
        <v>0</v>
      </c>
      <c r="M2920" s="174">
        <v>0</v>
      </c>
      <c r="N2920" s="174">
        <v>0</v>
      </c>
    </row>
    <row r="2921" spans="1:14" hidden="1" outlineLevel="1" x14ac:dyDescent="0.25">
      <c r="A2921" s="175" t="s">
        <v>424</v>
      </c>
      <c r="B2921" s="175" t="s">
        <v>425</v>
      </c>
      <c r="C2921" s="175" t="s">
        <v>216</v>
      </c>
      <c r="D2921" s="175" t="s">
        <v>217</v>
      </c>
      <c r="E2921" s="175"/>
      <c r="F2921" s="174">
        <v>0</v>
      </c>
      <c r="G2921" s="174">
        <v>0</v>
      </c>
      <c r="H2921" s="174">
        <v>0</v>
      </c>
      <c r="I2921" s="174">
        <v>0</v>
      </c>
      <c r="J2921" s="174">
        <v>0</v>
      </c>
      <c r="K2921" s="174">
        <v>0</v>
      </c>
      <c r="L2921" s="174">
        <v>0</v>
      </c>
      <c r="M2921" s="174">
        <v>0</v>
      </c>
      <c r="N2921" s="174">
        <v>0</v>
      </c>
    </row>
    <row r="2922" spans="1:14" hidden="1" outlineLevel="1" x14ac:dyDescent="0.25">
      <c r="A2922" s="175" t="s">
        <v>424</v>
      </c>
      <c r="B2922" s="175" t="s">
        <v>425</v>
      </c>
      <c r="C2922" s="175" t="s">
        <v>218</v>
      </c>
      <c r="D2922" s="175" t="s">
        <v>219</v>
      </c>
      <c r="E2922" s="175"/>
      <c r="F2922" s="174">
        <v>0</v>
      </c>
      <c r="G2922" s="174">
        <v>0</v>
      </c>
      <c r="H2922" s="174">
        <v>0</v>
      </c>
      <c r="I2922" s="174">
        <v>0</v>
      </c>
      <c r="J2922" s="174">
        <v>0</v>
      </c>
      <c r="K2922" s="174">
        <v>0</v>
      </c>
      <c r="L2922" s="174">
        <v>0</v>
      </c>
      <c r="M2922" s="174">
        <v>0</v>
      </c>
      <c r="N2922" s="174">
        <v>0</v>
      </c>
    </row>
    <row r="2923" spans="1:14" hidden="1" outlineLevel="1" x14ac:dyDescent="0.25">
      <c r="A2923" s="175" t="s">
        <v>424</v>
      </c>
      <c r="B2923" s="175" t="s">
        <v>425</v>
      </c>
      <c r="C2923" s="175" t="s">
        <v>482</v>
      </c>
      <c r="D2923" s="175" t="s">
        <v>483</v>
      </c>
      <c r="E2923" s="175"/>
      <c r="F2923" s="174">
        <v>0</v>
      </c>
      <c r="G2923" s="174">
        <v>0</v>
      </c>
      <c r="H2923" s="174">
        <v>0</v>
      </c>
      <c r="I2923" s="174">
        <v>0</v>
      </c>
      <c r="J2923" s="174">
        <v>0</v>
      </c>
      <c r="K2923" s="174">
        <v>0</v>
      </c>
      <c r="L2923" s="174">
        <v>0</v>
      </c>
      <c r="M2923" s="174">
        <v>0</v>
      </c>
      <c r="N2923" s="174">
        <v>0</v>
      </c>
    </row>
    <row r="2924" spans="1:14" hidden="1" outlineLevel="1" x14ac:dyDescent="0.25">
      <c r="A2924" s="175" t="s">
        <v>424</v>
      </c>
      <c r="B2924" s="175" t="s">
        <v>425</v>
      </c>
      <c r="C2924" s="175" t="s">
        <v>484</v>
      </c>
      <c r="D2924" s="175" t="s">
        <v>220</v>
      </c>
      <c r="E2924" s="175"/>
      <c r="F2924" s="174">
        <v>0</v>
      </c>
      <c r="G2924" s="174">
        <v>0</v>
      </c>
      <c r="H2924" s="174">
        <v>0</v>
      </c>
      <c r="I2924" s="174">
        <v>0</v>
      </c>
      <c r="J2924" s="174">
        <v>0</v>
      </c>
      <c r="K2924" s="174">
        <v>0</v>
      </c>
      <c r="L2924" s="174">
        <v>0</v>
      </c>
      <c r="M2924" s="174">
        <v>0</v>
      </c>
      <c r="N2924" s="174">
        <v>0</v>
      </c>
    </row>
    <row r="2925" spans="1:14" hidden="1" outlineLevel="1" x14ac:dyDescent="0.25"/>
    <row r="2926" spans="1:14" hidden="1" outlineLevel="1" x14ac:dyDescent="0.25"/>
    <row r="2927" spans="1:14" hidden="1" outlineLevel="1" x14ac:dyDescent="0.25">
      <c r="A2927" s="173" t="s">
        <v>426</v>
      </c>
    </row>
    <row r="2928" spans="1:14" hidden="1" outlineLevel="1" x14ac:dyDescent="0.25">
      <c r="A2928" s="175" t="s">
        <v>6</v>
      </c>
      <c r="B2928" s="175" t="s">
        <v>143</v>
      </c>
      <c r="C2928" s="175" t="s">
        <v>14</v>
      </c>
      <c r="D2928" s="173" t="s">
        <v>144</v>
      </c>
      <c r="E2928" s="173"/>
      <c r="F2928" s="174" t="s">
        <v>145</v>
      </c>
      <c r="G2928" s="174" t="s">
        <v>146</v>
      </c>
      <c r="H2928" s="174" t="s">
        <v>147</v>
      </c>
      <c r="I2928" s="174" t="s">
        <v>148</v>
      </c>
      <c r="J2928" s="174" t="s">
        <v>149</v>
      </c>
      <c r="K2928" s="174" t="s">
        <v>150</v>
      </c>
      <c r="L2928" s="174" t="s">
        <v>151</v>
      </c>
      <c r="M2928" s="174" t="s">
        <v>152</v>
      </c>
      <c r="N2928" s="174" t="s">
        <v>5</v>
      </c>
    </row>
    <row r="2929" spans="1:14" hidden="1" outlineLevel="1" x14ac:dyDescent="0.25">
      <c r="A2929" s="175" t="s">
        <v>427</v>
      </c>
      <c r="B2929" s="175" t="s">
        <v>428</v>
      </c>
      <c r="C2929" s="175" t="s">
        <v>155</v>
      </c>
      <c r="D2929" s="175" t="s">
        <v>156</v>
      </c>
      <c r="E2929" s="175"/>
      <c r="F2929" s="174">
        <v>11136</v>
      </c>
      <c r="G2929" s="174">
        <v>0</v>
      </c>
      <c r="H2929" s="174">
        <v>0</v>
      </c>
      <c r="I2929" s="174">
        <v>0</v>
      </c>
      <c r="J2929" s="174">
        <v>0</v>
      </c>
      <c r="K2929" s="174">
        <v>0</v>
      </c>
      <c r="L2929" s="174">
        <v>0</v>
      </c>
      <c r="M2929" s="174">
        <v>0</v>
      </c>
      <c r="N2929" s="174">
        <v>11136</v>
      </c>
    </row>
    <row r="2930" spans="1:14" hidden="1" outlineLevel="1" x14ac:dyDescent="0.25">
      <c r="A2930" s="175" t="s">
        <v>427</v>
      </c>
      <c r="B2930" s="175" t="s">
        <v>428</v>
      </c>
      <c r="C2930" s="175" t="s">
        <v>157</v>
      </c>
      <c r="D2930" s="175" t="s">
        <v>158</v>
      </c>
      <c r="E2930" s="175"/>
      <c r="F2930" s="174">
        <v>0</v>
      </c>
      <c r="G2930" s="174">
        <v>0</v>
      </c>
      <c r="H2930" s="174">
        <v>0</v>
      </c>
      <c r="I2930" s="174">
        <v>0</v>
      </c>
      <c r="J2930" s="174">
        <v>64</v>
      </c>
      <c r="K2930" s="174">
        <v>0</v>
      </c>
      <c r="L2930" s="174">
        <v>0</v>
      </c>
      <c r="M2930" s="174">
        <v>0</v>
      </c>
      <c r="N2930" s="174">
        <v>64</v>
      </c>
    </row>
    <row r="2931" spans="1:14" hidden="1" outlineLevel="1" x14ac:dyDescent="0.25">
      <c r="A2931" s="175" t="s">
        <v>427</v>
      </c>
      <c r="B2931" s="175" t="s">
        <v>428</v>
      </c>
      <c r="C2931" s="175" t="s">
        <v>159</v>
      </c>
      <c r="D2931" s="175" t="s">
        <v>160</v>
      </c>
      <c r="E2931" s="175"/>
      <c r="F2931" s="174">
        <v>0</v>
      </c>
      <c r="G2931" s="174">
        <v>76896</v>
      </c>
      <c r="H2931" s="174">
        <v>0</v>
      </c>
      <c r="I2931" s="174">
        <v>0</v>
      </c>
      <c r="J2931" s="174">
        <v>0</v>
      </c>
      <c r="K2931" s="174">
        <v>0</v>
      </c>
      <c r="L2931" s="174">
        <v>0</v>
      </c>
      <c r="M2931" s="174">
        <v>0</v>
      </c>
      <c r="N2931" s="174">
        <v>76896</v>
      </c>
    </row>
    <row r="2932" spans="1:14" hidden="1" outlineLevel="1" x14ac:dyDescent="0.25">
      <c r="A2932" s="175" t="s">
        <v>427</v>
      </c>
      <c r="B2932" s="175" t="s">
        <v>428</v>
      </c>
      <c r="C2932" s="175" t="s">
        <v>161</v>
      </c>
      <c r="D2932" s="175" t="s">
        <v>162</v>
      </c>
      <c r="E2932" s="175"/>
      <c r="F2932" s="174">
        <v>2736</v>
      </c>
      <c r="G2932" s="174">
        <v>576</v>
      </c>
      <c r="H2932" s="174">
        <v>0</v>
      </c>
      <c r="I2932" s="174">
        <v>0</v>
      </c>
      <c r="J2932" s="174">
        <v>11232</v>
      </c>
      <c r="K2932" s="174">
        <v>112</v>
      </c>
      <c r="L2932" s="174">
        <v>0</v>
      </c>
      <c r="M2932" s="174">
        <v>0</v>
      </c>
      <c r="N2932" s="174">
        <v>14656</v>
      </c>
    </row>
    <row r="2933" spans="1:14" hidden="1" outlineLevel="1" x14ac:dyDescent="0.25">
      <c r="A2933" s="175" t="s">
        <v>427</v>
      </c>
      <c r="B2933" s="175" t="s">
        <v>428</v>
      </c>
      <c r="C2933" s="175" t="s">
        <v>163</v>
      </c>
      <c r="D2933" s="175" t="s">
        <v>164</v>
      </c>
      <c r="E2933" s="175"/>
      <c r="F2933" s="174">
        <v>0</v>
      </c>
      <c r="G2933" s="174">
        <v>0</v>
      </c>
      <c r="H2933" s="174">
        <v>0</v>
      </c>
      <c r="I2933" s="174">
        <v>0</v>
      </c>
      <c r="J2933" s="174">
        <v>0</v>
      </c>
      <c r="K2933" s="174">
        <v>0</v>
      </c>
      <c r="L2933" s="174">
        <v>0</v>
      </c>
      <c r="M2933" s="174">
        <v>0</v>
      </c>
      <c r="N2933" s="174">
        <v>0</v>
      </c>
    </row>
    <row r="2934" spans="1:14" hidden="1" outlineLevel="1" x14ac:dyDescent="0.25">
      <c r="A2934" s="175" t="s">
        <v>427</v>
      </c>
      <c r="B2934" s="175" t="s">
        <v>428</v>
      </c>
      <c r="C2934" s="175" t="s">
        <v>165</v>
      </c>
      <c r="D2934" s="175" t="s">
        <v>166</v>
      </c>
      <c r="E2934" s="175"/>
      <c r="F2934" s="174">
        <v>896</v>
      </c>
      <c r="G2934" s="174">
        <v>0</v>
      </c>
      <c r="H2934" s="174">
        <v>0</v>
      </c>
      <c r="I2934" s="174">
        <v>0</v>
      </c>
      <c r="J2934" s="174">
        <v>12576</v>
      </c>
      <c r="K2934" s="174">
        <v>0</v>
      </c>
      <c r="L2934" s="174">
        <v>0</v>
      </c>
      <c r="M2934" s="174">
        <v>0</v>
      </c>
      <c r="N2934" s="174">
        <v>13472</v>
      </c>
    </row>
    <row r="2935" spans="1:14" hidden="1" outlineLevel="1" x14ac:dyDescent="0.25">
      <c r="A2935" s="175" t="s">
        <v>427</v>
      </c>
      <c r="B2935" s="175" t="s">
        <v>428</v>
      </c>
      <c r="C2935" s="175" t="s">
        <v>167</v>
      </c>
      <c r="D2935" s="175" t="s">
        <v>168</v>
      </c>
      <c r="E2935" s="175"/>
      <c r="F2935" s="174">
        <v>0</v>
      </c>
      <c r="G2935" s="174">
        <v>3456</v>
      </c>
      <c r="H2935" s="174">
        <v>0</v>
      </c>
      <c r="I2935" s="174">
        <v>0</v>
      </c>
      <c r="J2935" s="174">
        <v>0</v>
      </c>
      <c r="K2935" s="174">
        <v>34608</v>
      </c>
      <c r="L2935" s="174">
        <v>0</v>
      </c>
      <c r="M2935" s="174">
        <v>0</v>
      </c>
      <c r="N2935" s="174">
        <v>38064</v>
      </c>
    </row>
    <row r="2936" spans="1:14" hidden="1" outlineLevel="1" x14ac:dyDescent="0.25">
      <c r="A2936" s="175" t="s">
        <v>427</v>
      </c>
      <c r="B2936" s="175" t="s">
        <v>428</v>
      </c>
      <c r="C2936" s="175" t="s">
        <v>169</v>
      </c>
      <c r="D2936" s="175" t="s">
        <v>170</v>
      </c>
      <c r="E2936" s="175"/>
      <c r="F2936" s="174">
        <v>0</v>
      </c>
      <c r="G2936" s="174">
        <v>0</v>
      </c>
      <c r="H2936" s="174">
        <v>0</v>
      </c>
      <c r="I2936" s="174">
        <v>0</v>
      </c>
      <c r="J2936" s="174">
        <v>0</v>
      </c>
      <c r="K2936" s="174">
        <v>0</v>
      </c>
      <c r="L2936" s="174">
        <v>0</v>
      </c>
      <c r="M2936" s="174">
        <v>0</v>
      </c>
      <c r="N2936" s="174">
        <v>0</v>
      </c>
    </row>
    <row r="2937" spans="1:14" hidden="1" outlineLevel="1" x14ac:dyDescent="0.25">
      <c r="A2937" s="175" t="s">
        <v>427</v>
      </c>
      <c r="B2937" s="175" t="s">
        <v>428</v>
      </c>
      <c r="C2937" s="175" t="s">
        <v>171</v>
      </c>
      <c r="D2937" s="175" t="s">
        <v>172</v>
      </c>
      <c r="E2937" s="175"/>
      <c r="F2937" s="174">
        <v>2304</v>
      </c>
      <c r="G2937" s="174">
        <v>512</v>
      </c>
      <c r="H2937" s="174">
        <v>0</v>
      </c>
      <c r="I2937" s="174">
        <v>0</v>
      </c>
      <c r="J2937" s="174">
        <v>0</v>
      </c>
      <c r="K2937" s="174">
        <v>0</v>
      </c>
      <c r="L2937" s="174">
        <v>0</v>
      </c>
      <c r="M2937" s="174">
        <v>0</v>
      </c>
      <c r="N2937" s="174">
        <v>2816</v>
      </c>
    </row>
    <row r="2938" spans="1:14" hidden="1" outlineLevel="1" x14ac:dyDescent="0.25">
      <c r="A2938" s="175" t="s">
        <v>427</v>
      </c>
      <c r="B2938" s="175" t="s">
        <v>428</v>
      </c>
      <c r="C2938" s="175" t="s">
        <v>173</v>
      </c>
      <c r="D2938" s="175" t="s">
        <v>174</v>
      </c>
      <c r="E2938" s="175"/>
      <c r="F2938" s="174">
        <v>0</v>
      </c>
      <c r="G2938" s="174">
        <v>896</v>
      </c>
      <c r="H2938" s="174">
        <v>0</v>
      </c>
      <c r="I2938" s="174">
        <v>0</v>
      </c>
      <c r="J2938" s="174">
        <v>0</v>
      </c>
      <c r="K2938" s="174">
        <v>0</v>
      </c>
      <c r="L2938" s="174">
        <v>0</v>
      </c>
      <c r="M2938" s="174">
        <v>0</v>
      </c>
      <c r="N2938" s="174">
        <v>896</v>
      </c>
    </row>
    <row r="2939" spans="1:14" hidden="1" outlineLevel="1" x14ac:dyDescent="0.25">
      <c r="A2939" s="175" t="s">
        <v>427</v>
      </c>
      <c r="B2939" s="175" t="s">
        <v>428</v>
      </c>
      <c r="C2939" s="175" t="s">
        <v>175</v>
      </c>
      <c r="D2939" s="175" t="s">
        <v>176</v>
      </c>
      <c r="E2939" s="175"/>
      <c r="F2939" s="174">
        <v>0</v>
      </c>
      <c r="G2939" s="174">
        <v>0</v>
      </c>
      <c r="H2939" s="174">
        <v>0</v>
      </c>
      <c r="I2939" s="174">
        <v>0</v>
      </c>
      <c r="J2939" s="174">
        <v>0</v>
      </c>
      <c r="K2939" s="174">
        <v>3936</v>
      </c>
      <c r="L2939" s="174">
        <v>0</v>
      </c>
      <c r="M2939" s="174">
        <v>0</v>
      </c>
      <c r="N2939" s="174">
        <v>3936</v>
      </c>
    </row>
    <row r="2940" spans="1:14" hidden="1" outlineLevel="1" x14ac:dyDescent="0.25">
      <c r="A2940" s="175" t="s">
        <v>427</v>
      </c>
      <c r="B2940" s="175" t="s">
        <v>428</v>
      </c>
      <c r="C2940" s="175" t="s">
        <v>177</v>
      </c>
      <c r="D2940" s="175" t="s">
        <v>178</v>
      </c>
      <c r="E2940" s="175"/>
      <c r="F2940" s="174">
        <v>90336</v>
      </c>
      <c r="G2940" s="174">
        <v>0</v>
      </c>
      <c r="H2940" s="174">
        <v>0</v>
      </c>
      <c r="I2940" s="174">
        <v>0</v>
      </c>
      <c r="J2940" s="174">
        <v>0</v>
      </c>
      <c r="K2940" s="174">
        <v>0</v>
      </c>
      <c r="L2940" s="174">
        <v>0</v>
      </c>
      <c r="M2940" s="174">
        <v>0</v>
      </c>
      <c r="N2940" s="174">
        <v>90336</v>
      </c>
    </row>
    <row r="2941" spans="1:14" hidden="1" outlineLevel="1" x14ac:dyDescent="0.25">
      <c r="A2941" s="175" t="s">
        <v>427</v>
      </c>
      <c r="B2941" s="175" t="s">
        <v>428</v>
      </c>
      <c r="C2941" s="175" t="s">
        <v>179</v>
      </c>
      <c r="D2941" s="175" t="s">
        <v>180</v>
      </c>
      <c r="E2941" s="175"/>
      <c r="F2941" s="174">
        <v>28928</v>
      </c>
      <c r="G2941" s="174">
        <v>0</v>
      </c>
      <c r="H2941" s="174">
        <v>0</v>
      </c>
      <c r="I2941" s="174">
        <v>0</v>
      </c>
      <c r="J2941" s="174">
        <v>0</v>
      </c>
      <c r="K2941" s="174">
        <v>0</v>
      </c>
      <c r="L2941" s="174">
        <v>0</v>
      </c>
      <c r="M2941" s="174">
        <v>0</v>
      </c>
      <c r="N2941" s="174">
        <v>28928</v>
      </c>
    </row>
    <row r="2942" spans="1:14" hidden="1" outlineLevel="1" x14ac:dyDescent="0.25">
      <c r="A2942" s="175" t="s">
        <v>427</v>
      </c>
      <c r="B2942" s="175" t="s">
        <v>428</v>
      </c>
      <c r="C2942" s="175" t="s">
        <v>181</v>
      </c>
      <c r="D2942" s="175" t="s">
        <v>182</v>
      </c>
      <c r="E2942" s="175"/>
      <c r="F2942" s="174">
        <v>0</v>
      </c>
      <c r="G2942" s="174">
        <v>0</v>
      </c>
      <c r="H2942" s="174">
        <v>0</v>
      </c>
      <c r="I2942" s="174">
        <v>0</v>
      </c>
      <c r="J2942" s="174">
        <v>0</v>
      </c>
      <c r="K2942" s="174">
        <v>0</v>
      </c>
      <c r="L2942" s="174">
        <v>0</v>
      </c>
      <c r="M2942" s="174">
        <v>0</v>
      </c>
      <c r="N2942" s="174">
        <v>0</v>
      </c>
    </row>
    <row r="2943" spans="1:14" hidden="1" outlineLevel="1" x14ac:dyDescent="0.25">
      <c r="A2943" s="175" t="s">
        <v>427</v>
      </c>
      <c r="B2943" s="175" t="s">
        <v>428</v>
      </c>
      <c r="C2943" s="175" t="s">
        <v>183</v>
      </c>
      <c r="D2943" s="175" t="s">
        <v>184</v>
      </c>
      <c r="E2943" s="175"/>
      <c r="F2943" s="174">
        <v>0</v>
      </c>
      <c r="G2943" s="174">
        <v>0</v>
      </c>
      <c r="H2943" s="174">
        <v>0</v>
      </c>
      <c r="I2943" s="174">
        <v>0</v>
      </c>
      <c r="J2943" s="174">
        <v>0</v>
      </c>
      <c r="K2943" s="174">
        <v>0</v>
      </c>
      <c r="L2943" s="174">
        <v>0</v>
      </c>
      <c r="M2943" s="174">
        <v>0</v>
      </c>
      <c r="N2943" s="174">
        <v>0</v>
      </c>
    </row>
    <row r="2944" spans="1:14" hidden="1" outlineLevel="1" x14ac:dyDescent="0.25">
      <c r="A2944" s="175" t="s">
        <v>427</v>
      </c>
      <c r="B2944" s="175" t="s">
        <v>428</v>
      </c>
      <c r="C2944" s="175" t="s">
        <v>185</v>
      </c>
      <c r="D2944" s="175" t="s">
        <v>186</v>
      </c>
      <c r="E2944" s="175"/>
      <c r="F2944" s="174">
        <v>288</v>
      </c>
      <c r="G2944" s="174">
        <v>0</v>
      </c>
      <c r="H2944" s="174">
        <v>0</v>
      </c>
      <c r="I2944" s="174">
        <v>0</v>
      </c>
      <c r="J2944" s="174">
        <v>0</v>
      </c>
      <c r="K2944" s="174">
        <v>0</v>
      </c>
      <c r="L2944" s="174">
        <v>0</v>
      </c>
      <c r="M2944" s="174">
        <v>0</v>
      </c>
      <c r="N2944" s="174">
        <v>288</v>
      </c>
    </row>
    <row r="2945" spans="1:14" hidden="1" outlineLevel="1" x14ac:dyDescent="0.25">
      <c r="A2945" s="175" t="s">
        <v>427</v>
      </c>
      <c r="B2945" s="175" t="s">
        <v>428</v>
      </c>
      <c r="C2945" s="175" t="s">
        <v>187</v>
      </c>
      <c r="D2945" s="175" t="s">
        <v>188</v>
      </c>
      <c r="E2945" s="175"/>
      <c r="F2945" s="174">
        <v>0</v>
      </c>
      <c r="G2945" s="174">
        <v>0</v>
      </c>
      <c r="H2945" s="174">
        <v>0</v>
      </c>
      <c r="I2945" s="174">
        <v>0</v>
      </c>
      <c r="J2945" s="174">
        <v>0</v>
      </c>
      <c r="K2945" s="174">
        <v>0</v>
      </c>
      <c r="L2945" s="174">
        <v>0</v>
      </c>
      <c r="M2945" s="174">
        <v>0</v>
      </c>
      <c r="N2945" s="174">
        <v>0</v>
      </c>
    </row>
    <row r="2946" spans="1:14" hidden="1" outlineLevel="1" x14ac:dyDescent="0.25">
      <c r="A2946" s="175" t="s">
        <v>427</v>
      </c>
      <c r="B2946" s="175" t="s">
        <v>428</v>
      </c>
      <c r="C2946" s="175" t="s">
        <v>189</v>
      </c>
      <c r="D2946" s="175" t="s">
        <v>190</v>
      </c>
      <c r="E2946" s="175"/>
      <c r="F2946" s="174">
        <v>0</v>
      </c>
      <c r="G2946" s="174">
        <v>0</v>
      </c>
      <c r="H2946" s="174">
        <v>0</v>
      </c>
      <c r="I2946" s="174">
        <v>0</v>
      </c>
      <c r="J2946" s="174">
        <v>0</v>
      </c>
      <c r="K2946" s="174">
        <v>0</v>
      </c>
      <c r="L2946" s="174">
        <v>0</v>
      </c>
      <c r="M2946" s="174">
        <v>0</v>
      </c>
      <c r="N2946" s="174">
        <v>0</v>
      </c>
    </row>
    <row r="2947" spans="1:14" hidden="1" outlineLevel="1" x14ac:dyDescent="0.25">
      <c r="A2947" s="175" t="s">
        <v>427</v>
      </c>
      <c r="B2947" s="175" t="s">
        <v>428</v>
      </c>
      <c r="C2947" s="175" t="s">
        <v>191</v>
      </c>
      <c r="D2947" s="175" t="s">
        <v>192</v>
      </c>
      <c r="E2947" s="175"/>
      <c r="F2947" s="174">
        <v>0</v>
      </c>
      <c r="G2947" s="174">
        <v>44288</v>
      </c>
      <c r="H2947" s="174">
        <v>0</v>
      </c>
      <c r="I2947" s="174">
        <v>0</v>
      </c>
      <c r="J2947" s="174">
        <v>0</v>
      </c>
      <c r="K2947" s="174">
        <v>0</v>
      </c>
      <c r="L2947" s="174">
        <v>0</v>
      </c>
      <c r="M2947" s="174">
        <v>0</v>
      </c>
      <c r="N2947" s="174">
        <v>44288</v>
      </c>
    </row>
    <row r="2948" spans="1:14" hidden="1" outlineLevel="1" x14ac:dyDescent="0.25">
      <c r="A2948" s="175" t="s">
        <v>427</v>
      </c>
      <c r="B2948" s="175" t="s">
        <v>428</v>
      </c>
      <c r="C2948" s="175" t="s">
        <v>193</v>
      </c>
      <c r="D2948" s="175" t="s">
        <v>194</v>
      </c>
      <c r="E2948" s="175"/>
      <c r="F2948" s="174">
        <v>0</v>
      </c>
      <c r="G2948" s="174">
        <v>0</v>
      </c>
      <c r="H2948" s="174">
        <v>0</v>
      </c>
      <c r="I2948" s="174">
        <v>0</v>
      </c>
      <c r="J2948" s="174">
        <v>0</v>
      </c>
      <c r="K2948" s="174">
        <v>0</v>
      </c>
      <c r="L2948" s="174">
        <v>0</v>
      </c>
      <c r="M2948" s="174">
        <v>0</v>
      </c>
      <c r="N2948" s="174">
        <v>0</v>
      </c>
    </row>
    <row r="2949" spans="1:14" hidden="1" outlineLevel="1" x14ac:dyDescent="0.25">
      <c r="A2949" s="175" t="s">
        <v>427</v>
      </c>
      <c r="B2949" s="175" t="s">
        <v>428</v>
      </c>
      <c r="C2949" s="175" t="s">
        <v>195</v>
      </c>
      <c r="D2949" s="175" t="s">
        <v>196</v>
      </c>
      <c r="E2949" s="175"/>
      <c r="F2949" s="174">
        <v>0</v>
      </c>
      <c r="G2949" s="174">
        <v>0</v>
      </c>
      <c r="H2949" s="174">
        <v>0</v>
      </c>
      <c r="I2949" s="174">
        <v>0</v>
      </c>
      <c r="J2949" s="174">
        <v>0</v>
      </c>
      <c r="K2949" s="174">
        <v>0</v>
      </c>
      <c r="L2949" s="174">
        <v>0</v>
      </c>
      <c r="M2949" s="174">
        <v>0</v>
      </c>
      <c r="N2949" s="174">
        <v>0</v>
      </c>
    </row>
    <row r="2950" spans="1:14" hidden="1" outlineLevel="1" x14ac:dyDescent="0.25">
      <c r="A2950" s="175" t="s">
        <v>427</v>
      </c>
      <c r="B2950" s="175" t="s">
        <v>428</v>
      </c>
      <c r="C2950" s="175" t="s">
        <v>197</v>
      </c>
      <c r="D2950" s="175" t="s">
        <v>198</v>
      </c>
      <c r="E2950" s="175"/>
      <c r="F2950" s="174">
        <v>0</v>
      </c>
      <c r="G2950" s="174">
        <v>0</v>
      </c>
      <c r="H2950" s="174">
        <v>0</v>
      </c>
      <c r="I2950" s="174">
        <v>0</v>
      </c>
      <c r="J2950" s="174">
        <v>288</v>
      </c>
      <c r="K2950" s="174">
        <v>0</v>
      </c>
      <c r="L2950" s="174">
        <v>0</v>
      </c>
      <c r="M2950" s="174">
        <v>0</v>
      </c>
      <c r="N2950" s="174">
        <v>288</v>
      </c>
    </row>
    <row r="2951" spans="1:14" hidden="1" outlineLevel="1" x14ac:dyDescent="0.25">
      <c r="A2951" s="175" t="s">
        <v>427</v>
      </c>
      <c r="B2951" s="175" t="s">
        <v>428</v>
      </c>
      <c r="C2951" s="175" t="s">
        <v>199</v>
      </c>
      <c r="D2951" s="175" t="s">
        <v>200</v>
      </c>
      <c r="E2951" s="175"/>
      <c r="F2951" s="174">
        <v>912</v>
      </c>
      <c r="G2951" s="174">
        <v>0</v>
      </c>
      <c r="H2951" s="174">
        <v>0</v>
      </c>
      <c r="I2951" s="174">
        <v>0</v>
      </c>
      <c r="J2951" s="174">
        <v>0</v>
      </c>
      <c r="K2951" s="174">
        <v>0</v>
      </c>
      <c r="L2951" s="174">
        <v>0</v>
      </c>
      <c r="M2951" s="174">
        <v>0</v>
      </c>
      <c r="N2951" s="174">
        <v>912</v>
      </c>
    </row>
    <row r="2952" spans="1:14" hidden="1" outlineLevel="1" x14ac:dyDescent="0.25">
      <c r="A2952" s="175" t="s">
        <v>427</v>
      </c>
      <c r="B2952" s="175" t="s">
        <v>428</v>
      </c>
      <c r="C2952" s="175" t="s">
        <v>201</v>
      </c>
      <c r="D2952" s="175" t="s">
        <v>202</v>
      </c>
      <c r="E2952" s="175"/>
      <c r="F2952" s="174">
        <v>624</v>
      </c>
      <c r="G2952" s="174">
        <v>0</v>
      </c>
      <c r="H2952" s="174">
        <v>0</v>
      </c>
      <c r="I2952" s="174">
        <v>0</v>
      </c>
      <c r="J2952" s="174">
        <v>0</v>
      </c>
      <c r="K2952" s="174">
        <v>0</v>
      </c>
      <c r="L2952" s="174">
        <v>0</v>
      </c>
      <c r="M2952" s="174">
        <v>0</v>
      </c>
      <c r="N2952" s="174">
        <v>624</v>
      </c>
    </row>
    <row r="2953" spans="1:14" hidden="1" outlineLevel="1" x14ac:dyDescent="0.25">
      <c r="A2953" s="175" t="s">
        <v>427</v>
      </c>
      <c r="B2953" s="175" t="s">
        <v>428</v>
      </c>
      <c r="C2953" s="175" t="s">
        <v>203</v>
      </c>
      <c r="D2953" s="175" t="s">
        <v>204</v>
      </c>
      <c r="E2953" s="175"/>
      <c r="F2953" s="174">
        <v>121968</v>
      </c>
      <c r="G2953" s="174">
        <v>0</v>
      </c>
      <c r="H2953" s="174">
        <v>0</v>
      </c>
      <c r="I2953" s="174">
        <v>0</v>
      </c>
      <c r="J2953" s="174">
        <v>0</v>
      </c>
      <c r="K2953" s="174">
        <v>0</v>
      </c>
      <c r="L2953" s="174">
        <v>0</v>
      </c>
      <c r="M2953" s="174">
        <v>0</v>
      </c>
      <c r="N2953" s="174">
        <v>121968</v>
      </c>
    </row>
    <row r="2954" spans="1:14" hidden="1" outlineLevel="1" x14ac:dyDescent="0.25">
      <c r="A2954" s="175" t="s">
        <v>427</v>
      </c>
      <c r="B2954" s="175" t="s">
        <v>428</v>
      </c>
      <c r="C2954" s="175" t="s">
        <v>205</v>
      </c>
      <c r="D2954" s="175" t="s">
        <v>206</v>
      </c>
      <c r="E2954" s="175"/>
      <c r="F2954" s="174">
        <v>24960</v>
      </c>
      <c r="G2954" s="174">
        <v>0</v>
      </c>
      <c r="H2954" s="174">
        <v>0</v>
      </c>
      <c r="I2954" s="174">
        <v>0</v>
      </c>
      <c r="J2954" s="174">
        <v>960</v>
      </c>
      <c r="K2954" s="174">
        <v>0</v>
      </c>
      <c r="L2954" s="174">
        <v>0</v>
      </c>
      <c r="M2954" s="174">
        <v>0</v>
      </c>
      <c r="N2954" s="174">
        <v>25920</v>
      </c>
    </row>
    <row r="2955" spans="1:14" hidden="1" outlineLevel="1" x14ac:dyDescent="0.25">
      <c r="A2955" s="175" t="s">
        <v>427</v>
      </c>
      <c r="B2955" s="175" t="s">
        <v>428</v>
      </c>
      <c r="C2955" s="175" t="s">
        <v>207</v>
      </c>
      <c r="D2955" s="175" t="s">
        <v>208</v>
      </c>
      <c r="E2955" s="175"/>
      <c r="F2955" s="174">
        <v>0</v>
      </c>
      <c r="G2955" s="174">
        <v>0</v>
      </c>
      <c r="H2955" s="174">
        <v>0</v>
      </c>
      <c r="I2955" s="174">
        <v>0</v>
      </c>
      <c r="J2955" s="174">
        <v>0</v>
      </c>
      <c r="K2955" s="174">
        <v>0</v>
      </c>
      <c r="L2955" s="174">
        <v>0</v>
      </c>
      <c r="M2955" s="174">
        <v>0</v>
      </c>
      <c r="N2955" s="174">
        <v>0</v>
      </c>
    </row>
    <row r="2956" spans="1:14" hidden="1" outlineLevel="1" x14ac:dyDescent="0.25">
      <c r="A2956" s="175" t="s">
        <v>427</v>
      </c>
      <c r="B2956" s="175" t="s">
        <v>428</v>
      </c>
      <c r="C2956" s="175" t="s">
        <v>209</v>
      </c>
      <c r="D2956" s="175" t="s">
        <v>210</v>
      </c>
      <c r="E2956" s="175"/>
      <c r="F2956" s="174">
        <v>285088</v>
      </c>
      <c r="G2956" s="174">
        <v>126624</v>
      </c>
      <c r="H2956" s="174">
        <v>0</v>
      </c>
      <c r="I2956" s="174">
        <v>0</v>
      </c>
      <c r="J2956" s="174">
        <v>25120</v>
      </c>
      <c r="K2956" s="174">
        <v>38656</v>
      </c>
      <c r="L2956" s="174">
        <v>0</v>
      </c>
      <c r="M2956" s="174">
        <v>0</v>
      </c>
      <c r="N2956" s="174">
        <v>475488</v>
      </c>
    </row>
    <row r="2957" spans="1:14" hidden="1" outlineLevel="1" x14ac:dyDescent="0.25">
      <c r="D2957" s="173" t="s">
        <v>211</v>
      </c>
      <c r="E2957" s="173"/>
    </row>
    <row r="2958" spans="1:14" hidden="1" outlineLevel="1" x14ac:dyDescent="0.25">
      <c r="A2958" s="175" t="s">
        <v>427</v>
      </c>
      <c r="B2958" s="175" t="s">
        <v>428</v>
      </c>
      <c r="C2958" s="175" t="s">
        <v>212</v>
      </c>
      <c r="D2958" s="175" t="s">
        <v>213</v>
      </c>
      <c r="E2958" s="175"/>
      <c r="F2958" s="174">
        <v>0</v>
      </c>
      <c r="G2958" s="174">
        <v>0</v>
      </c>
      <c r="H2958" s="174">
        <v>0</v>
      </c>
      <c r="I2958" s="174">
        <v>0</v>
      </c>
      <c r="J2958" s="174">
        <v>0</v>
      </c>
      <c r="K2958" s="174">
        <v>0</v>
      </c>
      <c r="L2958" s="174">
        <v>0</v>
      </c>
      <c r="M2958" s="174">
        <v>0</v>
      </c>
      <c r="N2958" s="174">
        <v>0</v>
      </c>
    </row>
    <row r="2959" spans="1:14" hidden="1" outlineLevel="1" x14ac:dyDescent="0.25">
      <c r="A2959" s="175" t="s">
        <v>427</v>
      </c>
      <c r="B2959" s="175" t="s">
        <v>428</v>
      </c>
      <c r="C2959" s="175" t="s">
        <v>214</v>
      </c>
      <c r="D2959" s="175" t="s">
        <v>215</v>
      </c>
      <c r="E2959" s="175"/>
      <c r="F2959" s="174">
        <v>0</v>
      </c>
      <c r="G2959" s="174">
        <v>0</v>
      </c>
      <c r="H2959" s="174">
        <v>0</v>
      </c>
      <c r="I2959" s="174">
        <v>0</v>
      </c>
      <c r="J2959" s="174">
        <v>0</v>
      </c>
      <c r="K2959" s="174">
        <v>0</v>
      </c>
      <c r="L2959" s="174">
        <v>0</v>
      </c>
      <c r="M2959" s="174">
        <v>0</v>
      </c>
      <c r="N2959" s="174">
        <v>0</v>
      </c>
    </row>
    <row r="2960" spans="1:14" hidden="1" outlineLevel="1" x14ac:dyDescent="0.25">
      <c r="A2960" s="175" t="s">
        <v>427</v>
      </c>
      <c r="B2960" s="175" t="s">
        <v>428</v>
      </c>
      <c r="C2960" s="175" t="s">
        <v>216</v>
      </c>
      <c r="D2960" s="175" t="s">
        <v>217</v>
      </c>
      <c r="E2960" s="175"/>
      <c r="F2960" s="174">
        <v>0</v>
      </c>
      <c r="G2960" s="174">
        <v>0</v>
      </c>
      <c r="H2960" s="174">
        <v>0</v>
      </c>
      <c r="I2960" s="174">
        <v>0</v>
      </c>
      <c r="J2960" s="174">
        <v>0</v>
      </c>
      <c r="K2960" s="174">
        <v>0</v>
      </c>
      <c r="L2960" s="174">
        <v>0</v>
      </c>
      <c r="M2960" s="174">
        <v>0</v>
      </c>
      <c r="N2960" s="174">
        <v>0</v>
      </c>
    </row>
    <row r="2961" spans="1:14" hidden="1" outlineLevel="1" x14ac:dyDescent="0.25">
      <c r="A2961" s="175" t="s">
        <v>427</v>
      </c>
      <c r="B2961" s="175" t="s">
        <v>428</v>
      </c>
      <c r="C2961" s="175" t="s">
        <v>218</v>
      </c>
      <c r="D2961" s="175" t="s">
        <v>219</v>
      </c>
      <c r="E2961" s="175"/>
      <c r="F2961" s="174">
        <v>0</v>
      </c>
      <c r="G2961" s="174">
        <v>0</v>
      </c>
      <c r="H2961" s="174">
        <v>0</v>
      </c>
      <c r="I2961" s="174">
        <v>0</v>
      </c>
      <c r="J2961" s="174">
        <v>0</v>
      </c>
      <c r="K2961" s="174">
        <v>0</v>
      </c>
      <c r="L2961" s="174">
        <v>0</v>
      </c>
      <c r="M2961" s="174">
        <v>0</v>
      </c>
      <c r="N2961" s="174">
        <v>0</v>
      </c>
    </row>
    <row r="2962" spans="1:14" hidden="1" outlineLevel="1" x14ac:dyDescent="0.25">
      <c r="A2962" s="175" t="s">
        <v>427</v>
      </c>
      <c r="B2962" s="175" t="s">
        <v>428</v>
      </c>
      <c r="C2962" s="175" t="s">
        <v>482</v>
      </c>
      <c r="D2962" s="175" t="s">
        <v>483</v>
      </c>
      <c r="E2962" s="175"/>
      <c r="F2962" s="174">
        <v>0</v>
      </c>
      <c r="G2962" s="174">
        <v>0</v>
      </c>
      <c r="H2962" s="174">
        <v>0</v>
      </c>
      <c r="I2962" s="174">
        <v>0</v>
      </c>
      <c r="J2962" s="174">
        <v>0</v>
      </c>
      <c r="K2962" s="174">
        <v>0</v>
      </c>
      <c r="L2962" s="174">
        <v>0</v>
      </c>
      <c r="M2962" s="174">
        <v>0</v>
      </c>
      <c r="N2962" s="174">
        <v>0</v>
      </c>
    </row>
    <row r="2963" spans="1:14" hidden="1" outlineLevel="1" x14ac:dyDescent="0.25">
      <c r="A2963" s="175" t="s">
        <v>427</v>
      </c>
      <c r="B2963" s="175" t="s">
        <v>428</v>
      </c>
      <c r="C2963" s="175" t="s">
        <v>484</v>
      </c>
      <c r="D2963" s="175" t="s">
        <v>220</v>
      </c>
      <c r="E2963" s="175"/>
      <c r="F2963" s="174">
        <v>0</v>
      </c>
      <c r="G2963" s="174">
        <v>0</v>
      </c>
      <c r="H2963" s="174">
        <v>0</v>
      </c>
      <c r="I2963" s="174">
        <v>0</v>
      </c>
      <c r="J2963" s="174">
        <v>0</v>
      </c>
      <c r="K2963" s="174">
        <v>0</v>
      </c>
      <c r="L2963" s="174">
        <v>0</v>
      </c>
      <c r="M2963" s="174">
        <v>0</v>
      </c>
      <c r="N2963" s="174">
        <v>0</v>
      </c>
    </row>
    <row r="2964" spans="1:14" hidden="1" outlineLevel="1" x14ac:dyDescent="0.25"/>
    <row r="2965" spans="1:14" hidden="1" outlineLevel="1" x14ac:dyDescent="0.25"/>
    <row r="2966" spans="1:14" hidden="1" outlineLevel="1" x14ac:dyDescent="0.25">
      <c r="A2966" s="173" t="s">
        <v>429</v>
      </c>
    </row>
    <row r="2967" spans="1:14" hidden="1" outlineLevel="1" x14ac:dyDescent="0.25">
      <c r="A2967" s="175" t="s">
        <v>6</v>
      </c>
      <c r="B2967" s="175" t="s">
        <v>143</v>
      </c>
      <c r="C2967" s="175" t="s">
        <v>14</v>
      </c>
      <c r="D2967" s="173" t="s">
        <v>144</v>
      </c>
      <c r="E2967" s="173"/>
      <c r="F2967" s="174" t="s">
        <v>145</v>
      </c>
      <c r="G2967" s="174" t="s">
        <v>146</v>
      </c>
      <c r="H2967" s="174" t="s">
        <v>147</v>
      </c>
      <c r="I2967" s="174" t="s">
        <v>148</v>
      </c>
      <c r="J2967" s="174" t="s">
        <v>149</v>
      </c>
      <c r="K2967" s="174" t="s">
        <v>150</v>
      </c>
      <c r="L2967" s="174" t="s">
        <v>151</v>
      </c>
      <c r="M2967" s="174" t="s">
        <v>152</v>
      </c>
      <c r="N2967" s="174" t="s">
        <v>5</v>
      </c>
    </row>
    <row r="2968" spans="1:14" hidden="1" outlineLevel="1" x14ac:dyDescent="0.25">
      <c r="A2968" s="175" t="s">
        <v>430</v>
      </c>
      <c r="B2968" s="175" t="s">
        <v>307</v>
      </c>
      <c r="C2968" s="175" t="s">
        <v>155</v>
      </c>
      <c r="D2968" s="175" t="s">
        <v>156</v>
      </c>
      <c r="E2968" s="175"/>
      <c r="F2968" s="174">
        <v>4032</v>
      </c>
      <c r="G2968" s="174">
        <v>0</v>
      </c>
      <c r="H2968" s="174">
        <v>0</v>
      </c>
      <c r="I2968" s="174">
        <v>0</v>
      </c>
      <c r="J2968" s="174">
        <v>0</v>
      </c>
      <c r="K2968" s="174">
        <v>0</v>
      </c>
      <c r="L2968" s="174">
        <v>0</v>
      </c>
      <c r="M2968" s="174">
        <v>0</v>
      </c>
      <c r="N2968" s="174">
        <v>4032</v>
      </c>
    </row>
    <row r="2969" spans="1:14" hidden="1" outlineLevel="1" x14ac:dyDescent="0.25">
      <c r="A2969" s="175" t="s">
        <v>430</v>
      </c>
      <c r="B2969" s="175" t="s">
        <v>307</v>
      </c>
      <c r="C2969" s="175" t="s">
        <v>157</v>
      </c>
      <c r="D2969" s="175" t="s">
        <v>158</v>
      </c>
      <c r="E2969" s="175"/>
      <c r="F2969" s="174">
        <v>0</v>
      </c>
      <c r="G2969" s="174">
        <v>0</v>
      </c>
      <c r="H2969" s="174">
        <v>0</v>
      </c>
      <c r="I2969" s="174">
        <v>0</v>
      </c>
      <c r="J2969" s="174">
        <v>384</v>
      </c>
      <c r="K2969" s="174">
        <v>0</v>
      </c>
      <c r="L2969" s="174">
        <v>0</v>
      </c>
      <c r="M2969" s="174">
        <v>0</v>
      </c>
      <c r="N2969" s="174">
        <v>384</v>
      </c>
    </row>
    <row r="2970" spans="1:14" hidden="1" outlineLevel="1" x14ac:dyDescent="0.25">
      <c r="A2970" s="175" t="s">
        <v>430</v>
      </c>
      <c r="B2970" s="175" t="s">
        <v>307</v>
      </c>
      <c r="C2970" s="175" t="s">
        <v>159</v>
      </c>
      <c r="D2970" s="175" t="s">
        <v>160</v>
      </c>
      <c r="E2970" s="175"/>
      <c r="F2970" s="174">
        <v>0</v>
      </c>
      <c r="G2970" s="174">
        <v>83072</v>
      </c>
      <c r="H2970" s="174">
        <v>0</v>
      </c>
      <c r="I2970" s="174">
        <v>0</v>
      </c>
      <c r="J2970" s="174">
        <v>0</v>
      </c>
      <c r="K2970" s="174">
        <v>0</v>
      </c>
      <c r="L2970" s="174">
        <v>0</v>
      </c>
      <c r="M2970" s="174">
        <v>0</v>
      </c>
      <c r="N2970" s="174">
        <v>83072</v>
      </c>
    </row>
    <row r="2971" spans="1:14" hidden="1" outlineLevel="1" x14ac:dyDescent="0.25">
      <c r="A2971" s="175" t="s">
        <v>430</v>
      </c>
      <c r="B2971" s="175" t="s">
        <v>307</v>
      </c>
      <c r="C2971" s="175" t="s">
        <v>161</v>
      </c>
      <c r="D2971" s="175" t="s">
        <v>162</v>
      </c>
      <c r="E2971" s="175"/>
      <c r="F2971" s="174">
        <v>48</v>
      </c>
      <c r="G2971" s="174">
        <v>320</v>
      </c>
      <c r="H2971" s="174">
        <v>0</v>
      </c>
      <c r="I2971" s="174">
        <v>0</v>
      </c>
      <c r="J2971" s="174">
        <v>0</v>
      </c>
      <c r="K2971" s="174">
        <v>0</v>
      </c>
      <c r="L2971" s="174">
        <v>0</v>
      </c>
      <c r="M2971" s="174">
        <v>0</v>
      </c>
      <c r="N2971" s="174">
        <v>368</v>
      </c>
    </row>
    <row r="2972" spans="1:14" hidden="1" outlineLevel="1" x14ac:dyDescent="0.25">
      <c r="A2972" s="175" t="s">
        <v>430</v>
      </c>
      <c r="B2972" s="175" t="s">
        <v>307</v>
      </c>
      <c r="C2972" s="175" t="s">
        <v>163</v>
      </c>
      <c r="D2972" s="175" t="s">
        <v>164</v>
      </c>
      <c r="E2972" s="175"/>
      <c r="F2972" s="174">
        <v>0</v>
      </c>
      <c r="G2972" s="174">
        <v>0</v>
      </c>
      <c r="H2972" s="174">
        <v>0</v>
      </c>
      <c r="I2972" s="174">
        <v>0</v>
      </c>
      <c r="J2972" s="174">
        <v>0</v>
      </c>
      <c r="K2972" s="174">
        <v>0</v>
      </c>
      <c r="L2972" s="174">
        <v>0</v>
      </c>
      <c r="M2972" s="174">
        <v>0</v>
      </c>
      <c r="N2972" s="174">
        <v>0</v>
      </c>
    </row>
    <row r="2973" spans="1:14" hidden="1" outlineLevel="1" x14ac:dyDescent="0.25">
      <c r="A2973" s="175" t="s">
        <v>430</v>
      </c>
      <c r="B2973" s="175" t="s">
        <v>307</v>
      </c>
      <c r="C2973" s="175" t="s">
        <v>165</v>
      </c>
      <c r="D2973" s="175" t="s">
        <v>166</v>
      </c>
      <c r="E2973" s="175"/>
      <c r="F2973" s="174">
        <v>48</v>
      </c>
      <c r="G2973" s="174">
        <v>0</v>
      </c>
      <c r="H2973" s="174">
        <v>0</v>
      </c>
      <c r="I2973" s="174">
        <v>0</v>
      </c>
      <c r="J2973" s="174">
        <v>0</v>
      </c>
      <c r="K2973" s="174">
        <v>0</v>
      </c>
      <c r="L2973" s="174">
        <v>0</v>
      </c>
      <c r="M2973" s="174">
        <v>0</v>
      </c>
      <c r="N2973" s="174">
        <v>48</v>
      </c>
    </row>
    <row r="2974" spans="1:14" hidden="1" outlineLevel="1" x14ac:dyDescent="0.25">
      <c r="A2974" s="175" t="s">
        <v>430</v>
      </c>
      <c r="B2974" s="175" t="s">
        <v>307</v>
      </c>
      <c r="C2974" s="175" t="s">
        <v>167</v>
      </c>
      <c r="D2974" s="175" t="s">
        <v>168</v>
      </c>
      <c r="E2974" s="175"/>
      <c r="F2974" s="174">
        <v>0</v>
      </c>
      <c r="G2974" s="174">
        <v>896</v>
      </c>
      <c r="H2974" s="174">
        <v>0</v>
      </c>
      <c r="I2974" s="174">
        <v>0</v>
      </c>
      <c r="J2974" s="174">
        <v>0</v>
      </c>
      <c r="K2974" s="174">
        <v>0</v>
      </c>
      <c r="L2974" s="174">
        <v>0</v>
      </c>
      <c r="M2974" s="174">
        <v>0</v>
      </c>
      <c r="N2974" s="174">
        <v>896</v>
      </c>
    </row>
    <row r="2975" spans="1:14" hidden="1" outlineLevel="1" x14ac:dyDescent="0.25">
      <c r="A2975" s="175" t="s">
        <v>430</v>
      </c>
      <c r="B2975" s="175" t="s">
        <v>307</v>
      </c>
      <c r="C2975" s="175" t="s">
        <v>169</v>
      </c>
      <c r="D2975" s="175" t="s">
        <v>170</v>
      </c>
      <c r="E2975" s="175"/>
      <c r="F2975" s="174">
        <v>0</v>
      </c>
      <c r="G2975" s="174">
        <v>0</v>
      </c>
      <c r="H2975" s="174">
        <v>0</v>
      </c>
      <c r="I2975" s="174">
        <v>0</v>
      </c>
      <c r="J2975" s="174">
        <v>0</v>
      </c>
      <c r="K2975" s="174">
        <v>0</v>
      </c>
      <c r="L2975" s="174">
        <v>0</v>
      </c>
      <c r="M2975" s="174">
        <v>0</v>
      </c>
      <c r="N2975" s="174">
        <v>0</v>
      </c>
    </row>
    <row r="2976" spans="1:14" hidden="1" outlineLevel="1" x14ac:dyDescent="0.25">
      <c r="A2976" s="175" t="s">
        <v>430</v>
      </c>
      <c r="B2976" s="175" t="s">
        <v>307</v>
      </c>
      <c r="C2976" s="175" t="s">
        <v>171</v>
      </c>
      <c r="D2976" s="175" t="s">
        <v>172</v>
      </c>
      <c r="E2976" s="175"/>
      <c r="F2976" s="174">
        <v>816</v>
      </c>
      <c r="G2976" s="174">
        <v>0</v>
      </c>
      <c r="H2976" s="174">
        <v>0</v>
      </c>
      <c r="I2976" s="174">
        <v>0</v>
      </c>
      <c r="J2976" s="174">
        <v>0</v>
      </c>
      <c r="K2976" s="174">
        <v>0</v>
      </c>
      <c r="L2976" s="174">
        <v>0</v>
      </c>
      <c r="M2976" s="174">
        <v>0</v>
      </c>
      <c r="N2976" s="174">
        <v>816</v>
      </c>
    </row>
    <row r="2977" spans="1:14" hidden="1" outlineLevel="1" x14ac:dyDescent="0.25">
      <c r="A2977" s="175" t="s">
        <v>430</v>
      </c>
      <c r="B2977" s="175" t="s">
        <v>307</v>
      </c>
      <c r="C2977" s="175" t="s">
        <v>173</v>
      </c>
      <c r="D2977" s="175" t="s">
        <v>174</v>
      </c>
      <c r="E2977" s="175"/>
      <c r="F2977" s="174">
        <v>0</v>
      </c>
      <c r="G2977" s="174">
        <v>96</v>
      </c>
      <c r="H2977" s="174">
        <v>0</v>
      </c>
      <c r="I2977" s="174">
        <v>0</v>
      </c>
      <c r="J2977" s="174">
        <v>0</v>
      </c>
      <c r="K2977" s="174">
        <v>0</v>
      </c>
      <c r="L2977" s="174">
        <v>0</v>
      </c>
      <c r="M2977" s="174">
        <v>0</v>
      </c>
      <c r="N2977" s="174">
        <v>96</v>
      </c>
    </row>
    <row r="2978" spans="1:14" hidden="1" outlineLevel="1" x14ac:dyDescent="0.25">
      <c r="A2978" s="175" t="s">
        <v>430</v>
      </c>
      <c r="B2978" s="175" t="s">
        <v>307</v>
      </c>
      <c r="C2978" s="175" t="s">
        <v>175</v>
      </c>
      <c r="D2978" s="175" t="s">
        <v>176</v>
      </c>
      <c r="E2978" s="175"/>
      <c r="F2978" s="174">
        <v>0</v>
      </c>
      <c r="G2978" s="174">
        <v>0</v>
      </c>
      <c r="H2978" s="174">
        <v>0</v>
      </c>
      <c r="I2978" s="174">
        <v>0</v>
      </c>
      <c r="J2978" s="174">
        <v>0</v>
      </c>
      <c r="K2978" s="174">
        <v>0</v>
      </c>
      <c r="L2978" s="174">
        <v>0</v>
      </c>
      <c r="M2978" s="174">
        <v>0</v>
      </c>
      <c r="N2978" s="174">
        <v>0</v>
      </c>
    </row>
    <row r="2979" spans="1:14" hidden="1" outlineLevel="1" x14ac:dyDescent="0.25">
      <c r="A2979" s="175" t="s">
        <v>430</v>
      </c>
      <c r="B2979" s="175" t="s">
        <v>307</v>
      </c>
      <c r="C2979" s="175" t="s">
        <v>177</v>
      </c>
      <c r="D2979" s="175" t="s">
        <v>178</v>
      </c>
      <c r="E2979" s="175"/>
      <c r="F2979" s="174">
        <v>290736</v>
      </c>
      <c r="G2979" s="174">
        <v>0</v>
      </c>
      <c r="H2979" s="174">
        <v>0</v>
      </c>
      <c r="I2979" s="174">
        <v>0</v>
      </c>
      <c r="J2979" s="174">
        <v>0</v>
      </c>
      <c r="K2979" s="174">
        <v>0</v>
      </c>
      <c r="L2979" s="174">
        <v>0</v>
      </c>
      <c r="M2979" s="174">
        <v>0</v>
      </c>
      <c r="N2979" s="174">
        <v>290736</v>
      </c>
    </row>
    <row r="2980" spans="1:14" hidden="1" outlineLevel="1" x14ac:dyDescent="0.25">
      <c r="A2980" s="175" t="s">
        <v>430</v>
      </c>
      <c r="B2980" s="175" t="s">
        <v>307</v>
      </c>
      <c r="C2980" s="175" t="s">
        <v>179</v>
      </c>
      <c r="D2980" s="175" t="s">
        <v>180</v>
      </c>
      <c r="E2980" s="175"/>
      <c r="F2980" s="174">
        <v>7456</v>
      </c>
      <c r="G2980" s="174">
        <v>0</v>
      </c>
      <c r="H2980" s="174">
        <v>0</v>
      </c>
      <c r="I2980" s="174">
        <v>0</v>
      </c>
      <c r="J2980" s="174">
        <v>112</v>
      </c>
      <c r="K2980" s="174">
        <v>0</v>
      </c>
      <c r="L2980" s="174">
        <v>0</v>
      </c>
      <c r="M2980" s="174">
        <v>0</v>
      </c>
      <c r="N2980" s="174">
        <v>7568</v>
      </c>
    </row>
    <row r="2981" spans="1:14" hidden="1" outlineLevel="1" x14ac:dyDescent="0.25">
      <c r="A2981" s="175" t="s">
        <v>430</v>
      </c>
      <c r="B2981" s="175" t="s">
        <v>307</v>
      </c>
      <c r="C2981" s="175" t="s">
        <v>181</v>
      </c>
      <c r="D2981" s="175" t="s">
        <v>182</v>
      </c>
      <c r="E2981" s="175"/>
      <c r="F2981" s="174">
        <v>0</v>
      </c>
      <c r="G2981" s="174">
        <v>0</v>
      </c>
      <c r="H2981" s="174">
        <v>0</v>
      </c>
      <c r="I2981" s="174">
        <v>0</v>
      </c>
      <c r="J2981" s="174">
        <v>0</v>
      </c>
      <c r="K2981" s="174">
        <v>0</v>
      </c>
      <c r="L2981" s="174">
        <v>0</v>
      </c>
      <c r="M2981" s="174">
        <v>0</v>
      </c>
      <c r="N2981" s="174">
        <v>0</v>
      </c>
    </row>
    <row r="2982" spans="1:14" hidden="1" outlineLevel="1" x14ac:dyDescent="0.25">
      <c r="A2982" s="175" t="s">
        <v>430</v>
      </c>
      <c r="B2982" s="175" t="s">
        <v>307</v>
      </c>
      <c r="C2982" s="175" t="s">
        <v>183</v>
      </c>
      <c r="D2982" s="175" t="s">
        <v>184</v>
      </c>
      <c r="E2982" s="175"/>
      <c r="F2982" s="174">
        <v>0</v>
      </c>
      <c r="G2982" s="174">
        <v>0</v>
      </c>
      <c r="H2982" s="174">
        <v>0</v>
      </c>
      <c r="I2982" s="174">
        <v>0</v>
      </c>
      <c r="J2982" s="174">
        <v>0</v>
      </c>
      <c r="K2982" s="174">
        <v>0</v>
      </c>
      <c r="L2982" s="174">
        <v>0</v>
      </c>
      <c r="M2982" s="174">
        <v>0</v>
      </c>
      <c r="N2982" s="174">
        <v>0</v>
      </c>
    </row>
    <row r="2983" spans="1:14" hidden="1" outlineLevel="1" x14ac:dyDescent="0.25">
      <c r="A2983" s="175" t="s">
        <v>430</v>
      </c>
      <c r="B2983" s="175" t="s">
        <v>307</v>
      </c>
      <c r="C2983" s="175" t="s">
        <v>185</v>
      </c>
      <c r="D2983" s="175" t="s">
        <v>186</v>
      </c>
      <c r="E2983" s="175"/>
      <c r="F2983" s="174">
        <v>0</v>
      </c>
      <c r="G2983" s="174">
        <v>0</v>
      </c>
      <c r="H2983" s="174">
        <v>0</v>
      </c>
      <c r="I2983" s="174">
        <v>0</v>
      </c>
      <c r="J2983" s="174">
        <v>0</v>
      </c>
      <c r="K2983" s="174">
        <v>2560</v>
      </c>
      <c r="L2983" s="174">
        <v>0</v>
      </c>
      <c r="M2983" s="174">
        <v>0</v>
      </c>
      <c r="N2983" s="174">
        <v>2560</v>
      </c>
    </row>
    <row r="2984" spans="1:14" hidden="1" outlineLevel="1" x14ac:dyDescent="0.25">
      <c r="A2984" s="175" t="s">
        <v>430</v>
      </c>
      <c r="B2984" s="175" t="s">
        <v>307</v>
      </c>
      <c r="C2984" s="175" t="s">
        <v>187</v>
      </c>
      <c r="D2984" s="175" t="s">
        <v>188</v>
      </c>
      <c r="E2984" s="175"/>
      <c r="F2984" s="174">
        <v>0</v>
      </c>
      <c r="G2984" s="174">
        <v>0</v>
      </c>
      <c r="H2984" s="174">
        <v>0</v>
      </c>
      <c r="I2984" s="174">
        <v>0</v>
      </c>
      <c r="J2984" s="174">
        <v>0</v>
      </c>
      <c r="K2984" s="174">
        <v>0</v>
      </c>
      <c r="L2984" s="174">
        <v>0</v>
      </c>
      <c r="M2984" s="174">
        <v>0</v>
      </c>
      <c r="N2984" s="174">
        <v>0</v>
      </c>
    </row>
    <row r="2985" spans="1:14" hidden="1" outlineLevel="1" x14ac:dyDescent="0.25">
      <c r="A2985" s="175" t="s">
        <v>430</v>
      </c>
      <c r="B2985" s="175" t="s">
        <v>307</v>
      </c>
      <c r="C2985" s="175" t="s">
        <v>189</v>
      </c>
      <c r="D2985" s="175" t="s">
        <v>190</v>
      </c>
      <c r="E2985" s="175"/>
      <c r="F2985" s="174">
        <v>0</v>
      </c>
      <c r="G2985" s="174">
        <v>0</v>
      </c>
      <c r="H2985" s="174">
        <v>0</v>
      </c>
      <c r="I2985" s="174">
        <v>0</v>
      </c>
      <c r="J2985" s="174">
        <v>0</v>
      </c>
      <c r="K2985" s="174">
        <v>0</v>
      </c>
      <c r="L2985" s="174">
        <v>0</v>
      </c>
      <c r="M2985" s="174">
        <v>0</v>
      </c>
      <c r="N2985" s="174">
        <v>0</v>
      </c>
    </row>
    <row r="2986" spans="1:14" hidden="1" outlineLevel="1" x14ac:dyDescent="0.25">
      <c r="A2986" s="175" t="s">
        <v>430</v>
      </c>
      <c r="B2986" s="175" t="s">
        <v>307</v>
      </c>
      <c r="C2986" s="175" t="s">
        <v>191</v>
      </c>
      <c r="D2986" s="175" t="s">
        <v>192</v>
      </c>
      <c r="E2986" s="175"/>
      <c r="F2986" s="174">
        <v>0</v>
      </c>
      <c r="G2986" s="174">
        <v>90528</v>
      </c>
      <c r="H2986" s="174">
        <v>0</v>
      </c>
      <c r="I2986" s="174">
        <v>0</v>
      </c>
      <c r="J2986" s="174">
        <v>0</v>
      </c>
      <c r="K2986" s="174">
        <v>0</v>
      </c>
      <c r="L2986" s="174">
        <v>0</v>
      </c>
      <c r="M2986" s="174">
        <v>0</v>
      </c>
      <c r="N2986" s="174">
        <v>90528</v>
      </c>
    </row>
    <row r="2987" spans="1:14" hidden="1" outlineLevel="1" x14ac:dyDescent="0.25">
      <c r="A2987" s="175" t="s">
        <v>430</v>
      </c>
      <c r="B2987" s="175" t="s">
        <v>307</v>
      </c>
      <c r="C2987" s="175" t="s">
        <v>193</v>
      </c>
      <c r="D2987" s="175" t="s">
        <v>194</v>
      </c>
      <c r="E2987" s="175"/>
      <c r="F2987" s="174">
        <v>0</v>
      </c>
      <c r="G2987" s="174">
        <v>0</v>
      </c>
      <c r="H2987" s="174">
        <v>0</v>
      </c>
      <c r="I2987" s="174">
        <v>0</v>
      </c>
      <c r="J2987" s="174">
        <v>0</v>
      </c>
      <c r="K2987" s="174">
        <v>0</v>
      </c>
      <c r="L2987" s="174">
        <v>0</v>
      </c>
      <c r="M2987" s="174">
        <v>0</v>
      </c>
      <c r="N2987" s="174">
        <v>0</v>
      </c>
    </row>
    <row r="2988" spans="1:14" hidden="1" outlineLevel="1" x14ac:dyDescent="0.25">
      <c r="A2988" s="175" t="s">
        <v>430</v>
      </c>
      <c r="B2988" s="175" t="s">
        <v>307</v>
      </c>
      <c r="C2988" s="175" t="s">
        <v>195</v>
      </c>
      <c r="D2988" s="175" t="s">
        <v>196</v>
      </c>
      <c r="E2988" s="175"/>
      <c r="F2988" s="174">
        <v>0</v>
      </c>
      <c r="G2988" s="174">
        <v>0</v>
      </c>
      <c r="H2988" s="174">
        <v>0</v>
      </c>
      <c r="I2988" s="174">
        <v>0</v>
      </c>
      <c r="J2988" s="174">
        <v>0</v>
      </c>
      <c r="K2988" s="174">
        <v>0</v>
      </c>
      <c r="L2988" s="174">
        <v>0</v>
      </c>
      <c r="M2988" s="174">
        <v>0</v>
      </c>
      <c r="N2988" s="174">
        <v>0</v>
      </c>
    </row>
    <row r="2989" spans="1:14" hidden="1" outlineLevel="1" x14ac:dyDescent="0.25">
      <c r="A2989" s="175" t="s">
        <v>430</v>
      </c>
      <c r="B2989" s="175" t="s">
        <v>307</v>
      </c>
      <c r="C2989" s="175" t="s">
        <v>197</v>
      </c>
      <c r="D2989" s="175" t="s">
        <v>198</v>
      </c>
      <c r="E2989" s="175"/>
      <c r="F2989" s="174">
        <v>0</v>
      </c>
      <c r="G2989" s="174">
        <v>0</v>
      </c>
      <c r="H2989" s="174">
        <v>0</v>
      </c>
      <c r="I2989" s="174">
        <v>0</v>
      </c>
      <c r="J2989" s="174">
        <v>0</v>
      </c>
      <c r="K2989" s="174">
        <v>0</v>
      </c>
      <c r="L2989" s="174">
        <v>0</v>
      </c>
      <c r="M2989" s="174">
        <v>0</v>
      </c>
      <c r="N2989" s="174">
        <v>0</v>
      </c>
    </row>
    <row r="2990" spans="1:14" hidden="1" outlineLevel="1" x14ac:dyDescent="0.25">
      <c r="A2990" s="175" t="s">
        <v>430</v>
      </c>
      <c r="B2990" s="175" t="s">
        <v>307</v>
      </c>
      <c r="C2990" s="175" t="s">
        <v>199</v>
      </c>
      <c r="D2990" s="175" t="s">
        <v>200</v>
      </c>
      <c r="E2990" s="175"/>
      <c r="F2990" s="174">
        <v>96</v>
      </c>
      <c r="G2990" s="174">
        <v>0</v>
      </c>
      <c r="H2990" s="174">
        <v>0</v>
      </c>
      <c r="I2990" s="174">
        <v>0</v>
      </c>
      <c r="J2990" s="174">
        <v>0</v>
      </c>
      <c r="K2990" s="174">
        <v>0</v>
      </c>
      <c r="L2990" s="174">
        <v>0</v>
      </c>
      <c r="M2990" s="174">
        <v>0</v>
      </c>
      <c r="N2990" s="174">
        <v>96</v>
      </c>
    </row>
    <row r="2991" spans="1:14" hidden="1" outlineLevel="1" x14ac:dyDescent="0.25">
      <c r="A2991" s="175" t="s">
        <v>430</v>
      </c>
      <c r="B2991" s="175" t="s">
        <v>307</v>
      </c>
      <c r="C2991" s="175" t="s">
        <v>201</v>
      </c>
      <c r="D2991" s="175" t="s">
        <v>202</v>
      </c>
      <c r="E2991" s="175"/>
      <c r="F2991" s="174">
        <v>288</v>
      </c>
      <c r="G2991" s="174">
        <v>0</v>
      </c>
      <c r="H2991" s="174">
        <v>0</v>
      </c>
      <c r="I2991" s="174">
        <v>0</v>
      </c>
      <c r="J2991" s="174">
        <v>96</v>
      </c>
      <c r="K2991" s="174">
        <v>0</v>
      </c>
      <c r="L2991" s="174">
        <v>0</v>
      </c>
      <c r="M2991" s="174">
        <v>0</v>
      </c>
      <c r="N2991" s="174">
        <v>384</v>
      </c>
    </row>
    <row r="2992" spans="1:14" hidden="1" outlineLevel="1" x14ac:dyDescent="0.25">
      <c r="A2992" s="175" t="s">
        <v>430</v>
      </c>
      <c r="B2992" s="175" t="s">
        <v>307</v>
      </c>
      <c r="C2992" s="175" t="s">
        <v>203</v>
      </c>
      <c r="D2992" s="175" t="s">
        <v>204</v>
      </c>
      <c r="E2992" s="175"/>
      <c r="F2992" s="174">
        <v>202896</v>
      </c>
      <c r="G2992" s="174">
        <v>0</v>
      </c>
      <c r="H2992" s="174">
        <v>0</v>
      </c>
      <c r="I2992" s="174">
        <v>0</v>
      </c>
      <c r="J2992" s="174">
        <v>0</v>
      </c>
      <c r="K2992" s="174">
        <v>0</v>
      </c>
      <c r="L2992" s="174">
        <v>0</v>
      </c>
      <c r="M2992" s="174">
        <v>0</v>
      </c>
      <c r="N2992" s="174">
        <v>202896</v>
      </c>
    </row>
    <row r="2993" spans="1:14" hidden="1" outlineLevel="1" x14ac:dyDescent="0.25">
      <c r="A2993" s="175" t="s">
        <v>430</v>
      </c>
      <c r="B2993" s="175" t="s">
        <v>307</v>
      </c>
      <c r="C2993" s="175" t="s">
        <v>205</v>
      </c>
      <c r="D2993" s="175" t="s">
        <v>206</v>
      </c>
      <c r="E2993" s="175"/>
      <c r="F2993" s="174">
        <v>4433</v>
      </c>
      <c r="G2993" s="174">
        <v>0</v>
      </c>
      <c r="H2993" s="174">
        <v>0</v>
      </c>
      <c r="I2993" s="174">
        <v>0</v>
      </c>
      <c r="J2993" s="174">
        <v>0</v>
      </c>
      <c r="K2993" s="174">
        <v>0</v>
      </c>
      <c r="L2993" s="174">
        <v>0</v>
      </c>
      <c r="M2993" s="174">
        <v>0</v>
      </c>
      <c r="N2993" s="174">
        <v>4433</v>
      </c>
    </row>
    <row r="2994" spans="1:14" hidden="1" outlineLevel="1" x14ac:dyDescent="0.25">
      <c r="A2994" s="175" t="s">
        <v>430</v>
      </c>
      <c r="B2994" s="175" t="s">
        <v>307</v>
      </c>
      <c r="C2994" s="175" t="s">
        <v>207</v>
      </c>
      <c r="D2994" s="175" t="s">
        <v>208</v>
      </c>
      <c r="E2994" s="175"/>
      <c r="F2994" s="174">
        <v>0</v>
      </c>
      <c r="G2994" s="174">
        <v>0</v>
      </c>
      <c r="H2994" s="174">
        <v>0</v>
      </c>
      <c r="I2994" s="174">
        <v>0</v>
      </c>
      <c r="J2994" s="174">
        <v>0</v>
      </c>
      <c r="K2994" s="174">
        <v>0</v>
      </c>
      <c r="L2994" s="174">
        <v>0</v>
      </c>
      <c r="M2994" s="174">
        <v>0</v>
      </c>
      <c r="N2994" s="174">
        <v>0</v>
      </c>
    </row>
    <row r="2995" spans="1:14" hidden="1" outlineLevel="1" x14ac:dyDescent="0.25">
      <c r="A2995" s="175" t="s">
        <v>430</v>
      </c>
      <c r="B2995" s="175" t="s">
        <v>307</v>
      </c>
      <c r="C2995" s="175" t="s">
        <v>209</v>
      </c>
      <c r="D2995" s="175" t="s">
        <v>210</v>
      </c>
      <c r="E2995" s="175"/>
      <c r="F2995" s="174">
        <v>510849</v>
      </c>
      <c r="G2995" s="174">
        <v>174912</v>
      </c>
      <c r="H2995" s="174">
        <v>0</v>
      </c>
      <c r="I2995" s="174">
        <v>0</v>
      </c>
      <c r="J2995" s="174">
        <v>592</v>
      </c>
      <c r="K2995" s="174">
        <v>2560</v>
      </c>
      <c r="L2995" s="174">
        <v>0</v>
      </c>
      <c r="M2995" s="174">
        <v>0</v>
      </c>
      <c r="N2995" s="174">
        <v>688913</v>
      </c>
    </row>
    <row r="2996" spans="1:14" hidden="1" outlineLevel="1" x14ac:dyDescent="0.25">
      <c r="D2996" s="173" t="s">
        <v>211</v>
      </c>
      <c r="E2996" s="173"/>
    </row>
    <row r="2997" spans="1:14" hidden="1" outlineLevel="1" x14ac:dyDescent="0.25">
      <c r="A2997" s="175" t="s">
        <v>430</v>
      </c>
      <c r="B2997" s="175" t="s">
        <v>307</v>
      </c>
      <c r="C2997" s="175" t="s">
        <v>212</v>
      </c>
      <c r="D2997" s="175" t="s">
        <v>213</v>
      </c>
      <c r="E2997" s="175"/>
      <c r="F2997" s="174">
        <v>0</v>
      </c>
      <c r="G2997" s="174">
        <v>0</v>
      </c>
      <c r="H2997" s="174">
        <v>0</v>
      </c>
      <c r="I2997" s="174">
        <v>0</v>
      </c>
      <c r="J2997" s="174">
        <v>0</v>
      </c>
      <c r="K2997" s="174">
        <v>0</v>
      </c>
      <c r="L2997" s="174">
        <v>0</v>
      </c>
      <c r="M2997" s="174">
        <v>0</v>
      </c>
      <c r="N2997" s="174">
        <v>0</v>
      </c>
    </row>
    <row r="2998" spans="1:14" hidden="1" outlineLevel="1" x14ac:dyDescent="0.25">
      <c r="A2998" s="175" t="s">
        <v>430</v>
      </c>
      <c r="B2998" s="175" t="s">
        <v>307</v>
      </c>
      <c r="C2998" s="175" t="s">
        <v>214</v>
      </c>
      <c r="D2998" s="175" t="s">
        <v>215</v>
      </c>
      <c r="E2998" s="175"/>
      <c r="F2998" s="174">
        <v>0</v>
      </c>
      <c r="G2998" s="174">
        <v>0</v>
      </c>
      <c r="H2998" s="174">
        <v>0</v>
      </c>
      <c r="I2998" s="174">
        <v>0</v>
      </c>
      <c r="J2998" s="174">
        <v>0</v>
      </c>
      <c r="K2998" s="174">
        <v>0</v>
      </c>
      <c r="L2998" s="174">
        <v>0</v>
      </c>
      <c r="M2998" s="174">
        <v>0</v>
      </c>
      <c r="N2998" s="174">
        <v>0</v>
      </c>
    </row>
    <row r="2999" spans="1:14" hidden="1" outlineLevel="1" x14ac:dyDescent="0.25">
      <c r="A2999" s="175" t="s">
        <v>430</v>
      </c>
      <c r="B2999" s="175" t="s">
        <v>307</v>
      </c>
      <c r="C2999" s="175" t="s">
        <v>216</v>
      </c>
      <c r="D2999" s="175" t="s">
        <v>217</v>
      </c>
      <c r="E2999" s="175"/>
      <c r="F2999" s="174">
        <v>0</v>
      </c>
      <c r="G2999" s="174">
        <v>0</v>
      </c>
      <c r="H2999" s="174">
        <v>0</v>
      </c>
      <c r="I2999" s="174">
        <v>0</v>
      </c>
      <c r="J2999" s="174">
        <v>0</v>
      </c>
      <c r="K2999" s="174">
        <v>0</v>
      </c>
      <c r="L2999" s="174">
        <v>0</v>
      </c>
      <c r="M2999" s="174">
        <v>0</v>
      </c>
      <c r="N2999" s="174">
        <v>0</v>
      </c>
    </row>
    <row r="3000" spans="1:14" hidden="1" outlineLevel="1" x14ac:dyDescent="0.25">
      <c r="A3000" s="175" t="s">
        <v>430</v>
      </c>
      <c r="B3000" s="175" t="s">
        <v>307</v>
      </c>
      <c r="C3000" s="175" t="s">
        <v>218</v>
      </c>
      <c r="D3000" s="175" t="s">
        <v>219</v>
      </c>
      <c r="E3000" s="175"/>
      <c r="F3000" s="174">
        <v>0</v>
      </c>
      <c r="G3000" s="174">
        <v>0</v>
      </c>
      <c r="H3000" s="174">
        <v>0</v>
      </c>
      <c r="I3000" s="174">
        <v>0</v>
      </c>
      <c r="J3000" s="174">
        <v>0</v>
      </c>
      <c r="K3000" s="174">
        <v>0</v>
      </c>
      <c r="L3000" s="174">
        <v>0</v>
      </c>
      <c r="M3000" s="174">
        <v>0</v>
      </c>
      <c r="N3000" s="174">
        <v>0</v>
      </c>
    </row>
    <row r="3001" spans="1:14" hidden="1" outlineLevel="1" x14ac:dyDescent="0.25">
      <c r="A3001" s="175" t="s">
        <v>430</v>
      </c>
      <c r="B3001" s="175" t="s">
        <v>307</v>
      </c>
      <c r="C3001" s="175" t="s">
        <v>482</v>
      </c>
      <c r="D3001" s="175" t="s">
        <v>483</v>
      </c>
      <c r="E3001" s="175"/>
      <c r="F3001" s="174">
        <v>0</v>
      </c>
      <c r="G3001" s="174">
        <v>0</v>
      </c>
      <c r="H3001" s="174">
        <v>0</v>
      </c>
      <c r="I3001" s="174">
        <v>0</v>
      </c>
      <c r="J3001" s="174">
        <v>0</v>
      </c>
      <c r="K3001" s="174">
        <v>0</v>
      </c>
      <c r="L3001" s="174">
        <v>0</v>
      </c>
      <c r="M3001" s="174">
        <v>0</v>
      </c>
      <c r="N3001" s="174">
        <v>0</v>
      </c>
    </row>
    <row r="3002" spans="1:14" hidden="1" outlineLevel="1" x14ac:dyDescent="0.25">
      <c r="A3002" s="175" t="s">
        <v>430</v>
      </c>
      <c r="B3002" s="175" t="s">
        <v>307</v>
      </c>
      <c r="C3002" s="175" t="s">
        <v>484</v>
      </c>
      <c r="D3002" s="175" t="s">
        <v>220</v>
      </c>
      <c r="E3002" s="175"/>
      <c r="F3002" s="174">
        <v>0</v>
      </c>
      <c r="G3002" s="174">
        <v>0</v>
      </c>
      <c r="H3002" s="174">
        <v>0</v>
      </c>
      <c r="I3002" s="174">
        <v>0</v>
      </c>
      <c r="J3002" s="174">
        <v>0</v>
      </c>
      <c r="K3002" s="174">
        <v>0</v>
      </c>
      <c r="L3002" s="174">
        <v>0</v>
      </c>
      <c r="M3002" s="174">
        <v>0</v>
      </c>
      <c r="N3002" s="174">
        <v>0</v>
      </c>
    </row>
    <row r="3003" spans="1:14" hidden="1" outlineLevel="1" x14ac:dyDescent="0.25"/>
    <row r="3004" spans="1:14" hidden="1" outlineLevel="1" x14ac:dyDescent="0.25"/>
    <row r="3005" spans="1:14" hidden="1" outlineLevel="1" x14ac:dyDescent="0.25">
      <c r="A3005" s="173" t="s">
        <v>431</v>
      </c>
    </row>
    <row r="3006" spans="1:14" hidden="1" outlineLevel="1" x14ac:dyDescent="0.25">
      <c r="A3006" s="175" t="s">
        <v>6</v>
      </c>
      <c r="B3006" s="175" t="s">
        <v>143</v>
      </c>
      <c r="C3006" s="175" t="s">
        <v>14</v>
      </c>
      <c r="D3006" s="173" t="s">
        <v>144</v>
      </c>
      <c r="E3006" s="173"/>
      <c r="F3006" s="174" t="s">
        <v>145</v>
      </c>
      <c r="G3006" s="174" t="s">
        <v>146</v>
      </c>
      <c r="H3006" s="174" t="s">
        <v>147</v>
      </c>
      <c r="I3006" s="174" t="s">
        <v>148</v>
      </c>
      <c r="J3006" s="174" t="s">
        <v>149</v>
      </c>
      <c r="K3006" s="174" t="s">
        <v>150</v>
      </c>
      <c r="L3006" s="174" t="s">
        <v>151</v>
      </c>
      <c r="M3006" s="174" t="s">
        <v>152</v>
      </c>
      <c r="N3006" s="174" t="s">
        <v>5</v>
      </c>
    </row>
    <row r="3007" spans="1:14" hidden="1" outlineLevel="1" x14ac:dyDescent="0.25">
      <c r="A3007" s="175" t="s">
        <v>432</v>
      </c>
      <c r="B3007" s="175" t="s">
        <v>433</v>
      </c>
      <c r="C3007" s="175" t="s">
        <v>155</v>
      </c>
      <c r="D3007" s="175" t="s">
        <v>156</v>
      </c>
      <c r="E3007" s="175"/>
      <c r="F3007" s="174">
        <v>13632</v>
      </c>
      <c r="G3007" s="174">
        <v>0</v>
      </c>
      <c r="H3007" s="174">
        <v>0</v>
      </c>
      <c r="I3007" s="174">
        <v>0</v>
      </c>
      <c r="J3007" s="174">
        <v>0</v>
      </c>
      <c r="K3007" s="174">
        <v>0</v>
      </c>
      <c r="L3007" s="174">
        <v>0</v>
      </c>
      <c r="M3007" s="174">
        <v>0</v>
      </c>
      <c r="N3007" s="174">
        <v>13632</v>
      </c>
    </row>
    <row r="3008" spans="1:14" hidden="1" outlineLevel="1" x14ac:dyDescent="0.25">
      <c r="A3008" s="175" t="s">
        <v>432</v>
      </c>
      <c r="B3008" s="175" t="s">
        <v>433</v>
      </c>
      <c r="C3008" s="175" t="s">
        <v>157</v>
      </c>
      <c r="D3008" s="175" t="s">
        <v>158</v>
      </c>
      <c r="E3008" s="175"/>
      <c r="F3008" s="174">
        <v>0</v>
      </c>
      <c r="G3008" s="174">
        <v>0</v>
      </c>
      <c r="H3008" s="174">
        <v>0</v>
      </c>
      <c r="I3008" s="174">
        <v>0</v>
      </c>
      <c r="J3008" s="174">
        <v>0</v>
      </c>
      <c r="K3008" s="174">
        <v>0</v>
      </c>
      <c r="L3008" s="174">
        <v>0</v>
      </c>
      <c r="M3008" s="174">
        <v>0</v>
      </c>
      <c r="N3008" s="174">
        <v>0</v>
      </c>
    </row>
    <row r="3009" spans="1:14" hidden="1" outlineLevel="1" x14ac:dyDescent="0.25">
      <c r="A3009" s="175" t="s">
        <v>432</v>
      </c>
      <c r="B3009" s="175" t="s">
        <v>433</v>
      </c>
      <c r="C3009" s="175" t="s">
        <v>159</v>
      </c>
      <c r="D3009" s="175" t="s">
        <v>160</v>
      </c>
      <c r="E3009" s="175"/>
      <c r="F3009" s="174">
        <v>0</v>
      </c>
      <c r="G3009" s="174">
        <v>67008</v>
      </c>
      <c r="H3009" s="174">
        <v>0</v>
      </c>
      <c r="I3009" s="174">
        <v>0</v>
      </c>
      <c r="J3009" s="174">
        <v>2432</v>
      </c>
      <c r="K3009" s="174">
        <v>0</v>
      </c>
      <c r="L3009" s="174">
        <v>0</v>
      </c>
      <c r="M3009" s="174">
        <v>0</v>
      </c>
      <c r="N3009" s="174">
        <v>69440</v>
      </c>
    </row>
    <row r="3010" spans="1:14" hidden="1" outlineLevel="1" x14ac:dyDescent="0.25">
      <c r="A3010" s="175" t="s">
        <v>432</v>
      </c>
      <c r="B3010" s="175" t="s">
        <v>433</v>
      </c>
      <c r="C3010" s="175" t="s">
        <v>161</v>
      </c>
      <c r="D3010" s="175" t="s">
        <v>162</v>
      </c>
      <c r="E3010" s="175"/>
      <c r="F3010" s="174">
        <v>976</v>
      </c>
      <c r="G3010" s="174">
        <v>160</v>
      </c>
      <c r="H3010" s="174">
        <v>0</v>
      </c>
      <c r="I3010" s="174">
        <v>0</v>
      </c>
      <c r="J3010" s="174">
        <v>96</v>
      </c>
      <c r="K3010" s="174">
        <v>0</v>
      </c>
      <c r="L3010" s="174">
        <v>0</v>
      </c>
      <c r="M3010" s="174">
        <v>0</v>
      </c>
      <c r="N3010" s="174">
        <v>1232</v>
      </c>
    </row>
    <row r="3011" spans="1:14" hidden="1" outlineLevel="1" x14ac:dyDescent="0.25">
      <c r="A3011" s="175" t="s">
        <v>432</v>
      </c>
      <c r="B3011" s="175" t="s">
        <v>433</v>
      </c>
      <c r="C3011" s="175" t="s">
        <v>163</v>
      </c>
      <c r="D3011" s="175" t="s">
        <v>164</v>
      </c>
      <c r="E3011" s="175"/>
      <c r="F3011" s="174">
        <v>0</v>
      </c>
      <c r="G3011" s="174">
        <v>0</v>
      </c>
      <c r="H3011" s="174">
        <v>0</v>
      </c>
      <c r="I3011" s="174">
        <v>0</v>
      </c>
      <c r="J3011" s="174">
        <v>0</v>
      </c>
      <c r="K3011" s="174">
        <v>0</v>
      </c>
      <c r="L3011" s="174">
        <v>0</v>
      </c>
      <c r="M3011" s="174">
        <v>0</v>
      </c>
      <c r="N3011" s="174">
        <v>0</v>
      </c>
    </row>
    <row r="3012" spans="1:14" hidden="1" outlineLevel="1" x14ac:dyDescent="0.25">
      <c r="A3012" s="175" t="s">
        <v>432</v>
      </c>
      <c r="B3012" s="175" t="s">
        <v>433</v>
      </c>
      <c r="C3012" s="175" t="s">
        <v>165</v>
      </c>
      <c r="D3012" s="175" t="s">
        <v>166</v>
      </c>
      <c r="E3012" s="175"/>
      <c r="F3012" s="174">
        <v>0</v>
      </c>
      <c r="G3012" s="174">
        <v>0</v>
      </c>
      <c r="H3012" s="174">
        <v>0</v>
      </c>
      <c r="I3012" s="174">
        <v>0</v>
      </c>
      <c r="J3012" s="174">
        <v>1600</v>
      </c>
      <c r="K3012" s="174">
        <v>0</v>
      </c>
      <c r="L3012" s="174">
        <v>0</v>
      </c>
      <c r="M3012" s="174">
        <v>0</v>
      </c>
      <c r="N3012" s="174">
        <v>1600</v>
      </c>
    </row>
    <row r="3013" spans="1:14" hidden="1" outlineLevel="1" x14ac:dyDescent="0.25">
      <c r="A3013" s="175" t="s">
        <v>432</v>
      </c>
      <c r="B3013" s="175" t="s">
        <v>433</v>
      </c>
      <c r="C3013" s="175" t="s">
        <v>167</v>
      </c>
      <c r="D3013" s="175" t="s">
        <v>168</v>
      </c>
      <c r="E3013" s="175"/>
      <c r="F3013" s="174">
        <v>0</v>
      </c>
      <c r="G3013" s="174">
        <v>15168</v>
      </c>
      <c r="H3013" s="174">
        <v>0</v>
      </c>
      <c r="I3013" s="174">
        <v>0</v>
      </c>
      <c r="J3013" s="174">
        <v>0</v>
      </c>
      <c r="K3013" s="174">
        <v>96</v>
      </c>
      <c r="L3013" s="174">
        <v>0</v>
      </c>
      <c r="M3013" s="174">
        <v>0</v>
      </c>
      <c r="N3013" s="174">
        <v>15264</v>
      </c>
    </row>
    <row r="3014" spans="1:14" hidden="1" outlineLevel="1" x14ac:dyDescent="0.25">
      <c r="A3014" s="175" t="s">
        <v>432</v>
      </c>
      <c r="B3014" s="175" t="s">
        <v>433</v>
      </c>
      <c r="C3014" s="175" t="s">
        <v>169</v>
      </c>
      <c r="D3014" s="175" t="s">
        <v>170</v>
      </c>
      <c r="E3014" s="175"/>
      <c r="F3014" s="174">
        <v>0</v>
      </c>
      <c r="G3014" s="174">
        <v>0</v>
      </c>
      <c r="H3014" s="174">
        <v>0</v>
      </c>
      <c r="I3014" s="174">
        <v>0</v>
      </c>
      <c r="J3014" s="174">
        <v>0</v>
      </c>
      <c r="K3014" s="174">
        <v>0</v>
      </c>
      <c r="L3014" s="174">
        <v>0</v>
      </c>
      <c r="M3014" s="174">
        <v>0</v>
      </c>
      <c r="N3014" s="174">
        <v>0</v>
      </c>
    </row>
    <row r="3015" spans="1:14" hidden="1" outlineLevel="1" x14ac:dyDescent="0.25">
      <c r="A3015" s="175" t="s">
        <v>432</v>
      </c>
      <c r="B3015" s="175" t="s">
        <v>433</v>
      </c>
      <c r="C3015" s="175" t="s">
        <v>171</v>
      </c>
      <c r="D3015" s="175" t="s">
        <v>172</v>
      </c>
      <c r="E3015" s="175"/>
      <c r="F3015" s="174">
        <v>48</v>
      </c>
      <c r="G3015" s="174">
        <v>368</v>
      </c>
      <c r="H3015" s="174">
        <v>0</v>
      </c>
      <c r="I3015" s="174">
        <v>0</v>
      </c>
      <c r="J3015" s="174">
        <v>0</v>
      </c>
      <c r="K3015" s="174">
        <v>0</v>
      </c>
      <c r="L3015" s="174">
        <v>0</v>
      </c>
      <c r="M3015" s="174">
        <v>0</v>
      </c>
      <c r="N3015" s="174">
        <v>416</v>
      </c>
    </row>
    <row r="3016" spans="1:14" hidden="1" outlineLevel="1" x14ac:dyDescent="0.25">
      <c r="A3016" s="175" t="s">
        <v>432</v>
      </c>
      <c r="B3016" s="175" t="s">
        <v>433</v>
      </c>
      <c r="C3016" s="175" t="s">
        <v>173</v>
      </c>
      <c r="D3016" s="175" t="s">
        <v>174</v>
      </c>
      <c r="E3016" s="175"/>
      <c r="F3016" s="174">
        <v>0</v>
      </c>
      <c r="G3016" s="174">
        <v>320</v>
      </c>
      <c r="H3016" s="174">
        <v>0</v>
      </c>
      <c r="I3016" s="174">
        <v>0</v>
      </c>
      <c r="J3016" s="174">
        <v>0</v>
      </c>
      <c r="K3016" s="174">
        <v>0</v>
      </c>
      <c r="L3016" s="174">
        <v>0</v>
      </c>
      <c r="M3016" s="174">
        <v>0</v>
      </c>
      <c r="N3016" s="174">
        <v>320</v>
      </c>
    </row>
    <row r="3017" spans="1:14" hidden="1" outlineLevel="1" x14ac:dyDescent="0.25">
      <c r="A3017" s="175" t="s">
        <v>432</v>
      </c>
      <c r="B3017" s="175" t="s">
        <v>433</v>
      </c>
      <c r="C3017" s="175" t="s">
        <v>175</v>
      </c>
      <c r="D3017" s="175" t="s">
        <v>176</v>
      </c>
      <c r="E3017" s="175"/>
      <c r="F3017" s="174">
        <v>0</v>
      </c>
      <c r="G3017" s="174">
        <v>96</v>
      </c>
      <c r="H3017" s="174">
        <v>0</v>
      </c>
      <c r="I3017" s="174">
        <v>0</v>
      </c>
      <c r="J3017" s="174">
        <v>0</v>
      </c>
      <c r="K3017" s="174">
        <v>0</v>
      </c>
      <c r="L3017" s="174">
        <v>0</v>
      </c>
      <c r="M3017" s="174">
        <v>0</v>
      </c>
      <c r="N3017" s="174">
        <v>96</v>
      </c>
    </row>
    <row r="3018" spans="1:14" hidden="1" outlineLevel="1" x14ac:dyDescent="0.25">
      <c r="A3018" s="175" t="s">
        <v>432</v>
      </c>
      <c r="B3018" s="175" t="s">
        <v>433</v>
      </c>
      <c r="C3018" s="175" t="s">
        <v>177</v>
      </c>
      <c r="D3018" s="175" t="s">
        <v>178</v>
      </c>
      <c r="E3018" s="175"/>
      <c r="F3018" s="174">
        <v>149328</v>
      </c>
      <c r="G3018" s="174">
        <v>0</v>
      </c>
      <c r="H3018" s="174">
        <v>0</v>
      </c>
      <c r="I3018" s="174">
        <v>0</v>
      </c>
      <c r="J3018" s="174">
        <v>0</v>
      </c>
      <c r="K3018" s="174">
        <v>0</v>
      </c>
      <c r="L3018" s="174">
        <v>0</v>
      </c>
      <c r="M3018" s="174">
        <v>0</v>
      </c>
      <c r="N3018" s="174">
        <v>149328</v>
      </c>
    </row>
    <row r="3019" spans="1:14" hidden="1" outlineLevel="1" x14ac:dyDescent="0.25">
      <c r="A3019" s="175" t="s">
        <v>432</v>
      </c>
      <c r="B3019" s="175" t="s">
        <v>433</v>
      </c>
      <c r="C3019" s="175" t="s">
        <v>179</v>
      </c>
      <c r="D3019" s="175" t="s">
        <v>180</v>
      </c>
      <c r="E3019" s="175"/>
      <c r="F3019" s="174">
        <v>5920</v>
      </c>
      <c r="G3019" s="174">
        <v>0</v>
      </c>
      <c r="H3019" s="174">
        <v>0</v>
      </c>
      <c r="I3019" s="174">
        <v>0</v>
      </c>
      <c r="J3019" s="174">
        <v>0</v>
      </c>
      <c r="K3019" s="174">
        <v>0</v>
      </c>
      <c r="L3019" s="174">
        <v>0</v>
      </c>
      <c r="M3019" s="174">
        <v>0</v>
      </c>
      <c r="N3019" s="174">
        <v>5920</v>
      </c>
    </row>
    <row r="3020" spans="1:14" hidden="1" outlineLevel="1" x14ac:dyDescent="0.25">
      <c r="A3020" s="175" t="s">
        <v>432</v>
      </c>
      <c r="B3020" s="175" t="s">
        <v>433</v>
      </c>
      <c r="C3020" s="175" t="s">
        <v>181</v>
      </c>
      <c r="D3020" s="175" t="s">
        <v>182</v>
      </c>
      <c r="E3020" s="175"/>
      <c r="F3020" s="174">
        <v>0</v>
      </c>
      <c r="G3020" s="174">
        <v>0</v>
      </c>
      <c r="H3020" s="174">
        <v>0</v>
      </c>
      <c r="I3020" s="174">
        <v>0</v>
      </c>
      <c r="J3020" s="174">
        <v>0</v>
      </c>
      <c r="K3020" s="174">
        <v>0</v>
      </c>
      <c r="L3020" s="174">
        <v>0</v>
      </c>
      <c r="M3020" s="174">
        <v>0</v>
      </c>
      <c r="N3020" s="174">
        <v>0</v>
      </c>
    </row>
    <row r="3021" spans="1:14" hidden="1" outlineLevel="1" x14ac:dyDescent="0.25">
      <c r="A3021" s="175" t="s">
        <v>432</v>
      </c>
      <c r="B3021" s="175" t="s">
        <v>433</v>
      </c>
      <c r="C3021" s="175" t="s">
        <v>183</v>
      </c>
      <c r="D3021" s="175" t="s">
        <v>184</v>
      </c>
      <c r="E3021" s="175"/>
      <c r="F3021" s="174">
        <v>0</v>
      </c>
      <c r="G3021" s="174">
        <v>0</v>
      </c>
      <c r="H3021" s="174">
        <v>0</v>
      </c>
      <c r="I3021" s="174">
        <v>0</v>
      </c>
      <c r="J3021" s="174">
        <v>0</v>
      </c>
      <c r="K3021" s="174">
        <v>0</v>
      </c>
      <c r="L3021" s="174">
        <v>0</v>
      </c>
      <c r="M3021" s="174">
        <v>0</v>
      </c>
      <c r="N3021" s="174">
        <v>0</v>
      </c>
    </row>
    <row r="3022" spans="1:14" hidden="1" outlineLevel="1" x14ac:dyDescent="0.25">
      <c r="A3022" s="175" t="s">
        <v>432</v>
      </c>
      <c r="B3022" s="175" t="s">
        <v>433</v>
      </c>
      <c r="C3022" s="175" t="s">
        <v>185</v>
      </c>
      <c r="D3022" s="175" t="s">
        <v>186</v>
      </c>
      <c r="E3022" s="175"/>
      <c r="F3022" s="174">
        <v>0</v>
      </c>
      <c r="G3022" s="174">
        <v>0</v>
      </c>
      <c r="H3022" s="174">
        <v>0</v>
      </c>
      <c r="I3022" s="174">
        <v>0</v>
      </c>
      <c r="J3022" s="174">
        <v>0</v>
      </c>
      <c r="K3022" s="174">
        <v>0</v>
      </c>
      <c r="L3022" s="174">
        <v>0</v>
      </c>
      <c r="M3022" s="174">
        <v>0</v>
      </c>
      <c r="N3022" s="174">
        <v>0</v>
      </c>
    </row>
    <row r="3023" spans="1:14" hidden="1" outlineLevel="1" x14ac:dyDescent="0.25">
      <c r="A3023" s="175" t="s">
        <v>432</v>
      </c>
      <c r="B3023" s="175" t="s">
        <v>433</v>
      </c>
      <c r="C3023" s="175" t="s">
        <v>187</v>
      </c>
      <c r="D3023" s="175" t="s">
        <v>188</v>
      </c>
      <c r="E3023" s="175"/>
      <c r="F3023" s="174">
        <v>0</v>
      </c>
      <c r="G3023" s="174">
        <v>0</v>
      </c>
      <c r="H3023" s="174">
        <v>0</v>
      </c>
      <c r="I3023" s="174">
        <v>0</v>
      </c>
      <c r="J3023" s="174">
        <v>0</v>
      </c>
      <c r="K3023" s="174">
        <v>0</v>
      </c>
      <c r="L3023" s="174">
        <v>0</v>
      </c>
      <c r="M3023" s="174">
        <v>0</v>
      </c>
      <c r="N3023" s="174">
        <v>0</v>
      </c>
    </row>
    <row r="3024" spans="1:14" hidden="1" outlineLevel="1" x14ac:dyDescent="0.25">
      <c r="A3024" s="175" t="s">
        <v>432</v>
      </c>
      <c r="B3024" s="175" t="s">
        <v>433</v>
      </c>
      <c r="C3024" s="175" t="s">
        <v>189</v>
      </c>
      <c r="D3024" s="175" t="s">
        <v>190</v>
      </c>
      <c r="E3024" s="175"/>
      <c r="F3024" s="174">
        <v>0</v>
      </c>
      <c r="G3024" s="174">
        <v>0</v>
      </c>
      <c r="H3024" s="174">
        <v>0</v>
      </c>
      <c r="I3024" s="174">
        <v>0</v>
      </c>
      <c r="J3024" s="174">
        <v>0</v>
      </c>
      <c r="K3024" s="174">
        <v>0</v>
      </c>
      <c r="L3024" s="174">
        <v>0</v>
      </c>
      <c r="M3024" s="174">
        <v>0</v>
      </c>
      <c r="N3024" s="174">
        <v>0</v>
      </c>
    </row>
    <row r="3025" spans="1:14" hidden="1" outlineLevel="1" x14ac:dyDescent="0.25">
      <c r="A3025" s="175" t="s">
        <v>432</v>
      </c>
      <c r="B3025" s="175" t="s">
        <v>433</v>
      </c>
      <c r="C3025" s="175" t="s">
        <v>191</v>
      </c>
      <c r="D3025" s="175" t="s">
        <v>192</v>
      </c>
      <c r="E3025" s="175"/>
      <c r="F3025" s="174">
        <v>0</v>
      </c>
      <c r="G3025" s="174">
        <v>76944</v>
      </c>
      <c r="H3025" s="174">
        <v>0</v>
      </c>
      <c r="I3025" s="174">
        <v>0</v>
      </c>
      <c r="J3025" s="174">
        <v>0</v>
      </c>
      <c r="K3025" s="174">
        <v>0</v>
      </c>
      <c r="L3025" s="174">
        <v>0</v>
      </c>
      <c r="M3025" s="174">
        <v>0</v>
      </c>
      <c r="N3025" s="174">
        <v>76944</v>
      </c>
    </row>
    <row r="3026" spans="1:14" hidden="1" outlineLevel="1" x14ac:dyDescent="0.25">
      <c r="A3026" s="175" t="s">
        <v>432</v>
      </c>
      <c r="B3026" s="175" t="s">
        <v>433</v>
      </c>
      <c r="C3026" s="175" t="s">
        <v>193</v>
      </c>
      <c r="D3026" s="175" t="s">
        <v>194</v>
      </c>
      <c r="E3026" s="175"/>
      <c r="F3026" s="174">
        <v>0</v>
      </c>
      <c r="G3026" s="174">
        <v>0</v>
      </c>
      <c r="H3026" s="174">
        <v>0</v>
      </c>
      <c r="I3026" s="174">
        <v>0</v>
      </c>
      <c r="J3026" s="174">
        <v>0</v>
      </c>
      <c r="K3026" s="174">
        <v>0</v>
      </c>
      <c r="L3026" s="174">
        <v>0</v>
      </c>
      <c r="M3026" s="174">
        <v>0</v>
      </c>
      <c r="N3026" s="174">
        <v>0</v>
      </c>
    </row>
    <row r="3027" spans="1:14" hidden="1" outlineLevel="1" x14ac:dyDescent="0.25">
      <c r="A3027" s="175" t="s">
        <v>432</v>
      </c>
      <c r="B3027" s="175" t="s">
        <v>433</v>
      </c>
      <c r="C3027" s="175" t="s">
        <v>195</v>
      </c>
      <c r="D3027" s="175" t="s">
        <v>196</v>
      </c>
      <c r="E3027" s="175"/>
      <c r="F3027" s="174">
        <v>0</v>
      </c>
      <c r="G3027" s="174">
        <v>0</v>
      </c>
      <c r="H3027" s="174">
        <v>0</v>
      </c>
      <c r="I3027" s="174">
        <v>0</v>
      </c>
      <c r="J3027" s="174">
        <v>0</v>
      </c>
      <c r="K3027" s="174">
        <v>0</v>
      </c>
      <c r="L3027" s="174">
        <v>0</v>
      </c>
      <c r="M3027" s="174">
        <v>0</v>
      </c>
      <c r="N3027" s="174">
        <v>0</v>
      </c>
    </row>
    <row r="3028" spans="1:14" hidden="1" outlineLevel="1" x14ac:dyDescent="0.25">
      <c r="A3028" s="175" t="s">
        <v>432</v>
      </c>
      <c r="B3028" s="175" t="s">
        <v>433</v>
      </c>
      <c r="C3028" s="175" t="s">
        <v>197</v>
      </c>
      <c r="D3028" s="175" t="s">
        <v>198</v>
      </c>
      <c r="E3028" s="175"/>
      <c r="F3028" s="174">
        <v>0</v>
      </c>
      <c r="G3028" s="174">
        <v>0</v>
      </c>
      <c r="H3028" s="174">
        <v>0</v>
      </c>
      <c r="I3028" s="174">
        <v>0</v>
      </c>
      <c r="J3028" s="174">
        <v>0</v>
      </c>
      <c r="K3028" s="174">
        <v>0</v>
      </c>
      <c r="L3028" s="174">
        <v>0</v>
      </c>
      <c r="M3028" s="174">
        <v>0</v>
      </c>
      <c r="N3028" s="174">
        <v>0</v>
      </c>
    </row>
    <row r="3029" spans="1:14" hidden="1" outlineLevel="1" x14ac:dyDescent="0.25">
      <c r="A3029" s="175" t="s">
        <v>432</v>
      </c>
      <c r="B3029" s="175" t="s">
        <v>433</v>
      </c>
      <c r="C3029" s="175" t="s">
        <v>199</v>
      </c>
      <c r="D3029" s="175" t="s">
        <v>200</v>
      </c>
      <c r="E3029" s="175"/>
      <c r="F3029" s="174">
        <v>12528</v>
      </c>
      <c r="G3029" s="174">
        <v>0</v>
      </c>
      <c r="H3029" s="174">
        <v>0</v>
      </c>
      <c r="I3029" s="174">
        <v>0</v>
      </c>
      <c r="J3029" s="174">
        <v>0</v>
      </c>
      <c r="K3029" s="174">
        <v>0</v>
      </c>
      <c r="L3029" s="174">
        <v>0</v>
      </c>
      <c r="M3029" s="174">
        <v>0</v>
      </c>
      <c r="N3029" s="174">
        <v>12528</v>
      </c>
    </row>
    <row r="3030" spans="1:14" hidden="1" outlineLevel="1" x14ac:dyDescent="0.25">
      <c r="A3030" s="175" t="s">
        <v>432</v>
      </c>
      <c r="B3030" s="175" t="s">
        <v>433</v>
      </c>
      <c r="C3030" s="175" t="s">
        <v>201</v>
      </c>
      <c r="D3030" s="175" t="s">
        <v>202</v>
      </c>
      <c r="E3030" s="175"/>
      <c r="F3030" s="174">
        <v>1344</v>
      </c>
      <c r="G3030" s="174">
        <v>0</v>
      </c>
      <c r="H3030" s="174">
        <v>0</v>
      </c>
      <c r="I3030" s="174">
        <v>0</v>
      </c>
      <c r="J3030" s="174">
        <v>0</v>
      </c>
      <c r="K3030" s="174">
        <v>0</v>
      </c>
      <c r="L3030" s="174">
        <v>0</v>
      </c>
      <c r="M3030" s="174">
        <v>0</v>
      </c>
      <c r="N3030" s="174">
        <v>1344</v>
      </c>
    </row>
    <row r="3031" spans="1:14" hidden="1" outlineLevel="1" x14ac:dyDescent="0.25">
      <c r="A3031" s="175" t="s">
        <v>432</v>
      </c>
      <c r="B3031" s="175" t="s">
        <v>433</v>
      </c>
      <c r="C3031" s="175" t="s">
        <v>203</v>
      </c>
      <c r="D3031" s="175" t="s">
        <v>204</v>
      </c>
      <c r="E3031" s="175"/>
      <c r="F3031" s="174">
        <v>165888</v>
      </c>
      <c r="G3031" s="174">
        <v>0</v>
      </c>
      <c r="H3031" s="174">
        <v>0</v>
      </c>
      <c r="I3031" s="174">
        <v>0</v>
      </c>
      <c r="J3031" s="174">
        <v>0</v>
      </c>
      <c r="K3031" s="174">
        <v>0</v>
      </c>
      <c r="L3031" s="174">
        <v>0</v>
      </c>
      <c r="M3031" s="174">
        <v>0</v>
      </c>
      <c r="N3031" s="174">
        <v>165888</v>
      </c>
    </row>
    <row r="3032" spans="1:14" hidden="1" outlineLevel="1" x14ac:dyDescent="0.25">
      <c r="A3032" s="175" t="s">
        <v>432</v>
      </c>
      <c r="B3032" s="175" t="s">
        <v>433</v>
      </c>
      <c r="C3032" s="175" t="s">
        <v>205</v>
      </c>
      <c r="D3032" s="175" t="s">
        <v>206</v>
      </c>
      <c r="E3032" s="175"/>
      <c r="F3032" s="174">
        <v>18576</v>
      </c>
      <c r="G3032" s="174">
        <v>0</v>
      </c>
      <c r="H3032" s="174">
        <v>0</v>
      </c>
      <c r="I3032" s="174">
        <v>0</v>
      </c>
      <c r="J3032" s="174">
        <v>576</v>
      </c>
      <c r="K3032" s="174">
        <v>0</v>
      </c>
      <c r="L3032" s="174">
        <v>0</v>
      </c>
      <c r="M3032" s="174">
        <v>0</v>
      </c>
      <c r="N3032" s="174">
        <v>19152</v>
      </c>
    </row>
    <row r="3033" spans="1:14" hidden="1" outlineLevel="1" x14ac:dyDescent="0.25">
      <c r="A3033" s="175" t="s">
        <v>432</v>
      </c>
      <c r="B3033" s="175" t="s">
        <v>433</v>
      </c>
      <c r="C3033" s="175" t="s">
        <v>207</v>
      </c>
      <c r="D3033" s="175" t="s">
        <v>208</v>
      </c>
      <c r="E3033" s="175"/>
      <c r="F3033" s="174">
        <v>0</v>
      </c>
      <c r="G3033" s="174">
        <v>0</v>
      </c>
      <c r="H3033" s="174">
        <v>0</v>
      </c>
      <c r="I3033" s="174">
        <v>0</v>
      </c>
      <c r="J3033" s="174">
        <v>0</v>
      </c>
      <c r="K3033" s="174">
        <v>0</v>
      </c>
      <c r="L3033" s="174">
        <v>0</v>
      </c>
      <c r="M3033" s="174">
        <v>0</v>
      </c>
      <c r="N3033" s="174">
        <v>0</v>
      </c>
    </row>
    <row r="3034" spans="1:14" hidden="1" outlineLevel="1" x14ac:dyDescent="0.25">
      <c r="A3034" s="175" t="s">
        <v>432</v>
      </c>
      <c r="B3034" s="175" t="s">
        <v>433</v>
      </c>
      <c r="C3034" s="175" t="s">
        <v>209</v>
      </c>
      <c r="D3034" s="175" t="s">
        <v>210</v>
      </c>
      <c r="E3034" s="175"/>
      <c r="F3034" s="174">
        <v>368240</v>
      </c>
      <c r="G3034" s="174">
        <v>160064</v>
      </c>
      <c r="H3034" s="174">
        <v>0</v>
      </c>
      <c r="I3034" s="174">
        <v>0</v>
      </c>
      <c r="J3034" s="174">
        <v>4704</v>
      </c>
      <c r="K3034" s="174">
        <v>96</v>
      </c>
      <c r="L3034" s="174">
        <v>0</v>
      </c>
      <c r="M3034" s="174">
        <v>0</v>
      </c>
      <c r="N3034" s="174">
        <v>533104</v>
      </c>
    </row>
    <row r="3035" spans="1:14" hidden="1" outlineLevel="1" x14ac:dyDescent="0.25">
      <c r="D3035" s="173" t="s">
        <v>211</v>
      </c>
      <c r="E3035" s="173"/>
    </row>
    <row r="3036" spans="1:14" hidden="1" outlineLevel="1" x14ac:dyDescent="0.25">
      <c r="A3036" s="175" t="s">
        <v>432</v>
      </c>
      <c r="B3036" s="175" t="s">
        <v>433</v>
      </c>
      <c r="C3036" s="175" t="s">
        <v>212</v>
      </c>
      <c r="D3036" s="175" t="s">
        <v>213</v>
      </c>
      <c r="E3036" s="175"/>
      <c r="F3036" s="174">
        <v>0</v>
      </c>
      <c r="G3036" s="174">
        <v>0</v>
      </c>
      <c r="H3036" s="174">
        <v>0</v>
      </c>
      <c r="I3036" s="174">
        <v>0</v>
      </c>
      <c r="J3036" s="174">
        <v>0</v>
      </c>
      <c r="K3036" s="174">
        <v>0</v>
      </c>
      <c r="L3036" s="174">
        <v>0</v>
      </c>
      <c r="M3036" s="174">
        <v>0</v>
      </c>
      <c r="N3036" s="174">
        <v>0</v>
      </c>
    </row>
    <row r="3037" spans="1:14" hidden="1" outlineLevel="1" x14ac:dyDescent="0.25">
      <c r="A3037" s="175" t="s">
        <v>432</v>
      </c>
      <c r="B3037" s="175" t="s">
        <v>433</v>
      </c>
      <c r="C3037" s="175" t="s">
        <v>214</v>
      </c>
      <c r="D3037" s="175" t="s">
        <v>215</v>
      </c>
      <c r="E3037" s="175"/>
      <c r="F3037" s="174">
        <v>0</v>
      </c>
      <c r="G3037" s="174">
        <v>0</v>
      </c>
      <c r="H3037" s="174">
        <v>0</v>
      </c>
      <c r="I3037" s="174">
        <v>0</v>
      </c>
      <c r="J3037" s="174">
        <v>0</v>
      </c>
      <c r="K3037" s="174">
        <v>0</v>
      </c>
      <c r="L3037" s="174">
        <v>0</v>
      </c>
      <c r="M3037" s="174">
        <v>0</v>
      </c>
      <c r="N3037" s="174">
        <v>0</v>
      </c>
    </row>
    <row r="3038" spans="1:14" hidden="1" outlineLevel="1" x14ac:dyDescent="0.25">
      <c r="A3038" s="175" t="s">
        <v>432</v>
      </c>
      <c r="B3038" s="175" t="s">
        <v>433</v>
      </c>
      <c r="C3038" s="175" t="s">
        <v>216</v>
      </c>
      <c r="D3038" s="175" t="s">
        <v>217</v>
      </c>
      <c r="E3038" s="175"/>
      <c r="F3038" s="174">
        <v>0</v>
      </c>
      <c r="G3038" s="174">
        <v>0</v>
      </c>
      <c r="H3038" s="174">
        <v>0</v>
      </c>
      <c r="I3038" s="174">
        <v>0</v>
      </c>
      <c r="J3038" s="174">
        <v>0</v>
      </c>
      <c r="K3038" s="174">
        <v>0</v>
      </c>
      <c r="L3038" s="174">
        <v>0</v>
      </c>
      <c r="M3038" s="174">
        <v>0</v>
      </c>
      <c r="N3038" s="174">
        <v>0</v>
      </c>
    </row>
    <row r="3039" spans="1:14" hidden="1" outlineLevel="1" x14ac:dyDescent="0.25">
      <c r="A3039" s="175" t="s">
        <v>432</v>
      </c>
      <c r="B3039" s="175" t="s">
        <v>433</v>
      </c>
      <c r="C3039" s="175" t="s">
        <v>218</v>
      </c>
      <c r="D3039" s="175" t="s">
        <v>219</v>
      </c>
      <c r="E3039" s="175"/>
      <c r="F3039" s="174">
        <v>0</v>
      </c>
      <c r="G3039" s="174">
        <v>0</v>
      </c>
      <c r="H3039" s="174">
        <v>0</v>
      </c>
      <c r="I3039" s="174">
        <v>0</v>
      </c>
      <c r="J3039" s="174">
        <v>0</v>
      </c>
      <c r="K3039" s="174">
        <v>0</v>
      </c>
      <c r="L3039" s="174">
        <v>0</v>
      </c>
      <c r="M3039" s="174">
        <v>0</v>
      </c>
      <c r="N3039" s="174">
        <v>0</v>
      </c>
    </row>
    <row r="3040" spans="1:14" hidden="1" outlineLevel="1" x14ac:dyDescent="0.25">
      <c r="A3040" s="175" t="s">
        <v>432</v>
      </c>
      <c r="B3040" s="175" t="s">
        <v>433</v>
      </c>
      <c r="C3040" s="175" t="s">
        <v>482</v>
      </c>
      <c r="D3040" s="175" t="s">
        <v>483</v>
      </c>
      <c r="E3040" s="175"/>
      <c r="F3040" s="174">
        <v>0</v>
      </c>
      <c r="G3040" s="174">
        <v>0</v>
      </c>
      <c r="H3040" s="174">
        <v>0</v>
      </c>
      <c r="I3040" s="174">
        <v>0</v>
      </c>
      <c r="J3040" s="174">
        <v>0</v>
      </c>
      <c r="K3040" s="174">
        <v>0</v>
      </c>
      <c r="L3040" s="174">
        <v>0</v>
      </c>
      <c r="M3040" s="174">
        <v>0</v>
      </c>
      <c r="N3040" s="174">
        <v>0</v>
      </c>
    </row>
    <row r="3041" spans="1:14" hidden="1" outlineLevel="1" x14ac:dyDescent="0.25">
      <c r="A3041" s="175" t="s">
        <v>432</v>
      </c>
      <c r="B3041" s="175" t="s">
        <v>433</v>
      </c>
      <c r="C3041" s="175" t="s">
        <v>484</v>
      </c>
      <c r="D3041" s="175" t="s">
        <v>220</v>
      </c>
      <c r="E3041" s="175"/>
      <c r="F3041" s="174">
        <v>0</v>
      </c>
      <c r="G3041" s="174">
        <v>0</v>
      </c>
      <c r="H3041" s="174">
        <v>0</v>
      </c>
      <c r="I3041" s="174">
        <v>0</v>
      </c>
      <c r="J3041" s="174">
        <v>0</v>
      </c>
      <c r="K3041" s="174">
        <v>0</v>
      </c>
      <c r="L3041" s="174">
        <v>0</v>
      </c>
      <c r="M3041" s="174">
        <v>0</v>
      </c>
      <c r="N3041" s="174">
        <v>0</v>
      </c>
    </row>
    <row r="3042" spans="1:14" hidden="1" outlineLevel="1" x14ac:dyDescent="0.25"/>
    <row r="3043" spans="1:14" hidden="1" outlineLevel="1" x14ac:dyDescent="0.25"/>
    <row r="3044" spans="1:14" hidden="1" outlineLevel="1" x14ac:dyDescent="0.25">
      <c r="A3044" s="173" t="s">
        <v>434</v>
      </c>
    </row>
    <row r="3045" spans="1:14" hidden="1" outlineLevel="1" x14ac:dyDescent="0.25">
      <c r="A3045" s="175" t="s">
        <v>6</v>
      </c>
      <c r="B3045" s="175" t="s">
        <v>143</v>
      </c>
      <c r="C3045" s="175" t="s">
        <v>14</v>
      </c>
      <c r="D3045" s="173" t="s">
        <v>144</v>
      </c>
      <c r="E3045" s="173"/>
      <c r="F3045" s="174" t="s">
        <v>145</v>
      </c>
      <c r="G3045" s="174" t="s">
        <v>146</v>
      </c>
      <c r="H3045" s="174" t="s">
        <v>147</v>
      </c>
      <c r="I3045" s="174" t="s">
        <v>148</v>
      </c>
      <c r="J3045" s="174" t="s">
        <v>149</v>
      </c>
      <c r="K3045" s="174" t="s">
        <v>150</v>
      </c>
      <c r="L3045" s="174" t="s">
        <v>151</v>
      </c>
      <c r="M3045" s="174" t="s">
        <v>152</v>
      </c>
      <c r="N3045" s="174" t="s">
        <v>5</v>
      </c>
    </row>
    <row r="3046" spans="1:14" hidden="1" outlineLevel="1" x14ac:dyDescent="0.25">
      <c r="A3046" s="175" t="s">
        <v>435</v>
      </c>
      <c r="B3046" s="175" t="s">
        <v>436</v>
      </c>
      <c r="C3046" s="175" t="s">
        <v>155</v>
      </c>
      <c r="D3046" s="175" t="s">
        <v>156</v>
      </c>
      <c r="E3046" s="175"/>
      <c r="F3046" s="174">
        <v>480</v>
      </c>
      <c r="G3046" s="174">
        <v>0</v>
      </c>
      <c r="H3046" s="174">
        <v>0</v>
      </c>
      <c r="I3046" s="174">
        <v>0</v>
      </c>
      <c r="J3046" s="174">
        <v>0</v>
      </c>
      <c r="K3046" s="174">
        <v>0</v>
      </c>
      <c r="L3046" s="174">
        <v>0</v>
      </c>
      <c r="M3046" s="174">
        <v>0</v>
      </c>
      <c r="N3046" s="174">
        <v>480</v>
      </c>
    </row>
    <row r="3047" spans="1:14" hidden="1" outlineLevel="1" x14ac:dyDescent="0.25">
      <c r="A3047" s="175" t="s">
        <v>435</v>
      </c>
      <c r="B3047" s="175" t="s">
        <v>436</v>
      </c>
      <c r="C3047" s="175" t="s">
        <v>157</v>
      </c>
      <c r="D3047" s="175" t="s">
        <v>158</v>
      </c>
      <c r="E3047" s="175"/>
      <c r="F3047" s="174">
        <v>0</v>
      </c>
      <c r="G3047" s="174">
        <v>0</v>
      </c>
      <c r="H3047" s="174">
        <v>0</v>
      </c>
      <c r="I3047" s="174">
        <v>0</v>
      </c>
      <c r="J3047" s="174">
        <v>10144</v>
      </c>
      <c r="K3047" s="174">
        <v>0</v>
      </c>
      <c r="L3047" s="174">
        <v>0</v>
      </c>
      <c r="M3047" s="174">
        <v>0</v>
      </c>
      <c r="N3047" s="174">
        <v>10144</v>
      </c>
    </row>
    <row r="3048" spans="1:14" hidden="1" outlineLevel="1" x14ac:dyDescent="0.25">
      <c r="A3048" s="175" t="s">
        <v>435</v>
      </c>
      <c r="B3048" s="175" t="s">
        <v>436</v>
      </c>
      <c r="C3048" s="175" t="s">
        <v>159</v>
      </c>
      <c r="D3048" s="175" t="s">
        <v>160</v>
      </c>
      <c r="E3048" s="175"/>
      <c r="F3048" s="174">
        <v>0</v>
      </c>
      <c r="G3048" s="174">
        <v>33712</v>
      </c>
      <c r="H3048" s="174">
        <v>0</v>
      </c>
      <c r="I3048" s="174">
        <v>0</v>
      </c>
      <c r="J3048" s="174">
        <v>0</v>
      </c>
      <c r="K3048" s="174">
        <v>0</v>
      </c>
      <c r="L3048" s="174">
        <v>0</v>
      </c>
      <c r="M3048" s="174">
        <v>0</v>
      </c>
      <c r="N3048" s="174">
        <v>33712</v>
      </c>
    </row>
    <row r="3049" spans="1:14" hidden="1" outlineLevel="1" x14ac:dyDescent="0.25">
      <c r="A3049" s="175" t="s">
        <v>435</v>
      </c>
      <c r="B3049" s="175" t="s">
        <v>436</v>
      </c>
      <c r="C3049" s="175" t="s">
        <v>161</v>
      </c>
      <c r="D3049" s="175" t="s">
        <v>162</v>
      </c>
      <c r="E3049" s="175"/>
      <c r="F3049" s="174">
        <v>624</v>
      </c>
      <c r="G3049" s="174">
        <v>320</v>
      </c>
      <c r="H3049" s="174">
        <v>0</v>
      </c>
      <c r="I3049" s="174">
        <v>0</v>
      </c>
      <c r="J3049" s="174">
        <v>192</v>
      </c>
      <c r="K3049" s="174">
        <v>64</v>
      </c>
      <c r="L3049" s="174">
        <v>0</v>
      </c>
      <c r="M3049" s="174">
        <v>0</v>
      </c>
      <c r="N3049" s="174">
        <v>1200</v>
      </c>
    </row>
    <row r="3050" spans="1:14" hidden="1" outlineLevel="1" x14ac:dyDescent="0.25">
      <c r="A3050" s="175" t="s">
        <v>435</v>
      </c>
      <c r="B3050" s="175" t="s">
        <v>436</v>
      </c>
      <c r="C3050" s="175" t="s">
        <v>163</v>
      </c>
      <c r="D3050" s="175" t="s">
        <v>164</v>
      </c>
      <c r="E3050" s="175"/>
      <c r="F3050" s="174">
        <v>0</v>
      </c>
      <c r="G3050" s="174">
        <v>0</v>
      </c>
      <c r="H3050" s="174">
        <v>0</v>
      </c>
      <c r="I3050" s="174">
        <v>0</v>
      </c>
      <c r="J3050" s="174">
        <v>0</v>
      </c>
      <c r="K3050" s="174">
        <v>0</v>
      </c>
      <c r="L3050" s="174">
        <v>0</v>
      </c>
      <c r="M3050" s="174">
        <v>0</v>
      </c>
      <c r="N3050" s="174">
        <v>0</v>
      </c>
    </row>
    <row r="3051" spans="1:14" hidden="1" outlineLevel="1" x14ac:dyDescent="0.25">
      <c r="A3051" s="175" t="s">
        <v>435</v>
      </c>
      <c r="B3051" s="175" t="s">
        <v>436</v>
      </c>
      <c r="C3051" s="175" t="s">
        <v>165</v>
      </c>
      <c r="D3051" s="175" t="s">
        <v>166</v>
      </c>
      <c r="E3051" s="175"/>
      <c r="F3051" s="174">
        <v>0</v>
      </c>
      <c r="G3051" s="174">
        <v>0</v>
      </c>
      <c r="H3051" s="174">
        <v>0</v>
      </c>
      <c r="I3051" s="174">
        <v>0</v>
      </c>
      <c r="J3051" s="174">
        <v>768</v>
      </c>
      <c r="K3051" s="174">
        <v>0</v>
      </c>
      <c r="L3051" s="174">
        <v>0</v>
      </c>
      <c r="M3051" s="174">
        <v>0</v>
      </c>
      <c r="N3051" s="174">
        <v>768</v>
      </c>
    </row>
    <row r="3052" spans="1:14" hidden="1" outlineLevel="1" x14ac:dyDescent="0.25">
      <c r="A3052" s="175" t="s">
        <v>435</v>
      </c>
      <c r="B3052" s="175" t="s">
        <v>436</v>
      </c>
      <c r="C3052" s="175" t="s">
        <v>167</v>
      </c>
      <c r="D3052" s="175" t="s">
        <v>168</v>
      </c>
      <c r="E3052" s="175"/>
      <c r="F3052" s="174">
        <v>0</v>
      </c>
      <c r="G3052" s="174">
        <v>880</v>
      </c>
      <c r="H3052" s="174">
        <v>0</v>
      </c>
      <c r="I3052" s="174">
        <v>0</v>
      </c>
      <c r="J3052" s="174">
        <v>0</v>
      </c>
      <c r="K3052" s="174">
        <v>240</v>
      </c>
      <c r="L3052" s="174">
        <v>0</v>
      </c>
      <c r="M3052" s="174">
        <v>0</v>
      </c>
      <c r="N3052" s="174">
        <v>1120</v>
      </c>
    </row>
    <row r="3053" spans="1:14" hidden="1" outlineLevel="1" x14ac:dyDescent="0.25">
      <c r="A3053" s="175" t="s">
        <v>435</v>
      </c>
      <c r="B3053" s="175" t="s">
        <v>436</v>
      </c>
      <c r="C3053" s="175" t="s">
        <v>169</v>
      </c>
      <c r="D3053" s="175" t="s">
        <v>170</v>
      </c>
      <c r="E3053" s="175"/>
      <c r="F3053" s="174">
        <v>0</v>
      </c>
      <c r="G3053" s="174">
        <v>0</v>
      </c>
      <c r="H3053" s="174">
        <v>0</v>
      </c>
      <c r="I3053" s="174">
        <v>0</v>
      </c>
      <c r="J3053" s="174">
        <v>0</v>
      </c>
      <c r="K3053" s="174">
        <v>0</v>
      </c>
      <c r="L3053" s="174">
        <v>0</v>
      </c>
      <c r="M3053" s="174">
        <v>0</v>
      </c>
      <c r="N3053" s="174">
        <v>0</v>
      </c>
    </row>
    <row r="3054" spans="1:14" hidden="1" outlineLevel="1" x14ac:dyDescent="0.25">
      <c r="A3054" s="175" t="s">
        <v>435</v>
      </c>
      <c r="B3054" s="175" t="s">
        <v>436</v>
      </c>
      <c r="C3054" s="175" t="s">
        <v>171</v>
      </c>
      <c r="D3054" s="175" t="s">
        <v>172</v>
      </c>
      <c r="E3054" s="175"/>
      <c r="F3054" s="174">
        <v>192</v>
      </c>
      <c r="G3054" s="174">
        <v>64</v>
      </c>
      <c r="H3054" s="174">
        <v>0</v>
      </c>
      <c r="I3054" s="174">
        <v>0</v>
      </c>
      <c r="J3054" s="174">
        <v>0</v>
      </c>
      <c r="K3054" s="174">
        <v>0</v>
      </c>
      <c r="L3054" s="174">
        <v>0</v>
      </c>
      <c r="M3054" s="174">
        <v>0</v>
      </c>
      <c r="N3054" s="174">
        <v>256</v>
      </c>
    </row>
    <row r="3055" spans="1:14" hidden="1" outlineLevel="1" x14ac:dyDescent="0.25">
      <c r="A3055" s="175" t="s">
        <v>435</v>
      </c>
      <c r="B3055" s="175" t="s">
        <v>436</v>
      </c>
      <c r="C3055" s="175" t="s">
        <v>173</v>
      </c>
      <c r="D3055" s="175" t="s">
        <v>174</v>
      </c>
      <c r="E3055" s="175"/>
      <c r="F3055" s="174">
        <v>0</v>
      </c>
      <c r="G3055" s="174">
        <v>0</v>
      </c>
      <c r="H3055" s="174">
        <v>0</v>
      </c>
      <c r="I3055" s="174">
        <v>0</v>
      </c>
      <c r="J3055" s="174">
        <v>0</v>
      </c>
      <c r="K3055" s="174">
        <v>0</v>
      </c>
      <c r="L3055" s="174">
        <v>0</v>
      </c>
      <c r="M3055" s="174">
        <v>0</v>
      </c>
      <c r="N3055" s="174">
        <v>0</v>
      </c>
    </row>
    <row r="3056" spans="1:14" hidden="1" outlineLevel="1" x14ac:dyDescent="0.25">
      <c r="A3056" s="175" t="s">
        <v>435</v>
      </c>
      <c r="B3056" s="175" t="s">
        <v>436</v>
      </c>
      <c r="C3056" s="175" t="s">
        <v>175</v>
      </c>
      <c r="D3056" s="175" t="s">
        <v>176</v>
      </c>
      <c r="E3056" s="175"/>
      <c r="F3056" s="174">
        <v>0</v>
      </c>
      <c r="G3056" s="174">
        <v>96</v>
      </c>
      <c r="H3056" s="174">
        <v>0</v>
      </c>
      <c r="I3056" s="174">
        <v>0</v>
      </c>
      <c r="J3056" s="174">
        <v>0</v>
      </c>
      <c r="K3056" s="174">
        <v>0</v>
      </c>
      <c r="L3056" s="174">
        <v>0</v>
      </c>
      <c r="M3056" s="174">
        <v>0</v>
      </c>
      <c r="N3056" s="174">
        <v>96</v>
      </c>
    </row>
    <row r="3057" spans="1:14" hidden="1" outlineLevel="1" x14ac:dyDescent="0.25">
      <c r="A3057" s="175" t="s">
        <v>435</v>
      </c>
      <c r="B3057" s="175" t="s">
        <v>436</v>
      </c>
      <c r="C3057" s="175" t="s">
        <v>177</v>
      </c>
      <c r="D3057" s="175" t="s">
        <v>178</v>
      </c>
      <c r="E3057" s="175"/>
      <c r="F3057" s="174">
        <v>146112</v>
      </c>
      <c r="G3057" s="174">
        <v>0</v>
      </c>
      <c r="H3057" s="174">
        <v>0</v>
      </c>
      <c r="I3057" s="174">
        <v>0</v>
      </c>
      <c r="J3057" s="174">
        <v>0</v>
      </c>
      <c r="K3057" s="174">
        <v>0</v>
      </c>
      <c r="L3057" s="174">
        <v>0</v>
      </c>
      <c r="M3057" s="174">
        <v>0</v>
      </c>
      <c r="N3057" s="174">
        <v>146112</v>
      </c>
    </row>
    <row r="3058" spans="1:14" hidden="1" outlineLevel="1" x14ac:dyDescent="0.25">
      <c r="A3058" s="175" t="s">
        <v>435</v>
      </c>
      <c r="B3058" s="175" t="s">
        <v>436</v>
      </c>
      <c r="C3058" s="175" t="s">
        <v>179</v>
      </c>
      <c r="D3058" s="175" t="s">
        <v>180</v>
      </c>
      <c r="E3058" s="175"/>
      <c r="F3058" s="174">
        <v>59744</v>
      </c>
      <c r="G3058" s="174">
        <v>0</v>
      </c>
      <c r="H3058" s="174">
        <v>0</v>
      </c>
      <c r="I3058" s="174">
        <v>0</v>
      </c>
      <c r="J3058" s="174">
        <v>0</v>
      </c>
      <c r="K3058" s="174">
        <v>0</v>
      </c>
      <c r="L3058" s="174">
        <v>0</v>
      </c>
      <c r="M3058" s="174">
        <v>0</v>
      </c>
      <c r="N3058" s="174">
        <v>59744</v>
      </c>
    </row>
    <row r="3059" spans="1:14" hidden="1" outlineLevel="1" x14ac:dyDescent="0.25">
      <c r="A3059" s="175" t="s">
        <v>435</v>
      </c>
      <c r="B3059" s="175" t="s">
        <v>436</v>
      </c>
      <c r="C3059" s="175" t="s">
        <v>181</v>
      </c>
      <c r="D3059" s="175" t="s">
        <v>182</v>
      </c>
      <c r="E3059" s="175"/>
      <c r="F3059" s="174">
        <v>0</v>
      </c>
      <c r="G3059" s="174">
        <v>0</v>
      </c>
      <c r="H3059" s="174">
        <v>0</v>
      </c>
      <c r="I3059" s="174">
        <v>0</v>
      </c>
      <c r="J3059" s="174">
        <v>0</v>
      </c>
      <c r="K3059" s="174">
        <v>0</v>
      </c>
      <c r="L3059" s="174">
        <v>0</v>
      </c>
      <c r="M3059" s="174">
        <v>0</v>
      </c>
      <c r="N3059" s="174">
        <v>0</v>
      </c>
    </row>
    <row r="3060" spans="1:14" hidden="1" outlineLevel="1" x14ac:dyDescent="0.25">
      <c r="A3060" s="175" t="s">
        <v>435</v>
      </c>
      <c r="B3060" s="175" t="s">
        <v>436</v>
      </c>
      <c r="C3060" s="175" t="s">
        <v>183</v>
      </c>
      <c r="D3060" s="175" t="s">
        <v>184</v>
      </c>
      <c r="E3060" s="175"/>
      <c r="F3060" s="174">
        <v>0</v>
      </c>
      <c r="G3060" s="174">
        <v>0</v>
      </c>
      <c r="H3060" s="174">
        <v>0</v>
      </c>
      <c r="I3060" s="174">
        <v>0</v>
      </c>
      <c r="J3060" s="174">
        <v>0</v>
      </c>
      <c r="K3060" s="174">
        <v>0</v>
      </c>
      <c r="L3060" s="174">
        <v>0</v>
      </c>
      <c r="M3060" s="174">
        <v>0</v>
      </c>
      <c r="N3060" s="174">
        <v>0</v>
      </c>
    </row>
    <row r="3061" spans="1:14" hidden="1" outlineLevel="1" x14ac:dyDescent="0.25">
      <c r="A3061" s="175" t="s">
        <v>435</v>
      </c>
      <c r="B3061" s="175" t="s">
        <v>436</v>
      </c>
      <c r="C3061" s="175" t="s">
        <v>185</v>
      </c>
      <c r="D3061" s="175" t="s">
        <v>186</v>
      </c>
      <c r="E3061" s="175"/>
      <c r="F3061" s="174">
        <v>0</v>
      </c>
      <c r="G3061" s="174">
        <v>0</v>
      </c>
      <c r="H3061" s="174">
        <v>0</v>
      </c>
      <c r="I3061" s="174">
        <v>0</v>
      </c>
      <c r="J3061" s="174">
        <v>0</v>
      </c>
      <c r="K3061" s="174">
        <v>4320</v>
      </c>
      <c r="L3061" s="174">
        <v>0</v>
      </c>
      <c r="M3061" s="174">
        <v>0</v>
      </c>
      <c r="N3061" s="174">
        <v>4320</v>
      </c>
    </row>
    <row r="3062" spans="1:14" hidden="1" outlineLevel="1" x14ac:dyDescent="0.25">
      <c r="A3062" s="175" t="s">
        <v>435</v>
      </c>
      <c r="B3062" s="175" t="s">
        <v>436</v>
      </c>
      <c r="C3062" s="175" t="s">
        <v>187</v>
      </c>
      <c r="D3062" s="175" t="s">
        <v>188</v>
      </c>
      <c r="E3062" s="175"/>
      <c r="F3062" s="174">
        <v>0</v>
      </c>
      <c r="G3062" s="174">
        <v>0</v>
      </c>
      <c r="H3062" s="174">
        <v>0</v>
      </c>
      <c r="I3062" s="174">
        <v>0</v>
      </c>
      <c r="J3062" s="174">
        <v>0</v>
      </c>
      <c r="K3062" s="174">
        <v>0</v>
      </c>
      <c r="L3062" s="174">
        <v>0</v>
      </c>
      <c r="M3062" s="174">
        <v>0</v>
      </c>
      <c r="N3062" s="174">
        <v>0</v>
      </c>
    </row>
    <row r="3063" spans="1:14" hidden="1" outlineLevel="1" x14ac:dyDescent="0.25">
      <c r="A3063" s="175" t="s">
        <v>435</v>
      </c>
      <c r="B3063" s="175" t="s">
        <v>436</v>
      </c>
      <c r="C3063" s="175" t="s">
        <v>189</v>
      </c>
      <c r="D3063" s="175" t="s">
        <v>190</v>
      </c>
      <c r="E3063" s="175"/>
      <c r="F3063" s="174">
        <v>0</v>
      </c>
      <c r="G3063" s="174">
        <v>0</v>
      </c>
      <c r="H3063" s="174">
        <v>0</v>
      </c>
      <c r="I3063" s="174">
        <v>0</v>
      </c>
      <c r="J3063" s="174">
        <v>0</v>
      </c>
      <c r="K3063" s="174">
        <v>0</v>
      </c>
      <c r="L3063" s="174">
        <v>0</v>
      </c>
      <c r="M3063" s="174">
        <v>0</v>
      </c>
      <c r="N3063" s="174">
        <v>0</v>
      </c>
    </row>
    <row r="3064" spans="1:14" hidden="1" outlineLevel="1" x14ac:dyDescent="0.25">
      <c r="A3064" s="175" t="s">
        <v>435</v>
      </c>
      <c r="B3064" s="175" t="s">
        <v>436</v>
      </c>
      <c r="C3064" s="175" t="s">
        <v>191</v>
      </c>
      <c r="D3064" s="175" t="s">
        <v>192</v>
      </c>
      <c r="E3064" s="175"/>
      <c r="F3064" s="174">
        <v>0</v>
      </c>
      <c r="G3064" s="174">
        <v>48480</v>
      </c>
      <c r="H3064" s="174">
        <v>0</v>
      </c>
      <c r="I3064" s="174">
        <v>0</v>
      </c>
      <c r="J3064" s="174">
        <v>0</v>
      </c>
      <c r="K3064" s="174">
        <v>0</v>
      </c>
      <c r="L3064" s="174">
        <v>0</v>
      </c>
      <c r="M3064" s="174">
        <v>0</v>
      </c>
      <c r="N3064" s="174">
        <v>48480</v>
      </c>
    </row>
    <row r="3065" spans="1:14" hidden="1" outlineLevel="1" x14ac:dyDescent="0.25">
      <c r="A3065" s="175" t="s">
        <v>435</v>
      </c>
      <c r="B3065" s="175" t="s">
        <v>436</v>
      </c>
      <c r="C3065" s="175" t="s">
        <v>193</v>
      </c>
      <c r="D3065" s="175" t="s">
        <v>194</v>
      </c>
      <c r="E3065" s="175"/>
      <c r="F3065" s="174">
        <v>0</v>
      </c>
      <c r="G3065" s="174">
        <v>0</v>
      </c>
      <c r="H3065" s="174">
        <v>0</v>
      </c>
      <c r="I3065" s="174">
        <v>0</v>
      </c>
      <c r="J3065" s="174">
        <v>5136</v>
      </c>
      <c r="K3065" s="174">
        <v>0</v>
      </c>
      <c r="L3065" s="174">
        <v>0</v>
      </c>
      <c r="M3065" s="174">
        <v>0</v>
      </c>
      <c r="N3065" s="174">
        <v>5136</v>
      </c>
    </row>
    <row r="3066" spans="1:14" hidden="1" outlineLevel="1" x14ac:dyDescent="0.25">
      <c r="A3066" s="175" t="s">
        <v>435</v>
      </c>
      <c r="B3066" s="175" t="s">
        <v>436</v>
      </c>
      <c r="C3066" s="175" t="s">
        <v>195</v>
      </c>
      <c r="D3066" s="175" t="s">
        <v>196</v>
      </c>
      <c r="E3066" s="175"/>
      <c r="F3066" s="174">
        <v>0</v>
      </c>
      <c r="G3066" s="174">
        <v>0</v>
      </c>
      <c r="H3066" s="174">
        <v>0</v>
      </c>
      <c r="I3066" s="174">
        <v>0</v>
      </c>
      <c r="J3066" s="174">
        <v>0</v>
      </c>
      <c r="K3066" s="174">
        <v>0</v>
      </c>
      <c r="L3066" s="174">
        <v>0</v>
      </c>
      <c r="M3066" s="174">
        <v>0</v>
      </c>
      <c r="N3066" s="174">
        <v>0</v>
      </c>
    </row>
    <row r="3067" spans="1:14" hidden="1" outlineLevel="1" x14ac:dyDescent="0.25">
      <c r="A3067" s="175" t="s">
        <v>435</v>
      </c>
      <c r="B3067" s="175" t="s">
        <v>436</v>
      </c>
      <c r="C3067" s="175" t="s">
        <v>197</v>
      </c>
      <c r="D3067" s="175" t="s">
        <v>198</v>
      </c>
      <c r="E3067" s="175"/>
      <c r="F3067" s="174">
        <v>0</v>
      </c>
      <c r="G3067" s="174">
        <v>0</v>
      </c>
      <c r="H3067" s="174">
        <v>0</v>
      </c>
      <c r="I3067" s="174">
        <v>0</v>
      </c>
      <c r="J3067" s="174">
        <v>0</v>
      </c>
      <c r="K3067" s="174">
        <v>0</v>
      </c>
      <c r="L3067" s="174">
        <v>0</v>
      </c>
      <c r="M3067" s="174">
        <v>0</v>
      </c>
      <c r="N3067" s="174">
        <v>0</v>
      </c>
    </row>
    <row r="3068" spans="1:14" hidden="1" outlineLevel="1" x14ac:dyDescent="0.25">
      <c r="A3068" s="175" t="s">
        <v>435</v>
      </c>
      <c r="B3068" s="175" t="s">
        <v>436</v>
      </c>
      <c r="C3068" s="175" t="s">
        <v>199</v>
      </c>
      <c r="D3068" s="175" t="s">
        <v>200</v>
      </c>
      <c r="E3068" s="175"/>
      <c r="F3068" s="174">
        <v>2400</v>
      </c>
      <c r="G3068" s="174">
        <v>0</v>
      </c>
      <c r="H3068" s="174">
        <v>0</v>
      </c>
      <c r="I3068" s="174">
        <v>0</v>
      </c>
      <c r="J3068" s="174">
        <v>0</v>
      </c>
      <c r="K3068" s="174">
        <v>0</v>
      </c>
      <c r="L3068" s="174">
        <v>0</v>
      </c>
      <c r="M3068" s="174">
        <v>0</v>
      </c>
      <c r="N3068" s="174">
        <v>2400</v>
      </c>
    </row>
    <row r="3069" spans="1:14" hidden="1" outlineLevel="1" x14ac:dyDescent="0.25">
      <c r="A3069" s="175" t="s">
        <v>435</v>
      </c>
      <c r="B3069" s="175" t="s">
        <v>436</v>
      </c>
      <c r="C3069" s="175" t="s">
        <v>201</v>
      </c>
      <c r="D3069" s="175" t="s">
        <v>202</v>
      </c>
      <c r="E3069" s="175"/>
      <c r="F3069" s="174">
        <v>1440</v>
      </c>
      <c r="G3069" s="174">
        <v>0</v>
      </c>
      <c r="H3069" s="174">
        <v>0</v>
      </c>
      <c r="I3069" s="174">
        <v>0</v>
      </c>
      <c r="J3069" s="174">
        <v>320</v>
      </c>
      <c r="K3069" s="174">
        <v>0</v>
      </c>
      <c r="L3069" s="174">
        <v>0</v>
      </c>
      <c r="M3069" s="174">
        <v>0</v>
      </c>
      <c r="N3069" s="174">
        <v>1760</v>
      </c>
    </row>
    <row r="3070" spans="1:14" hidden="1" outlineLevel="1" x14ac:dyDescent="0.25">
      <c r="A3070" s="175" t="s">
        <v>435</v>
      </c>
      <c r="B3070" s="175" t="s">
        <v>436</v>
      </c>
      <c r="C3070" s="175" t="s">
        <v>203</v>
      </c>
      <c r="D3070" s="175" t="s">
        <v>204</v>
      </c>
      <c r="E3070" s="175"/>
      <c r="F3070" s="174">
        <v>171792</v>
      </c>
      <c r="G3070" s="174">
        <v>0</v>
      </c>
      <c r="H3070" s="174">
        <v>0</v>
      </c>
      <c r="I3070" s="174">
        <v>0</v>
      </c>
      <c r="J3070" s="174">
        <v>0</v>
      </c>
      <c r="K3070" s="174">
        <v>0</v>
      </c>
      <c r="L3070" s="174">
        <v>0</v>
      </c>
      <c r="M3070" s="174">
        <v>0</v>
      </c>
      <c r="N3070" s="174">
        <v>171792</v>
      </c>
    </row>
    <row r="3071" spans="1:14" hidden="1" outlineLevel="1" x14ac:dyDescent="0.25">
      <c r="A3071" s="175" t="s">
        <v>435</v>
      </c>
      <c r="B3071" s="175" t="s">
        <v>436</v>
      </c>
      <c r="C3071" s="175" t="s">
        <v>205</v>
      </c>
      <c r="D3071" s="175" t="s">
        <v>206</v>
      </c>
      <c r="E3071" s="175"/>
      <c r="F3071" s="174">
        <v>9689</v>
      </c>
      <c r="G3071" s="174">
        <v>0</v>
      </c>
      <c r="H3071" s="174">
        <v>0</v>
      </c>
      <c r="I3071" s="174">
        <v>0</v>
      </c>
      <c r="J3071" s="174">
        <v>0</v>
      </c>
      <c r="K3071" s="174">
        <v>0</v>
      </c>
      <c r="L3071" s="174">
        <v>0</v>
      </c>
      <c r="M3071" s="174">
        <v>0</v>
      </c>
      <c r="N3071" s="174">
        <v>9689</v>
      </c>
    </row>
    <row r="3072" spans="1:14" hidden="1" outlineLevel="1" x14ac:dyDescent="0.25">
      <c r="A3072" s="175" t="s">
        <v>435</v>
      </c>
      <c r="B3072" s="175" t="s">
        <v>436</v>
      </c>
      <c r="C3072" s="175" t="s">
        <v>207</v>
      </c>
      <c r="D3072" s="175" t="s">
        <v>208</v>
      </c>
      <c r="E3072" s="175"/>
      <c r="F3072" s="174">
        <v>0</v>
      </c>
      <c r="G3072" s="174">
        <v>0</v>
      </c>
      <c r="H3072" s="174">
        <v>0</v>
      </c>
      <c r="I3072" s="174">
        <v>0</v>
      </c>
      <c r="J3072" s="174">
        <v>0</v>
      </c>
      <c r="K3072" s="174">
        <v>0</v>
      </c>
      <c r="L3072" s="174">
        <v>0</v>
      </c>
      <c r="M3072" s="174">
        <v>0</v>
      </c>
      <c r="N3072" s="174">
        <v>0</v>
      </c>
    </row>
    <row r="3073" spans="1:14" hidden="1" outlineLevel="1" x14ac:dyDescent="0.25">
      <c r="A3073" s="175" t="s">
        <v>435</v>
      </c>
      <c r="B3073" s="175" t="s">
        <v>436</v>
      </c>
      <c r="C3073" s="175" t="s">
        <v>209</v>
      </c>
      <c r="D3073" s="175" t="s">
        <v>210</v>
      </c>
      <c r="E3073" s="175"/>
      <c r="F3073" s="174">
        <v>392473</v>
      </c>
      <c r="G3073" s="174">
        <v>83552</v>
      </c>
      <c r="H3073" s="174">
        <v>0</v>
      </c>
      <c r="I3073" s="174">
        <v>0</v>
      </c>
      <c r="J3073" s="174">
        <v>16560</v>
      </c>
      <c r="K3073" s="174">
        <v>4624</v>
      </c>
      <c r="L3073" s="174">
        <v>0</v>
      </c>
      <c r="M3073" s="174">
        <v>0</v>
      </c>
      <c r="N3073" s="174">
        <v>497209</v>
      </c>
    </row>
    <row r="3074" spans="1:14" hidden="1" outlineLevel="1" x14ac:dyDescent="0.25">
      <c r="D3074" s="173" t="s">
        <v>211</v>
      </c>
      <c r="E3074" s="173"/>
    </row>
    <row r="3075" spans="1:14" hidden="1" outlineLevel="1" x14ac:dyDescent="0.25">
      <c r="A3075" s="175" t="s">
        <v>435</v>
      </c>
      <c r="B3075" s="175" t="s">
        <v>436</v>
      </c>
      <c r="C3075" s="175" t="s">
        <v>212</v>
      </c>
      <c r="D3075" s="175" t="s">
        <v>213</v>
      </c>
      <c r="E3075" s="175"/>
      <c r="F3075" s="174">
        <v>0</v>
      </c>
      <c r="G3075" s="174">
        <v>0</v>
      </c>
      <c r="H3075" s="174">
        <v>0</v>
      </c>
      <c r="I3075" s="174">
        <v>0</v>
      </c>
      <c r="J3075" s="174">
        <v>0</v>
      </c>
      <c r="K3075" s="174">
        <v>0</v>
      </c>
      <c r="L3075" s="174">
        <v>0</v>
      </c>
      <c r="M3075" s="174">
        <v>0</v>
      </c>
      <c r="N3075" s="174">
        <v>0</v>
      </c>
    </row>
    <row r="3076" spans="1:14" hidden="1" outlineLevel="1" x14ac:dyDescent="0.25">
      <c r="A3076" s="175" t="s">
        <v>435</v>
      </c>
      <c r="B3076" s="175" t="s">
        <v>436</v>
      </c>
      <c r="C3076" s="175" t="s">
        <v>214</v>
      </c>
      <c r="D3076" s="175" t="s">
        <v>215</v>
      </c>
      <c r="E3076" s="175"/>
      <c r="F3076" s="174">
        <v>0</v>
      </c>
      <c r="G3076" s="174">
        <v>0</v>
      </c>
      <c r="H3076" s="174">
        <v>0</v>
      </c>
      <c r="I3076" s="174">
        <v>0</v>
      </c>
      <c r="J3076" s="174">
        <v>0</v>
      </c>
      <c r="K3076" s="174">
        <v>0</v>
      </c>
      <c r="L3076" s="174">
        <v>0</v>
      </c>
      <c r="M3076" s="174">
        <v>0</v>
      </c>
      <c r="N3076" s="174">
        <v>0</v>
      </c>
    </row>
    <row r="3077" spans="1:14" hidden="1" outlineLevel="1" x14ac:dyDescent="0.25">
      <c r="A3077" s="175" t="s">
        <v>435</v>
      </c>
      <c r="B3077" s="175" t="s">
        <v>436</v>
      </c>
      <c r="C3077" s="175" t="s">
        <v>216</v>
      </c>
      <c r="D3077" s="175" t="s">
        <v>217</v>
      </c>
      <c r="E3077" s="175"/>
      <c r="F3077" s="174">
        <v>0</v>
      </c>
      <c r="G3077" s="174">
        <v>0</v>
      </c>
      <c r="H3077" s="174">
        <v>0</v>
      </c>
      <c r="I3077" s="174">
        <v>0</v>
      </c>
      <c r="J3077" s="174">
        <v>0</v>
      </c>
      <c r="K3077" s="174">
        <v>0</v>
      </c>
      <c r="L3077" s="174">
        <v>0</v>
      </c>
      <c r="M3077" s="174">
        <v>0</v>
      </c>
      <c r="N3077" s="174">
        <v>0</v>
      </c>
    </row>
    <row r="3078" spans="1:14" hidden="1" outlineLevel="1" x14ac:dyDescent="0.25">
      <c r="A3078" s="175" t="s">
        <v>435</v>
      </c>
      <c r="B3078" s="175" t="s">
        <v>436</v>
      </c>
      <c r="C3078" s="175" t="s">
        <v>218</v>
      </c>
      <c r="D3078" s="175" t="s">
        <v>219</v>
      </c>
      <c r="E3078" s="175"/>
      <c r="F3078" s="174">
        <v>0</v>
      </c>
      <c r="G3078" s="174">
        <v>0</v>
      </c>
      <c r="H3078" s="174">
        <v>0</v>
      </c>
      <c r="I3078" s="174">
        <v>0</v>
      </c>
      <c r="J3078" s="174">
        <v>0</v>
      </c>
      <c r="K3078" s="174">
        <v>0</v>
      </c>
      <c r="L3078" s="174">
        <v>0</v>
      </c>
      <c r="M3078" s="174">
        <v>0</v>
      </c>
      <c r="N3078" s="174">
        <v>0</v>
      </c>
    </row>
    <row r="3079" spans="1:14" hidden="1" outlineLevel="1" x14ac:dyDescent="0.25">
      <c r="A3079" s="175" t="s">
        <v>435</v>
      </c>
      <c r="B3079" s="175" t="s">
        <v>436</v>
      </c>
      <c r="C3079" s="175" t="s">
        <v>482</v>
      </c>
      <c r="D3079" s="175" t="s">
        <v>483</v>
      </c>
      <c r="E3079" s="175"/>
      <c r="F3079" s="174">
        <v>0</v>
      </c>
      <c r="G3079" s="174">
        <v>0</v>
      </c>
      <c r="H3079" s="174">
        <v>0</v>
      </c>
      <c r="I3079" s="174">
        <v>0</v>
      </c>
      <c r="J3079" s="174">
        <v>0</v>
      </c>
      <c r="K3079" s="174">
        <v>0</v>
      </c>
      <c r="L3079" s="174">
        <v>0</v>
      </c>
      <c r="M3079" s="174">
        <v>0</v>
      </c>
      <c r="N3079" s="174">
        <v>0</v>
      </c>
    </row>
    <row r="3080" spans="1:14" hidden="1" outlineLevel="1" x14ac:dyDescent="0.25">
      <c r="A3080" s="175" t="s">
        <v>435</v>
      </c>
      <c r="B3080" s="175" t="s">
        <v>436</v>
      </c>
      <c r="C3080" s="175" t="s">
        <v>484</v>
      </c>
      <c r="D3080" s="175" t="s">
        <v>220</v>
      </c>
      <c r="E3080" s="175"/>
      <c r="F3080" s="174">
        <v>0</v>
      </c>
      <c r="G3080" s="174">
        <v>0</v>
      </c>
      <c r="H3080" s="174">
        <v>0</v>
      </c>
      <c r="I3080" s="174">
        <v>0</v>
      </c>
      <c r="J3080" s="174">
        <v>0</v>
      </c>
      <c r="K3080" s="174">
        <v>0</v>
      </c>
      <c r="L3080" s="174">
        <v>0</v>
      </c>
      <c r="M3080" s="174">
        <v>0</v>
      </c>
      <c r="N3080" s="174">
        <v>0</v>
      </c>
    </row>
    <row r="3081" spans="1:14" hidden="1" outlineLevel="1" x14ac:dyDescent="0.25"/>
    <row r="3082" spans="1:14" hidden="1" outlineLevel="1" x14ac:dyDescent="0.25"/>
    <row r="3083" spans="1:14" hidden="1" outlineLevel="1" x14ac:dyDescent="0.25">
      <c r="A3083" s="173" t="s">
        <v>437</v>
      </c>
    </row>
    <row r="3084" spans="1:14" hidden="1" outlineLevel="1" x14ac:dyDescent="0.25">
      <c r="A3084" s="175" t="s">
        <v>6</v>
      </c>
      <c r="B3084" s="175" t="s">
        <v>143</v>
      </c>
      <c r="C3084" s="175" t="s">
        <v>14</v>
      </c>
      <c r="D3084" s="173" t="s">
        <v>144</v>
      </c>
      <c r="E3084" s="173"/>
      <c r="F3084" s="174" t="s">
        <v>145</v>
      </c>
      <c r="G3084" s="174" t="s">
        <v>146</v>
      </c>
      <c r="H3084" s="174" t="s">
        <v>147</v>
      </c>
      <c r="I3084" s="174" t="s">
        <v>148</v>
      </c>
      <c r="J3084" s="174" t="s">
        <v>149</v>
      </c>
      <c r="K3084" s="174" t="s">
        <v>150</v>
      </c>
      <c r="L3084" s="174" t="s">
        <v>151</v>
      </c>
      <c r="M3084" s="174" t="s">
        <v>152</v>
      </c>
      <c r="N3084" s="174" t="s">
        <v>5</v>
      </c>
    </row>
    <row r="3085" spans="1:14" hidden="1" outlineLevel="1" x14ac:dyDescent="0.25">
      <c r="A3085" s="175" t="s">
        <v>438</v>
      </c>
      <c r="B3085" s="175" t="s">
        <v>439</v>
      </c>
      <c r="C3085" s="175" t="s">
        <v>155</v>
      </c>
      <c r="D3085" s="175" t="s">
        <v>156</v>
      </c>
      <c r="E3085" s="175"/>
      <c r="F3085" s="174">
        <v>1056</v>
      </c>
      <c r="G3085" s="174">
        <v>0</v>
      </c>
      <c r="H3085" s="174">
        <v>0</v>
      </c>
      <c r="I3085" s="174">
        <v>0</v>
      </c>
      <c r="J3085" s="174">
        <v>0</v>
      </c>
      <c r="K3085" s="174">
        <v>0</v>
      </c>
      <c r="L3085" s="174">
        <v>0</v>
      </c>
      <c r="M3085" s="174">
        <v>0</v>
      </c>
      <c r="N3085" s="174">
        <v>1056</v>
      </c>
    </row>
    <row r="3086" spans="1:14" hidden="1" outlineLevel="1" x14ac:dyDescent="0.25">
      <c r="A3086" s="175" t="s">
        <v>438</v>
      </c>
      <c r="B3086" s="175" t="s">
        <v>439</v>
      </c>
      <c r="C3086" s="175" t="s">
        <v>157</v>
      </c>
      <c r="D3086" s="175" t="s">
        <v>158</v>
      </c>
      <c r="E3086" s="175"/>
      <c r="F3086" s="174">
        <v>0</v>
      </c>
      <c r="G3086" s="174">
        <v>0</v>
      </c>
      <c r="H3086" s="174">
        <v>0</v>
      </c>
      <c r="I3086" s="174">
        <v>0</v>
      </c>
      <c r="J3086" s="174">
        <v>9984</v>
      </c>
      <c r="K3086" s="174">
        <v>0</v>
      </c>
      <c r="L3086" s="174">
        <v>0</v>
      </c>
      <c r="M3086" s="174">
        <v>0</v>
      </c>
      <c r="N3086" s="174">
        <v>9984</v>
      </c>
    </row>
    <row r="3087" spans="1:14" hidden="1" outlineLevel="1" x14ac:dyDescent="0.25">
      <c r="A3087" s="175" t="s">
        <v>438</v>
      </c>
      <c r="B3087" s="175" t="s">
        <v>439</v>
      </c>
      <c r="C3087" s="175" t="s">
        <v>159</v>
      </c>
      <c r="D3087" s="175" t="s">
        <v>160</v>
      </c>
      <c r="E3087" s="175"/>
      <c r="F3087" s="174">
        <v>0</v>
      </c>
      <c r="G3087" s="174">
        <v>32640</v>
      </c>
      <c r="H3087" s="174">
        <v>0</v>
      </c>
      <c r="I3087" s="174">
        <v>0</v>
      </c>
      <c r="J3087" s="174">
        <v>0</v>
      </c>
      <c r="K3087" s="174">
        <v>0</v>
      </c>
      <c r="L3087" s="174">
        <v>0</v>
      </c>
      <c r="M3087" s="174">
        <v>0</v>
      </c>
      <c r="N3087" s="174">
        <v>32640</v>
      </c>
    </row>
    <row r="3088" spans="1:14" hidden="1" outlineLevel="1" x14ac:dyDescent="0.25">
      <c r="A3088" s="175" t="s">
        <v>438</v>
      </c>
      <c r="B3088" s="175" t="s">
        <v>439</v>
      </c>
      <c r="C3088" s="175" t="s">
        <v>161</v>
      </c>
      <c r="D3088" s="175" t="s">
        <v>162</v>
      </c>
      <c r="E3088" s="175"/>
      <c r="F3088" s="174">
        <v>832</v>
      </c>
      <c r="G3088" s="174">
        <v>80</v>
      </c>
      <c r="H3088" s="174">
        <v>0</v>
      </c>
      <c r="I3088" s="174">
        <v>0</v>
      </c>
      <c r="J3088" s="174">
        <v>336</v>
      </c>
      <c r="K3088" s="174">
        <v>0</v>
      </c>
      <c r="L3088" s="174">
        <v>0</v>
      </c>
      <c r="M3088" s="174">
        <v>0</v>
      </c>
      <c r="N3088" s="174">
        <v>1248</v>
      </c>
    </row>
    <row r="3089" spans="1:14" hidden="1" outlineLevel="1" x14ac:dyDescent="0.25">
      <c r="A3089" s="175" t="s">
        <v>438</v>
      </c>
      <c r="B3089" s="175" t="s">
        <v>439</v>
      </c>
      <c r="C3089" s="175" t="s">
        <v>163</v>
      </c>
      <c r="D3089" s="175" t="s">
        <v>164</v>
      </c>
      <c r="E3089" s="175"/>
      <c r="F3089" s="174">
        <v>0</v>
      </c>
      <c r="G3089" s="174">
        <v>0</v>
      </c>
      <c r="H3089" s="174">
        <v>0</v>
      </c>
      <c r="I3089" s="174">
        <v>0</v>
      </c>
      <c r="J3089" s="174">
        <v>0</v>
      </c>
      <c r="K3089" s="174">
        <v>0</v>
      </c>
      <c r="L3089" s="174">
        <v>0</v>
      </c>
      <c r="M3089" s="174">
        <v>0</v>
      </c>
      <c r="N3089" s="174">
        <v>0</v>
      </c>
    </row>
    <row r="3090" spans="1:14" hidden="1" outlineLevel="1" x14ac:dyDescent="0.25">
      <c r="A3090" s="175" t="s">
        <v>438</v>
      </c>
      <c r="B3090" s="175" t="s">
        <v>439</v>
      </c>
      <c r="C3090" s="175" t="s">
        <v>165</v>
      </c>
      <c r="D3090" s="175" t="s">
        <v>166</v>
      </c>
      <c r="E3090" s="175"/>
      <c r="F3090" s="174">
        <v>48</v>
      </c>
      <c r="G3090" s="174">
        <v>0</v>
      </c>
      <c r="H3090" s="174">
        <v>0</v>
      </c>
      <c r="I3090" s="174">
        <v>0</v>
      </c>
      <c r="J3090" s="174">
        <v>96</v>
      </c>
      <c r="K3090" s="174">
        <v>0</v>
      </c>
      <c r="L3090" s="174">
        <v>0</v>
      </c>
      <c r="M3090" s="174">
        <v>0</v>
      </c>
      <c r="N3090" s="174">
        <v>144</v>
      </c>
    </row>
    <row r="3091" spans="1:14" hidden="1" outlineLevel="1" x14ac:dyDescent="0.25">
      <c r="A3091" s="175" t="s">
        <v>438</v>
      </c>
      <c r="B3091" s="175" t="s">
        <v>439</v>
      </c>
      <c r="C3091" s="175" t="s">
        <v>167</v>
      </c>
      <c r="D3091" s="175" t="s">
        <v>168</v>
      </c>
      <c r="E3091" s="175"/>
      <c r="F3091" s="174">
        <v>0</v>
      </c>
      <c r="G3091" s="174">
        <v>5056</v>
      </c>
      <c r="H3091" s="174">
        <v>0</v>
      </c>
      <c r="I3091" s="174">
        <v>0</v>
      </c>
      <c r="J3091" s="174">
        <v>0</v>
      </c>
      <c r="K3091" s="174">
        <v>1760</v>
      </c>
      <c r="L3091" s="174">
        <v>0</v>
      </c>
      <c r="M3091" s="174">
        <v>0</v>
      </c>
      <c r="N3091" s="174">
        <v>6816</v>
      </c>
    </row>
    <row r="3092" spans="1:14" hidden="1" outlineLevel="1" x14ac:dyDescent="0.25">
      <c r="A3092" s="175" t="s">
        <v>438</v>
      </c>
      <c r="B3092" s="175" t="s">
        <v>439</v>
      </c>
      <c r="C3092" s="175" t="s">
        <v>169</v>
      </c>
      <c r="D3092" s="175" t="s">
        <v>170</v>
      </c>
      <c r="E3092" s="175"/>
      <c r="F3092" s="174">
        <v>0</v>
      </c>
      <c r="G3092" s="174">
        <v>0</v>
      </c>
      <c r="H3092" s="174">
        <v>0</v>
      </c>
      <c r="I3092" s="174">
        <v>0</v>
      </c>
      <c r="J3092" s="174">
        <v>0</v>
      </c>
      <c r="K3092" s="174">
        <v>0</v>
      </c>
      <c r="L3092" s="174">
        <v>0</v>
      </c>
      <c r="M3092" s="174">
        <v>0</v>
      </c>
      <c r="N3092" s="174">
        <v>0</v>
      </c>
    </row>
    <row r="3093" spans="1:14" hidden="1" outlineLevel="1" x14ac:dyDescent="0.25">
      <c r="A3093" s="175" t="s">
        <v>438</v>
      </c>
      <c r="B3093" s="175" t="s">
        <v>439</v>
      </c>
      <c r="C3093" s="175" t="s">
        <v>171</v>
      </c>
      <c r="D3093" s="175" t="s">
        <v>172</v>
      </c>
      <c r="E3093" s="175"/>
      <c r="F3093" s="174">
        <v>4512</v>
      </c>
      <c r="G3093" s="174">
        <v>320</v>
      </c>
      <c r="H3093" s="174">
        <v>0</v>
      </c>
      <c r="I3093" s="174">
        <v>0</v>
      </c>
      <c r="J3093" s="174">
        <v>0</v>
      </c>
      <c r="K3093" s="174">
        <v>0</v>
      </c>
      <c r="L3093" s="174">
        <v>0</v>
      </c>
      <c r="M3093" s="174">
        <v>0</v>
      </c>
      <c r="N3093" s="174">
        <v>4832</v>
      </c>
    </row>
    <row r="3094" spans="1:14" hidden="1" outlineLevel="1" x14ac:dyDescent="0.25">
      <c r="A3094" s="175" t="s">
        <v>438</v>
      </c>
      <c r="B3094" s="175" t="s">
        <v>439</v>
      </c>
      <c r="C3094" s="175" t="s">
        <v>173</v>
      </c>
      <c r="D3094" s="175" t="s">
        <v>174</v>
      </c>
      <c r="E3094" s="175"/>
      <c r="F3094" s="174">
        <v>0</v>
      </c>
      <c r="G3094" s="174">
        <v>0</v>
      </c>
      <c r="H3094" s="174">
        <v>0</v>
      </c>
      <c r="I3094" s="174">
        <v>0</v>
      </c>
      <c r="J3094" s="174">
        <v>0</v>
      </c>
      <c r="K3094" s="174">
        <v>0</v>
      </c>
      <c r="L3094" s="174">
        <v>0</v>
      </c>
      <c r="M3094" s="174">
        <v>0</v>
      </c>
      <c r="N3094" s="174">
        <v>0</v>
      </c>
    </row>
    <row r="3095" spans="1:14" hidden="1" outlineLevel="1" x14ac:dyDescent="0.25">
      <c r="A3095" s="175" t="s">
        <v>438</v>
      </c>
      <c r="B3095" s="175" t="s">
        <v>439</v>
      </c>
      <c r="C3095" s="175" t="s">
        <v>175</v>
      </c>
      <c r="D3095" s="175" t="s">
        <v>176</v>
      </c>
      <c r="E3095" s="175"/>
      <c r="F3095" s="174">
        <v>0</v>
      </c>
      <c r="G3095" s="174">
        <v>0</v>
      </c>
      <c r="H3095" s="174">
        <v>0</v>
      </c>
      <c r="I3095" s="174">
        <v>0</v>
      </c>
      <c r="J3095" s="174">
        <v>0</v>
      </c>
      <c r="K3095" s="174">
        <v>3168</v>
      </c>
      <c r="L3095" s="174">
        <v>0</v>
      </c>
      <c r="M3095" s="174">
        <v>0</v>
      </c>
      <c r="N3095" s="174">
        <v>3168</v>
      </c>
    </row>
    <row r="3096" spans="1:14" hidden="1" outlineLevel="1" x14ac:dyDescent="0.25">
      <c r="A3096" s="175" t="s">
        <v>438</v>
      </c>
      <c r="B3096" s="175" t="s">
        <v>439</v>
      </c>
      <c r="C3096" s="175" t="s">
        <v>177</v>
      </c>
      <c r="D3096" s="175" t="s">
        <v>178</v>
      </c>
      <c r="E3096" s="175"/>
      <c r="F3096" s="174">
        <v>162048</v>
      </c>
      <c r="G3096" s="174">
        <v>0</v>
      </c>
      <c r="H3096" s="174">
        <v>0</v>
      </c>
      <c r="I3096" s="174">
        <v>0</v>
      </c>
      <c r="J3096" s="174">
        <v>0</v>
      </c>
      <c r="K3096" s="174">
        <v>0</v>
      </c>
      <c r="L3096" s="174">
        <v>0</v>
      </c>
      <c r="M3096" s="174">
        <v>0</v>
      </c>
      <c r="N3096" s="174">
        <v>162048</v>
      </c>
    </row>
    <row r="3097" spans="1:14" hidden="1" outlineLevel="1" x14ac:dyDescent="0.25">
      <c r="A3097" s="175" t="s">
        <v>438</v>
      </c>
      <c r="B3097" s="175" t="s">
        <v>439</v>
      </c>
      <c r="C3097" s="175" t="s">
        <v>179</v>
      </c>
      <c r="D3097" s="175" t="s">
        <v>180</v>
      </c>
      <c r="E3097" s="175"/>
      <c r="F3097" s="174">
        <v>10400</v>
      </c>
      <c r="G3097" s="174">
        <v>0</v>
      </c>
      <c r="H3097" s="174">
        <v>0</v>
      </c>
      <c r="I3097" s="174">
        <v>0</v>
      </c>
      <c r="J3097" s="174">
        <v>64</v>
      </c>
      <c r="K3097" s="174">
        <v>0</v>
      </c>
      <c r="L3097" s="174">
        <v>0</v>
      </c>
      <c r="M3097" s="174">
        <v>0</v>
      </c>
      <c r="N3097" s="174">
        <v>10464</v>
      </c>
    </row>
    <row r="3098" spans="1:14" hidden="1" outlineLevel="1" x14ac:dyDescent="0.25">
      <c r="A3098" s="175" t="s">
        <v>438</v>
      </c>
      <c r="B3098" s="175" t="s">
        <v>439</v>
      </c>
      <c r="C3098" s="175" t="s">
        <v>181</v>
      </c>
      <c r="D3098" s="175" t="s">
        <v>182</v>
      </c>
      <c r="E3098" s="175"/>
      <c r="F3098" s="174">
        <v>0</v>
      </c>
      <c r="G3098" s="174">
        <v>0</v>
      </c>
      <c r="H3098" s="174">
        <v>0</v>
      </c>
      <c r="I3098" s="174">
        <v>0</v>
      </c>
      <c r="J3098" s="174">
        <v>0</v>
      </c>
      <c r="K3098" s="174">
        <v>0</v>
      </c>
      <c r="L3098" s="174">
        <v>0</v>
      </c>
      <c r="M3098" s="174">
        <v>0</v>
      </c>
      <c r="N3098" s="174">
        <v>0</v>
      </c>
    </row>
    <row r="3099" spans="1:14" hidden="1" outlineLevel="1" x14ac:dyDescent="0.25">
      <c r="A3099" s="175" t="s">
        <v>438</v>
      </c>
      <c r="B3099" s="175" t="s">
        <v>439</v>
      </c>
      <c r="C3099" s="175" t="s">
        <v>183</v>
      </c>
      <c r="D3099" s="175" t="s">
        <v>184</v>
      </c>
      <c r="E3099" s="175"/>
      <c r="F3099" s="174">
        <v>0</v>
      </c>
      <c r="G3099" s="174">
        <v>0</v>
      </c>
      <c r="H3099" s="174">
        <v>0</v>
      </c>
      <c r="I3099" s="174">
        <v>0</v>
      </c>
      <c r="J3099" s="174">
        <v>0</v>
      </c>
      <c r="K3099" s="174">
        <v>0</v>
      </c>
      <c r="L3099" s="174">
        <v>0</v>
      </c>
      <c r="M3099" s="174">
        <v>0</v>
      </c>
      <c r="N3099" s="174">
        <v>0</v>
      </c>
    </row>
    <row r="3100" spans="1:14" hidden="1" outlineLevel="1" x14ac:dyDescent="0.25">
      <c r="A3100" s="175" t="s">
        <v>438</v>
      </c>
      <c r="B3100" s="175" t="s">
        <v>439</v>
      </c>
      <c r="C3100" s="175" t="s">
        <v>185</v>
      </c>
      <c r="D3100" s="175" t="s">
        <v>186</v>
      </c>
      <c r="E3100" s="175"/>
      <c r="F3100" s="174">
        <v>0</v>
      </c>
      <c r="G3100" s="174">
        <v>0</v>
      </c>
      <c r="H3100" s="174">
        <v>0</v>
      </c>
      <c r="I3100" s="174">
        <v>0</v>
      </c>
      <c r="J3100" s="174">
        <v>0</v>
      </c>
      <c r="K3100" s="174">
        <v>5632</v>
      </c>
      <c r="L3100" s="174">
        <v>0</v>
      </c>
      <c r="M3100" s="174">
        <v>0</v>
      </c>
      <c r="N3100" s="174">
        <v>5632</v>
      </c>
    </row>
    <row r="3101" spans="1:14" hidden="1" outlineLevel="1" x14ac:dyDescent="0.25">
      <c r="A3101" s="175" t="s">
        <v>438</v>
      </c>
      <c r="B3101" s="175" t="s">
        <v>439</v>
      </c>
      <c r="C3101" s="175" t="s">
        <v>187</v>
      </c>
      <c r="D3101" s="175" t="s">
        <v>188</v>
      </c>
      <c r="E3101" s="175"/>
      <c r="F3101" s="174">
        <v>0</v>
      </c>
      <c r="G3101" s="174">
        <v>0</v>
      </c>
      <c r="H3101" s="174">
        <v>0</v>
      </c>
      <c r="I3101" s="174">
        <v>0</v>
      </c>
      <c r="J3101" s="174">
        <v>0</v>
      </c>
      <c r="K3101" s="174">
        <v>0</v>
      </c>
      <c r="L3101" s="174">
        <v>0</v>
      </c>
      <c r="M3101" s="174">
        <v>0</v>
      </c>
      <c r="N3101" s="174">
        <v>0</v>
      </c>
    </row>
    <row r="3102" spans="1:14" hidden="1" outlineLevel="1" x14ac:dyDescent="0.25">
      <c r="A3102" s="175" t="s">
        <v>438</v>
      </c>
      <c r="B3102" s="175" t="s">
        <v>439</v>
      </c>
      <c r="C3102" s="175" t="s">
        <v>189</v>
      </c>
      <c r="D3102" s="175" t="s">
        <v>190</v>
      </c>
      <c r="E3102" s="175"/>
      <c r="F3102" s="174">
        <v>0</v>
      </c>
      <c r="G3102" s="174">
        <v>0</v>
      </c>
      <c r="H3102" s="174">
        <v>0</v>
      </c>
      <c r="I3102" s="174">
        <v>0</v>
      </c>
      <c r="J3102" s="174">
        <v>0</v>
      </c>
      <c r="K3102" s="174">
        <v>0</v>
      </c>
      <c r="L3102" s="174">
        <v>0</v>
      </c>
      <c r="M3102" s="174">
        <v>0</v>
      </c>
      <c r="N3102" s="174">
        <v>0</v>
      </c>
    </row>
    <row r="3103" spans="1:14" hidden="1" outlineLevel="1" x14ac:dyDescent="0.25">
      <c r="A3103" s="175" t="s">
        <v>438</v>
      </c>
      <c r="B3103" s="175" t="s">
        <v>439</v>
      </c>
      <c r="C3103" s="175" t="s">
        <v>191</v>
      </c>
      <c r="D3103" s="175" t="s">
        <v>192</v>
      </c>
      <c r="E3103" s="175"/>
      <c r="F3103" s="174">
        <v>0</v>
      </c>
      <c r="G3103" s="174">
        <v>36672</v>
      </c>
      <c r="H3103" s="174">
        <v>0</v>
      </c>
      <c r="I3103" s="174">
        <v>0</v>
      </c>
      <c r="J3103" s="174">
        <v>0</v>
      </c>
      <c r="K3103" s="174">
        <v>0</v>
      </c>
      <c r="L3103" s="174">
        <v>0</v>
      </c>
      <c r="M3103" s="174">
        <v>0</v>
      </c>
      <c r="N3103" s="174">
        <v>36672</v>
      </c>
    </row>
    <row r="3104" spans="1:14" hidden="1" outlineLevel="1" x14ac:dyDescent="0.25">
      <c r="A3104" s="175" t="s">
        <v>438</v>
      </c>
      <c r="B3104" s="175" t="s">
        <v>439</v>
      </c>
      <c r="C3104" s="175" t="s">
        <v>193</v>
      </c>
      <c r="D3104" s="175" t="s">
        <v>194</v>
      </c>
      <c r="E3104" s="175"/>
      <c r="F3104" s="174">
        <v>0</v>
      </c>
      <c r="G3104" s="174">
        <v>0</v>
      </c>
      <c r="H3104" s="174">
        <v>0</v>
      </c>
      <c r="I3104" s="174">
        <v>0</v>
      </c>
      <c r="J3104" s="174">
        <v>16128</v>
      </c>
      <c r="K3104" s="174">
        <v>0</v>
      </c>
      <c r="L3104" s="174">
        <v>0</v>
      </c>
      <c r="M3104" s="174">
        <v>0</v>
      </c>
      <c r="N3104" s="174">
        <v>16128</v>
      </c>
    </row>
    <row r="3105" spans="1:14" hidden="1" outlineLevel="1" x14ac:dyDescent="0.25">
      <c r="A3105" s="175" t="s">
        <v>438</v>
      </c>
      <c r="B3105" s="175" t="s">
        <v>439</v>
      </c>
      <c r="C3105" s="175" t="s">
        <v>195</v>
      </c>
      <c r="D3105" s="175" t="s">
        <v>196</v>
      </c>
      <c r="E3105" s="175"/>
      <c r="F3105" s="174">
        <v>0</v>
      </c>
      <c r="G3105" s="174">
        <v>0</v>
      </c>
      <c r="H3105" s="174">
        <v>0</v>
      </c>
      <c r="I3105" s="174">
        <v>0</v>
      </c>
      <c r="J3105" s="174">
        <v>0</v>
      </c>
      <c r="K3105" s="174">
        <v>0</v>
      </c>
      <c r="L3105" s="174">
        <v>0</v>
      </c>
      <c r="M3105" s="174">
        <v>0</v>
      </c>
      <c r="N3105" s="174">
        <v>0</v>
      </c>
    </row>
    <row r="3106" spans="1:14" hidden="1" outlineLevel="1" x14ac:dyDescent="0.25">
      <c r="A3106" s="175" t="s">
        <v>438</v>
      </c>
      <c r="B3106" s="175" t="s">
        <v>439</v>
      </c>
      <c r="C3106" s="175" t="s">
        <v>197</v>
      </c>
      <c r="D3106" s="175" t="s">
        <v>198</v>
      </c>
      <c r="E3106" s="175"/>
      <c r="F3106" s="174">
        <v>0</v>
      </c>
      <c r="G3106" s="174">
        <v>0</v>
      </c>
      <c r="H3106" s="174">
        <v>0</v>
      </c>
      <c r="I3106" s="174">
        <v>0</v>
      </c>
      <c r="J3106" s="174">
        <v>0</v>
      </c>
      <c r="K3106" s="174">
        <v>0</v>
      </c>
      <c r="L3106" s="174">
        <v>0</v>
      </c>
      <c r="M3106" s="174">
        <v>0</v>
      </c>
      <c r="N3106" s="174">
        <v>0</v>
      </c>
    </row>
    <row r="3107" spans="1:14" hidden="1" outlineLevel="1" x14ac:dyDescent="0.25">
      <c r="A3107" s="175" t="s">
        <v>438</v>
      </c>
      <c r="B3107" s="175" t="s">
        <v>439</v>
      </c>
      <c r="C3107" s="175" t="s">
        <v>199</v>
      </c>
      <c r="D3107" s="175" t="s">
        <v>200</v>
      </c>
      <c r="E3107" s="175"/>
      <c r="F3107" s="174">
        <v>5232</v>
      </c>
      <c r="G3107" s="174">
        <v>0</v>
      </c>
      <c r="H3107" s="174">
        <v>0</v>
      </c>
      <c r="I3107" s="174">
        <v>0</v>
      </c>
      <c r="J3107" s="174">
        <v>0</v>
      </c>
      <c r="K3107" s="174">
        <v>0</v>
      </c>
      <c r="L3107" s="174">
        <v>0</v>
      </c>
      <c r="M3107" s="174">
        <v>0</v>
      </c>
      <c r="N3107" s="174">
        <v>5232</v>
      </c>
    </row>
    <row r="3108" spans="1:14" hidden="1" outlineLevel="1" x14ac:dyDescent="0.25">
      <c r="A3108" s="175" t="s">
        <v>438</v>
      </c>
      <c r="B3108" s="175" t="s">
        <v>439</v>
      </c>
      <c r="C3108" s="175" t="s">
        <v>201</v>
      </c>
      <c r="D3108" s="175" t="s">
        <v>202</v>
      </c>
      <c r="E3108" s="175"/>
      <c r="F3108" s="174">
        <v>960</v>
      </c>
      <c r="G3108" s="174">
        <v>0</v>
      </c>
      <c r="H3108" s="174">
        <v>0</v>
      </c>
      <c r="I3108" s="174">
        <v>0</v>
      </c>
      <c r="J3108" s="174">
        <v>0</v>
      </c>
      <c r="K3108" s="174">
        <v>0</v>
      </c>
      <c r="L3108" s="174">
        <v>0</v>
      </c>
      <c r="M3108" s="174">
        <v>0</v>
      </c>
      <c r="N3108" s="174">
        <v>960</v>
      </c>
    </row>
    <row r="3109" spans="1:14" hidden="1" outlineLevel="1" x14ac:dyDescent="0.25">
      <c r="A3109" s="175" t="s">
        <v>438</v>
      </c>
      <c r="B3109" s="175" t="s">
        <v>439</v>
      </c>
      <c r="C3109" s="175" t="s">
        <v>203</v>
      </c>
      <c r="D3109" s="175" t="s">
        <v>204</v>
      </c>
      <c r="E3109" s="175"/>
      <c r="F3109" s="174">
        <v>139920</v>
      </c>
      <c r="G3109" s="174">
        <v>0</v>
      </c>
      <c r="H3109" s="174">
        <v>0</v>
      </c>
      <c r="I3109" s="174">
        <v>0</v>
      </c>
      <c r="J3109" s="174">
        <v>0</v>
      </c>
      <c r="K3109" s="174">
        <v>0</v>
      </c>
      <c r="L3109" s="174">
        <v>0</v>
      </c>
      <c r="M3109" s="174">
        <v>0</v>
      </c>
      <c r="N3109" s="174">
        <v>139920</v>
      </c>
    </row>
    <row r="3110" spans="1:14" hidden="1" outlineLevel="1" x14ac:dyDescent="0.25">
      <c r="A3110" s="175" t="s">
        <v>438</v>
      </c>
      <c r="B3110" s="175" t="s">
        <v>439</v>
      </c>
      <c r="C3110" s="175" t="s">
        <v>205</v>
      </c>
      <c r="D3110" s="175" t="s">
        <v>206</v>
      </c>
      <c r="E3110" s="175"/>
      <c r="F3110" s="174">
        <v>16768</v>
      </c>
      <c r="G3110" s="174">
        <v>0</v>
      </c>
      <c r="H3110" s="174">
        <v>0</v>
      </c>
      <c r="I3110" s="174">
        <v>0</v>
      </c>
      <c r="J3110" s="174">
        <v>176</v>
      </c>
      <c r="K3110" s="174">
        <v>0</v>
      </c>
      <c r="L3110" s="174">
        <v>0</v>
      </c>
      <c r="M3110" s="174">
        <v>0</v>
      </c>
      <c r="N3110" s="174">
        <v>16944</v>
      </c>
    </row>
    <row r="3111" spans="1:14" hidden="1" outlineLevel="1" x14ac:dyDescent="0.25">
      <c r="A3111" s="175" t="s">
        <v>438</v>
      </c>
      <c r="B3111" s="175" t="s">
        <v>439</v>
      </c>
      <c r="C3111" s="175" t="s">
        <v>207</v>
      </c>
      <c r="D3111" s="175" t="s">
        <v>208</v>
      </c>
      <c r="E3111" s="175"/>
      <c r="F3111" s="174">
        <v>0</v>
      </c>
      <c r="G3111" s="174">
        <v>0</v>
      </c>
      <c r="H3111" s="174">
        <v>0</v>
      </c>
      <c r="I3111" s="174">
        <v>0</v>
      </c>
      <c r="J3111" s="174">
        <v>0</v>
      </c>
      <c r="K3111" s="174">
        <v>0</v>
      </c>
      <c r="L3111" s="174">
        <v>0</v>
      </c>
      <c r="M3111" s="174">
        <v>0</v>
      </c>
      <c r="N3111" s="174">
        <v>0</v>
      </c>
    </row>
    <row r="3112" spans="1:14" hidden="1" outlineLevel="1" x14ac:dyDescent="0.25">
      <c r="A3112" s="175" t="s">
        <v>438</v>
      </c>
      <c r="B3112" s="175" t="s">
        <v>439</v>
      </c>
      <c r="C3112" s="175" t="s">
        <v>209</v>
      </c>
      <c r="D3112" s="175" t="s">
        <v>210</v>
      </c>
      <c r="E3112" s="175"/>
      <c r="F3112" s="174">
        <v>341776</v>
      </c>
      <c r="G3112" s="174">
        <v>74768</v>
      </c>
      <c r="H3112" s="174">
        <v>0</v>
      </c>
      <c r="I3112" s="174">
        <v>0</v>
      </c>
      <c r="J3112" s="174">
        <v>26784</v>
      </c>
      <c r="K3112" s="174">
        <v>10560</v>
      </c>
      <c r="L3112" s="174">
        <v>0</v>
      </c>
      <c r="M3112" s="174">
        <v>0</v>
      </c>
      <c r="N3112" s="174">
        <v>453888</v>
      </c>
    </row>
    <row r="3113" spans="1:14" hidden="1" outlineLevel="1" x14ac:dyDescent="0.25">
      <c r="D3113" s="173" t="s">
        <v>211</v>
      </c>
      <c r="E3113" s="173"/>
    </row>
    <row r="3114" spans="1:14" hidden="1" outlineLevel="1" x14ac:dyDescent="0.25">
      <c r="A3114" s="175" t="s">
        <v>438</v>
      </c>
      <c r="B3114" s="175" t="s">
        <v>439</v>
      </c>
      <c r="C3114" s="175" t="s">
        <v>212</v>
      </c>
      <c r="D3114" s="175" t="s">
        <v>213</v>
      </c>
      <c r="E3114" s="175"/>
      <c r="F3114" s="174">
        <v>0</v>
      </c>
      <c r="G3114" s="174">
        <v>0</v>
      </c>
      <c r="H3114" s="174">
        <v>0</v>
      </c>
      <c r="I3114" s="174">
        <v>0</v>
      </c>
      <c r="J3114" s="174">
        <v>0</v>
      </c>
      <c r="K3114" s="174">
        <v>0</v>
      </c>
      <c r="L3114" s="174">
        <v>0</v>
      </c>
      <c r="M3114" s="174">
        <v>0</v>
      </c>
      <c r="N3114" s="174">
        <v>0</v>
      </c>
    </row>
    <row r="3115" spans="1:14" hidden="1" outlineLevel="1" x14ac:dyDescent="0.25">
      <c r="A3115" s="175" t="s">
        <v>438</v>
      </c>
      <c r="B3115" s="175" t="s">
        <v>439</v>
      </c>
      <c r="C3115" s="175" t="s">
        <v>214</v>
      </c>
      <c r="D3115" s="175" t="s">
        <v>215</v>
      </c>
      <c r="E3115" s="175"/>
      <c r="F3115" s="174">
        <v>0</v>
      </c>
      <c r="G3115" s="174">
        <v>0</v>
      </c>
      <c r="H3115" s="174">
        <v>0</v>
      </c>
      <c r="I3115" s="174">
        <v>0</v>
      </c>
      <c r="J3115" s="174">
        <v>0</v>
      </c>
      <c r="K3115" s="174">
        <v>0</v>
      </c>
      <c r="L3115" s="174">
        <v>0</v>
      </c>
      <c r="M3115" s="174">
        <v>0</v>
      </c>
      <c r="N3115" s="174">
        <v>0</v>
      </c>
    </row>
    <row r="3116" spans="1:14" hidden="1" outlineLevel="1" x14ac:dyDescent="0.25">
      <c r="A3116" s="175" t="s">
        <v>438</v>
      </c>
      <c r="B3116" s="175" t="s">
        <v>439</v>
      </c>
      <c r="C3116" s="175" t="s">
        <v>216</v>
      </c>
      <c r="D3116" s="175" t="s">
        <v>217</v>
      </c>
      <c r="E3116" s="175"/>
      <c r="F3116" s="174">
        <v>0</v>
      </c>
      <c r="G3116" s="174">
        <v>0</v>
      </c>
      <c r="H3116" s="174">
        <v>0</v>
      </c>
      <c r="I3116" s="174">
        <v>0</v>
      </c>
      <c r="J3116" s="174">
        <v>0</v>
      </c>
      <c r="K3116" s="174">
        <v>0</v>
      </c>
      <c r="L3116" s="174">
        <v>0</v>
      </c>
      <c r="M3116" s="174">
        <v>0</v>
      </c>
      <c r="N3116" s="174">
        <v>0</v>
      </c>
    </row>
    <row r="3117" spans="1:14" hidden="1" outlineLevel="1" x14ac:dyDescent="0.25">
      <c r="A3117" s="175" t="s">
        <v>438</v>
      </c>
      <c r="B3117" s="175" t="s">
        <v>439</v>
      </c>
      <c r="C3117" s="175" t="s">
        <v>218</v>
      </c>
      <c r="D3117" s="175" t="s">
        <v>219</v>
      </c>
      <c r="E3117" s="175"/>
      <c r="F3117" s="174">
        <v>0</v>
      </c>
      <c r="G3117" s="174">
        <v>0</v>
      </c>
      <c r="H3117" s="174">
        <v>0</v>
      </c>
      <c r="I3117" s="174">
        <v>0</v>
      </c>
      <c r="J3117" s="174">
        <v>0</v>
      </c>
      <c r="K3117" s="174">
        <v>0</v>
      </c>
      <c r="L3117" s="174">
        <v>0</v>
      </c>
      <c r="M3117" s="174">
        <v>0</v>
      </c>
      <c r="N3117" s="174">
        <v>0</v>
      </c>
    </row>
    <row r="3118" spans="1:14" hidden="1" outlineLevel="1" x14ac:dyDescent="0.25">
      <c r="A3118" s="175" t="s">
        <v>438</v>
      </c>
      <c r="B3118" s="175" t="s">
        <v>439</v>
      </c>
      <c r="C3118" s="175" t="s">
        <v>482</v>
      </c>
      <c r="D3118" s="175" t="s">
        <v>483</v>
      </c>
      <c r="E3118" s="175"/>
      <c r="F3118" s="174">
        <v>0</v>
      </c>
      <c r="G3118" s="174">
        <v>0</v>
      </c>
      <c r="H3118" s="174">
        <v>0</v>
      </c>
      <c r="I3118" s="174">
        <v>0</v>
      </c>
      <c r="J3118" s="174">
        <v>0</v>
      </c>
      <c r="K3118" s="174">
        <v>0</v>
      </c>
      <c r="L3118" s="174">
        <v>0</v>
      </c>
      <c r="M3118" s="174">
        <v>0</v>
      </c>
      <c r="N3118" s="174">
        <v>0</v>
      </c>
    </row>
    <row r="3119" spans="1:14" hidden="1" outlineLevel="1" x14ac:dyDescent="0.25">
      <c r="A3119" s="175" t="s">
        <v>438</v>
      </c>
      <c r="B3119" s="175" t="s">
        <v>439</v>
      </c>
      <c r="C3119" s="175" t="s">
        <v>484</v>
      </c>
      <c r="D3119" s="175" t="s">
        <v>220</v>
      </c>
      <c r="E3119" s="175"/>
      <c r="F3119" s="174">
        <v>0</v>
      </c>
      <c r="G3119" s="174">
        <v>0</v>
      </c>
      <c r="H3119" s="174">
        <v>0</v>
      </c>
      <c r="I3119" s="174">
        <v>0</v>
      </c>
      <c r="J3119" s="174">
        <v>0</v>
      </c>
      <c r="K3119" s="174">
        <v>0</v>
      </c>
      <c r="L3119" s="174">
        <v>0</v>
      </c>
      <c r="M3119" s="174">
        <v>0</v>
      </c>
      <c r="N3119" s="174">
        <v>0</v>
      </c>
    </row>
    <row r="3120" spans="1:14" hidden="1" outlineLevel="1" x14ac:dyDescent="0.25"/>
    <row r="3121" spans="1:14" hidden="1" outlineLevel="1" x14ac:dyDescent="0.25"/>
    <row r="3122" spans="1:14" hidden="1" outlineLevel="1" x14ac:dyDescent="0.25">
      <c r="A3122" s="173" t="s">
        <v>440</v>
      </c>
    </row>
    <row r="3123" spans="1:14" hidden="1" outlineLevel="1" x14ac:dyDescent="0.25">
      <c r="A3123" s="175" t="s">
        <v>6</v>
      </c>
      <c r="B3123" s="175" t="s">
        <v>143</v>
      </c>
      <c r="C3123" s="175" t="s">
        <v>14</v>
      </c>
      <c r="D3123" s="173" t="s">
        <v>144</v>
      </c>
      <c r="E3123" s="173"/>
      <c r="F3123" s="174" t="s">
        <v>145</v>
      </c>
      <c r="G3123" s="174" t="s">
        <v>146</v>
      </c>
      <c r="H3123" s="174" t="s">
        <v>147</v>
      </c>
      <c r="I3123" s="174" t="s">
        <v>148</v>
      </c>
      <c r="J3123" s="174" t="s">
        <v>149</v>
      </c>
      <c r="K3123" s="174" t="s">
        <v>150</v>
      </c>
      <c r="L3123" s="174" t="s">
        <v>151</v>
      </c>
      <c r="M3123" s="174" t="s">
        <v>152</v>
      </c>
      <c r="N3123" s="174" t="s">
        <v>5</v>
      </c>
    </row>
    <row r="3124" spans="1:14" hidden="1" outlineLevel="1" x14ac:dyDescent="0.25">
      <c r="A3124" s="175" t="s">
        <v>441</v>
      </c>
      <c r="B3124" s="175" t="s">
        <v>442</v>
      </c>
      <c r="C3124" s="175" t="s">
        <v>155</v>
      </c>
      <c r="D3124" s="175" t="s">
        <v>156</v>
      </c>
      <c r="E3124" s="175"/>
      <c r="F3124" s="174">
        <v>96</v>
      </c>
      <c r="G3124" s="174">
        <v>0</v>
      </c>
      <c r="H3124" s="174">
        <v>0</v>
      </c>
      <c r="I3124" s="174">
        <v>0</v>
      </c>
      <c r="J3124" s="174">
        <v>0</v>
      </c>
      <c r="K3124" s="174">
        <v>0</v>
      </c>
      <c r="L3124" s="174">
        <v>0</v>
      </c>
      <c r="M3124" s="174">
        <v>0</v>
      </c>
      <c r="N3124" s="174">
        <v>96</v>
      </c>
    </row>
    <row r="3125" spans="1:14" hidden="1" outlineLevel="1" x14ac:dyDescent="0.25">
      <c r="A3125" s="175" t="s">
        <v>441</v>
      </c>
      <c r="B3125" s="175" t="s">
        <v>442</v>
      </c>
      <c r="C3125" s="175" t="s">
        <v>157</v>
      </c>
      <c r="D3125" s="175" t="s">
        <v>158</v>
      </c>
      <c r="E3125" s="175"/>
      <c r="F3125" s="174">
        <v>0</v>
      </c>
      <c r="G3125" s="174">
        <v>0</v>
      </c>
      <c r="H3125" s="174">
        <v>0</v>
      </c>
      <c r="I3125" s="174">
        <v>0</v>
      </c>
      <c r="J3125" s="174">
        <v>0</v>
      </c>
      <c r="K3125" s="174">
        <v>0</v>
      </c>
      <c r="L3125" s="174">
        <v>0</v>
      </c>
      <c r="M3125" s="174">
        <v>0</v>
      </c>
      <c r="N3125" s="174">
        <v>0</v>
      </c>
    </row>
    <row r="3126" spans="1:14" hidden="1" outlineLevel="1" x14ac:dyDescent="0.25">
      <c r="A3126" s="175" t="s">
        <v>441</v>
      </c>
      <c r="B3126" s="175" t="s">
        <v>442</v>
      </c>
      <c r="C3126" s="175" t="s">
        <v>159</v>
      </c>
      <c r="D3126" s="175" t="s">
        <v>160</v>
      </c>
      <c r="E3126" s="175"/>
      <c r="F3126" s="174">
        <v>0</v>
      </c>
      <c r="G3126" s="174">
        <v>63744</v>
      </c>
      <c r="H3126" s="174">
        <v>0</v>
      </c>
      <c r="I3126" s="174">
        <v>0</v>
      </c>
      <c r="J3126" s="174">
        <v>0</v>
      </c>
      <c r="K3126" s="174">
        <v>0</v>
      </c>
      <c r="L3126" s="174">
        <v>0</v>
      </c>
      <c r="M3126" s="174">
        <v>0</v>
      </c>
      <c r="N3126" s="174">
        <v>63744</v>
      </c>
    </row>
    <row r="3127" spans="1:14" hidden="1" outlineLevel="1" x14ac:dyDescent="0.25">
      <c r="A3127" s="175" t="s">
        <v>441</v>
      </c>
      <c r="B3127" s="175" t="s">
        <v>442</v>
      </c>
      <c r="C3127" s="175" t="s">
        <v>161</v>
      </c>
      <c r="D3127" s="175" t="s">
        <v>162</v>
      </c>
      <c r="E3127" s="175"/>
      <c r="F3127" s="174">
        <v>416</v>
      </c>
      <c r="G3127" s="174">
        <v>240</v>
      </c>
      <c r="H3127" s="174">
        <v>0</v>
      </c>
      <c r="I3127" s="174">
        <v>0</v>
      </c>
      <c r="J3127" s="174">
        <v>0</v>
      </c>
      <c r="K3127" s="174">
        <v>64</v>
      </c>
      <c r="L3127" s="174">
        <v>0</v>
      </c>
      <c r="M3127" s="174">
        <v>0</v>
      </c>
      <c r="N3127" s="174">
        <v>720</v>
      </c>
    </row>
    <row r="3128" spans="1:14" hidden="1" outlineLevel="1" x14ac:dyDescent="0.25">
      <c r="A3128" s="175" t="s">
        <v>441</v>
      </c>
      <c r="B3128" s="175" t="s">
        <v>442</v>
      </c>
      <c r="C3128" s="175" t="s">
        <v>163</v>
      </c>
      <c r="D3128" s="175" t="s">
        <v>164</v>
      </c>
      <c r="E3128" s="175"/>
      <c r="F3128" s="174">
        <v>0</v>
      </c>
      <c r="G3128" s="174">
        <v>0</v>
      </c>
      <c r="H3128" s="174">
        <v>0</v>
      </c>
      <c r="I3128" s="174">
        <v>0</v>
      </c>
      <c r="J3128" s="174">
        <v>0</v>
      </c>
      <c r="K3128" s="174">
        <v>0</v>
      </c>
      <c r="L3128" s="174">
        <v>0</v>
      </c>
      <c r="M3128" s="174">
        <v>0</v>
      </c>
      <c r="N3128" s="174">
        <v>0</v>
      </c>
    </row>
    <row r="3129" spans="1:14" hidden="1" outlineLevel="1" x14ac:dyDescent="0.25">
      <c r="A3129" s="175" t="s">
        <v>441</v>
      </c>
      <c r="B3129" s="175" t="s">
        <v>442</v>
      </c>
      <c r="C3129" s="175" t="s">
        <v>165</v>
      </c>
      <c r="D3129" s="175" t="s">
        <v>166</v>
      </c>
      <c r="E3129" s="175"/>
      <c r="F3129" s="174">
        <v>0</v>
      </c>
      <c r="G3129" s="174">
        <v>0</v>
      </c>
      <c r="H3129" s="174">
        <v>0</v>
      </c>
      <c r="I3129" s="174">
        <v>0</v>
      </c>
      <c r="J3129" s="174">
        <v>0</v>
      </c>
      <c r="K3129" s="174">
        <v>0</v>
      </c>
      <c r="L3129" s="174">
        <v>0</v>
      </c>
      <c r="M3129" s="174">
        <v>0</v>
      </c>
      <c r="N3129" s="174">
        <v>0</v>
      </c>
    </row>
    <row r="3130" spans="1:14" hidden="1" outlineLevel="1" x14ac:dyDescent="0.25">
      <c r="A3130" s="175" t="s">
        <v>441</v>
      </c>
      <c r="B3130" s="175" t="s">
        <v>442</v>
      </c>
      <c r="C3130" s="175" t="s">
        <v>167</v>
      </c>
      <c r="D3130" s="175" t="s">
        <v>168</v>
      </c>
      <c r="E3130" s="175"/>
      <c r="F3130" s="174">
        <v>0</v>
      </c>
      <c r="G3130" s="174">
        <v>496</v>
      </c>
      <c r="H3130" s="174">
        <v>0</v>
      </c>
      <c r="I3130" s="174">
        <v>0</v>
      </c>
      <c r="J3130" s="174">
        <v>0</v>
      </c>
      <c r="K3130" s="174">
        <v>80</v>
      </c>
      <c r="L3130" s="174">
        <v>0</v>
      </c>
      <c r="M3130" s="174">
        <v>0</v>
      </c>
      <c r="N3130" s="174">
        <v>576</v>
      </c>
    </row>
    <row r="3131" spans="1:14" hidden="1" outlineLevel="1" x14ac:dyDescent="0.25">
      <c r="A3131" s="175" t="s">
        <v>441</v>
      </c>
      <c r="B3131" s="175" t="s">
        <v>442</v>
      </c>
      <c r="C3131" s="175" t="s">
        <v>169</v>
      </c>
      <c r="D3131" s="175" t="s">
        <v>170</v>
      </c>
      <c r="E3131" s="175"/>
      <c r="F3131" s="174">
        <v>0</v>
      </c>
      <c r="G3131" s="174">
        <v>0</v>
      </c>
      <c r="H3131" s="174">
        <v>0</v>
      </c>
      <c r="I3131" s="174">
        <v>0</v>
      </c>
      <c r="J3131" s="174">
        <v>2032</v>
      </c>
      <c r="K3131" s="174">
        <v>0</v>
      </c>
      <c r="L3131" s="174">
        <v>0</v>
      </c>
      <c r="M3131" s="174">
        <v>0</v>
      </c>
      <c r="N3131" s="174">
        <v>2032</v>
      </c>
    </row>
    <row r="3132" spans="1:14" hidden="1" outlineLevel="1" x14ac:dyDescent="0.25">
      <c r="A3132" s="175" t="s">
        <v>441</v>
      </c>
      <c r="B3132" s="175" t="s">
        <v>442</v>
      </c>
      <c r="C3132" s="175" t="s">
        <v>171</v>
      </c>
      <c r="D3132" s="175" t="s">
        <v>172</v>
      </c>
      <c r="E3132" s="175"/>
      <c r="F3132" s="174">
        <v>96</v>
      </c>
      <c r="G3132" s="174">
        <v>0</v>
      </c>
      <c r="H3132" s="174">
        <v>0</v>
      </c>
      <c r="I3132" s="174">
        <v>0</v>
      </c>
      <c r="J3132" s="174">
        <v>0</v>
      </c>
      <c r="K3132" s="174">
        <v>0</v>
      </c>
      <c r="L3132" s="174">
        <v>0</v>
      </c>
      <c r="M3132" s="174">
        <v>0</v>
      </c>
      <c r="N3132" s="174">
        <v>96</v>
      </c>
    </row>
    <row r="3133" spans="1:14" hidden="1" outlineLevel="1" x14ac:dyDescent="0.25">
      <c r="A3133" s="175" t="s">
        <v>441</v>
      </c>
      <c r="B3133" s="175" t="s">
        <v>442</v>
      </c>
      <c r="C3133" s="175" t="s">
        <v>173</v>
      </c>
      <c r="D3133" s="175" t="s">
        <v>174</v>
      </c>
      <c r="E3133" s="175"/>
      <c r="F3133" s="174">
        <v>0</v>
      </c>
      <c r="G3133" s="174">
        <v>0</v>
      </c>
      <c r="H3133" s="174">
        <v>0</v>
      </c>
      <c r="I3133" s="174">
        <v>0</v>
      </c>
      <c r="J3133" s="174">
        <v>0</v>
      </c>
      <c r="K3133" s="174">
        <v>0</v>
      </c>
      <c r="L3133" s="174">
        <v>0</v>
      </c>
      <c r="M3133" s="174">
        <v>0</v>
      </c>
      <c r="N3133" s="174">
        <v>0</v>
      </c>
    </row>
    <row r="3134" spans="1:14" hidden="1" outlineLevel="1" x14ac:dyDescent="0.25">
      <c r="A3134" s="175" t="s">
        <v>441</v>
      </c>
      <c r="B3134" s="175" t="s">
        <v>442</v>
      </c>
      <c r="C3134" s="175" t="s">
        <v>175</v>
      </c>
      <c r="D3134" s="175" t="s">
        <v>176</v>
      </c>
      <c r="E3134" s="175"/>
      <c r="F3134" s="174">
        <v>0</v>
      </c>
      <c r="G3134" s="174">
        <v>0</v>
      </c>
      <c r="H3134" s="174">
        <v>0</v>
      </c>
      <c r="I3134" s="174">
        <v>0</v>
      </c>
      <c r="J3134" s="174">
        <v>0</v>
      </c>
      <c r="K3134" s="174">
        <v>0</v>
      </c>
      <c r="L3134" s="174">
        <v>0</v>
      </c>
      <c r="M3134" s="174">
        <v>0</v>
      </c>
      <c r="N3134" s="174">
        <v>0</v>
      </c>
    </row>
    <row r="3135" spans="1:14" hidden="1" outlineLevel="1" x14ac:dyDescent="0.25">
      <c r="A3135" s="175" t="s">
        <v>441</v>
      </c>
      <c r="B3135" s="175" t="s">
        <v>442</v>
      </c>
      <c r="C3135" s="175" t="s">
        <v>177</v>
      </c>
      <c r="D3135" s="175" t="s">
        <v>178</v>
      </c>
      <c r="E3135" s="175"/>
      <c r="F3135" s="174">
        <v>71232</v>
      </c>
      <c r="G3135" s="174">
        <v>0</v>
      </c>
      <c r="H3135" s="174">
        <v>0</v>
      </c>
      <c r="I3135" s="174">
        <v>0</v>
      </c>
      <c r="J3135" s="174">
        <v>0</v>
      </c>
      <c r="K3135" s="174">
        <v>0</v>
      </c>
      <c r="L3135" s="174">
        <v>0</v>
      </c>
      <c r="M3135" s="174">
        <v>0</v>
      </c>
      <c r="N3135" s="174">
        <v>71232</v>
      </c>
    </row>
    <row r="3136" spans="1:14" hidden="1" outlineLevel="1" x14ac:dyDescent="0.25">
      <c r="A3136" s="175" t="s">
        <v>441</v>
      </c>
      <c r="B3136" s="175" t="s">
        <v>442</v>
      </c>
      <c r="C3136" s="175" t="s">
        <v>179</v>
      </c>
      <c r="D3136" s="175" t="s">
        <v>180</v>
      </c>
      <c r="E3136" s="175"/>
      <c r="F3136" s="174">
        <v>22320</v>
      </c>
      <c r="G3136" s="174">
        <v>0</v>
      </c>
      <c r="H3136" s="174">
        <v>0</v>
      </c>
      <c r="I3136" s="174">
        <v>0</v>
      </c>
      <c r="J3136" s="174">
        <v>0</v>
      </c>
      <c r="K3136" s="174">
        <v>0</v>
      </c>
      <c r="L3136" s="174">
        <v>0</v>
      </c>
      <c r="M3136" s="174">
        <v>0</v>
      </c>
      <c r="N3136" s="174">
        <v>22320</v>
      </c>
    </row>
    <row r="3137" spans="1:14" hidden="1" outlineLevel="1" x14ac:dyDescent="0.25">
      <c r="A3137" s="175" t="s">
        <v>441</v>
      </c>
      <c r="B3137" s="175" t="s">
        <v>442</v>
      </c>
      <c r="C3137" s="175" t="s">
        <v>181</v>
      </c>
      <c r="D3137" s="175" t="s">
        <v>182</v>
      </c>
      <c r="E3137" s="175"/>
      <c r="F3137" s="174">
        <v>0</v>
      </c>
      <c r="G3137" s="174">
        <v>0</v>
      </c>
      <c r="H3137" s="174">
        <v>0</v>
      </c>
      <c r="I3137" s="174">
        <v>0</v>
      </c>
      <c r="J3137" s="174">
        <v>0</v>
      </c>
      <c r="K3137" s="174">
        <v>1056</v>
      </c>
      <c r="L3137" s="174">
        <v>0</v>
      </c>
      <c r="M3137" s="174">
        <v>0</v>
      </c>
      <c r="N3137" s="174">
        <v>1056</v>
      </c>
    </row>
    <row r="3138" spans="1:14" hidden="1" outlineLevel="1" x14ac:dyDescent="0.25">
      <c r="A3138" s="175" t="s">
        <v>441</v>
      </c>
      <c r="B3138" s="175" t="s">
        <v>442</v>
      </c>
      <c r="C3138" s="175" t="s">
        <v>183</v>
      </c>
      <c r="D3138" s="175" t="s">
        <v>184</v>
      </c>
      <c r="E3138" s="175"/>
      <c r="F3138" s="174">
        <v>0</v>
      </c>
      <c r="G3138" s="174">
        <v>0</v>
      </c>
      <c r="H3138" s="174">
        <v>0</v>
      </c>
      <c r="I3138" s="174">
        <v>0</v>
      </c>
      <c r="J3138" s="174">
        <v>0</v>
      </c>
      <c r="K3138" s="174">
        <v>0</v>
      </c>
      <c r="L3138" s="174">
        <v>0</v>
      </c>
      <c r="M3138" s="174">
        <v>0</v>
      </c>
      <c r="N3138" s="174">
        <v>0</v>
      </c>
    </row>
    <row r="3139" spans="1:14" hidden="1" outlineLevel="1" x14ac:dyDescent="0.25">
      <c r="A3139" s="175" t="s">
        <v>441</v>
      </c>
      <c r="B3139" s="175" t="s">
        <v>442</v>
      </c>
      <c r="C3139" s="175" t="s">
        <v>185</v>
      </c>
      <c r="D3139" s="175" t="s">
        <v>186</v>
      </c>
      <c r="E3139" s="175"/>
      <c r="F3139" s="174">
        <v>0</v>
      </c>
      <c r="G3139" s="174">
        <v>0</v>
      </c>
      <c r="H3139" s="174">
        <v>0</v>
      </c>
      <c r="I3139" s="174">
        <v>0</v>
      </c>
      <c r="J3139" s="174">
        <v>0</v>
      </c>
      <c r="K3139" s="174">
        <v>0</v>
      </c>
      <c r="L3139" s="174">
        <v>0</v>
      </c>
      <c r="M3139" s="174">
        <v>0</v>
      </c>
      <c r="N3139" s="174">
        <v>0</v>
      </c>
    </row>
    <row r="3140" spans="1:14" hidden="1" outlineLevel="1" x14ac:dyDescent="0.25">
      <c r="A3140" s="175" t="s">
        <v>441</v>
      </c>
      <c r="B3140" s="175" t="s">
        <v>442</v>
      </c>
      <c r="C3140" s="175" t="s">
        <v>187</v>
      </c>
      <c r="D3140" s="175" t="s">
        <v>188</v>
      </c>
      <c r="E3140" s="175"/>
      <c r="F3140" s="174">
        <v>0</v>
      </c>
      <c r="G3140" s="174">
        <v>0</v>
      </c>
      <c r="H3140" s="174">
        <v>0</v>
      </c>
      <c r="I3140" s="174">
        <v>0</v>
      </c>
      <c r="J3140" s="174">
        <v>0</v>
      </c>
      <c r="K3140" s="174">
        <v>0</v>
      </c>
      <c r="L3140" s="174">
        <v>0</v>
      </c>
      <c r="M3140" s="174">
        <v>0</v>
      </c>
      <c r="N3140" s="174">
        <v>0</v>
      </c>
    </row>
    <row r="3141" spans="1:14" hidden="1" outlineLevel="1" x14ac:dyDescent="0.25">
      <c r="A3141" s="175" t="s">
        <v>441</v>
      </c>
      <c r="B3141" s="175" t="s">
        <v>442</v>
      </c>
      <c r="C3141" s="175" t="s">
        <v>189</v>
      </c>
      <c r="D3141" s="175" t="s">
        <v>190</v>
      </c>
      <c r="E3141" s="175"/>
      <c r="F3141" s="174">
        <v>0</v>
      </c>
      <c r="G3141" s="174">
        <v>0</v>
      </c>
      <c r="H3141" s="174">
        <v>0</v>
      </c>
      <c r="I3141" s="174">
        <v>0</v>
      </c>
      <c r="J3141" s="174">
        <v>0</v>
      </c>
      <c r="K3141" s="174">
        <v>3440</v>
      </c>
      <c r="L3141" s="174">
        <v>0</v>
      </c>
      <c r="M3141" s="174">
        <v>0</v>
      </c>
      <c r="N3141" s="174">
        <v>3440</v>
      </c>
    </row>
    <row r="3142" spans="1:14" hidden="1" outlineLevel="1" x14ac:dyDescent="0.25">
      <c r="A3142" s="175" t="s">
        <v>441</v>
      </c>
      <c r="B3142" s="175" t="s">
        <v>442</v>
      </c>
      <c r="C3142" s="175" t="s">
        <v>191</v>
      </c>
      <c r="D3142" s="175" t="s">
        <v>192</v>
      </c>
      <c r="E3142" s="175"/>
      <c r="F3142" s="174">
        <v>0</v>
      </c>
      <c r="G3142" s="174">
        <v>37056</v>
      </c>
      <c r="H3142" s="174">
        <v>0</v>
      </c>
      <c r="I3142" s="174">
        <v>0</v>
      </c>
      <c r="J3142" s="174">
        <v>0</v>
      </c>
      <c r="K3142" s="174">
        <v>0</v>
      </c>
      <c r="L3142" s="174">
        <v>0</v>
      </c>
      <c r="M3142" s="174">
        <v>0</v>
      </c>
      <c r="N3142" s="174">
        <v>37056</v>
      </c>
    </row>
    <row r="3143" spans="1:14" hidden="1" outlineLevel="1" x14ac:dyDescent="0.25">
      <c r="A3143" s="175" t="s">
        <v>441</v>
      </c>
      <c r="B3143" s="175" t="s">
        <v>442</v>
      </c>
      <c r="C3143" s="175" t="s">
        <v>193</v>
      </c>
      <c r="D3143" s="175" t="s">
        <v>194</v>
      </c>
      <c r="E3143" s="175"/>
      <c r="F3143" s="174">
        <v>0</v>
      </c>
      <c r="G3143" s="174">
        <v>0</v>
      </c>
      <c r="H3143" s="174">
        <v>0</v>
      </c>
      <c r="I3143" s="174">
        <v>0</v>
      </c>
      <c r="J3143" s="174">
        <v>0</v>
      </c>
      <c r="K3143" s="174">
        <v>0</v>
      </c>
      <c r="L3143" s="174">
        <v>0</v>
      </c>
      <c r="M3143" s="174">
        <v>0</v>
      </c>
      <c r="N3143" s="174">
        <v>0</v>
      </c>
    </row>
    <row r="3144" spans="1:14" hidden="1" outlineLevel="1" x14ac:dyDescent="0.25">
      <c r="A3144" s="175" t="s">
        <v>441</v>
      </c>
      <c r="B3144" s="175" t="s">
        <v>442</v>
      </c>
      <c r="C3144" s="175" t="s">
        <v>195</v>
      </c>
      <c r="D3144" s="175" t="s">
        <v>196</v>
      </c>
      <c r="E3144" s="175"/>
      <c r="F3144" s="174">
        <v>0</v>
      </c>
      <c r="G3144" s="174">
        <v>0</v>
      </c>
      <c r="H3144" s="174">
        <v>0</v>
      </c>
      <c r="I3144" s="174">
        <v>0</v>
      </c>
      <c r="J3144" s="174">
        <v>0</v>
      </c>
      <c r="K3144" s="174">
        <v>0</v>
      </c>
      <c r="L3144" s="174">
        <v>0</v>
      </c>
      <c r="M3144" s="174">
        <v>0</v>
      </c>
      <c r="N3144" s="174">
        <v>0</v>
      </c>
    </row>
    <row r="3145" spans="1:14" hidden="1" outlineLevel="1" x14ac:dyDescent="0.25">
      <c r="A3145" s="175" t="s">
        <v>441</v>
      </c>
      <c r="B3145" s="175" t="s">
        <v>442</v>
      </c>
      <c r="C3145" s="175" t="s">
        <v>197</v>
      </c>
      <c r="D3145" s="175" t="s">
        <v>198</v>
      </c>
      <c r="E3145" s="175"/>
      <c r="F3145" s="174">
        <v>0</v>
      </c>
      <c r="G3145" s="174">
        <v>0</v>
      </c>
      <c r="H3145" s="174">
        <v>0</v>
      </c>
      <c r="I3145" s="174">
        <v>0</v>
      </c>
      <c r="J3145" s="174">
        <v>0</v>
      </c>
      <c r="K3145" s="174">
        <v>0</v>
      </c>
      <c r="L3145" s="174">
        <v>0</v>
      </c>
      <c r="M3145" s="174">
        <v>0</v>
      </c>
      <c r="N3145" s="174">
        <v>0</v>
      </c>
    </row>
    <row r="3146" spans="1:14" hidden="1" outlineLevel="1" x14ac:dyDescent="0.25">
      <c r="A3146" s="175" t="s">
        <v>441</v>
      </c>
      <c r="B3146" s="175" t="s">
        <v>442</v>
      </c>
      <c r="C3146" s="175" t="s">
        <v>199</v>
      </c>
      <c r="D3146" s="175" t="s">
        <v>200</v>
      </c>
      <c r="E3146" s="175"/>
      <c r="F3146" s="174">
        <v>6000</v>
      </c>
      <c r="G3146" s="174">
        <v>0</v>
      </c>
      <c r="H3146" s="174">
        <v>0</v>
      </c>
      <c r="I3146" s="174">
        <v>0</v>
      </c>
      <c r="J3146" s="174">
        <v>0</v>
      </c>
      <c r="K3146" s="174">
        <v>0</v>
      </c>
      <c r="L3146" s="174">
        <v>0</v>
      </c>
      <c r="M3146" s="174">
        <v>0</v>
      </c>
      <c r="N3146" s="174">
        <v>6000</v>
      </c>
    </row>
    <row r="3147" spans="1:14" hidden="1" outlineLevel="1" x14ac:dyDescent="0.25">
      <c r="A3147" s="175" t="s">
        <v>441</v>
      </c>
      <c r="B3147" s="175" t="s">
        <v>442</v>
      </c>
      <c r="C3147" s="175" t="s">
        <v>201</v>
      </c>
      <c r="D3147" s="175" t="s">
        <v>202</v>
      </c>
      <c r="E3147" s="175"/>
      <c r="F3147" s="174">
        <v>6048</v>
      </c>
      <c r="G3147" s="174">
        <v>0</v>
      </c>
      <c r="H3147" s="174">
        <v>0</v>
      </c>
      <c r="I3147" s="174">
        <v>0</v>
      </c>
      <c r="J3147" s="174">
        <v>0</v>
      </c>
      <c r="K3147" s="174">
        <v>0</v>
      </c>
      <c r="L3147" s="174">
        <v>0</v>
      </c>
      <c r="M3147" s="174">
        <v>0</v>
      </c>
      <c r="N3147" s="174">
        <v>6048</v>
      </c>
    </row>
    <row r="3148" spans="1:14" hidden="1" outlineLevel="1" x14ac:dyDescent="0.25">
      <c r="A3148" s="175" t="s">
        <v>441</v>
      </c>
      <c r="B3148" s="175" t="s">
        <v>442</v>
      </c>
      <c r="C3148" s="175" t="s">
        <v>203</v>
      </c>
      <c r="D3148" s="175" t="s">
        <v>204</v>
      </c>
      <c r="E3148" s="175"/>
      <c r="F3148" s="174">
        <v>69936</v>
      </c>
      <c r="G3148" s="174">
        <v>0</v>
      </c>
      <c r="H3148" s="174">
        <v>0</v>
      </c>
      <c r="I3148" s="174">
        <v>0</v>
      </c>
      <c r="J3148" s="174">
        <v>0</v>
      </c>
      <c r="K3148" s="174">
        <v>0</v>
      </c>
      <c r="L3148" s="174">
        <v>0</v>
      </c>
      <c r="M3148" s="174">
        <v>0</v>
      </c>
      <c r="N3148" s="174">
        <v>69936</v>
      </c>
    </row>
    <row r="3149" spans="1:14" hidden="1" outlineLevel="1" x14ac:dyDescent="0.25">
      <c r="A3149" s="175" t="s">
        <v>441</v>
      </c>
      <c r="B3149" s="175" t="s">
        <v>442</v>
      </c>
      <c r="C3149" s="175" t="s">
        <v>205</v>
      </c>
      <c r="D3149" s="175" t="s">
        <v>206</v>
      </c>
      <c r="E3149" s="175"/>
      <c r="F3149" s="174">
        <v>9856</v>
      </c>
      <c r="G3149" s="174">
        <v>0</v>
      </c>
      <c r="H3149" s="174">
        <v>0</v>
      </c>
      <c r="I3149" s="174">
        <v>0</v>
      </c>
      <c r="J3149" s="174">
        <v>80</v>
      </c>
      <c r="K3149" s="174">
        <v>0</v>
      </c>
      <c r="L3149" s="174">
        <v>0</v>
      </c>
      <c r="M3149" s="174">
        <v>0</v>
      </c>
      <c r="N3149" s="174">
        <v>9936</v>
      </c>
    </row>
    <row r="3150" spans="1:14" hidden="1" outlineLevel="1" x14ac:dyDescent="0.25">
      <c r="A3150" s="175" t="s">
        <v>441</v>
      </c>
      <c r="B3150" s="175" t="s">
        <v>442</v>
      </c>
      <c r="C3150" s="175" t="s">
        <v>207</v>
      </c>
      <c r="D3150" s="175" t="s">
        <v>208</v>
      </c>
      <c r="E3150" s="175"/>
      <c r="F3150" s="174">
        <v>0</v>
      </c>
      <c r="G3150" s="174">
        <v>0</v>
      </c>
      <c r="H3150" s="174">
        <v>0</v>
      </c>
      <c r="I3150" s="174">
        <v>0</v>
      </c>
      <c r="J3150" s="174">
        <v>0</v>
      </c>
      <c r="K3150" s="174">
        <v>0</v>
      </c>
      <c r="L3150" s="174">
        <v>0</v>
      </c>
      <c r="M3150" s="174">
        <v>0</v>
      </c>
      <c r="N3150" s="174">
        <v>0</v>
      </c>
    </row>
    <row r="3151" spans="1:14" hidden="1" outlineLevel="1" x14ac:dyDescent="0.25">
      <c r="A3151" s="175" t="s">
        <v>441</v>
      </c>
      <c r="B3151" s="175" t="s">
        <v>442</v>
      </c>
      <c r="C3151" s="175" t="s">
        <v>209</v>
      </c>
      <c r="D3151" s="175" t="s">
        <v>210</v>
      </c>
      <c r="E3151" s="175"/>
      <c r="F3151" s="174">
        <v>186000</v>
      </c>
      <c r="G3151" s="174">
        <v>101536</v>
      </c>
      <c r="H3151" s="174">
        <v>0</v>
      </c>
      <c r="I3151" s="174">
        <v>0</v>
      </c>
      <c r="J3151" s="174">
        <v>2112</v>
      </c>
      <c r="K3151" s="174">
        <v>4640</v>
      </c>
      <c r="L3151" s="174">
        <v>0</v>
      </c>
      <c r="M3151" s="174">
        <v>0</v>
      </c>
      <c r="N3151" s="174">
        <v>294288</v>
      </c>
    </row>
    <row r="3152" spans="1:14" hidden="1" outlineLevel="1" x14ac:dyDescent="0.25">
      <c r="D3152" s="173" t="s">
        <v>211</v>
      </c>
      <c r="E3152" s="173"/>
    </row>
    <row r="3153" spans="1:14" hidden="1" outlineLevel="1" x14ac:dyDescent="0.25">
      <c r="A3153" s="175" t="s">
        <v>441</v>
      </c>
      <c r="B3153" s="175" t="s">
        <v>442</v>
      </c>
      <c r="C3153" s="175" t="s">
        <v>212</v>
      </c>
      <c r="D3153" s="175" t="s">
        <v>213</v>
      </c>
      <c r="E3153" s="175"/>
      <c r="F3153" s="174">
        <v>0</v>
      </c>
      <c r="G3153" s="174">
        <v>0</v>
      </c>
      <c r="H3153" s="174">
        <v>0</v>
      </c>
      <c r="I3153" s="174">
        <v>0</v>
      </c>
      <c r="J3153" s="174">
        <v>0</v>
      </c>
      <c r="K3153" s="174">
        <v>0</v>
      </c>
      <c r="L3153" s="174">
        <v>0</v>
      </c>
      <c r="M3153" s="174">
        <v>0</v>
      </c>
      <c r="N3153" s="174">
        <v>0</v>
      </c>
    </row>
    <row r="3154" spans="1:14" hidden="1" outlineLevel="1" x14ac:dyDescent="0.25">
      <c r="A3154" s="175" t="s">
        <v>441</v>
      </c>
      <c r="B3154" s="175" t="s">
        <v>442</v>
      </c>
      <c r="C3154" s="175" t="s">
        <v>214</v>
      </c>
      <c r="D3154" s="175" t="s">
        <v>215</v>
      </c>
      <c r="E3154" s="175"/>
      <c r="F3154" s="174">
        <v>0</v>
      </c>
      <c r="G3154" s="174">
        <v>0</v>
      </c>
      <c r="H3154" s="174">
        <v>0</v>
      </c>
      <c r="I3154" s="174">
        <v>0</v>
      </c>
      <c r="J3154" s="174">
        <v>0</v>
      </c>
      <c r="K3154" s="174">
        <v>0</v>
      </c>
      <c r="L3154" s="174">
        <v>0</v>
      </c>
      <c r="M3154" s="174">
        <v>0</v>
      </c>
      <c r="N3154" s="174">
        <v>0</v>
      </c>
    </row>
    <row r="3155" spans="1:14" hidden="1" outlineLevel="1" x14ac:dyDescent="0.25">
      <c r="A3155" s="175" t="s">
        <v>441</v>
      </c>
      <c r="B3155" s="175" t="s">
        <v>442</v>
      </c>
      <c r="C3155" s="175" t="s">
        <v>216</v>
      </c>
      <c r="D3155" s="175" t="s">
        <v>217</v>
      </c>
      <c r="E3155" s="175"/>
      <c r="F3155" s="174">
        <v>0</v>
      </c>
      <c r="G3155" s="174">
        <v>0</v>
      </c>
      <c r="H3155" s="174">
        <v>0</v>
      </c>
      <c r="I3155" s="174">
        <v>0</v>
      </c>
      <c r="J3155" s="174">
        <v>0</v>
      </c>
      <c r="K3155" s="174">
        <v>0</v>
      </c>
      <c r="L3155" s="174">
        <v>0</v>
      </c>
      <c r="M3155" s="174">
        <v>0</v>
      </c>
      <c r="N3155" s="174">
        <v>0</v>
      </c>
    </row>
    <row r="3156" spans="1:14" hidden="1" outlineLevel="1" x14ac:dyDescent="0.25">
      <c r="A3156" s="175" t="s">
        <v>441</v>
      </c>
      <c r="B3156" s="175" t="s">
        <v>442</v>
      </c>
      <c r="C3156" s="175" t="s">
        <v>218</v>
      </c>
      <c r="D3156" s="175" t="s">
        <v>219</v>
      </c>
      <c r="E3156" s="175"/>
      <c r="F3156" s="174">
        <v>0</v>
      </c>
      <c r="G3156" s="174">
        <v>0</v>
      </c>
      <c r="H3156" s="174">
        <v>0</v>
      </c>
      <c r="I3156" s="174">
        <v>0</v>
      </c>
      <c r="J3156" s="174">
        <v>0</v>
      </c>
      <c r="K3156" s="174">
        <v>0</v>
      </c>
      <c r="L3156" s="174">
        <v>0</v>
      </c>
      <c r="M3156" s="174">
        <v>0</v>
      </c>
      <c r="N3156" s="174">
        <v>0</v>
      </c>
    </row>
    <row r="3157" spans="1:14" hidden="1" outlineLevel="1" x14ac:dyDescent="0.25">
      <c r="A3157" s="175" t="s">
        <v>441</v>
      </c>
      <c r="B3157" s="175" t="s">
        <v>442</v>
      </c>
      <c r="C3157" s="175" t="s">
        <v>482</v>
      </c>
      <c r="D3157" s="175" t="s">
        <v>483</v>
      </c>
      <c r="E3157" s="175"/>
      <c r="F3157" s="174">
        <v>0</v>
      </c>
      <c r="G3157" s="174">
        <v>0</v>
      </c>
      <c r="H3157" s="174">
        <v>0</v>
      </c>
      <c r="I3157" s="174">
        <v>0</v>
      </c>
      <c r="J3157" s="174">
        <v>0</v>
      </c>
      <c r="K3157" s="174">
        <v>0</v>
      </c>
      <c r="L3157" s="174">
        <v>0</v>
      </c>
      <c r="M3157" s="174">
        <v>0</v>
      </c>
      <c r="N3157" s="174">
        <v>0</v>
      </c>
    </row>
    <row r="3158" spans="1:14" hidden="1" outlineLevel="1" x14ac:dyDescent="0.25">
      <c r="A3158" s="175" t="s">
        <v>441</v>
      </c>
      <c r="B3158" s="175" t="s">
        <v>442</v>
      </c>
      <c r="C3158" s="175" t="s">
        <v>484</v>
      </c>
      <c r="D3158" s="175" t="s">
        <v>220</v>
      </c>
      <c r="E3158" s="175"/>
      <c r="F3158" s="174">
        <v>0</v>
      </c>
      <c r="G3158" s="174">
        <v>0</v>
      </c>
      <c r="H3158" s="174">
        <v>0</v>
      </c>
      <c r="I3158" s="174">
        <v>0</v>
      </c>
      <c r="J3158" s="174">
        <v>0</v>
      </c>
      <c r="K3158" s="174">
        <v>0</v>
      </c>
      <c r="L3158" s="174">
        <v>0</v>
      </c>
      <c r="M3158" s="174">
        <v>0</v>
      </c>
      <c r="N3158" s="174">
        <v>0</v>
      </c>
    </row>
    <row r="3159" spans="1:14" hidden="1" outlineLevel="1" x14ac:dyDescent="0.25"/>
    <row r="3160" spans="1:14" hidden="1" outlineLevel="1" x14ac:dyDescent="0.25"/>
    <row r="3161" spans="1:14" hidden="1" outlineLevel="1" x14ac:dyDescent="0.25">
      <c r="A3161" s="173" t="s">
        <v>443</v>
      </c>
    </row>
    <row r="3162" spans="1:14" hidden="1" outlineLevel="1" x14ac:dyDescent="0.25">
      <c r="A3162" s="175" t="s">
        <v>6</v>
      </c>
      <c r="B3162" s="175" t="s">
        <v>143</v>
      </c>
      <c r="C3162" s="175" t="s">
        <v>14</v>
      </c>
      <c r="D3162" s="173" t="s">
        <v>144</v>
      </c>
      <c r="E3162" s="173"/>
      <c r="F3162" s="174" t="s">
        <v>145</v>
      </c>
      <c r="G3162" s="174" t="s">
        <v>146</v>
      </c>
      <c r="H3162" s="174" t="s">
        <v>147</v>
      </c>
      <c r="I3162" s="174" t="s">
        <v>148</v>
      </c>
      <c r="J3162" s="174" t="s">
        <v>149</v>
      </c>
      <c r="K3162" s="174" t="s">
        <v>150</v>
      </c>
      <c r="L3162" s="174" t="s">
        <v>151</v>
      </c>
      <c r="M3162" s="174" t="s">
        <v>152</v>
      </c>
      <c r="N3162" s="174" t="s">
        <v>5</v>
      </c>
    </row>
    <row r="3163" spans="1:14" hidden="1" outlineLevel="1" x14ac:dyDescent="0.25">
      <c r="A3163" s="175" t="s">
        <v>444</v>
      </c>
      <c r="B3163" s="175" t="s">
        <v>445</v>
      </c>
      <c r="C3163" s="175" t="s">
        <v>155</v>
      </c>
      <c r="D3163" s="175" t="s">
        <v>156</v>
      </c>
      <c r="E3163" s="175"/>
      <c r="F3163" s="174">
        <v>384</v>
      </c>
      <c r="G3163" s="174">
        <v>0</v>
      </c>
      <c r="H3163" s="174">
        <v>0</v>
      </c>
      <c r="I3163" s="174">
        <v>0</v>
      </c>
      <c r="J3163" s="174">
        <v>0</v>
      </c>
      <c r="K3163" s="174">
        <v>0</v>
      </c>
      <c r="L3163" s="174">
        <v>0</v>
      </c>
      <c r="M3163" s="174">
        <v>0</v>
      </c>
      <c r="N3163" s="174">
        <v>384</v>
      </c>
    </row>
    <row r="3164" spans="1:14" hidden="1" outlineLevel="1" x14ac:dyDescent="0.25">
      <c r="A3164" s="175" t="s">
        <v>444</v>
      </c>
      <c r="B3164" s="175" t="s">
        <v>445</v>
      </c>
      <c r="C3164" s="175" t="s">
        <v>157</v>
      </c>
      <c r="D3164" s="175" t="s">
        <v>158</v>
      </c>
      <c r="E3164" s="175"/>
      <c r="F3164" s="174">
        <v>0</v>
      </c>
      <c r="G3164" s="174">
        <v>0</v>
      </c>
      <c r="H3164" s="174">
        <v>0</v>
      </c>
      <c r="I3164" s="174">
        <v>0</v>
      </c>
      <c r="J3164" s="174">
        <v>1280</v>
      </c>
      <c r="K3164" s="174">
        <v>0</v>
      </c>
      <c r="L3164" s="174">
        <v>0</v>
      </c>
      <c r="M3164" s="174">
        <v>0</v>
      </c>
      <c r="N3164" s="174">
        <v>1280</v>
      </c>
    </row>
    <row r="3165" spans="1:14" hidden="1" outlineLevel="1" x14ac:dyDescent="0.25">
      <c r="A3165" s="175" t="s">
        <v>444</v>
      </c>
      <c r="B3165" s="175" t="s">
        <v>445</v>
      </c>
      <c r="C3165" s="175" t="s">
        <v>159</v>
      </c>
      <c r="D3165" s="175" t="s">
        <v>160</v>
      </c>
      <c r="E3165" s="175"/>
      <c r="F3165" s="174">
        <v>0</v>
      </c>
      <c r="G3165" s="174">
        <v>55776</v>
      </c>
      <c r="H3165" s="174">
        <v>0</v>
      </c>
      <c r="I3165" s="174">
        <v>0</v>
      </c>
      <c r="J3165" s="174">
        <v>0</v>
      </c>
      <c r="K3165" s="174">
        <v>0</v>
      </c>
      <c r="L3165" s="174">
        <v>0</v>
      </c>
      <c r="M3165" s="174">
        <v>0</v>
      </c>
      <c r="N3165" s="174">
        <v>55776</v>
      </c>
    </row>
    <row r="3166" spans="1:14" hidden="1" outlineLevel="1" x14ac:dyDescent="0.25">
      <c r="A3166" s="175" t="s">
        <v>444</v>
      </c>
      <c r="B3166" s="175" t="s">
        <v>445</v>
      </c>
      <c r="C3166" s="175" t="s">
        <v>161</v>
      </c>
      <c r="D3166" s="175" t="s">
        <v>162</v>
      </c>
      <c r="E3166" s="175"/>
      <c r="F3166" s="174">
        <v>944</v>
      </c>
      <c r="G3166" s="174">
        <v>3360</v>
      </c>
      <c r="H3166" s="174">
        <v>0</v>
      </c>
      <c r="I3166" s="174">
        <v>0</v>
      </c>
      <c r="J3166" s="174">
        <v>656</v>
      </c>
      <c r="K3166" s="174">
        <v>0</v>
      </c>
      <c r="L3166" s="174">
        <v>0</v>
      </c>
      <c r="M3166" s="174">
        <v>0</v>
      </c>
      <c r="N3166" s="174">
        <v>4960</v>
      </c>
    </row>
    <row r="3167" spans="1:14" hidden="1" outlineLevel="1" x14ac:dyDescent="0.25">
      <c r="A3167" s="175" t="s">
        <v>444</v>
      </c>
      <c r="B3167" s="175" t="s">
        <v>445</v>
      </c>
      <c r="C3167" s="175" t="s">
        <v>163</v>
      </c>
      <c r="D3167" s="175" t="s">
        <v>164</v>
      </c>
      <c r="E3167" s="175"/>
      <c r="F3167" s="174">
        <v>0</v>
      </c>
      <c r="G3167" s="174">
        <v>0</v>
      </c>
      <c r="H3167" s="174">
        <v>0</v>
      </c>
      <c r="I3167" s="174">
        <v>0</v>
      </c>
      <c r="J3167" s="174">
        <v>0</v>
      </c>
      <c r="K3167" s="174">
        <v>0</v>
      </c>
      <c r="L3167" s="174">
        <v>0</v>
      </c>
      <c r="M3167" s="174">
        <v>0</v>
      </c>
      <c r="N3167" s="174">
        <v>0</v>
      </c>
    </row>
    <row r="3168" spans="1:14" hidden="1" outlineLevel="1" x14ac:dyDescent="0.25">
      <c r="A3168" s="175" t="s">
        <v>444</v>
      </c>
      <c r="B3168" s="175" t="s">
        <v>445</v>
      </c>
      <c r="C3168" s="175" t="s">
        <v>165</v>
      </c>
      <c r="D3168" s="175" t="s">
        <v>166</v>
      </c>
      <c r="E3168" s="175"/>
      <c r="F3168" s="174">
        <v>0</v>
      </c>
      <c r="G3168" s="174">
        <v>0</v>
      </c>
      <c r="H3168" s="174">
        <v>0</v>
      </c>
      <c r="I3168" s="174">
        <v>0</v>
      </c>
      <c r="J3168" s="174">
        <v>0</v>
      </c>
      <c r="K3168" s="174">
        <v>0</v>
      </c>
      <c r="L3168" s="174">
        <v>0</v>
      </c>
      <c r="M3168" s="174">
        <v>0</v>
      </c>
      <c r="N3168" s="174">
        <v>0</v>
      </c>
    </row>
    <row r="3169" spans="1:14" hidden="1" outlineLevel="1" x14ac:dyDescent="0.25">
      <c r="A3169" s="175" t="s">
        <v>444</v>
      </c>
      <c r="B3169" s="175" t="s">
        <v>445</v>
      </c>
      <c r="C3169" s="175" t="s">
        <v>167</v>
      </c>
      <c r="D3169" s="175" t="s">
        <v>168</v>
      </c>
      <c r="E3169" s="175"/>
      <c r="F3169" s="174">
        <v>0</v>
      </c>
      <c r="G3169" s="174">
        <v>1296</v>
      </c>
      <c r="H3169" s="174">
        <v>0</v>
      </c>
      <c r="I3169" s="174">
        <v>0</v>
      </c>
      <c r="J3169" s="174">
        <v>0</v>
      </c>
      <c r="K3169" s="174">
        <v>576</v>
      </c>
      <c r="L3169" s="174">
        <v>0</v>
      </c>
      <c r="M3169" s="174">
        <v>0</v>
      </c>
      <c r="N3169" s="174">
        <v>1872</v>
      </c>
    </row>
    <row r="3170" spans="1:14" hidden="1" outlineLevel="1" x14ac:dyDescent="0.25">
      <c r="A3170" s="175" t="s">
        <v>444</v>
      </c>
      <c r="B3170" s="175" t="s">
        <v>445</v>
      </c>
      <c r="C3170" s="175" t="s">
        <v>169</v>
      </c>
      <c r="D3170" s="175" t="s">
        <v>170</v>
      </c>
      <c r="E3170" s="175"/>
      <c r="F3170" s="174">
        <v>0</v>
      </c>
      <c r="G3170" s="174">
        <v>0</v>
      </c>
      <c r="H3170" s="174">
        <v>0</v>
      </c>
      <c r="I3170" s="174">
        <v>0</v>
      </c>
      <c r="J3170" s="174">
        <v>0</v>
      </c>
      <c r="K3170" s="174">
        <v>0</v>
      </c>
      <c r="L3170" s="174">
        <v>0</v>
      </c>
      <c r="M3170" s="174">
        <v>0</v>
      </c>
      <c r="N3170" s="174">
        <v>0</v>
      </c>
    </row>
    <row r="3171" spans="1:14" hidden="1" outlineLevel="1" x14ac:dyDescent="0.25">
      <c r="A3171" s="175" t="s">
        <v>444</v>
      </c>
      <c r="B3171" s="175" t="s">
        <v>445</v>
      </c>
      <c r="C3171" s="175" t="s">
        <v>171</v>
      </c>
      <c r="D3171" s="175" t="s">
        <v>172</v>
      </c>
      <c r="E3171" s="175"/>
      <c r="F3171" s="174">
        <v>480</v>
      </c>
      <c r="G3171" s="174">
        <v>0</v>
      </c>
      <c r="H3171" s="174">
        <v>0</v>
      </c>
      <c r="I3171" s="174">
        <v>0</v>
      </c>
      <c r="J3171" s="174">
        <v>0</v>
      </c>
      <c r="K3171" s="174">
        <v>0</v>
      </c>
      <c r="L3171" s="174">
        <v>0</v>
      </c>
      <c r="M3171" s="174">
        <v>0</v>
      </c>
      <c r="N3171" s="174">
        <v>480</v>
      </c>
    </row>
    <row r="3172" spans="1:14" hidden="1" outlineLevel="1" x14ac:dyDescent="0.25">
      <c r="A3172" s="175" t="s">
        <v>444</v>
      </c>
      <c r="B3172" s="175" t="s">
        <v>445</v>
      </c>
      <c r="C3172" s="175" t="s">
        <v>173</v>
      </c>
      <c r="D3172" s="175" t="s">
        <v>174</v>
      </c>
      <c r="E3172" s="175"/>
      <c r="F3172" s="174">
        <v>0</v>
      </c>
      <c r="G3172" s="174">
        <v>544</v>
      </c>
      <c r="H3172" s="174">
        <v>0</v>
      </c>
      <c r="I3172" s="174">
        <v>0</v>
      </c>
      <c r="J3172" s="174">
        <v>0</v>
      </c>
      <c r="K3172" s="174">
        <v>0</v>
      </c>
      <c r="L3172" s="174">
        <v>0</v>
      </c>
      <c r="M3172" s="174">
        <v>0</v>
      </c>
      <c r="N3172" s="174">
        <v>544</v>
      </c>
    </row>
    <row r="3173" spans="1:14" hidden="1" outlineLevel="1" x14ac:dyDescent="0.25">
      <c r="A3173" s="175" t="s">
        <v>444</v>
      </c>
      <c r="B3173" s="175" t="s">
        <v>445</v>
      </c>
      <c r="C3173" s="175" t="s">
        <v>175</v>
      </c>
      <c r="D3173" s="175" t="s">
        <v>176</v>
      </c>
      <c r="E3173" s="175"/>
      <c r="F3173" s="174">
        <v>0</v>
      </c>
      <c r="G3173" s="174">
        <v>0</v>
      </c>
      <c r="H3173" s="174">
        <v>0</v>
      </c>
      <c r="I3173" s="174">
        <v>0</v>
      </c>
      <c r="J3173" s="174">
        <v>0</v>
      </c>
      <c r="K3173" s="174">
        <v>192</v>
      </c>
      <c r="L3173" s="174">
        <v>0</v>
      </c>
      <c r="M3173" s="174">
        <v>0</v>
      </c>
      <c r="N3173" s="174">
        <v>192</v>
      </c>
    </row>
    <row r="3174" spans="1:14" hidden="1" outlineLevel="1" x14ac:dyDescent="0.25">
      <c r="A3174" s="175" t="s">
        <v>444</v>
      </c>
      <c r="B3174" s="175" t="s">
        <v>445</v>
      </c>
      <c r="C3174" s="175" t="s">
        <v>177</v>
      </c>
      <c r="D3174" s="175" t="s">
        <v>178</v>
      </c>
      <c r="E3174" s="175"/>
      <c r="F3174" s="174">
        <v>159456</v>
      </c>
      <c r="G3174" s="174">
        <v>0</v>
      </c>
      <c r="H3174" s="174">
        <v>0</v>
      </c>
      <c r="I3174" s="174">
        <v>0</v>
      </c>
      <c r="J3174" s="174">
        <v>0</v>
      </c>
      <c r="K3174" s="174">
        <v>0</v>
      </c>
      <c r="L3174" s="174">
        <v>0</v>
      </c>
      <c r="M3174" s="174">
        <v>0</v>
      </c>
      <c r="N3174" s="174">
        <v>159456</v>
      </c>
    </row>
    <row r="3175" spans="1:14" hidden="1" outlineLevel="1" x14ac:dyDescent="0.25">
      <c r="A3175" s="175" t="s">
        <v>444</v>
      </c>
      <c r="B3175" s="175" t="s">
        <v>445</v>
      </c>
      <c r="C3175" s="175" t="s">
        <v>179</v>
      </c>
      <c r="D3175" s="175" t="s">
        <v>180</v>
      </c>
      <c r="E3175" s="175"/>
      <c r="F3175" s="174">
        <v>2288</v>
      </c>
      <c r="G3175" s="174">
        <v>0</v>
      </c>
      <c r="H3175" s="174">
        <v>0</v>
      </c>
      <c r="I3175" s="174">
        <v>0</v>
      </c>
      <c r="J3175" s="174">
        <v>0</v>
      </c>
      <c r="K3175" s="174">
        <v>0</v>
      </c>
      <c r="L3175" s="174">
        <v>0</v>
      </c>
      <c r="M3175" s="174">
        <v>0</v>
      </c>
      <c r="N3175" s="174">
        <v>2288</v>
      </c>
    </row>
    <row r="3176" spans="1:14" hidden="1" outlineLevel="1" x14ac:dyDescent="0.25">
      <c r="A3176" s="175" t="s">
        <v>444</v>
      </c>
      <c r="B3176" s="175" t="s">
        <v>445</v>
      </c>
      <c r="C3176" s="175" t="s">
        <v>181</v>
      </c>
      <c r="D3176" s="175" t="s">
        <v>182</v>
      </c>
      <c r="E3176" s="175"/>
      <c r="F3176" s="174">
        <v>0</v>
      </c>
      <c r="G3176" s="174">
        <v>0</v>
      </c>
      <c r="H3176" s="174">
        <v>0</v>
      </c>
      <c r="I3176" s="174">
        <v>0</v>
      </c>
      <c r="J3176" s="174">
        <v>0</v>
      </c>
      <c r="K3176" s="174">
        <v>0</v>
      </c>
      <c r="L3176" s="174">
        <v>0</v>
      </c>
      <c r="M3176" s="174">
        <v>0</v>
      </c>
      <c r="N3176" s="174">
        <v>0</v>
      </c>
    </row>
    <row r="3177" spans="1:14" hidden="1" outlineLevel="1" x14ac:dyDescent="0.25">
      <c r="A3177" s="175" t="s">
        <v>444</v>
      </c>
      <c r="B3177" s="175" t="s">
        <v>445</v>
      </c>
      <c r="C3177" s="175" t="s">
        <v>183</v>
      </c>
      <c r="D3177" s="175" t="s">
        <v>184</v>
      </c>
      <c r="E3177" s="175"/>
      <c r="F3177" s="174">
        <v>0</v>
      </c>
      <c r="G3177" s="174">
        <v>0</v>
      </c>
      <c r="H3177" s="174">
        <v>0</v>
      </c>
      <c r="I3177" s="174">
        <v>0</v>
      </c>
      <c r="J3177" s="174">
        <v>0</v>
      </c>
      <c r="K3177" s="174">
        <v>0</v>
      </c>
      <c r="L3177" s="174">
        <v>0</v>
      </c>
      <c r="M3177" s="174">
        <v>0</v>
      </c>
      <c r="N3177" s="174">
        <v>0</v>
      </c>
    </row>
    <row r="3178" spans="1:14" hidden="1" outlineLevel="1" x14ac:dyDescent="0.25">
      <c r="A3178" s="175" t="s">
        <v>444</v>
      </c>
      <c r="B3178" s="175" t="s">
        <v>445</v>
      </c>
      <c r="C3178" s="175" t="s">
        <v>185</v>
      </c>
      <c r="D3178" s="175" t="s">
        <v>186</v>
      </c>
      <c r="E3178" s="175"/>
      <c r="F3178" s="174">
        <v>0</v>
      </c>
      <c r="G3178" s="174">
        <v>0</v>
      </c>
      <c r="H3178" s="174">
        <v>0</v>
      </c>
      <c r="I3178" s="174">
        <v>0</v>
      </c>
      <c r="J3178" s="174">
        <v>0</v>
      </c>
      <c r="K3178" s="174">
        <v>0</v>
      </c>
      <c r="L3178" s="174">
        <v>0</v>
      </c>
      <c r="M3178" s="174">
        <v>0</v>
      </c>
      <c r="N3178" s="174">
        <v>0</v>
      </c>
    </row>
    <row r="3179" spans="1:14" hidden="1" outlineLevel="1" x14ac:dyDescent="0.25">
      <c r="A3179" s="175" t="s">
        <v>444</v>
      </c>
      <c r="B3179" s="175" t="s">
        <v>445</v>
      </c>
      <c r="C3179" s="175" t="s">
        <v>187</v>
      </c>
      <c r="D3179" s="175" t="s">
        <v>188</v>
      </c>
      <c r="E3179" s="175"/>
      <c r="F3179" s="174">
        <v>0</v>
      </c>
      <c r="G3179" s="174">
        <v>0</v>
      </c>
      <c r="H3179" s="174">
        <v>0</v>
      </c>
      <c r="I3179" s="174">
        <v>0</v>
      </c>
      <c r="J3179" s="174">
        <v>0</v>
      </c>
      <c r="K3179" s="174">
        <v>0</v>
      </c>
      <c r="L3179" s="174">
        <v>0</v>
      </c>
      <c r="M3179" s="174">
        <v>0</v>
      </c>
      <c r="N3179" s="174">
        <v>0</v>
      </c>
    </row>
    <row r="3180" spans="1:14" hidden="1" outlineLevel="1" x14ac:dyDescent="0.25">
      <c r="A3180" s="175" t="s">
        <v>444</v>
      </c>
      <c r="B3180" s="175" t="s">
        <v>445</v>
      </c>
      <c r="C3180" s="175" t="s">
        <v>189</v>
      </c>
      <c r="D3180" s="175" t="s">
        <v>190</v>
      </c>
      <c r="E3180" s="175"/>
      <c r="F3180" s="174">
        <v>0</v>
      </c>
      <c r="G3180" s="174">
        <v>0</v>
      </c>
      <c r="H3180" s="174">
        <v>0</v>
      </c>
      <c r="I3180" s="174">
        <v>0</v>
      </c>
      <c r="J3180" s="174">
        <v>0</v>
      </c>
      <c r="K3180" s="174">
        <v>0</v>
      </c>
      <c r="L3180" s="174">
        <v>0</v>
      </c>
      <c r="M3180" s="174">
        <v>0</v>
      </c>
      <c r="N3180" s="174">
        <v>0</v>
      </c>
    </row>
    <row r="3181" spans="1:14" hidden="1" outlineLevel="1" x14ac:dyDescent="0.25">
      <c r="A3181" s="175" t="s">
        <v>444</v>
      </c>
      <c r="B3181" s="175" t="s">
        <v>445</v>
      </c>
      <c r="C3181" s="175" t="s">
        <v>191</v>
      </c>
      <c r="D3181" s="175" t="s">
        <v>192</v>
      </c>
      <c r="E3181" s="175"/>
      <c r="F3181" s="174">
        <v>0</v>
      </c>
      <c r="G3181" s="174">
        <v>51056</v>
      </c>
      <c r="H3181" s="174">
        <v>0</v>
      </c>
      <c r="I3181" s="174">
        <v>0</v>
      </c>
      <c r="J3181" s="174">
        <v>0</v>
      </c>
      <c r="K3181" s="174">
        <v>0</v>
      </c>
      <c r="L3181" s="174">
        <v>0</v>
      </c>
      <c r="M3181" s="174">
        <v>0</v>
      </c>
      <c r="N3181" s="174">
        <v>51056</v>
      </c>
    </row>
    <row r="3182" spans="1:14" hidden="1" outlineLevel="1" x14ac:dyDescent="0.25">
      <c r="A3182" s="175" t="s">
        <v>444</v>
      </c>
      <c r="B3182" s="175" t="s">
        <v>445</v>
      </c>
      <c r="C3182" s="175" t="s">
        <v>193</v>
      </c>
      <c r="D3182" s="175" t="s">
        <v>194</v>
      </c>
      <c r="E3182" s="175"/>
      <c r="F3182" s="174">
        <v>0</v>
      </c>
      <c r="G3182" s="174">
        <v>0</v>
      </c>
      <c r="H3182" s="174">
        <v>0</v>
      </c>
      <c r="I3182" s="174">
        <v>0</v>
      </c>
      <c r="J3182" s="174">
        <v>0</v>
      </c>
      <c r="K3182" s="174">
        <v>0</v>
      </c>
      <c r="L3182" s="174">
        <v>0</v>
      </c>
      <c r="M3182" s="174">
        <v>0</v>
      </c>
      <c r="N3182" s="174">
        <v>0</v>
      </c>
    </row>
    <row r="3183" spans="1:14" hidden="1" outlineLevel="1" x14ac:dyDescent="0.25">
      <c r="A3183" s="175" t="s">
        <v>444</v>
      </c>
      <c r="B3183" s="175" t="s">
        <v>445</v>
      </c>
      <c r="C3183" s="175" t="s">
        <v>195</v>
      </c>
      <c r="D3183" s="175" t="s">
        <v>196</v>
      </c>
      <c r="E3183" s="175"/>
      <c r="F3183" s="174">
        <v>0</v>
      </c>
      <c r="G3183" s="174">
        <v>0</v>
      </c>
      <c r="H3183" s="174">
        <v>0</v>
      </c>
      <c r="I3183" s="174">
        <v>0</v>
      </c>
      <c r="J3183" s="174">
        <v>0</v>
      </c>
      <c r="K3183" s="174">
        <v>0</v>
      </c>
      <c r="L3183" s="174">
        <v>0</v>
      </c>
      <c r="M3183" s="174">
        <v>0</v>
      </c>
      <c r="N3183" s="174">
        <v>0</v>
      </c>
    </row>
    <row r="3184" spans="1:14" hidden="1" outlineLevel="1" x14ac:dyDescent="0.25">
      <c r="A3184" s="175" t="s">
        <v>444</v>
      </c>
      <c r="B3184" s="175" t="s">
        <v>445</v>
      </c>
      <c r="C3184" s="175" t="s">
        <v>197</v>
      </c>
      <c r="D3184" s="175" t="s">
        <v>198</v>
      </c>
      <c r="E3184" s="175"/>
      <c r="F3184" s="174">
        <v>0</v>
      </c>
      <c r="G3184" s="174">
        <v>0</v>
      </c>
      <c r="H3184" s="174">
        <v>0</v>
      </c>
      <c r="I3184" s="174">
        <v>0</v>
      </c>
      <c r="J3184" s="174">
        <v>0</v>
      </c>
      <c r="K3184" s="174">
        <v>0</v>
      </c>
      <c r="L3184" s="174">
        <v>0</v>
      </c>
      <c r="M3184" s="174">
        <v>0</v>
      </c>
      <c r="N3184" s="174">
        <v>0</v>
      </c>
    </row>
    <row r="3185" spans="1:14" hidden="1" outlineLevel="1" x14ac:dyDescent="0.25">
      <c r="A3185" s="175" t="s">
        <v>444</v>
      </c>
      <c r="B3185" s="175" t="s">
        <v>445</v>
      </c>
      <c r="C3185" s="175" t="s">
        <v>199</v>
      </c>
      <c r="D3185" s="175" t="s">
        <v>200</v>
      </c>
      <c r="E3185" s="175"/>
      <c r="F3185" s="174">
        <v>6240</v>
      </c>
      <c r="G3185" s="174">
        <v>0</v>
      </c>
      <c r="H3185" s="174">
        <v>0</v>
      </c>
      <c r="I3185" s="174">
        <v>0</v>
      </c>
      <c r="J3185" s="174">
        <v>0</v>
      </c>
      <c r="K3185" s="174">
        <v>0</v>
      </c>
      <c r="L3185" s="174">
        <v>0</v>
      </c>
      <c r="M3185" s="174">
        <v>0</v>
      </c>
      <c r="N3185" s="174">
        <v>6240</v>
      </c>
    </row>
    <row r="3186" spans="1:14" hidden="1" outlineLevel="1" x14ac:dyDescent="0.25">
      <c r="A3186" s="175" t="s">
        <v>444</v>
      </c>
      <c r="B3186" s="175" t="s">
        <v>445</v>
      </c>
      <c r="C3186" s="175" t="s">
        <v>201</v>
      </c>
      <c r="D3186" s="175" t="s">
        <v>202</v>
      </c>
      <c r="E3186" s="175"/>
      <c r="F3186" s="174">
        <v>5184</v>
      </c>
      <c r="G3186" s="174">
        <v>0</v>
      </c>
      <c r="H3186" s="174">
        <v>0</v>
      </c>
      <c r="I3186" s="174">
        <v>0</v>
      </c>
      <c r="J3186" s="174">
        <v>0</v>
      </c>
      <c r="K3186" s="174">
        <v>0</v>
      </c>
      <c r="L3186" s="174">
        <v>0</v>
      </c>
      <c r="M3186" s="174">
        <v>0</v>
      </c>
      <c r="N3186" s="174">
        <v>5184</v>
      </c>
    </row>
    <row r="3187" spans="1:14" hidden="1" outlineLevel="1" x14ac:dyDescent="0.25">
      <c r="A3187" s="175" t="s">
        <v>444</v>
      </c>
      <c r="B3187" s="175" t="s">
        <v>445</v>
      </c>
      <c r="C3187" s="175" t="s">
        <v>203</v>
      </c>
      <c r="D3187" s="175" t="s">
        <v>204</v>
      </c>
      <c r="E3187" s="175"/>
      <c r="F3187" s="174">
        <v>156960</v>
      </c>
      <c r="G3187" s="174">
        <v>0</v>
      </c>
      <c r="H3187" s="174">
        <v>0</v>
      </c>
      <c r="I3187" s="174">
        <v>0</v>
      </c>
      <c r="J3187" s="174">
        <v>0</v>
      </c>
      <c r="K3187" s="174">
        <v>0</v>
      </c>
      <c r="L3187" s="174">
        <v>0</v>
      </c>
      <c r="M3187" s="174">
        <v>0</v>
      </c>
      <c r="N3187" s="174">
        <v>156960</v>
      </c>
    </row>
    <row r="3188" spans="1:14" hidden="1" outlineLevel="1" x14ac:dyDescent="0.25">
      <c r="A3188" s="175" t="s">
        <v>444</v>
      </c>
      <c r="B3188" s="175" t="s">
        <v>445</v>
      </c>
      <c r="C3188" s="175" t="s">
        <v>205</v>
      </c>
      <c r="D3188" s="175" t="s">
        <v>206</v>
      </c>
      <c r="E3188" s="175"/>
      <c r="F3188" s="174">
        <v>13269</v>
      </c>
      <c r="G3188" s="174">
        <v>0</v>
      </c>
      <c r="H3188" s="174">
        <v>0</v>
      </c>
      <c r="I3188" s="174">
        <v>0</v>
      </c>
      <c r="J3188" s="174">
        <v>0</v>
      </c>
      <c r="K3188" s="174">
        <v>0</v>
      </c>
      <c r="L3188" s="174">
        <v>0</v>
      </c>
      <c r="M3188" s="174">
        <v>0</v>
      </c>
      <c r="N3188" s="174">
        <v>13269</v>
      </c>
    </row>
    <row r="3189" spans="1:14" hidden="1" outlineLevel="1" x14ac:dyDescent="0.25">
      <c r="A3189" s="175" t="s">
        <v>444</v>
      </c>
      <c r="B3189" s="175" t="s">
        <v>445</v>
      </c>
      <c r="C3189" s="175" t="s">
        <v>207</v>
      </c>
      <c r="D3189" s="175" t="s">
        <v>208</v>
      </c>
      <c r="E3189" s="175"/>
      <c r="F3189" s="174">
        <v>0</v>
      </c>
      <c r="G3189" s="174">
        <v>0</v>
      </c>
      <c r="H3189" s="174">
        <v>0</v>
      </c>
      <c r="I3189" s="174">
        <v>0</v>
      </c>
      <c r="J3189" s="174">
        <v>0</v>
      </c>
      <c r="K3189" s="174">
        <v>0</v>
      </c>
      <c r="L3189" s="174">
        <v>0</v>
      </c>
      <c r="M3189" s="174">
        <v>0</v>
      </c>
      <c r="N3189" s="174">
        <v>0</v>
      </c>
    </row>
    <row r="3190" spans="1:14" hidden="1" outlineLevel="1" x14ac:dyDescent="0.25">
      <c r="A3190" s="175" t="s">
        <v>444</v>
      </c>
      <c r="B3190" s="175" t="s">
        <v>445</v>
      </c>
      <c r="C3190" s="175" t="s">
        <v>209</v>
      </c>
      <c r="D3190" s="175" t="s">
        <v>210</v>
      </c>
      <c r="E3190" s="175"/>
      <c r="F3190" s="174">
        <v>345205</v>
      </c>
      <c r="G3190" s="174">
        <v>112032</v>
      </c>
      <c r="H3190" s="174">
        <v>0</v>
      </c>
      <c r="I3190" s="174">
        <v>0</v>
      </c>
      <c r="J3190" s="174">
        <v>1936</v>
      </c>
      <c r="K3190" s="174">
        <v>768</v>
      </c>
      <c r="L3190" s="174">
        <v>0</v>
      </c>
      <c r="M3190" s="174">
        <v>0</v>
      </c>
      <c r="N3190" s="174">
        <v>459941</v>
      </c>
    </row>
    <row r="3191" spans="1:14" hidden="1" outlineLevel="1" x14ac:dyDescent="0.25">
      <c r="D3191" s="173" t="s">
        <v>211</v>
      </c>
      <c r="E3191" s="173"/>
    </row>
    <row r="3192" spans="1:14" hidden="1" outlineLevel="1" x14ac:dyDescent="0.25">
      <c r="A3192" s="175" t="s">
        <v>444</v>
      </c>
      <c r="B3192" s="175" t="s">
        <v>445</v>
      </c>
      <c r="C3192" s="175" t="s">
        <v>212</v>
      </c>
      <c r="D3192" s="175" t="s">
        <v>213</v>
      </c>
      <c r="E3192" s="175"/>
      <c r="F3192" s="174">
        <v>0</v>
      </c>
      <c r="G3192" s="174">
        <v>0</v>
      </c>
      <c r="H3192" s="174">
        <v>0</v>
      </c>
      <c r="I3192" s="174">
        <v>0</v>
      </c>
      <c r="J3192" s="174">
        <v>0</v>
      </c>
      <c r="K3192" s="174">
        <v>0</v>
      </c>
      <c r="L3192" s="174">
        <v>0</v>
      </c>
      <c r="M3192" s="174">
        <v>0</v>
      </c>
      <c r="N3192" s="174">
        <v>0</v>
      </c>
    </row>
    <row r="3193" spans="1:14" hidden="1" outlineLevel="1" x14ac:dyDescent="0.25">
      <c r="A3193" s="175" t="s">
        <v>444</v>
      </c>
      <c r="B3193" s="175" t="s">
        <v>445</v>
      </c>
      <c r="C3193" s="175" t="s">
        <v>214</v>
      </c>
      <c r="D3193" s="175" t="s">
        <v>215</v>
      </c>
      <c r="E3193" s="175"/>
      <c r="F3193" s="174">
        <v>0</v>
      </c>
      <c r="G3193" s="174">
        <v>0</v>
      </c>
      <c r="H3193" s="174">
        <v>0</v>
      </c>
      <c r="I3193" s="174">
        <v>0</v>
      </c>
      <c r="J3193" s="174">
        <v>0</v>
      </c>
      <c r="K3193" s="174">
        <v>0</v>
      </c>
      <c r="L3193" s="174">
        <v>0</v>
      </c>
      <c r="M3193" s="174">
        <v>0</v>
      </c>
      <c r="N3193" s="174">
        <v>0</v>
      </c>
    </row>
    <row r="3194" spans="1:14" hidden="1" outlineLevel="1" x14ac:dyDescent="0.25">
      <c r="A3194" s="175" t="s">
        <v>444</v>
      </c>
      <c r="B3194" s="175" t="s">
        <v>445</v>
      </c>
      <c r="C3194" s="175" t="s">
        <v>216</v>
      </c>
      <c r="D3194" s="175" t="s">
        <v>217</v>
      </c>
      <c r="E3194" s="175"/>
      <c r="F3194" s="174">
        <v>0</v>
      </c>
      <c r="G3194" s="174">
        <v>0</v>
      </c>
      <c r="H3194" s="174">
        <v>0</v>
      </c>
      <c r="I3194" s="174">
        <v>0</v>
      </c>
      <c r="J3194" s="174">
        <v>0</v>
      </c>
      <c r="K3194" s="174">
        <v>0</v>
      </c>
      <c r="L3194" s="174">
        <v>0</v>
      </c>
      <c r="M3194" s="174">
        <v>0</v>
      </c>
      <c r="N3194" s="174">
        <v>0</v>
      </c>
    </row>
    <row r="3195" spans="1:14" hidden="1" outlineLevel="1" x14ac:dyDescent="0.25">
      <c r="A3195" s="175" t="s">
        <v>444</v>
      </c>
      <c r="B3195" s="175" t="s">
        <v>445</v>
      </c>
      <c r="C3195" s="175" t="s">
        <v>218</v>
      </c>
      <c r="D3195" s="175" t="s">
        <v>219</v>
      </c>
      <c r="E3195" s="175"/>
      <c r="F3195" s="174">
        <v>0</v>
      </c>
      <c r="G3195" s="174">
        <v>0</v>
      </c>
      <c r="H3195" s="174">
        <v>0</v>
      </c>
      <c r="I3195" s="174">
        <v>0</v>
      </c>
      <c r="J3195" s="174">
        <v>0</v>
      </c>
      <c r="K3195" s="174">
        <v>0</v>
      </c>
      <c r="L3195" s="174">
        <v>0</v>
      </c>
      <c r="M3195" s="174">
        <v>0</v>
      </c>
      <c r="N3195" s="174">
        <v>0</v>
      </c>
    </row>
    <row r="3196" spans="1:14" hidden="1" outlineLevel="1" x14ac:dyDescent="0.25">
      <c r="A3196" s="175" t="s">
        <v>444</v>
      </c>
      <c r="B3196" s="175" t="s">
        <v>445</v>
      </c>
      <c r="C3196" s="175" t="s">
        <v>482</v>
      </c>
      <c r="D3196" s="175" t="s">
        <v>483</v>
      </c>
      <c r="E3196" s="175"/>
      <c r="F3196" s="174">
        <v>0</v>
      </c>
      <c r="G3196" s="174">
        <v>0</v>
      </c>
      <c r="H3196" s="174">
        <v>0</v>
      </c>
      <c r="I3196" s="174">
        <v>0</v>
      </c>
      <c r="J3196" s="174">
        <v>0</v>
      </c>
      <c r="K3196" s="174">
        <v>0</v>
      </c>
      <c r="L3196" s="174">
        <v>0</v>
      </c>
      <c r="M3196" s="174">
        <v>0</v>
      </c>
      <c r="N3196" s="174">
        <v>0</v>
      </c>
    </row>
    <row r="3197" spans="1:14" hidden="1" outlineLevel="1" x14ac:dyDescent="0.25">
      <c r="A3197" s="175" t="s">
        <v>444</v>
      </c>
      <c r="B3197" s="175" t="s">
        <v>445</v>
      </c>
      <c r="C3197" s="175" t="s">
        <v>484</v>
      </c>
      <c r="D3197" s="175" t="s">
        <v>220</v>
      </c>
      <c r="E3197" s="175"/>
      <c r="F3197" s="174">
        <v>0</v>
      </c>
      <c r="G3197" s="174">
        <v>0</v>
      </c>
      <c r="H3197" s="174">
        <v>0</v>
      </c>
      <c r="I3197" s="174">
        <v>0</v>
      </c>
      <c r="J3197" s="174">
        <v>0</v>
      </c>
      <c r="K3197" s="174">
        <v>0</v>
      </c>
      <c r="L3197" s="174">
        <v>0</v>
      </c>
      <c r="M3197" s="174">
        <v>0</v>
      </c>
      <c r="N3197" s="174">
        <v>0</v>
      </c>
    </row>
    <row r="3198" spans="1:14" hidden="1" outlineLevel="1" x14ac:dyDescent="0.25"/>
    <row r="3199" spans="1:14" hidden="1" outlineLevel="1" x14ac:dyDescent="0.25"/>
    <row r="3200" spans="1:14" hidden="1" outlineLevel="1" x14ac:dyDescent="0.25">
      <c r="A3200" s="173" t="s">
        <v>446</v>
      </c>
    </row>
    <row r="3201" spans="1:14" hidden="1" outlineLevel="1" x14ac:dyDescent="0.25">
      <c r="A3201" s="175" t="s">
        <v>6</v>
      </c>
      <c r="B3201" s="175" t="s">
        <v>143</v>
      </c>
      <c r="C3201" s="175" t="s">
        <v>14</v>
      </c>
      <c r="D3201" s="173" t="s">
        <v>144</v>
      </c>
      <c r="E3201" s="173"/>
      <c r="F3201" s="174" t="s">
        <v>145</v>
      </c>
      <c r="G3201" s="174" t="s">
        <v>146</v>
      </c>
      <c r="H3201" s="174" t="s">
        <v>147</v>
      </c>
      <c r="I3201" s="174" t="s">
        <v>148</v>
      </c>
      <c r="J3201" s="174" t="s">
        <v>149</v>
      </c>
      <c r="K3201" s="174" t="s">
        <v>150</v>
      </c>
      <c r="L3201" s="174" t="s">
        <v>151</v>
      </c>
      <c r="M3201" s="174" t="s">
        <v>152</v>
      </c>
      <c r="N3201" s="174" t="s">
        <v>5</v>
      </c>
    </row>
    <row r="3202" spans="1:14" hidden="1" outlineLevel="1" x14ac:dyDescent="0.25">
      <c r="A3202" s="175" t="s">
        <v>447</v>
      </c>
      <c r="B3202" s="175" t="s">
        <v>448</v>
      </c>
      <c r="C3202" s="175" t="s">
        <v>155</v>
      </c>
      <c r="D3202" s="175" t="s">
        <v>156</v>
      </c>
      <c r="E3202" s="175"/>
      <c r="F3202" s="174">
        <v>192</v>
      </c>
      <c r="G3202" s="174">
        <v>0</v>
      </c>
      <c r="H3202" s="174">
        <v>0</v>
      </c>
      <c r="I3202" s="174">
        <v>0</v>
      </c>
      <c r="J3202" s="174">
        <v>0</v>
      </c>
      <c r="K3202" s="174">
        <v>0</v>
      </c>
      <c r="L3202" s="174">
        <v>0</v>
      </c>
      <c r="M3202" s="174">
        <v>0</v>
      </c>
      <c r="N3202" s="174">
        <v>192</v>
      </c>
    </row>
    <row r="3203" spans="1:14" hidden="1" outlineLevel="1" x14ac:dyDescent="0.25">
      <c r="A3203" s="175" t="s">
        <v>447</v>
      </c>
      <c r="B3203" s="175" t="s">
        <v>448</v>
      </c>
      <c r="C3203" s="175" t="s">
        <v>157</v>
      </c>
      <c r="D3203" s="175" t="s">
        <v>158</v>
      </c>
      <c r="E3203" s="175"/>
      <c r="F3203" s="174">
        <v>0</v>
      </c>
      <c r="G3203" s="174">
        <v>0</v>
      </c>
      <c r="H3203" s="174">
        <v>0</v>
      </c>
      <c r="I3203" s="174">
        <v>0</v>
      </c>
      <c r="J3203" s="174">
        <v>14592</v>
      </c>
      <c r="K3203" s="174">
        <v>0</v>
      </c>
      <c r="L3203" s="174">
        <v>0</v>
      </c>
      <c r="M3203" s="174">
        <v>0</v>
      </c>
      <c r="N3203" s="174">
        <v>14592</v>
      </c>
    </row>
    <row r="3204" spans="1:14" hidden="1" outlineLevel="1" x14ac:dyDescent="0.25">
      <c r="A3204" s="175" t="s">
        <v>447</v>
      </c>
      <c r="B3204" s="175" t="s">
        <v>448</v>
      </c>
      <c r="C3204" s="175" t="s">
        <v>159</v>
      </c>
      <c r="D3204" s="175" t="s">
        <v>160</v>
      </c>
      <c r="E3204" s="175"/>
      <c r="F3204" s="174">
        <v>0</v>
      </c>
      <c r="G3204" s="174">
        <v>22752</v>
      </c>
      <c r="H3204" s="174">
        <v>0</v>
      </c>
      <c r="I3204" s="174">
        <v>0</v>
      </c>
      <c r="J3204" s="174">
        <v>3456</v>
      </c>
      <c r="K3204" s="174">
        <v>640</v>
      </c>
      <c r="L3204" s="174">
        <v>0</v>
      </c>
      <c r="M3204" s="174">
        <v>0</v>
      </c>
      <c r="N3204" s="174">
        <v>26848</v>
      </c>
    </row>
    <row r="3205" spans="1:14" hidden="1" outlineLevel="1" x14ac:dyDescent="0.25">
      <c r="A3205" s="175" t="s">
        <v>447</v>
      </c>
      <c r="B3205" s="175" t="s">
        <v>448</v>
      </c>
      <c r="C3205" s="175" t="s">
        <v>161</v>
      </c>
      <c r="D3205" s="175" t="s">
        <v>162</v>
      </c>
      <c r="E3205" s="175"/>
      <c r="F3205" s="174">
        <v>432</v>
      </c>
      <c r="G3205" s="174">
        <v>20928</v>
      </c>
      <c r="H3205" s="174">
        <v>0</v>
      </c>
      <c r="I3205" s="174">
        <v>0</v>
      </c>
      <c r="J3205" s="174">
        <v>96</v>
      </c>
      <c r="K3205" s="174">
        <v>0</v>
      </c>
      <c r="L3205" s="174">
        <v>0</v>
      </c>
      <c r="M3205" s="174">
        <v>0</v>
      </c>
      <c r="N3205" s="174">
        <v>21456</v>
      </c>
    </row>
    <row r="3206" spans="1:14" hidden="1" outlineLevel="1" x14ac:dyDescent="0.25">
      <c r="A3206" s="175" t="s">
        <v>447</v>
      </c>
      <c r="B3206" s="175" t="s">
        <v>448</v>
      </c>
      <c r="C3206" s="175" t="s">
        <v>163</v>
      </c>
      <c r="D3206" s="175" t="s">
        <v>164</v>
      </c>
      <c r="E3206" s="175"/>
      <c r="F3206" s="174">
        <v>0</v>
      </c>
      <c r="G3206" s="174">
        <v>0</v>
      </c>
      <c r="H3206" s="174">
        <v>0</v>
      </c>
      <c r="I3206" s="174">
        <v>0</v>
      </c>
      <c r="J3206" s="174">
        <v>0</v>
      </c>
      <c r="K3206" s="174">
        <v>0</v>
      </c>
      <c r="L3206" s="174">
        <v>0</v>
      </c>
      <c r="M3206" s="174">
        <v>0</v>
      </c>
      <c r="N3206" s="174">
        <v>0</v>
      </c>
    </row>
    <row r="3207" spans="1:14" hidden="1" outlineLevel="1" x14ac:dyDescent="0.25">
      <c r="A3207" s="175" t="s">
        <v>447</v>
      </c>
      <c r="B3207" s="175" t="s">
        <v>448</v>
      </c>
      <c r="C3207" s="175" t="s">
        <v>165</v>
      </c>
      <c r="D3207" s="175" t="s">
        <v>166</v>
      </c>
      <c r="E3207" s="175"/>
      <c r="F3207" s="174">
        <v>144</v>
      </c>
      <c r="G3207" s="174">
        <v>0</v>
      </c>
      <c r="H3207" s="174">
        <v>0</v>
      </c>
      <c r="I3207" s="174">
        <v>0</v>
      </c>
      <c r="J3207" s="174">
        <v>0</v>
      </c>
      <c r="K3207" s="174">
        <v>0</v>
      </c>
      <c r="L3207" s="174">
        <v>0</v>
      </c>
      <c r="M3207" s="174">
        <v>0</v>
      </c>
      <c r="N3207" s="174">
        <v>144</v>
      </c>
    </row>
    <row r="3208" spans="1:14" hidden="1" outlineLevel="1" x14ac:dyDescent="0.25">
      <c r="A3208" s="175" t="s">
        <v>447</v>
      </c>
      <c r="B3208" s="175" t="s">
        <v>448</v>
      </c>
      <c r="C3208" s="175" t="s">
        <v>167</v>
      </c>
      <c r="D3208" s="175" t="s">
        <v>168</v>
      </c>
      <c r="E3208" s="175"/>
      <c r="F3208" s="174">
        <v>0</v>
      </c>
      <c r="G3208" s="174">
        <v>512</v>
      </c>
      <c r="H3208" s="174">
        <v>0</v>
      </c>
      <c r="I3208" s="174">
        <v>0</v>
      </c>
      <c r="J3208" s="174">
        <v>0</v>
      </c>
      <c r="K3208" s="174">
        <v>640</v>
      </c>
      <c r="L3208" s="174">
        <v>0</v>
      </c>
      <c r="M3208" s="174">
        <v>0</v>
      </c>
      <c r="N3208" s="174">
        <v>1152</v>
      </c>
    </row>
    <row r="3209" spans="1:14" hidden="1" outlineLevel="1" x14ac:dyDescent="0.25">
      <c r="A3209" s="175" t="s">
        <v>447</v>
      </c>
      <c r="B3209" s="175" t="s">
        <v>448</v>
      </c>
      <c r="C3209" s="175" t="s">
        <v>169</v>
      </c>
      <c r="D3209" s="175" t="s">
        <v>170</v>
      </c>
      <c r="E3209" s="175"/>
      <c r="F3209" s="174">
        <v>0</v>
      </c>
      <c r="G3209" s="174">
        <v>0</v>
      </c>
      <c r="H3209" s="174">
        <v>0</v>
      </c>
      <c r="I3209" s="174">
        <v>0</v>
      </c>
      <c r="J3209" s="174">
        <v>0</v>
      </c>
      <c r="K3209" s="174">
        <v>0</v>
      </c>
      <c r="L3209" s="174">
        <v>0</v>
      </c>
      <c r="M3209" s="174">
        <v>0</v>
      </c>
      <c r="N3209" s="174">
        <v>0</v>
      </c>
    </row>
    <row r="3210" spans="1:14" hidden="1" outlineLevel="1" x14ac:dyDescent="0.25">
      <c r="A3210" s="175" t="s">
        <v>447</v>
      </c>
      <c r="B3210" s="175" t="s">
        <v>448</v>
      </c>
      <c r="C3210" s="175" t="s">
        <v>171</v>
      </c>
      <c r="D3210" s="175" t="s">
        <v>172</v>
      </c>
      <c r="E3210" s="175"/>
      <c r="F3210" s="174">
        <v>768</v>
      </c>
      <c r="G3210" s="174">
        <v>416</v>
      </c>
      <c r="H3210" s="174">
        <v>0</v>
      </c>
      <c r="I3210" s="174">
        <v>0</v>
      </c>
      <c r="J3210" s="174">
        <v>11520</v>
      </c>
      <c r="K3210" s="174">
        <v>0</v>
      </c>
      <c r="L3210" s="174">
        <v>0</v>
      </c>
      <c r="M3210" s="174">
        <v>0</v>
      </c>
      <c r="N3210" s="174">
        <v>12704</v>
      </c>
    </row>
    <row r="3211" spans="1:14" hidden="1" outlineLevel="1" x14ac:dyDescent="0.25">
      <c r="A3211" s="175" t="s">
        <v>447</v>
      </c>
      <c r="B3211" s="175" t="s">
        <v>448</v>
      </c>
      <c r="C3211" s="175" t="s">
        <v>173</v>
      </c>
      <c r="D3211" s="175" t="s">
        <v>174</v>
      </c>
      <c r="E3211" s="175"/>
      <c r="F3211" s="174">
        <v>0</v>
      </c>
      <c r="G3211" s="174">
        <v>0</v>
      </c>
      <c r="H3211" s="174">
        <v>0</v>
      </c>
      <c r="I3211" s="174">
        <v>0</v>
      </c>
      <c r="J3211" s="174">
        <v>0</v>
      </c>
      <c r="K3211" s="174">
        <v>0</v>
      </c>
      <c r="L3211" s="174">
        <v>0</v>
      </c>
      <c r="M3211" s="174">
        <v>0</v>
      </c>
      <c r="N3211" s="174">
        <v>0</v>
      </c>
    </row>
    <row r="3212" spans="1:14" hidden="1" outlineLevel="1" x14ac:dyDescent="0.25">
      <c r="A3212" s="175" t="s">
        <v>447</v>
      </c>
      <c r="B3212" s="175" t="s">
        <v>448</v>
      </c>
      <c r="C3212" s="175" t="s">
        <v>175</v>
      </c>
      <c r="D3212" s="175" t="s">
        <v>176</v>
      </c>
      <c r="E3212" s="175"/>
      <c r="F3212" s="174">
        <v>0</v>
      </c>
      <c r="G3212" s="174">
        <v>0</v>
      </c>
      <c r="H3212" s="174">
        <v>0</v>
      </c>
      <c r="I3212" s="174">
        <v>0</v>
      </c>
      <c r="J3212" s="174">
        <v>0</v>
      </c>
      <c r="K3212" s="174">
        <v>1920</v>
      </c>
      <c r="L3212" s="174">
        <v>0</v>
      </c>
      <c r="M3212" s="174">
        <v>0</v>
      </c>
      <c r="N3212" s="174">
        <v>1920</v>
      </c>
    </row>
    <row r="3213" spans="1:14" hidden="1" outlineLevel="1" x14ac:dyDescent="0.25">
      <c r="A3213" s="175" t="s">
        <v>447</v>
      </c>
      <c r="B3213" s="175" t="s">
        <v>448</v>
      </c>
      <c r="C3213" s="175" t="s">
        <v>177</v>
      </c>
      <c r="D3213" s="175" t="s">
        <v>178</v>
      </c>
      <c r="E3213" s="175"/>
      <c r="F3213" s="174">
        <v>85824</v>
      </c>
      <c r="G3213" s="174">
        <v>0</v>
      </c>
      <c r="H3213" s="174">
        <v>0</v>
      </c>
      <c r="I3213" s="174">
        <v>0</v>
      </c>
      <c r="J3213" s="174">
        <v>0</v>
      </c>
      <c r="K3213" s="174">
        <v>0</v>
      </c>
      <c r="L3213" s="174">
        <v>0</v>
      </c>
      <c r="M3213" s="174">
        <v>0</v>
      </c>
      <c r="N3213" s="174">
        <v>85824</v>
      </c>
    </row>
    <row r="3214" spans="1:14" hidden="1" outlineLevel="1" x14ac:dyDescent="0.25">
      <c r="A3214" s="175" t="s">
        <v>447</v>
      </c>
      <c r="B3214" s="175" t="s">
        <v>448</v>
      </c>
      <c r="C3214" s="175" t="s">
        <v>179</v>
      </c>
      <c r="D3214" s="175" t="s">
        <v>180</v>
      </c>
      <c r="E3214" s="175"/>
      <c r="F3214" s="174">
        <v>2208</v>
      </c>
      <c r="G3214" s="174">
        <v>0</v>
      </c>
      <c r="H3214" s="174">
        <v>0</v>
      </c>
      <c r="I3214" s="174">
        <v>0</v>
      </c>
      <c r="J3214" s="174">
        <v>0</v>
      </c>
      <c r="K3214" s="174">
        <v>0</v>
      </c>
      <c r="L3214" s="174">
        <v>0</v>
      </c>
      <c r="M3214" s="174">
        <v>0</v>
      </c>
      <c r="N3214" s="174">
        <v>2208</v>
      </c>
    </row>
    <row r="3215" spans="1:14" hidden="1" outlineLevel="1" x14ac:dyDescent="0.25">
      <c r="A3215" s="175" t="s">
        <v>447</v>
      </c>
      <c r="B3215" s="175" t="s">
        <v>448</v>
      </c>
      <c r="C3215" s="175" t="s">
        <v>181</v>
      </c>
      <c r="D3215" s="175" t="s">
        <v>182</v>
      </c>
      <c r="E3215" s="175"/>
      <c r="F3215" s="174">
        <v>0</v>
      </c>
      <c r="G3215" s="174">
        <v>0</v>
      </c>
      <c r="H3215" s="174">
        <v>0</v>
      </c>
      <c r="I3215" s="174">
        <v>0</v>
      </c>
      <c r="J3215" s="174">
        <v>0</v>
      </c>
      <c r="K3215" s="174">
        <v>0</v>
      </c>
      <c r="L3215" s="174">
        <v>0</v>
      </c>
      <c r="M3215" s="174">
        <v>0</v>
      </c>
      <c r="N3215" s="174">
        <v>0</v>
      </c>
    </row>
    <row r="3216" spans="1:14" hidden="1" outlineLevel="1" x14ac:dyDescent="0.25">
      <c r="A3216" s="175" t="s">
        <v>447</v>
      </c>
      <c r="B3216" s="175" t="s">
        <v>448</v>
      </c>
      <c r="C3216" s="175" t="s">
        <v>183</v>
      </c>
      <c r="D3216" s="175" t="s">
        <v>184</v>
      </c>
      <c r="E3216" s="175"/>
      <c r="F3216" s="174">
        <v>0</v>
      </c>
      <c r="G3216" s="174">
        <v>0</v>
      </c>
      <c r="H3216" s="174">
        <v>0</v>
      </c>
      <c r="I3216" s="174">
        <v>0</v>
      </c>
      <c r="J3216" s="174">
        <v>0</v>
      </c>
      <c r="K3216" s="174">
        <v>0</v>
      </c>
      <c r="L3216" s="174">
        <v>0</v>
      </c>
      <c r="M3216" s="174">
        <v>0</v>
      </c>
      <c r="N3216" s="174">
        <v>0</v>
      </c>
    </row>
    <row r="3217" spans="1:14" hidden="1" outlineLevel="1" x14ac:dyDescent="0.25">
      <c r="A3217" s="175" t="s">
        <v>447</v>
      </c>
      <c r="B3217" s="175" t="s">
        <v>448</v>
      </c>
      <c r="C3217" s="175" t="s">
        <v>185</v>
      </c>
      <c r="D3217" s="175" t="s">
        <v>186</v>
      </c>
      <c r="E3217" s="175"/>
      <c r="F3217" s="174">
        <v>48</v>
      </c>
      <c r="G3217" s="174">
        <v>0</v>
      </c>
      <c r="H3217" s="174">
        <v>0</v>
      </c>
      <c r="I3217" s="174">
        <v>0</v>
      </c>
      <c r="J3217" s="174">
        <v>0</v>
      </c>
      <c r="K3217" s="174">
        <v>0</v>
      </c>
      <c r="L3217" s="174">
        <v>0</v>
      </c>
      <c r="M3217" s="174">
        <v>0</v>
      </c>
      <c r="N3217" s="174">
        <v>48</v>
      </c>
    </row>
    <row r="3218" spans="1:14" hidden="1" outlineLevel="1" x14ac:dyDescent="0.25">
      <c r="A3218" s="175" t="s">
        <v>447</v>
      </c>
      <c r="B3218" s="175" t="s">
        <v>448</v>
      </c>
      <c r="C3218" s="175" t="s">
        <v>187</v>
      </c>
      <c r="D3218" s="175" t="s">
        <v>188</v>
      </c>
      <c r="E3218" s="175"/>
      <c r="F3218" s="174">
        <v>0</v>
      </c>
      <c r="G3218" s="174">
        <v>0</v>
      </c>
      <c r="H3218" s="174">
        <v>0</v>
      </c>
      <c r="I3218" s="174">
        <v>0</v>
      </c>
      <c r="J3218" s="174">
        <v>0</v>
      </c>
      <c r="K3218" s="174">
        <v>0</v>
      </c>
      <c r="L3218" s="174">
        <v>0</v>
      </c>
      <c r="M3218" s="174">
        <v>0</v>
      </c>
      <c r="N3218" s="174">
        <v>0</v>
      </c>
    </row>
    <row r="3219" spans="1:14" hidden="1" outlineLevel="1" x14ac:dyDescent="0.25">
      <c r="A3219" s="175" t="s">
        <v>447</v>
      </c>
      <c r="B3219" s="175" t="s">
        <v>448</v>
      </c>
      <c r="C3219" s="175" t="s">
        <v>189</v>
      </c>
      <c r="D3219" s="175" t="s">
        <v>190</v>
      </c>
      <c r="E3219" s="175"/>
      <c r="F3219" s="174">
        <v>0</v>
      </c>
      <c r="G3219" s="174">
        <v>0</v>
      </c>
      <c r="H3219" s="174">
        <v>0</v>
      </c>
      <c r="I3219" s="174">
        <v>0</v>
      </c>
      <c r="J3219" s="174">
        <v>0</v>
      </c>
      <c r="K3219" s="174">
        <v>0</v>
      </c>
      <c r="L3219" s="174">
        <v>0</v>
      </c>
      <c r="M3219" s="174">
        <v>0</v>
      </c>
      <c r="N3219" s="174">
        <v>0</v>
      </c>
    </row>
    <row r="3220" spans="1:14" hidden="1" outlineLevel="1" x14ac:dyDescent="0.25">
      <c r="A3220" s="175" t="s">
        <v>447</v>
      </c>
      <c r="B3220" s="175" t="s">
        <v>448</v>
      </c>
      <c r="C3220" s="175" t="s">
        <v>191</v>
      </c>
      <c r="D3220" s="175" t="s">
        <v>192</v>
      </c>
      <c r="E3220" s="175"/>
      <c r="F3220" s="174">
        <v>0</v>
      </c>
      <c r="G3220" s="174">
        <v>18912</v>
      </c>
      <c r="H3220" s="174">
        <v>0</v>
      </c>
      <c r="I3220" s="174">
        <v>0</v>
      </c>
      <c r="J3220" s="174">
        <v>0</v>
      </c>
      <c r="K3220" s="174">
        <v>864</v>
      </c>
      <c r="L3220" s="174">
        <v>0</v>
      </c>
      <c r="M3220" s="174">
        <v>0</v>
      </c>
      <c r="N3220" s="174">
        <v>19776</v>
      </c>
    </row>
    <row r="3221" spans="1:14" hidden="1" outlineLevel="1" x14ac:dyDescent="0.25">
      <c r="A3221" s="175" t="s">
        <v>447</v>
      </c>
      <c r="B3221" s="175" t="s">
        <v>448</v>
      </c>
      <c r="C3221" s="175" t="s">
        <v>193</v>
      </c>
      <c r="D3221" s="175" t="s">
        <v>194</v>
      </c>
      <c r="E3221" s="175"/>
      <c r="F3221" s="174">
        <v>0</v>
      </c>
      <c r="G3221" s="174">
        <v>0</v>
      </c>
      <c r="H3221" s="174">
        <v>0</v>
      </c>
      <c r="I3221" s="174">
        <v>0</v>
      </c>
      <c r="J3221" s="174">
        <v>0</v>
      </c>
      <c r="K3221" s="174">
        <v>0</v>
      </c>
      <c r="L3221" s="174">
        <v>0</v>
      </c>
      <c r="M3221" s="174">
        <v>0</v>
      </c>
      <c r="N3221" s="174">
        <v>0</v>
      </c>
    </row>
    <row r="3222" spans="1:14" hidden="1" outlineLevel="1" x14ac:dyDescent="0.25">
      <c r="A3222" s="175" t="s">
        <v>447</v>
      </c>
      <c r="B3222" s="175" t="s">
        <v>448</v>
      </c>
      <c r="C3222" s="175" t="s">
        <v>195</v>
      </c>
      <c r="D3222" s="175" t="s">
        <v>196</v>
      </c>
      <c r="E3222" s="175"/>
      <c r="F3222" s="174">
        <v>0</v>
      </c>
      <c r="G3222" s="174">
        <v>0</v>
      </c>
      <c r="H3222" s="174">
        <v>0</v>
      </c>
      <c r="I3222" s="174">
        <v>0</v>
      </c>
      <c r="J3222" s="174">
        <v>96</v>
      </c>
      <c r="K3222" s="174">
        <v>0</v>
      </c>
      <c r="L3222" s="174">
        <v>0</v>
      </c>
      <c r="M3222" s="174">
        <v>0</v>
      </c>
      <c r="N3222" s="174">
        <v>96</v>
      </c>
    </row>
    <row r="3223" spans="1:14" hidden="1" outlineLevel="1" x14ac:dyDescent="0.25">
      <c r="A3223" s="175" t="s">
        <v>447</v>
      </c>
      <c r="B3223" s="175" t="s">
        <v>448</v>
      </c>
      <c r="C3223" s="175" t="s">
        <v>197</v>
      </c>
      <c r="D3223" s="175" t="s">
        <v>198</v>
      </c>
      <c r="E3223" s="175"/>
      <c r="F3223" s="174">
        <v>0</v>
      </c>
      <c r="G3223" s="174">
        <v>0</v>
      </c>
      <c r="H3223" s="174">
        <v>0</v>
      </c>
      <c r="I3223" s="174">
        <v>0</v>
      </c>
      <c r="J3223" s="174">
        <v>64</v>
      </c>
      <c r="K3223" s="174">
        <v>0</v>
      </c>
      <c r="L3223" s="174">
        <v>0</v>
      </c>
      <c r="M3223" s="174">
        <v>0</v>
      </c>
      <c r="N3223" s="174">
        <v>64</v>
      </c>
    </row>
    <row r="3224" spans="1:14" hidden="1" outlineLevel="1" x14ac:dyDescent="0.25">
      <c r="A3224" s="175" t="s">
        <v>447</v>
      </c>
      <c r="B3224" s="175" t="s">
        <v>448</v>
      </c>
      <c r="C3224" s="175" t="s">
        <v>199</v>
      </c>
      <c r="D3224" s="175" t="s">
        <v>200</v>
      </c>
      <c r="E3224" s="175"/>
      <c r="F3224" s="174">
        <v>288</v>
      </c>
      <c r="G3224" s="174">
        <v>0</v>
      </c>
      <c r="H3224" s="174">
        <v>0</v>
      </c>
      <c r="I3224" s="174">
        <v>0</v>
      </c>
      <c r="J3224" s="174">
        <v>0</v>
      </c>
      <c r="K3224" s="174">
        <v>0</v>
      </c>
      <c r="L3224" s="174">
        <v>0</v>
      </c>
      <c r="M3224" s="174">
        <v>0</v>
      </c>
      <c r="N3224" s="174">
        <v>288</v>
      </c>
    </row>
    <row r="3225" spans="1:14" hidden="1" outlineLevel="1" x14ac:dyDescent="0.25">
      <c r="A3225" s="175" t="s">
        <v>447</v>
      </c>
      <c r="B3225" s="175" t="s">
        <v>448</v>
      </c>
      <c r="C3225" s="175" t="s">
        <v>201</v>
      </c>
      <c r="D3225" s="175" t="s">
        <v>202</v>
      </c>
      <c r="E3225" s="175"/>
      <c r="F3225" s="174">
        <v>192</v>
      </c>
      <c r="G3225" s="174">
        <v>0</v>
      </c>
      <c r="H3225" s="174">
        <v>0</v>
      </c>
      <c r="I3225" s="174">
        <v>0</v>
      </c>
      <c r="J3225" s="174">
        <v>0</v>
      </c>
      <c r="K3225" s="174">
        <v>0</v>
      </c>
      <c r="L3225" s="174">
        <v>0</v>
      </c>
      <c r="M3225" s="174">
        <v>0</v>
      </c>
      <c r="N3225" s="174">
        <v>192</v>
      </c>
    </row>
    <row r="3226" spans="1:14" hidden="1" outlineLevel="1" x14ac:dyDescent="0.25">
      <c r="A3226" s="175" t="s">
        <v>447</v>
      </c>
      <c r="B3226" s="175" t="s">
        <v>448</v>
      </c>
      <c r="C3226" s="175" t="s">
        <v>203</v>
      </c>
      <c r="D3226" s="175" t="s">
        <v>204</v>
      </c>
      <c r="E3226" s="175"/>
      <c r="F3226" s="174">
        <v>136320</v>
      </c>
      <c r="G3226" s="174">
        <v>0</v>
      </c>
      <c r="H3226" s="174">
        <v>0</v>
      </c>
      <c r="I3226" s="174">
        <v>0</v>
      </c>
      <c r="J3226" s="174">
        <v>0</v>
      </c>
      <c r="K3226" s="174">
        <v>0</v>
      </c>
      <c r="L3226" s="174">
        <v>0</v>
      </c>
      <c r="M3226" s="174">
        <v>0</v>
      </c>
      <c r="N3226" s="174">
        <v>136320</v>
      </c>
    </row>
    <row r="3227" spans="1:14" hidden="1" outlineLevel="1" x14ac:dyDescent="0.25">
      <c r="A3227" s="175" t="s">
        <v>447</v>
      </c>
      <c r="B3227" s="175" t="s">
        <v>448</v>
      </c>
      <c r="C3227" s="175" t="s">
        <v>205</v>
      </c>
      <c r="D3227" s="175" t="s">
        <v>206</v>
      </c>
      <c r="E3227" s="175"/>
      <c r="F3227" s="174">
        <v>26800</v>
      </c>
      <c r="G3227" s="174">
        <v>0</v>
      </c>
      <c r="H3227" s="174">
        <v>0</v>
      </c>
      <c r="I3227" s="174">
        <v>0</v>
      </c>
      <c r="J3227" s="174">
        <v>0</v>
      </c>
      <c r="K3227" s="174">
        <v>0</v>
      </c>
      <c r="L3227" s="174">
        <v>0</v>
      </c>
      <c r="M3227" s="174">
        <v>0</v>
      </c>
      <c r="N3227" s="174">
        <v>26800</v>
      </c>
    </row>
    <row r="3228" spans="1:14" hidden="1" outlineLevel="1" x14ac:dyDescent="0.25">
      <c r="A3228" s="175" t="s">
        <v>447</v>
      </c>
      <c r="B3228" s="175" t="s">
        <v>448</v>
      </c>
      <c r="C3228" s="175" t="s">
        <v>207</v>
      </c>
      <c r="D3228" s="175" t="s">
        <v>208</v>
      </c>
      <c r="E3228" s="175"/>
      <c r="F3228" s="174">
        <v>0</v>
      </c>
      <c r="G3228" s="174">
        <v>0</v>
      </c>
      <c r="H3228" s="174">
        <v>0</v>
      </c>
      <c r="I3228" s="174">
        <v>0</v>
      </c>
      <c r="J3228" s="174">
        <v>0</v>
      </c>
      <c r="K3228" s="174">
        <v>0</v>
      </c>
      <c r="L3228" s="174">
        <v>0</v>
      </c>
      <c r="M3228" s="174">
        <v>0</v>
      </c>
      <c r="N3228" s="174">
        <v>0</v>
      </c>
    </row>
    <row r="3229" spans="1:14" hidden="1" outlineLevel="1" x14ac:dyDescent="0.25">
      <c r="A3229" s="175" t="s">
        <v>447</v>
      </c>
      <c r="B3229" s="175" t="s">
        <v>448</v>
      </c>
      <c r="C3229" s="175" t="s">
        <v>209</v>
      </c>
      <c r="D3229" s="175" t="s">
        <v>210</v>
      </c>
      <c r="E3229" s="175"/>
      <c r="F3229" s="174">
        <v>253216</v>
      </c>
      <c r="G3229" s="174">
        <v>63520</v>
      </c>
      <c r="H3229" s="174">
        <v>0</v>
      </c>
      <c r="I3229" s="174">
        <v>0</v>
      </c>
      <c r="J3229" s="174">
        <v>29824</v>
      </c>
      <c r="K3229" s="174">
        <v>4064</v>
      </c>
      <c r="L3229" s="174">
        <v>0</v>
      </c>
      <c r="M3229" s="174">
        <v>0</v>
      </c>
      <c r="N3229" s="174">
        <v>350624</v>
      </c>
    </row>
    <row r="3230" spans="1:14" hidden="1" outlineLevel="1" x14ac:dyDescent="0.25">
      <c r="D3230" s="173" t="s">
        <v>211</v>
      </c>
      <c r="E3230" s="173"/>
    </row>
    <row r="3231" spans="1:14" hidden="1" outlineLevel="1" x14ac:dyDescent="0.25">
      <c r="A3231" s="175" t="s">
        <v>447</v>
      </c>
      <c r="B3231" s="175" t="s">
        <v>448</v>
      </c>
      <c r="C3231" s="175" t="s">
        <v>212</v>
      </c>
      <c r="D3231" s="175" t="s">
        <v>213</v>
      </c>
      <c r="E3231" s="175"/>
      <c r="F3231" s="174">
        <v>0</v>
      </c>
      <c r="G3231" s="174">
        <v>0</v>
      </c>
      <c r="H3231" s="174">
        <v>0</v>
      </c>
      <c r="I3231" s="174">
        <v>0</v>
      </c>
      <c r="J3231" s="174">
        <v>0</v>
      </c>
      <c r="K3231" s="174">
        <v>0</v>
      </c>
      <c r="L3231" s="174">
        <v>0</v>
      </c>
      <c r="M3231" s="174">
        <v>0</v>
      </c>
      <c r="N3231" s="174">
        <v>0</v>
      </c>
    </row>
    <row r="3232" spans="1:14" hidden="1" outlineLevel="1" x14ac:dyDescent="0.25">
      <c r="A3232" s="175" t="s">
        <v>447</v>
      </c>
      <c r="B3232" s="175" t="s">
        <v>448</v>
      </c>
      <c r="C3232" s="175" t="s">
        <v>214</v>
      </c>
      <c r="D3232" s="175" t="s">
        <v>215</v>
      </c>
      <c r="E3232" s="175"/>
      <c r="F3232" s="174">
        <v>0</v>
      </c>
      <c r="G3232" s="174">
        <v>0</v>
      </c>
      <c r="H3232" s="174">
        <v>0</v>
      </c>
      <c r="I3232" s="174">
        <v>0</v>
      </c>
      <c r="J3232" s="174">
        <v>0</v>
      </c>
      <c r="K3232" s="174">
        <v>0</v>
      </c>
      <c r="L3232" s="174">
        <v>0</v>
      </c>
      <c r="M3232" s="174">
        <v>0</v>
      </c>
      <c r="N3232" s="174">
        <v>0</v>
      </c>
    </row>
    <row r="3233" spans="1:14" hidden="1" outlineLevel="1" x14ac:dyDescent="0.25">
      <c r="A3233" s="175" t="s">
        <v>447</v>
      </c>
      <c r="B3233" s="175" t="s">
        <v>448</v>
      </c>
      <c r="C3233" s="175" t="s">
        <v>216</v>
      </c>
      <c r="D3233" s="175" t="s">
        <v>217</v>
      </c>
      <c r="E3233" s="175"/>
      <c r="F3233" s="174">
        <v>0</v>
      </c>
      <c r="G3233" s="174">
        <v>0</v>
      </c>
      <c r="H3233" s="174">
        <v>0</v>
      </c>
      <c r="I3233" s="174">
        <v>0</v>
      </c>
      <c r="J3233" s="174">
        <v>0</v>
      </c>
      <c r="K3233" s="174">
        <v>0</v>
      </c>
      <c r="L3233" s="174">
        <v>0</v>
      </c>
      <c r="M3233" s="174">
        <v>0</v>
      </c>
      <c r="N3233" s="174">
        <v>0</v>
      </c>
    </row>
    <row r="3234" spans="1:14" hidden="1" outlineLevel="1" x14ac:dyDescent="0.25">
      <c r="A3234" s="175" t="s">
        <v>447</v>
      </c>
      <c r="B3234" s="175" t="s">
        <v>448</v>
      </c>
      <c r="C3234" s="175" t="s">
        <v>218</v>
      </c>
      <c r="D3234" s="175" t="s">
        <v>219</v>
      </c>
      <c r="E3234" s="175"/>
      <c r="F3234" s="174">
        <v>0</v>
      </c>
      <c r="G3234" s="174">
        <v>0</v>
      </c>
      <c r="H3234" s="174">
        <v>0</v>
      </c>
      <c r="I3234" s="174">
        <v>0</v>
      </c>
      <c r="J3234" s="174">
        <v>0</v>
      </c>
      <c r="K3234" s="174">
        <v>0</v>
      </c>
      <c r="L3234" s="174">
        <v>0</v>
      </c>
      <c r="M3234" s="174">
        <v>0</v>
      </c>
      <c r="N3234" s="174">
        <v>0</v>
      </c>
    </row>
    <row r="3235" spans="1:14" hidden="1" outlineLevel="1" x14ac:dyDescent="0.25">
      <c r="A3235" s="175" t="s">
        <v>447</v>
      </c>
      <c r="B3235" s="175" t="s">
        <v>448</v>
      </c>
      <c r="C3235" s="175" t="s">
        <v>482</v>
      </c>
      <c r="D3235" s="175" t="s">
        <v>483</v>
      </c>
      <c r="E3235" s="175"/>
      <c r="F3235" s="174">
        <v>0</v>
      </c>
      <c r="G3235" s="174">
        <v>0</v>
      </c>
      <c r="H3235" s="174">
        <v>0</v>
      </c>
      <c r="I3235" s="174">
        <v>0</v>
      </c>
      <c r="J3235" s="174">
        <v>0</v>
      </c>
      <c r="K3235" s="174">
        <v>0</v>
      </c>
      <c r="L3235" s="174">
        <v>0</v>
      </c>
      <c r="M3235" s="174">
        <v>0</v>
      </c>
      <c r="N3235" s="174">
        <v>0</v>
      </c>
    </row>
    <row r="3236" spans="1:14" hidden="1" outlineLevel="1" x14ac:dyDescent="0.25">
      <c r="A3236" s="175" t="s">
        <v>447</v>
      </c>
      <c r="B3236" s="175" t="s">
        <v>448</v>
      </c>
      <c r="C3236" s="175" t="s">
        <v>484</v>
      </c>
      <c r="D3236" s="175" t="s">
        <v>220</v>
      </c>
      <c r="E3236" s="175"/>
      <c r="F3236" s="174">
        <v>0</v>
      </c>
      <c r="G3236" s="174">
        <v>0</v>
      </c>
      <c r="H3236" s="174">
        <v>0</v>
      </c>
      <c r="I3236" s="174">
        <v>0</v>
      </c>
      <c r="J3236" s="174">
        <v>0</v>
      </c>
      <c r="K3236" s="174">
        <v>0</v>
      </c>
      <c r="L3236" s="174">
        <v>0</v>
      </c>
      <c r="M3236" s="174">
        <v>0</v>
      </c>
      <c r="N3236" s="174">
        <v>0</v>
      </c>
    </row>
    <row r="3237" spans="1:14" hidden="1" outlineLevel="1" x14ac:dyDescent="0.25"/>
    <row r="3238" spans="1:14" hidden="1" outlineLevel="1" x14ac:dyDescent="0.25"/>
    <row r="3239" spans="1:14" hidden="1" outlineLevel="1" x14ac:dyDescent="0.25">
      <c r="A3239" s="173" t="s">
        <v>449</v>
      </c>
    </row>
    <row r="3240" spans="1:14" hidden="1" outlineLevel="1" x14ac:dyDescent="0.25">
      <c r="A3240" s="175" t="s">
        <v>6</v>
      </c>
      <c r="B3240" s="175" t="s">
        <v>143</v>
      </c>
      <c r="C3240" s="175" t="s">
        <v>14</v>
      </c>
      <c r="D3240" s="173" t="s">
        <v>144</v>
      </c>
      <c r="E3240" s="173"/>
      <c r="F3240" s="174" t="s">
        <v>145</v>
      </c>
      <c r="G3240" s="174" t="s">
        <v>146</v>
      </c>
      <c r="H3240" s="174" t="s">
        <v>147</v>
      </c>
      <c r="I3240" s="174" t="s">
        <v>148</v>
      </c>
      <c r="J3240" s="174" t="s">
        <v>149</v>
      </c>
      <c r="K3240" s="174" t="s">
        <v>150</v>
      </c>
      <c r="L3240" s="174" t="s">
        <v>151</v>
      </c>
      <c r="M3240" s="174" t="s">
        <v>152</v>
      </c>
      <c r="N3240" s="174" t="s">
        <v>5</v>
      </c>
    </row>
    <row r="3241" spans="1:14" hidden="1" outlineLevel="1" x14ac:dyDescent="0.25">
      <c r="A3241" s="175" t="s">
        <v>450</v>
      </c>
      <c r="B3241" s="175" t="s">
        <v>451</v>
      </c>
      <c r="C3241" s="175" t="s">
        <v>155</v>
      </c>
      <c r="D3241" s="175" t="s">
        <v>156</v>
      </c>
      <c r="E3241" s="175"/>
      <c r="F3241" s="174">
        <v>0</v>
      </c>
      <c r="G3241" s="174">
        <v>0</v>
      </c>
      <c r="H3241" s="174">
        <v>0</v>
      </c>
      <c r="I3241" s="174">
        <v>0</v>
      </c>
      <c r="J3241" s="174">
        <v>0</v>
      </c>
      <c r="K3241" s="174">
        <v>0</v>
      </c>
      <c r="L3241" s="174">
        <v>0</v>
      </c>
      <c r="M3241" s="174">
        <v>0</v>
      </c>
      <c r="N3241" s="174">
        <v>0</v>
      </c>
    </row>
    <row r="3242" spans="1:14" hidden="1" outlineLevel="1" x14ac:dyDescent="0.25">
      <c r="A3242" s="175" t="s">
        <v>450</v>
      </c>
      <c r="B3242" s="175" t="s">
        <v>451</v>
      </c>
      <c r="C3242" s="175" t="s">
        <v>157</v>
      </c>
      <c r="D3242" s="175" t="s">
        <v>158</v>
      </c>
      <c r="E3242" s="175"/>
      <c r="F3242" s="174">
        <v>0</v>
      </c>
      <c r="G3242" s="174">
        <v>0</v>
      </c>
      <c r="H3242" s="174">
        <v>0</v>
      </c>
      <c r="I3242" s="174">
        <v>0</v>
      </c>
      <c r="J3242" s="174">
        <v>26432</v>
      </c>
      <c r="K3242" s="174">
        <v>0</v>
      </c>
      <c r="L3242" s="174">
        <v>0</v>
      </c>
      <c r="M3242" s="174">
        <v>0</v>
      </c>
      <c r="N3242" s="174">
        <v>26432</v>
      </c>
    </row>
    <row r="3243" spans="1:14" hidden="1" outlineLevel="1" x14ac:dyDescent="0.25">
      <c r="A3243" s="175" t="s">
        <v>450</v>
      </c>
      <c r="B3243" s="175" t="s">
        <v>451</v>
      </c>
      <c r="C3243" s="175" t="s">
        <v>159</v>
      </c>
      <c r="D3243" s="175" t="s">
        <v>160</v>
      </c>
      <c r="E3243" s="175"/>
      <c r="F3243" s="174">
        <v>0</v>
      </c>
      <c r="G3243" s="174">
        <v>40416</v>
      </c>
      <c r="H3243" s="174">
        <v>0</v>
      </c>
      <c r="I3243" s="174">
        <v>0</v>
      </c>
      <c r="J3243" s="174">
        <v>0</v>
      </c>
      <c r="K3243" s="174">
        <v>0</v>
      </c>
      <c r="L3243" s="174">
        <v>0</v>
      </c>
      <c r="M3243" s="174">
        <v>0</v>
      </c>
      <c r="N3243" s="174">
        <v>40416</v>
      </c>
    </row>
    <row r="3244" spans="1:14" hidden="1" outlineLevel="1" x14ac:dyDescent="0.25">
      <c r="A3244" s="175" t="s">
        <v>450</v>
      </c>
      <c r="B3244" s="175" t="s">
        <v>451</v>
      </c>
      <c r="C3244" s="175" t="s">
        <v>161</v>
      </c>
      <c r="D3244" s="175" t="s">
        <v>162</v>
      </c>
      <c r="E3244" s="175"/>
      <c r="F3244" s="174">
        <v>1344</v>
      </c>
      <c r="G3244" s="174">
        <v>14528</v>
      </c>
      <c r="H3244" s="174">
        <v>0</v>
      </c>
      <c r="I3244" s="174">
        <v>0</v>
      </c>
      <c r="J3244" s="174">
        <v>8304</v>
      </c>
      <c r="K3244" s="174">
        <v>848</v>
      </c>
      <c r="L3244" s="174">
        <v>0</v>
      </c>
      <c r="M3244" s="174">
        <v>0</v>
      </c>
      <c r="N3244" s="174">
        <v>25024</v>
      </c>
    </row>
    <row r="3245" spans="1:14" hidden="1" outlineLevel="1" x14ac:dyDescent="0.25">
      <c r="A3245" s="175" t="s">
        <v>450</v>
      </c>
      <c r="B3245" s="175" t="s">
        <v>451</v>
      </c>
      <c r="C3245" s="175" t="s">
        <v>163</v>
      </c>
      <c r="D3245" s="175" t="s">
        <v>164</v>
      </c>
      <c r="E3245" s="175"/>
      <c r="F3245" s="174">
        <v>0</v>
      </c>
      <c r="G3245" s="174">
        <v>0</v>
      </c>
      <c r="H3245" s="174">
        <v>0</v>
      </c>
      <c r="I3245" s="174">
        <v>0</v>
      </c>
      <c r="J3245" s="174">
        <v>0</v>
      </c>
      <c r="K3245" s="174">
        <v>0</v>
      </c>
      <c r="L3245" s="174">
        <v>0</v>
      </c>
      <c r="M3245" s="174">
        <v>0</v>
      </c>
      <c r="N3245" s="174">
        <v>0</v>
      </c>
    </row>
    <row r="3246" spans="1:14" hidden="1" outlineLevel="1" x14ac:dyDescent="0.25">
      <c r="A3246" s="175" t="s">
        <v>450</v>
      </c>
      <c r="B3246" s="175" t="s">
        <v>451</v>
      </c>
      <c r="C3246" s="175" t="s">
        <v>165</v>
      </c>
      <c r="D3246" s="175" t="s">
        <v>166</v>
      </c>
      <c r="E3246" s="175"/>
      <c r="F3246" s="174">
        <v>0</v>
      </c>
      <c r="G3246" s="174">
        <v>0</v>
      </c>
      <c r="H3246" s="174">
        <v>0</v>
      </c>
      <c r="I3246" s="174">
        <v>0</v>
      </c>
      <c r="J3246" s="174">
        <v>0</v>
      </c>
      <c r="K3246" s="174">
        <v>0</v>
      </c>
      <c r="L3246" s="174">
        <v>0</v>
      </c>
      <c r="M3246" s="174">
        <v>0</v>
      </c>
      <c r="N3246" s="174">
        <v>0</v>
      </c>
    </row>
    <row r="3247" spans="1:14" hidden="1" outlineLevel="1" x14ac:dyDescent="0.25">
      <c r="A3247" s="175" t="s">
        <v>450</v>
      </c>
      <c r="B3247" s="175" t="s">
        <v>451</v>
      </c>
      <c r="C3247" s="175" t="s">
        <v>167</v>
      </c>
      <c r="D3247" s="175" t="s">
        <v>168</v>
      </c>
      <c r="E3247" s="175"/>
      <c r="F3247" s="174">
        <v>0</v>
      </c>
      <c r="G3247" s="174">
        <v>0</v>
      </c>
      <c r="H3247" s="174">
        <v>0</v>
      </c>
      <c r="I3247" s="174">
        <v>0</v>
      </c>
      <c r="J3247" s="174">
        <v>0</v>
      </c>
      <c r="K3247" s="174">
        <v>0</v>
      </c>
      <c r="L3247" s="174">
        <v>0</v>
      </c>
      <c r="M3247" s="174">
        <v>0</v>
      </c>
      <c r="N3247" s="174">
        <v>0</v>
      </c>
    </row>
    <row r="3248" spans="1:14" hidden="1" outlineLevel="1" x14ac:dyDescent="0.25">
      <c r="A3248" s="175" t="s">
        <v>450</v>
      </c>
      <c r="B3248" s="175" t="s">
        <v>451</v>
      </c>
      <c r="C3248" s="175" t="s">
        <v>169</v>
      </c>
      <c r="D3248" s="175" t="s">
        <v>170</v>
      </c>
      <c r="E3248" s="175"/>
      <c r="F3248" s="174">
        <v>0</v>
      </c>
      <c r="G3248" s="174">
        <v>0</v>
      </c>
      <c r="H3248" s="174">
        <v>0</v>
      </c>
      <c r="I3248" s="174">
        <v>0</v>
      </c>
      <c r="J3248" s="174">
        <v>7808</v>
      </c>
      <c r="K3248" s="174">
        <v>0</v>
      </c>
      <c r="L3248" s="174">
        <v>0</v>
      </c>
      <c r="M3248" s="174">
        <v>0</v>
      </c>
      <c r="N3248" s="174">
        <v>7808</v>
      </c>
    </row>
    <row r="3249" spans="1:14" hidden="1" outlineLevel="1" x14ac:dyDescent="0.25">
      <c r="A3249" s="175" t="s">
        <v>450</v>
      </c>
      <c r="B3249" s="175" t="s">
        <v>451</v>
      </c>
      <c r="C3249" s="175" t="s">
        <v>171</v>
      </c>
      <c r="D3249" s="175" t="s">
        <v>172</v>
      </c>
      <c r="E3249" s="175"/>
      <c r="F3249" s="174">
        <v>0</v>
      </c>
      <c r="G3249" s="174">
        <v>2112</v>
      </c>
      <c r="H3249" s="174">
        <v>0</v>
      </c>
      <c r="I3249" s="174">
        <v>0</v>
      </c>
      <c r="J3249" s="174">
        <v>30656</v>
      </c>
      <c r="K3249" s="174">
        <v>0</v>
      </c>
      <c r="L3249" s="174">
        <v>0</v>
      </c>
      <c r="M3249" s="174">
        <v>0</v>
      </c>
      <c r="N3249" s="174">
        <v>32768</v>
      </c>
    </row>
    <row r="3250" spans="1:14" hidden="1" outlineLevel="1" x14ac:dyDescent="0.25">
      <c r="A3250" s="175" t="s">
        <v>450</v>
      </c>
      <c r="B3250" s="175" t="s">
        <v>451</v>
      </c>
      <c r="C3250" s="175" t="s">
        <v>173</v>
      </c>
      <c r="D3250" s="175" t="s">
        <v>174</v>
      </c>
      <c r="E3250" s="175"/>
      <c r="F3250" s="174">
        <v>0</v>
      </c>
      <c r="G3250" s="174">
        <v>64</v>
      </c>
      <c r="H3250" s="174">
        <v>0</v>
      </c>
      <c r="I3250" s="174">
        <v>0</v>
      </c>
      <c r="J3250" s="174">
        <v>0</v>
      </c>
      <c r="K3250" s="174">
        <v>0</v>
      </c>
      <c r="L3250" s="174">
        <v>0</v>
      </c>
      <c r="M3250" s="174">
        <v>0</v>
      </c>
      <c r="N3250" s="174">
        <v>64</v>
      </c>
    </row>
    <row r="3251" spans="1:14" hidden="1" outlineLevel="1" x14ac:dyDescent="0.25">
      <c r="A3251" s="175" t="s">
        <v>450</v>
      </c>
      <c r="B3251" s="175" t="s">
        <v>451</v>
      </c>
      <c r="C3251" s="175" t="s">
        <v>175</v>
      </c>
      <c r="D3251" s="175" t="s">
        <v>176</v>
      </c>
      <c r="E3251" s="175"/>
      <c r="F3251" s="174">
        <v>0</v>
      </c>
      <c r="G3251" s="174">
        <v>0</v>
      </c>
      <c r="H3251" s="174">
        <v>0</v>
      </c>
      <c r="I3251" s="174">
        <v>0</v>
      </c>
      <c r="J3251" s="174">
        <v>0</v>
      </c>
      <c r="K3251" s="174">
        <v>34768</v>
      </c>
      <c r="L3251" s="174">
        <v>0</v>
      </c>
      <c r="M3251" s="174">
        <v>0</v>
      </c>
      <c r="N3251" s="174">
        <v>34768</v>
      </c>
    </row>
    <row r="3252" spans="1:14" hidden="1" outlineLevel="1" x14ac:dyDescent="0.25">
      <c r="A3252" s="175" t="s">
        <v>450</v>
      </c>
      <c r="B3252" s="175" t="s">
        <v>451</v>
      </c>
      <c r="C3252" s="175" t="s">
        <v>177</v>
      </c>
      <c r="D3252" s="175" t="s">
        <v>178</v>
      </c>
      <c r="E3252" s="175"/>
      <c r="F3252" s="174">
        <v>72384</v>
      </c>
      <c r="G3252" s="174">
        <v>0</v>
      </c>
      <c r="H3252" s="174">
        <v>0</v>
      </c>
      <c r="I3252" s="174">
        <v>0</v>
      </c>
      <c r="J3252" s="174">
        <v>0</v>
      </c>
      <c r="K3252" s="174">
        <v>0</v>
      </c>
      <c r="L3252" s="174">
        <v>0</v>
      </c>
      <c r="M3252" s="174">
        <v>0</v>
      </c>
      <c r="N3252" s="174">
        <v>72384</v>
      </c>
    </row>
    <row r="3253" spans="1:14" hidden="1" outlineLevel="1" x14ac:dyDescent="0.25">
      <c r="A3253" s="175" t="s">
        <v>450</v>
      </c>
      <c r="B3253" s="175" t="s">
        <v>451</v>
      </c>
      <c r="C3253" s="175" t="s">
        <v>179</v>
      </c>
      <c r="D3253" s="175" t="s">
        <v>180</v>
      </c>
      <c r="E3253" s="175"/>
      <c r="F3253" s="174">
        <v>2400</v>
      </c>
      <c r="G3253" s="174">
        <v>0</v>
      </c>
      <c r="H3253" s="174">
        <v>0</v>
      </c>
      <c r="I3253" s="174">
        <v>0</v>
      </c>
      <c r="J3253" s="174">
        <v>0</v>
      </c>
      <c r="K3253" s="174">
        <v>0</v>
      </c>
      <c r="L3253" s="174">
        <v>0</v>
      </c>
      <c r="M3253" s="174">
        <v>0</v>
      </c>
      <c r="N3253" s="174">
        <v>2400</v>
      </c>
    </row>
    <row r="3254" spans="1:14" hidden="1" outlineLevel="1" x14ac:dyDescent="0.25">
      <c r="A3254" s="175" t="s">
        <v>450</v>
      </c>
      <c r="B3254" s="175" t="s">
        <v>451</v>
      </c>
      <c r="C3254" s="175" t="s">
        <v>181</v>
      </c>
      <c r="D3254" s="175" t="s">
        <v>182</v>
      </c>
      <c r="E3254" s="175"/>
      <c r="F3254" s="174">
        <v>0</v>
      </c>
      <c r="G3254" s="174">
        <v>0</v>
      </c>
      <c r="H3254" s="174">
        <v>0</v>
      </c>
      <c r="I3254" s="174">
        <v>0</v>
      </c>
      <c r="J3254" s="174">
        <v>0</v>
      </c>
      <c r="K3254" s="174">
        <v>0</v>
      </c>
      <c r="L3254" s="174">
        <v>0</v>
      </c>
      <c r="M3254" s="174">
        <v>0</v>
      </c>
      <c r="N3254" s="174">
        <v>0</v>
      </c>
    </row>
    <row r="3255" spans="1:14" hidden="1" outlineLevel="1" x14ac:dyDescent="0.25">
      <c r="A3255" s="175" t="s">
        <v>450</v>
      </c>
      <c r="B3255" s="175" t="s">
        <v>451</v>
      </c>
      <c r="C3255" s="175" t="s">
        <v>183</v>
      </c>
      <c r="D3255" s="175" t="s">
        <v>184</v>
      </c>
      <c r="E3255" s="175"/>
      <c r="F3255" s="174">
        <v>0</v>
      </c>
      <c r="G3255" s="174">
        <v>0</v>
      </c>
      <c r="H3255" s="174">
        <v>0</v>
      </c>
      <c r="I3255" s="174">
        <v>0</v>
      </c>
      <c r="J3255" s="174">
        <v>0</v>
      </c>
      <c r="K3255" s="174">
        <v>0</v>
      </c>
      <c r="L3255" s="174">
        <v>0</v>
      </c>
      <c r="M3255" s="174">
        <v>0</v>
      </c>
      <c r="N3255" s="174">
        <v>0</v>
      </c>
    </row>
    <row r="3256" spans="1:14" hidden="1" outlineLevel="1" x14ac:dyDescent="0.25">
      <c r="A3256" s="175" t="s">
        <v>450</v>
      </c>
      <c r="B3256" s="175" t="s">
        <v>451</v>
      </c>
      <c r="C3256" s="175" t="s">
        <v>185</v>
      </c>
      <c r="D3256" s="175" t="s">
        <v>186</v>
      </c>
      <c r="E3256" s="175"/>
      <c r="F3256" s="174">
        <v>48</v>
      </c>
      <c r="G3256" s="174">
        <v>0</v>
      </c>
      <c r="H3256" s="174">
        <v>0</v>
      </c>
      <c r="I3256" s="174">
        <v>0</v>
      </c>
      <c r="J3256" s="174">
        <v>0</v>
      </c>
      <c r="K3256" s="174">
        <v>44368</v>
      </c>
      <c r="L3256" s="174">
        <v>0</v>
      </c>
      <c r="M3256" s="174">
        <v>0</v>
      </c>
      <c r="N3256" s="174">
        <v>44416</v>
      </c>
    </row>
    <row r="3257" spans="1:14" hidden="1" outlineLevel="1" x14ac:dyDescent="0.25">
      <c r="A3257" s="175" t="s">
        <v>450</v>
      </c>
      <c r="B3257" s="175" t="s">
        <v>451</v>
      </c>
      <c r="C3257" s="175" t="s">
        <v>187</v>
      </c>
      <c r="D3257" s="175" t="s">
        <v>188</v>
      </c>
      <c r="E3257" s="175"/>
      <c r="F3257" s="174">
        <v>0</v>
      </c>
      <c r="G3257" s="174">
        <v>0</v>
      </c>
      <c r="H3257" s="174">
        <v>0</v>
      </c>
      <c r="I3257" s="174">
        <v>0</v>
      </c>
      <c r="J3257" s="174">
        <v>0</v>
      </c>
      <c r="K3257" s="174">
        <v>0</v>
      </c>
      <c r="L3257" s="174">
        <v>0</v>
      </c>
      <c r="M3257" s="174">
        <v>0</v>
      </c>
      <c r="N3257" s="174">
        <v>0</v>
      </c>
    </row>
    <row r="3258" spans="1:14" hidden="1" outlineLevel="1" x14ac:dyDescent="0.25">
      <c r="A3258" s="175" t="s">
        <v>450</v>
      </c>
      <c r="B3258" s="175" t="s">
        <v>451</v>
      </c>
      <c r="C3258" s="175" t="s">
        <v>189</v>
      </c>
      <c r="D3258" s="175" t="s">
        <v>190</v>
      </c>
      <c r="E3258" s="175"/>
      <c r="F3258" s="174">
        <v>0</v>
      </c>
      <c r="G3258" s="174">
        <v>0</v>
      </c>
      <c r="H3258" s="174">
        <v>0</v>
      </c>
      <c r="I3258" s="174">
        <v>0</v>
      </c>
      <c r="J3258" s="174">
        <v>0</v>
      </c>
      <c r="K3258" s="174">
        <v>0</v>
      </c>
      <c r="L3258" s="174">
        <v>0</v>
      </c>
      <c r="M3258" s="174">
        <v>0</v>
      </c>
      <c r="N3258" s="174">
        <v>0</v>
      </c>
    </row>
    <row r="3259" spans="1:14" hidden="1" outlineLevel="1" x14ac:dyDescent="0.25">
      <c r="A3259" s="175" t="s">
        <v>450</v>
      </c>
      <c r="B3259" s="175" t="s">
        <v>451</v>
      </c>
      <c r="C3259" s="175" t="s">
        <v>191</v>
      </c>
      <c r="D3259" s="175" t="s">
        <v>192</v>
      </c>
      <c r="E3259" s="175"/>
      <c r="F3259" s="174">
        <v>0</v>
      </c>
      <c r="G3259" s="174">
        <v>28528</v>
      </c>
      <c r="H3259" s="174">
        <v>0</v>
      </c>
      <c r="I3259" s="174">
        <v>0</v>
      </c>
      <c r="J3259" s="174">
        <v>0</v>
      </c>
      <c r="K3259" s="174">
        <v>0</v>
      </c>
      <c r="L3259" s="174">
        <v>0</v>
      </c>
      <c r="M3259" s="174">
        <v>0</v>
      </c>
      <c r="N3259" s="174">
        <v>28528</v>
      </c>
    </row>
    <row r="3260" spans="1:14" hidden="1" outlineLevel="1" x14ac:dyDescent="0.25">
      <c r="A3260" s="175" t="s">
        <v>450</v>
      </c>
      <c r="B3260" s="175" t="s">
        <v>451</v>
      </c>
      <c r="C3260" s="175" t="s">
        <v>193</v>
      </c>
      <c r="D3260" s="175" t="s">
        <v>194</v>
      </c>
      <c r="E3260" s="175"/>
      <c r="F3260" s="174">
        <v>0</v>
      </c>
      <c r="G3260" s="174">
        <v>0</v>
      </c>
      <c r="H3260" s="174">
        <v>0</v>
      </c>
      <c r="I3260" s="174">
        <v>0</v>
      </c>
      <c r="J3260" s="174">
        <v>6944</v>
      </c>
      <c r="K3260" s="174">
        <v>0</v>
      </c>
      <c r="L3260" s="174">
        <v>0</v>
      </c>
      <c r="M3260" s="174">
        <v>0</v>
      </c>
      <c r="N3260" s="174">
        <v>6944</v>
      </c>
    </row>
    <row r="3261" spans="1:14" hidden="1" outlineLevel="1" x14ac:dyDescent="0.25">
      <c r="A3261" s="175" t="s">
        <v>450</v>
      </c>
      <c r="B3261" s="175" t="s">
        <v>451</v>
      </c>
      <c r="C3261" s="175" t="s">
        <v>195</v>
      </c>
      <c r="D3261" s="175" t="s">
        <v>196</v>
      </c>
      <c r="E3261" s="175"/>
      <c r="F3261" s="174">
        <v>0</v>
      </c>
      <c r="G3261" s="174">
        <v>0</v>
      </c>
      <c r="H3261" s="174">
        <v>0</v>
      </c>
      <c r="I3261" s="174">
        <v>0</v>
      </c>
      <c r="J3261" s="174">
        <v>11712</v>
      </c>
      <c r="K3261" s="174">
        <v>0</v>
      </c>
      <c r="L3261" s="174">
        <v>0</v>
      </c>
      <c r="M3261" s="174">
        <v>0</v>
      </c>
      <c r="N3261" s="174">
        <v>11712</v>
      </c>
    </row>
    <row r="3262" spans="1:14" hidden="1" outlineLevel="1" x14ac:dyDescent="0.25">
      <c r="A3262" s="175" t="s">
        <v>450</v>
      </c>
      <c r="B3262" s="175" t="s">
        <v>451</v>
      </c>
      <c r="C3262" s="175" t="s">
        <v>197</v>
      </c>
      <c r="D3262" s="175" t="s">
        <v>198</v>
      </c>
      <c r="E3262" s="175"/>
      <c r="F3262" s="174">
        <v>0</v>
      </c>
      <c r="G3262" s="174">
        <v>0</v>
      </c>
      <c r="H3262" s="174">
        <v>0</v>
      </c>
      <c r="I3262" s="174">
        <v>0</v>
      </c>
      <c r="J3262" s="174">
        <v>0</v>
      </c>
      <c r="K3262" s="174">
        <v>0</v>
      </c>
      <c r="L3262" s="174">
        <v>0</v>
      </c>
      <c r="M3262" s="174">
        <v>0</v>
      </c>
      <c r="N3262" s="174">
        <v>0</v>
      </c>
    </row>
    <row r="3263" spans="1:14" hidden="1" outlineLevel="1" x14ac:dyDescent="0.25">
      <c r="A3263" s="175" t="s">
        <v>450</v>
      </c>
      <c r="B3263" s="175" t="s">
        <v>451</v>
      </c>
      <c r="C3263" s="175" t="s">
        <v>199</v>
      </c>
      <c r="D3263" s="175" t="s">
        <v>200</v>
      </c>
      <c r="E3263" s="175"/>
      <c r="F3263" s="174">
        <v>240</v>
      </c>
      <c r="G3263" s="174">
        <v>0</v>
      </c>
      <c r="H3263" s="174">
        <v>0</v>
      </c>
      <c r="I3263" s="174">
        <v>0</v>
      </c>
      <c r="J3263" s="174">
        <v>0</v>
      </c>
      <c r="K3263" s="174">
        <v>0</v>
      </c>
      <c r="L3263" s="174">
        <v>0</v>
      </c>
      <c r="M3263" s="174">
        <v>0</v>
      </c>
      <c r="N3263" s="174">
        <v>240</v>
      </c>
    </row>
    <row r="3264" spans="1:14" hidden="1" outlineLevel="1" x14ac:dyDescent="0.25">
      <c r="A3264" s="175" t="s">
        <v>450</v>
      </c>
      <c r="B3264" s="175" t="s">
        <v>451</v>
      </c>
      <c r="C3264" s="175" t="s">
        <v>201</v>
      </c>
      <c r="D3264" s="175" t="s">
        <v>202</v>
      </c>
      <c r="E3264" s="175"/>
      <c r="F3264" s="174">
        <v>7824</v>
      </c>
      <c r="G3264" s="174">
        <v>0</v>
      </c>
      <c r="H3264" s="174">
        <v>0</v>
      </c>
      <c r="I3264" s="174">
        <v>0</v>
      </c>
      <c r="J3264" s="174">
        <v>1920</v>
      </c>
      <c r="K3264" s="174">
        <v>0</v>
      </c>
      <c r="L3264" s="174">
        <v>0</v>
      </c>
      <c r="M3264" s="174">
        <v>0</v>
      </c>
      <c r="N3264" s="174">
        <v>9744</v>
      </c>
    </row>
    <row r="3265" spans="1:14" hidden="1" outlineLevel="1" x14ac:dyDescent="0.25">
      <c r="A3265" s="175" t="s">
        <v>450</v>
      </c>
      <c r="B3265" s="175" t="s">
        <v>451</v>
      </c>
      <c r="C3265" s="175" t="s">
        <v>203</v>
      </c>
      <c r="D3265" s="175" t="s">
        <v>204</v>
      </c>
      <c r="E3265" s="175"/>
      <c r="F3265" s="174">
        <v>134160</v>
      </c>
      <c r="G3265" s="174">
        <v>0</v>
      </c>
      <c r="H3265" s="174">
        <v>0</v>
      </c>
      <c r="I3265" s="174">
        <v>0</v>
      </c>
      <c r="J3265" s="174">
        <v>0</v>
      </c>
      <c r="K3265" s="174">
        <v>0</v>
      </c>
      <c r="L3265" s="174">
        <v>0</v>
      </c>
      <c r="M3265" s="174">
        <v>0</v>
      </c>
      <c r="N3265" s="174">
        <v>134160</v>
      </c>
    </row>
    <row r="3266" spans="1:14" hidden="1" outlineLevel="1" x14ac:dyDescent="0.25">
      <c r="A3266" s="175" t="s">
        <v>450</v>
      </c>
      <c r="B3266" s="175" t="s">
        <v>451</v>
      </c>
      <c r="C3266" s="175" t="s">
        <v>205</v>
      </c>
      <c r="D3266" s="175" t="s">
        <v>206</v>
      </c>
      <c r="E3266" s="175"/>
      <c r="F3266" s="174">
        <v>22992</v>
      </c>
      <c r="G3266" s="174">
        <v>0</v>
      </c>
      <c r="H3266" s="174">
        <v>0</v>
      </c>
      <c r="I3266" s="174">
        <v>0</v>
      </c>
      <c r="J3266" s="174">
        <v>0</v>
      </c>
      <c r="K3266" s="174">
        <v>0</v>
      </c>
      <c r="L3266" s="174">
        <v>0</v>
      </c>
      <c r="M3266" s="174">
        <v>0</v>
      </c>
      <c r="N3266" s="174">
        <v>22992</v>
      </c>
    </row>
    <row r="3267" spans="1:14" hidden="1" outlineLevel="1" x14ac:dyDescent="0.25">
      <c r="A3267" s="175" t="s">
        <v>450</v>
      </c>
      <c r="B3267" s="175" t="s">
        <v>451</v>
      </c>
      <c r="C3267" s="175" t="s">
        <v>207</v>
      </c>
      <c r="D3267" s="175" t="s">
        <v>208</v>
      </c>
      <c r="E3267" s="175"/>
      <c r="F3267" s="174">
        <v>0</v>
      </c>
      <c r="G3267" s="174">
        <v>0</v>
      </c>
      <c r="H3267" s="174">
        <v>0</v>
      </c>
      <c r="I3267" s="174">
        <v>0</v>
      </c>
      <c r="J3267" s="174">
        <v>0</v>
      </c>
      <c r="K3267" s="174">
        <v>0</v>
      </c>
      <c r="L3267" s="174">
        <v>0</v>
      </c>
      <c r="M3267" s="174">
        <v>0</v>
      </c>
      <c r="N3267" s="174">
        <v>0</v>
      </c>
    </row>
    <row r="3268" spans="1:14" hidden="1" outlineLevel="1" x14ac:dyDescent="0.25">
      <c r="A3268" s="175" t="s">
        <v>450</v>
      </c>
      <c r="B3268" s="175" t="s">
        <v>451</v>
      </c>
      <c r="C3268" s="175" t="s">
        <v>209</v>
      </c>
      <c r="D3268" s="175" t="s">
        <v>210</v>
      </c>
      <c r="E3268" s="175"/>
      <c r="F3268" s="174">
        <v>241392</v>
      </c>
      <c r="G3268" s="174">
        <v>85648</v>
      </c>
      <c r="H3268" s="174">
        <v>0</v>
      </c>
      <c r="I3268" s="174">
        <v>0</v>
      </c>
      <c r="J3268" s="174">
        <v>93776</v>
      </c>
      <c r="K3268" s="174">
        <v>79984</v>
      </c>
      <c r="L3268" s="174">
        <v>0</v>
      </c>
      <c r="M3268" s="174">
        <v>0</v>
      </c>
      <c r="N3268" s="174">
        <v>500800</v>
      </c>
    </row>
    <row r="3269" spans="1:14" hidden="1" outlineLevel="1" x14ac:dyDescent="0.25">
      <c r="D3269" s="173" t="s">
        <v>211</v>
      </c>
      <c r="E3269" s="173"/>
    </row>
    <row r="3270" spans="1:14" hidden="1" outlineLevel="1" x14ac:dyDescent="0.25">
      <c r="A3270" s="175" t="s">
        <v>450</v>
      </c>
      <c r="B3270" s="175" t="s">
        <v>451</v>
      </c>
      <c r="C3270" s="175" t="s">
        <v>212</v>
      </c>
      <c r="D3270" s="175" t="s">
        <v>213</v>
      </c>
      <c r="E3270" s="175"/>
      <c r="F3270" s="174">
        <v>0</v>
      </c>
      <c r="G3270" s="174">
        <v>0</v>
      </c>
      <c r="H3270" s="174">
        <v>0</v>
      </c>
      <c r="I3270" s="174">
        <v>0</v>
      </c>
      <c r="J3270" s="174">
        <v>0</v>
      </c>
      <c r="K3270" s="174">
        <v>0</v>
      </c>
      <c r="L3270" s="174">
        <v>0</v>
      </c>
      <c r="M3270" s="174">
        <v>0</v>
      </c>
      <c r="N3270" s="174">
        <v>0</v>
      </c>
    </row>
    <row r="3271" spans="1:14" hidden="1" outlineLevel="1" x14ac:dyDescent="0.25">
      <c r="A3271" s="175" t="s">
        <v>450</v>
      </c>
      <c r="B3271" s="175" t="s">
        <v>451</v>
      </c>
      <c r="C3271" s="175" t="s">
        <v>214</v>
      </c>
      <c r="D3271" s="175" t="s">
        <v>215</v>
      </c>
      <c r="E3271" s="175"/>
      <c r="F3271" s="174">
        <v>0</v>
      </c>
      <c r="G3271" s="174">
        <v>0</v>
      </c>
      <c r="H3271" s="174">
        <v>0</v>
      </c>
      <c r="I3271" s="174">
        <v>0</v>
      </c>
      <c r="J3271" s="174">
        <v>0</v>
      </c>
      <c r="K3271" s="174">
        <v>0</v>
      </c>
      <c r="L3271" s="174">
        <v>0</v>
      </c>
      <c r="M3271" s="174">
        <v>0</v>
      </c>
      <c r="N3271" s="174">
        <v>0</v>
      </c>
    </row>
    <row r="3272" spans="1:14" hidden="1" outlineLevel="1" x14ac:dyDescent="0.25">
      <c r="A3272" s="175" t="s">
        <v>450</v>
      </c>
      <c r="B3272" s="175" t="s">
        <v>451</v>
      </c>
      <c r="C3272" s="175" t="s">
        <v>216</v>
      </c>
      <c r="D3272" s="175" t="s">
        <v>217</v>
      </c>
      <c r="E3272" s="175"/>
      <c r="F3272" s="174">
        <v>0</v>
      </c>
      <c r="G3272" s="174">
        <v>0</v>
      </c>
      <c r="H3272" s="174">
        <v>0</v>
      </c>
      <c r="I3272" s="174">
        <v>0</v>
      </c>
      <c r="J3272" s="174">
        <v>0</v>
      </c>
      <c r="K3272" s="174">
        <v>0</v>
      </c>
      <c r="L3272" s="174">
        <v>0</v>
      </c>
      <c r="M3272" s="174">
        <v>0</v>
      </c>
      <c r="N3272" s="174">
        <v>0</v>
      </c>
    </row>
    <row r="3273" spans="1:14" hidden="1" outlineLevel="1" x14ac:dyDescent="0.25">
      <c r="A3273" s="175" t="s">
        <v>450</v>
      </c>
      <c r="B3273" s="175" t="s">
        <v>451</v>
      </c>
      <c r="C3273" s="175" t="s">
        <v>218</v>
      </c>
      <c r="D3273" s="175" t="s">
        <v>219</v>
      </c>
      <c r="E3273" s="175"/>
      <c r="F3273" s="174">
        <v>0</v>
      </c>
      <c r="G3273" s="174">
        <v>0</v>
      </c>
      <c r="H3273" s="174">
        <v>0</v>
      </c>
      <c r="I3273" s="174">
        <v>0</v>
      </c>
      <c r="J3273" s="174">
        <v>0</v>
      </c>
      <c r="K3273" s="174">
        <v>0</v>
      </c>
      <c r="L3273" s="174">
        <v>0</v>
      </c>
      <c r="M3273" s="174">
        <v>0</v>
      </c>
      <c r="N3273" s="174">
        <v>0</v>
      </c>
    </row>
    <row r="3274" spans="1:14" hidden="1" outlineLevel="1" x14ac:dyDescent="0.25">
      <c r="A3274" s="175" t="s">
        <v>450</v>
      </c>
      <c r="B3274" s="175" t="s">
        <v>451</v>
      </c>
      <c r="C3274" s="175" t="s">
        <v>482</v>
      </c>
      <c r="D3274" s="175" t="s">
        <v>483</v>
      </c>
      <c r="E3274" s="175"/>
      <c r="F3274" s="174">
        <v>0</v>
      </c>
      <c r="G3274" s="174">
        <v>0</v>
      </c>
      <c r="H3274" s="174">
        <v>0</v>
      </c>
      <c r="I3274" s="174">
        <v>0</v>
      </c>
      <c r="J3274" s="174">
        <v>0</v>
      </c>
      <c r="K3274" s="174">
        <v>0</v>
      </c>
      <c r="L3274" s="174">
        <v>0</v>
      </c>
      <c r="M3274" s="174">
        <v>0</v>
      </c>
      <c r="N3274" s="174">
        <v>0</v>
      </c>
    </row>
    <row r="3275" spans="1:14" hidden="1" outlineLevel="1" x14ac:dyDescent="0.25">
      <c r="A3275" s="175" t="s">
        <v>450</v>
      </c>
      <c r="B3275" s="175" t="s">
        <v>451</v>
      </c>
      <c r="C3275" s="175" t="s">
        <v>484</v>
      </c>
      <c r="D3275" s="175" t="s">
        <v>220</v>
      </c>
      <c r="E3275" s="175"/>
      <c r="F3275" s="174">
        <v>0</v>
      </c>
      <c r="G3275" s="174">
        <v>0</v>
      </c>
      <c r="H3275" s="174">
        <v>0</v>
      </c>
      <c r="I3275" s="174">
        <v>0</v>
      </c>
      <c r="J3275" s="174">
        <v>0</v>
      </c>
      <c r="K3275" s="174">
        <v>0</v>
      </c>
      <c r="L3275" s="174">
        <v>0</v>
      </c>
      <c r="M3275" s="174">
        <v>0</v>
      </c>
      <c r="N3275" s="174">
        <v>0</v>
      </c>
    </row>
    <row r="3276" spans="1:14" hidden="1" outlineLevel="1" x14ac:dyDescent="0.25"/>
    <row r="3277" spans="1:14" hidden="1" outlineLevel="1" x14ac:dyDescent="0.25"/>
    <row r="3278" spans="1:14" hidden="1" outlineLevel="1" x14ac:dyDescent="0.25">
      <c r="A3278" s="173" t="s">
        <v>452</v>
      </c>
    </row>
    <row r="3279" spans="1:14" hidden="1" outlineLevel="1" x14ac:dyDescent="0.25">
      <c r="A3279" s="175" t="s">
        <v>6</v>
      </c>
      <c r="B3279" s="175" t="s">
        <v>143</v>
      </c>
      <c r="C3279" s="175" t="s">
        <v>14</v>
      </c>
      <c r="D3279" s="173" t="s">
        <v>144</v>
      </c>
      <c r="E3279" s="173"/>
      <c r="F3279" s="174" t="s">
        <v>145</v>
      </c>
      <c r="G3279" s="174" t="s">
        <v>146</v>
      </c>
      <c r="H3279" s="174" t="s">
        <v>147</v>
      </c>
      <c r="I3279" s="174" t="s">
        <v>148</v>
      </c>
      <c r="J3279" s="174" t="s">
        <v>149</v>
      </c>
      <c r="K3279" s="174" t="s">
        <v>150</v>
      </c>
      <c r="L3279" s="174" t="s">
        <v>151</v>
      </c>
      <c r="M3279" s="174" t="s">
        <v>152</v>
      </c>
      <c r="N3279" s="174" t="s">
        <v>5</v>
      </c>
    </row>
    <row r="3280" spans="1:14" hidden="1" outlineLevel="1" x14ac:dyDescent="0.25">
      <c r="A3280" s="175" t="s">
        <v>453</v>
      </c>
      <c r="B3280" s="175" t="s">
        <v>454</v>
      </c>
      <c r="C3280" s="175" t="s">
        <v>155</v>
      </c>
      <c r="D3280" s="175" t="s">
        <v>156</v>
      </c>
      <c r="E3280" s="175"/>
      <c r="F3280" s="174">
        <v>0</v>
      </c>
      <c r="G3280" s="174">
        <v>0</v>
      </c>
      <c r="H3280" s="174">
        <v>0</v>
      </c>
      <c r="I3280" s="174">
        <v>0</v>
      </c>
      <c r="J3280" s="174">
        <v>0</v>
      </c>
      <c r="K3280" s="174">
        <v>0</v>
      </c>
      <c r="L3280" s="174">
        <v>0</v>
      </c>
      <c r="M3280" s="174">
        <v>0</v>
      </c>
      <c r="N3280" s="174">
        <v>0</v>
      </c>
    </row>
    <row r="3281" spans="1:14" hidden="1" outlineLevel="1" x14ac:dyDescent="0.25">
      <c r="A3281" s="175" t="s">
        <v>453</v>
      </c>
      <c r="B3281" s="175" t="s">
        <v>454</v>
      </c>
      <c r="C3281" s="175" t="s">
        <v>157</v>
      </c>
      <c r="D3281" s="175" t="s">
        <v>158</v>
      </c>
      <c r="E3281" s="175"/>
      <c r="F3281" s="174">
        <v>0</v>
      </c>
      <c r="G3281" s="174">
        <v>0</v>
      </c>
      <c r="H3281" s="174">
        <v>0</v>
      </c>
      <c r="I3281" s="174">
        <v>0</v>
      </c>
      <c r="J3281" s="174">
        <v>0</v>
      </c>
      <c r="K3281" s="174">
        <v>0</v>
      </c>
      <c r="L3281" s="174">
        <v>0</v>
      </c>
      <c r="M3281" s="174">
        <v>0</v>
      </c>
      <c r="N3281" s="174">
        <v>0</v>
      </c>
    </row>
    <row r="3282" spans="1:14" hidden="1" outlineLevel="1" x14ac:dyDescent="0.25">
      <c r="A3282" s="175" t="s">
        <v>453</v>
      </c>
      <c r="B3282" s="175" t="s">
        <v>454</v>
      </c>
      <c r="C3282" s="175" t="s">
        <v>159</v>
      </c>
      <c r="D3282" s="175" t="s">
        <v>160</v>
      </c>
      <c r="E3282" s="175"/>
      <c r="F3282" s="174">
        <v>0</v>
      </c>
      <c r="G3282" s="174">
        <v>28704</v>
      </c>
      <c r="H3282" s="174">
        <v>0</v>
      </c>
      <c r="I3282" s="174">
        <v>0</v>
      </c>
      <c r="J3282" s="174">
        <v>0</v>
      </c>
      <c r="K3282" s="174">
        <v>0</v>
      </c>
      <c r="L3282" s="174">
        <v>0</v>
      </c>
      <c r="M3282" s="174">
        <v>0</v>
      </c>
      <c r="N3282" s="174">
        <v>28704</v>
      </c>
    </row>
    <row r="3283" spans="1:14" hidden="1" outlineLevel="1" x14ac:dyDescent="0.25">
      <c r="A3283" s="175" t="s">
        <v>453</v>
      </c>
      <c r="B3283" s="175" t="s">
        <v>454</v>
      </c>
      <c r="C3283" s="175" t="s">
        <v>161</v>
      </c>
      <c r="D3283" s="175" t="s">
        <v>162</v>
      </c>
      <c r="E3283" s="175"/>
      <c r="F3283" s="174">
        <v>480</v>
      </c>
      <c r="G3283" s="174">
        <v>16448</v>
      </c>
      <c r="H3283" s="174">
        <v>0</v>
      </c>
      <c r="I3283" s="174">
        <v>0</v>
      </c>
      <c r="J3283" s="174">
        <v>480</v>
      </c>
      <c r="K3283" s="174">
        <v>0</v>
      </c>
      <c r="L3283" s="174">
        <v>0</v>
      </c>
      <c r="M3283" s="174">
        <v>0</v>
      </c>
      <c r="N3283" s="174">
        <v>17408</v>
      </c>
    </row>
    <row r="3284" spans="1:14" hidden="1" outlineLevel="1" x14ac:dyDescent="0.25">
      <c r="A3284" s="175" t="s">
        <v>453</v>
      </c>
      <c r="B3284" s="175" t="s">
        <v>454</v>
      </c>
      <c r="C3284" s="175" t="s">
        <v>163</v>
      </c>
      <c r="D3284" s="175" t="s">
        <v>164</v>
      </c>
      <c r="E3284" s="175"/>
      <c r="F3284" s="174">
        <v>0</v>
      </c>
      <c r="G3284" s="174">
        <v>0</v>
      </c>
      <c r="H3284" s="174">
        <v>0</v>
      </c>
      <c r="I3284" s="174">
        <v>0</v>
      </c>
      <c r="J3284" s="174">
        <v>0</v>
      </c>
      <c r="K3284" s="174">
        <v>0</v>
      </c>
      <c r="L3284" s="174">
        <v>0</v>
      </c>
      <c r="M3284" s="174">
        <v>0</v>
      </c>
      <c r="N3284" s="174">
        <v>0</v>
      </c>
    </row>
    <row r="3285" spans="1:14" hidden="1" outlineLevel="1" x14ac:dyDescent="0.25">
      <c r="A3285" s="175" t="s">
        <v>453</v>
      </c>
      <c r="B3285" s="175" t="s">
        <v>454</v>
      </c>
      <c r="C3285" s="175" t="s">
        <v>165</v>
      </c>
      <c r="D3285" s="175" t="s">
        <v>166</v>
      </c>
      <c r="E3285" s="175"/>
      <c r="F3285" s="174">
        <v>0</v>
      </c>
      <c r="G3285" s="174">
        <v>0</v>
      </c>
      <c r="H3285" s="174">
        <v>0</v>
      </c>
      <c r="I3285" s="174">
        <v>0</v>
      </c>
      <c r="J3285" s="174">
        <v>192</v>
      </c>
      <c r="K3285" s="174">
        <v>0</v>
      </c>
      <c r="L3285" s="174">
        <v>0</v>
      </c>
      <c r="M3285" s="174">
        <v>0</v>
      </c>
      <c r="N3285" s="174">
        <v>192</v>
      </c>
    </row>
    <row r="3286" spans="1:14" hidden="1" outlineLevel="1" x14ac:dyDescent="0.25">
      <c r="A3286" s="175" t="s">
        <v>453</v>
      </c>
      <c r="B3286" s="175" t="s">
        <v>454</v>
      </c>
      <c r="C3286" s="175" t="s">
        <v>167</v>
      </c>
      <c r="D3286" s="175" t="s">
        <v>168</v>
      </c>
      <c r="E3286" s="175"/>
      <c r="F3286" s="174">
        <v>0</v>
      </c>
      <c r="G3286" s="174">
        <v>816</v>
      </c>
      <c r="H3286" s="174">
        <v>0</v>
      </c>
      <c r="I3286" s="174">
        <v>0</v>
      </c>
      <c r="J3286" s="174">
        <v>0</v>
      </c>
      <c r="K3286" s="174">
        <v>4096</v>
      </c>
      <c r="L3286" s="174">
        <v>0</v>
      </c>
      <c r="M3286" s="174">
        <v>0</v>
      </c>
      <c r="N3286" s="174">
        <v>4912</v>
      </c>
    </row>
    <row r="3287" spans="1:14" hidden="1" outlineLevel="1" x14ac:dyDescent="0.25">
      <c r="A3287" s="175" t="s">
        <v>453</v>
      </c>
      <c r="B3287" s="175" t="s">
        <v>454</v>
      </c>
      <c r="C3287" s="175" t="s">
        <v>169</v>
      </c>
      <c r="D3287" s="175" t="s">
        <v>170</v>
      </c>
      <c r="E3287" s="175"/>
      <c r="F3287" s="174">
        <v>0</v>
      </c>
      <c r="G3287" s="174">
        <v>0</v>
      </c>
      <c r="H3287" s="174">
        <v>0</v>
      </c>
      <c r="I3287" s="174">
        <v>0</v>
      </c>
      <c r="J3287" s="174">
        <v>0</v>
      </c>
      <c r="K3287" s="174">
        <v>0</v>
      </c>
      <c r="L3287" s="174">
        <v>0</v>
      </c>
      <c r="M3287" s="174">
        <v>0</v>
      </c>
      <c r="N3287" s="174">
        <v>0</v>
      </c>
    </row>
    <row r="3288" spans="1:14" hidden="1" outlineLevel="1" x14ac:dyDescent="0.25">
      <c r="A3288" s="175" t="s">
        <v>453</v>
      </c>
      <c r="B3288" s="175" t="s">
        <v>454</v>
      </c>
      <c r="C3288" s="175" t="s">
        <v>171</v>
      </c>
      <c r="D3288" s="175" t="s">
        <v>172</v>
      </c>
      <c r="E3288" s="175"/>
      <c r="F3288" s="174">
        <v>48</v>
      </c>
      <c r="G3288" s="174">
        <v>320</v>
      </c>
      <c r="H3288" s="174">
        <v>0</v>
      </c>
      <c r="I3288" s="174">
        <v>0</v>
      </c>
      <c r="J3288" s="174">
        <v>20064</v>
      </c>
      <c r="K3288" s="174">
        <v>0</v>
      </c>
      <c r="L3288" s="174">
        <v>0</v>
      </c>
      <c r="M3288" s="174">
        <v>0</v>
      </c>
      <c r="N3288" s="174">
        <v>20432</v>
      </c>
    </row>
    <row r="3289" spans="1:14" hidden="1" outlineLevel="1" x14ac:dyDescent="0.25">
      <c r="A3289" s="175" t="s">
        <v>453</v>
      </c>
      <c r="B3289" s="175" t="s">
        <v>454</v>
      </c>
      <c r="C3289" s="175" t="s">
        <v>173</v>
      </c>
      <c r="D3289" s="175" t="s">
        <v>174</v>
      </c>
      <c r="E3289" s="175"/>
      <c r="F3289" s="174">
        <v>0</v>
      </c>
      <c r="G3289" s="174">
        <v>448</v>
      </c>
      <c r="H3289" s="174">
        <v>0</v>
      </c>
      <c r="I3289" s="174">
        <v>0</v>
      </c>
      <c r="J3289" s="174">
        <v>0</v>
      </c>
      <c r="K3289" s="174">
        <v>0</v>
      </c>
      <c r="L3289" s="174">
        <v>0</v>
      </c>
      <c r="M3289" s="174">
        <v>0</v>
      </c>
      <c r="N3289" s="174">
        <v>448</v>
      </c>
    </row>
    <row r="3290" spans="1:14" hidden="1" outlineLevel="1" x14ac:dyDescent="0.25">
      <c r="A3290" s="175" t="s">
        <v>453</v>
      </c>
      <c r="B3290" s="175" t="s">
        <v>454</v>
      </c>
      <c r="C3290" s="175" t="s">
        <v>175</v>
      </c>
      <c r="D3290" s="175" t="s">
        <v>176</v>
      </c>
      <c r="E3290" s="175"/>
      <c r="F3290" s="174">
        <v>0</v>
      </c>
      <c r="G3290" s="174">
        <v>0</v>
      </c>
      <c r="H3290" s="174">
        <v>0</v>
      </c>
      <c r="I3290" s="174">
        <v>0</v>
      </c>
      <c r="J3290" s="174">
        <v>0</v>
      </c>
      <c r="K3290" s="174">
        <v>0</v>
      </c>
      <c r="L3290" s="174">
        <v>0</v>
      </c>
      <c r="M3290" s="174">
        <v>0</v>
      </c>
      <c r="N3290" s="174">
        <v>0</v>
      </c>
    </row>
    <row r="3291" spans="1:14" hidden="1" outlineLevel="1" x14ac:dyDescent="0.25">
      <c r="A3291" s="175" t="s">
        <v>453</v>
      </c>
      <c r="B3291" s="175" t="s">
        <v>454</v>
      </c>
      <c r="C3291" s="175" t="s">
        <v>177</v>
      </c>
      <c r="D3291" s="175" t="s">
        <v>178</v>
      </c>
      <c r="E3291" s="175"/>
      <c r="F3291" s="174">
        <v>64752</v>
      </c>
      <c r="G3291" s="174">
        <v>0</v>
      </c>
      <c r="H3291" s="174">
        <v>0</v>
      </c>
      <c r="I3291" s="174">
        <v>0</v>
      </c>
      <c r="J3291" s="174">
        <v>0</v>
      </c>
      <c r="K3291" s="174">
        <v>0</v>
      </c>
      <c r="L3291" s="174">
        <v>0</v>
      </c>
      <c r="M3291" s="174">
        <v>0</v>
      </c>
      <c r="N3291" s="174">
        <v>64752</v>
      </c>
    </row>
    <row r="3292" spans="1:14" hidden="1" outlineLevel="1" x14ac:dyDescent="0.25">
      <c r="A3292" s="175" t="s">
        <v>453</v>
      </c>
      <c r="B3292" s="175" t="s">
        <v>454</v>
      </c>
      <c r="C3292" s="175" t="s">
        <v>179</v>
      </c>
      <c r="D3292" s="175" t="s">
        <v>180</v>
      </c>
      <c r="E3292" s="175"/>
      <c r="F3292" s="174">
        <v>4400</v>
      </c>
      <c r="G3292" s="174">
        <v>0</v>
      </c>
      <c r="H3292" s="174">
        <v>0</v>
      </c>
      <c r="I3292" s="174">
        <v>0</v>
      </c>
      <c r="J3292" s="174">
        <v>0</v>
      </c>
      <c r="K3292" s="174">
        <v>0</v>
      </c>
      <c r="L3292" s="174">
        <v>0</v>
      </c>
      <c r="M3292" s="174">
        <v>0</v>
      </c>
      <c r="N3292" s="174">
        <v>4400</v>
      </c>
    </row>
    <row r="3293" spans="1:14" hidden="1" outlineLevel="1" x14ac:dyDescent="0.25">
      <c r="A3293" s="175" t="s">
        <v>453</v>
      </c>
      <c r="B3293" s="175" t="s">
        <v>454</v>
      </c>
      <c r="C3293" s="175" t="s">
        <v>181</v>
      </c>
      <c r="D3293" s="175" t="s">
        <v>182</v>
      </c>
      <c r="E3293" s="175"/>
      <c r="F3293" s="174">
        <v>0</v>
      </c>
      <c r="G3293" s="174">
        <v>0</v>
      </c>
      <c r="H3293" s="174">
        <v>0</v>
      </c>
      <c r="I3293" s="174">
        <v>0</v>
      </c>
      <c r="J3293" s="174">
        <v>0</v>
      </c>
      <c r="K3293" s="174">
        <v>0</v>
      </c>
      <c r="L3293" s="174">
        <v>0</v>
      </c>
      <c r="M3293" s="174">
        <v>0</v>
      </c>
      <c r="N3293" s="174">
        <v>0</v>
      </c>
    </row>
    <row r="3294" spans="1:14" hidden="1" outlineLevel="1" x14ac:dyDescent="0.25">
      <c r="A3294" s="175" t="s">
        <v>453</v>
      </c>
      <c r="B3294" s="175" t="s">
        <v>454</v>
      </c>
      <c r="C3294" s="175" t="s">
        <v>183</v>
      </c>
      <c r="D3294" s="175" t="s">
        <v>184</v>
      </c>
      <c r="E3294" s="175"/>
      <c r="F3294" s="174">
        <v>0</v>
      </c>
      <c r="G3294" s="174">
        <v>0</v>
      </c>
      <c r="H3294" s="174">
        <v>0</v>
      </c>
      <c r="I3294" s="174">
        <v>0</v>
      </c>
      <c r="J3294" s="174">
        <v>0</v>
      </c>
      <c r="K3294" s="174">
        <v>0</v>
      </c>
      <c r="L3294" s="174">
        <v>0</v>
      </c>
      <c r="M3294" s="174">
        <v>0</v>
      </c>
      <c r="N3294" s="174">
        <v>0</v>
      </c>
    </row>
    <row r="3295" spans="1:14" hidden="1" outlineLevel="1" x14ac:dyDescent="0.25">
      <c r="A3295" s="175" t="s">
        <v>453</v>
      </c>
      <c r="B3295" s="175" t="s">
        <v>454</v>
      </c>
      <c r="C3295" s="175" t="s">
        <v>185</v>
      </c>
      <c r="D3295" s="175" t="s">
        <v>186</v>
      </c>
      <c r="E3295" s="175"/>
      <c r="F3295" s="174">
        <v>0</v>
      </c>
      <c r="G3295" s="174">
        <v>0</v>
      </c>
      <c r="H3295" s="174">
        <v>0</v>
      </c>
      <c r="I3295" s="174">
        <v>0</v>
      </c>
      <c r="J3295" s="174">
        <v>0</v>
      </c>
      <c r="K3295" s="174">
        <v>0</v>
      </c>
      <c r="L3295" s="174">
        <v>0</v>
      </c>
      <c r="M3295" s="174">
        <v>0</v>
      </c>
      <c r="N3295" s="174">
        <v>0</v>
      </c>
    </row>
    <row r="3296" spans="1:14" hidden="1" outlineLevel="1" x14ac:dyDescent="0.25">
      <c r="A3296" s="175" t="s">
        <v>453</v>
      </c>
      <c r="B3296" s="175" t="s">
        <v>454</v>
      </c>
      <c r="C3296" s="175" t="s">
        <v>187</v>
      </c>
      <c r="D3296" s="175" t="s">
        <v>188</v>
      </c>
      <c r="E3296" s="175"/>
      <c r="F3296" s="174">
        <v>0</v>
      </c>
      <c r="G3296" s="174">
        <v>0</v>
      </c>
      <c r="H3296" s="174">
        <v>0</v>
      </c>
      <c r="I3296" s="174">
        <v>0</v>
      </c>
      <c r="J3296" s="174">
        <v>0</v>
      </c>
      <c r="K3296" s="174">
        <v>0</v>
      </c>
      <c r="L3296" s="174">
        <v>0</v>
      </c>
      <c r="M3296" s="174">
        <v>0</v>
      </c>
      <c r="N3296" s="174">
        <v>0</v>
      </c>
    </row>
    <row r="3297" spans="1:14" hidden="1" outlineLevel="1" x14ac:dyDescent="0.25">
      <c r="A3297" s="175" t="s">
        <v>453</v>
      </c>
      <c r="B3297" s="175" t="s">
        <v>454</v>
      </c>
      <c r="C3297" s="175" t="s">
        <v>189</v>
      </c>
      <c r="D3297" s="175" t="s">
        <v>190</v>
      </c>
      <c r="E3297" s="175"/>
      <c r="F3297" s="174">
        <v>0</v>
      </c>
      <c r="G3297" s="174">
        <v>0</v>
      </c>
      <c r="H3297" s="174">
        <v>0</v>
      </c>
      <c r="I3297" s="174">
        <v>0</v>
      </c>
      <c r="J3297" s="174">
        <v>0</v>
      </c>
      <c r="K3297" s="174">
        <v>0</v>
      </c>
      <c r="L3297" s="174">
        <v>0</v>
      </c>
      <c r="M3297" s="174">
        <v>0</v>
      </c>
      <c r="N3297" s="174">
        <v>0</v>
      </c>
    </row>
    <row r="3298" spans="1:14" hidden="1" outlineLevel="1" x14ac:dyDescent="0.25">
      <c r="A3298" s="175" t="s">
        <v>453</v>
      </c>
      <c r="B3298" s="175" t="s">
        <v>454</v>
      </c>
      <c r="C3298" s="175" t="s">
        <v>191</v>
      </c>
      <c r="D3298" s="175" t="s">
        <v>192</v>
      </c>
      <c r="E3298" s="175"/>
      <c r="F3298" s="174">
        <v>0</v>
      </c>
      <c r="G3298" s="174">
        <v>17456</v>
      </c>
      <c r="H3298" s="174">
        <v>0</v>
      </c>
      <c r="I3298" s="174">
        <v>0</v>
      </c>
      <c r="J3298" s="174">
        <v>0</v>
      </c>
      <c r="K3298" s="174">
        <v>0</v>
      </c>
      <c r="L3298" s="174">
        <v>0</v>
      </c>
      <c r="M3298" s="174">
        <v>0</v>
      </c>
      <c r="N3298" s="174">
        <v>17456</v>
      </c>
    </row>
    <row r="3299" spans="1:14" hidden="1" outlineLevel="1" x14ac:dyDescent="0.25">
      <c r="A3299" s="175" t="s">
        <v>453</v>
      </c>
      <c r="B3299" s="175" t="s">
        <v>454</v>
      </c>
      <c r="C3299" s="175" t="s">
        <v>193</v>
      </c>
      <c r="D3299" s="175" t="s">
        <v>194</v>
      </c>
      <c r="E3299" s="175"/>
      <c r="F3299" s="174">
        <v>0</v>
      </c>
      <c r="G3299" s="174">
        <v>0</v>
      </c>
      <c r="H3299" s="174">
        <v>0</v>
      </c>
      <c r="I3299" s="174">
        <v>0</v>
      </c>
      <c r="J3299" s="174">
        <v>0</v>
      </c>
      <c r="K3299" s="174">
        <v>0</v>
      </c>
      <c r="L3299" s="174">
        <v>0</v>
      </c>
      <c r="M3299" s="174">
        <v>0</v>
      </c>
      <c r="N3299" s="174">
        <v>0</v>
      </c>
    </row>
    <row r="3300" spans="1:14" hidden="1" outlineLevel="1" x14ac:dyDescent="0.25">
      <c r="A3300" s="175" t="s">
        <v>453</v>
      </c>
      <c r="B3300" s="175" t="s">
        <v>454</v>
      </c>
      <c r="C3300" s="175" t="s">
        <v>195</v>
      </c>
      <c r="D3300" s="175" t="s">
        <v>196</v>
      </c>
      <c r="E3300" s="175"/>
      <c r="F3300" s="174">
        <v>0</v>
      </c>
      <c r="G3300" s="174">
        <v>0</v>
      </c>
      <c r="H3300" s="174">
        <v>0</v>
      </c>
      <c r="I3300" s="174">
        <v>0</v>
      </c>
      <c r="J3300" s="174">
        <v>0</v>
      </c>
      <c r="K3300" s="174">
        <v>0</v>
      </c>
      <c r="L3300" s="174">
        <v>0</v>
      </c>
      <c r="M3300" s="174">
        <v>0</v>
      </c>
      <c r="N3300" s="174">
        <v>0</v>
      </c>
    </row>
    <row r="3301" spans="1:14" hidden="1" outlineLevel="1" x14ac:dyDescent="0.25">
      <c r="A3301" s="175" t="s">
        <v>453</v>
      </c>
      <c r="B3301" s="175" t="s">
        <v>454</v>
      </c>
      <c r="C3301" s="175" t="s">
        <v>197</v>
      </c>
      <c r="D3301" s="175" t="s">
        <v>198</v>
      </c>
      <c r="E3301" s="175"/>
      <c r="F3301" s="174">
        <v>0</v>
      </c>
      <c r="G3301" s="174">
        <v>0</v>
      </c>
      <c r="H3301" s="174">
        <v>0</v>
      </c>
      <c r="I3301" s="174">
        <v>0</v>
      </c>
      <c r="J3301" s="174">
        <v>0</v>
      </c>
      <c r="K3301" s="174">
        <v>0</v>
      </c>
      <c r="L3301" s="174">
        <v>0</v>
      </c>
      <c r="M3301" s="174">
        <v>0</v>
      </c>
      <c r="N3301" s="174">
        <v>0</v>
      </c>
    </row>
    <row r="3302" spans="1:14" hidden="1" outlineLevel="1" x14ac:dyDescent="0.25">
      <c r="A3302" s="175" t="s">
        <v>453</v>
      </c>
      <c r="B3302" s="175" t="s">
        <v>454</v>
      </c>
      <c r="C3302" s="175" t="s">
        <v>199</v>
      </c>
      <c r="D3302" s="175" t="s">
        <v>200</v>
      </c>
      <c r="E3302" s="175"/>
      <c r="F3302" s="174">
        <v>48</v>
      </c>
      <c r="G3302" s="174">
        <v>0</v>
      </c>
      <c r="H3302" s="174">
        <v>0</v>
      </c>
      <c r="I3302" s="174">
        <v>0</v>
      </c>
      <c r="J3302" s="174">
        <v>0</v>
      </c>
      <c r="K3302" s="174">
        <v>0</v>
      </c>
      <c r="L3302" s="174">
        <v>0</v>
      </c>
      <c r="M3302" s="174">
        <v>0</v>
      </c>
      <c r="N3302" s="174">
        <v>48</v>
      </c>
    </row>
    <row r="3303" spans="1:14" hidden="1" outlineLevel="1" x14ac:dyDescent="0.25">
      <c r="A3303" s="175" t="s">
        <v>453</v>
      </c>
      <c r="B3303" s="175" t="s">
        <v>454</v>
      </c>
      <c r="C3303" s="175" t="s">
        <v>201</v>
      </c>
      <c r="D3303" s="175" t="s">
        <v>202</v>
      </c>
      <c r="E3303" s="175"/>
      <c r="F3303" s="174">
        <v>912</v>
      </c>
      <c r="G3303" s="174">
        <v>0</v>
      </c>
      <c r="H3303" s="174">
        <v>0</v>
      </c>
      <c r="I3303" s="174">
        <v>0</v>
      </c>
      <c r="J3303" s="174">
        <v>0</v>
      </c>
      <c r="K3303" s="174">
        <v>0</v>
      </c>
      <c r="L3303" s="174">
        <v>0</v>
      </c>
      <c r="M3303" s="174">
        <v>0</v>
      </c>
      <c r="N3303" s="174">
        <v>912</v>
      </c>
    </row>
    <row r="3304" spans="1:14" hidden="1" outlineLevel="1" x14ac:dyDescent="0.25">
      <c r="A3304" s="175" t="s">
        <v>453</v>
      </c>
      <c r="B3304" s="175" t="s">
        <v>454</v>
      </c>
      <c r="C3304" s="175" t="s">
        <v>203</v>
      </c>
      <c r="D3304" s="175" t="s">
        <v>204</v>
      </c>
      <c r="E3304" s="175"/>
      <c r="F3304" s="174">
        <v>114192</v>
      </c>
      <c r="G3304" s="174">
        <v>0</v>
      </c>
      <c r="H3304" s="174">
        <v>0</v>
      </c>
      <c r="I3304" s="174">
        <v>0</v>
      </c>
      <c r="J3304" s="174">
        <v>0</v>
      </c>
      <c r="K3304" s="174">
        <v>0</v>
      </c>
      <c r="L3304" s="174">
        <v>0</v>
      </c>
      <c r="M3304" s="174">
        <v>0</v>
      </c>
      <c r="N3304" s="174">
        <v>114192</v>
      </c>
    </row>
    <row r="3305" spans="1:14" hidden="1" outlineLevel="1" x14ac:dyDescent="0.25">
      <c r="A3305" s="175" t="s">
        <v>453</v>
      </c>
      <c r="B3305" s="175" t="s">
        <v>454</v>
      </c>
      <c r="C3305" s="175" t="s">
        <v>205</v>
      </c>
      <c r="D3305" s="175" t="s">
        <v>206</v>
      </c>
      <c r="E3305" s="175"/>
      <c r="F3305" s="174">
        <v>26992</v>
      </c>
      <c r="G3305" s="174">
        <v>0</v>
      </c>
      <c r="H3305" s="174">
        <v>0</v>
      </c>
      <c r="I3305" s="174">
        <v>0</v>
      </c>
      <c r="J3305" s="174">
        <v>0</v>
      </c>
      <c r="K3305" s="174">
        <v>0</v>
      </c>
      <c r="L3305" s="174">
        <v>0</v>
      </c>
      <c r="M3305" s="174">
        <v>0</v>
      </c>
      <c r="N3305" s="174">
        <v>26992</v>
      </c>
    </row>
    <row r="3306" spans="1:14" hidden="1" outlineLevel="1" x14ac:dyDescent="0.25">
      <c r="A3306" s="175" t="s">
        <v>453</v>
      </c>
      <c r="B3306" s="175" t="s">
        <v>454</v>
      </c>
      <c r="C3306" s="175" t="s">
        <v>207</v>
      </c>
      <c r="D3306" s="175" t="s">
        <v>208</v>
      </c>
      <c r="E3306" s="175"/>
      <c r="F3306" s="174">
        <v>0</v>
      </c>
      <c r="G3306" s="174">
        <v>0</v>
      </c>
      <c r="H3306" s="174">
        <v>0</v>
      </c>
      <c r="I3306" s="174">
        <v>0</v>
      </c>
      <c r="J3306" s="174">
        <v>0</v>
      </c>
      <c r="K3306" s="174">
        <v>0</v>
      </c>
      <c r="L3306" s="174">
        <v>0</v>
      </c>
      <c r="M3306" s="174">
        <v>0</v>
      </c>
      <c r="N3306" s="174">
        <v>0</v>
      </c>
    </row>
    <row r="3307" spans="1:14" hidden="1" outlineLevel="1" x14ac:dyDescent="0.25">
      <c r="A3307" s="175" t="s">
        <v>453</v>
      </c>
      <c r="B3307" s="175" t="s">
        <v>454</v>
      </c>
      <c r="C3307" s="175" t="s">
        <v>209</v>
      </c>
      <c r="D3307" s="175" t="s">
        <v>210</v>
      </c>
      <c r="E3307" s="175"/>
      <c r="F3307" s="174">
        <v>211824</v>
      </c>
      <c r="G3307" s="174">
        <v>64192</v>
      </c>
      <c r="H3307" s="174">
        <v>0</v>
      </c>
      <c r="I3307" s="174">
        <v>0</v>
      </c>
      <c r="J3307" s="174">
        <v>20736</v>
      </c>
      <c r="K3307" s="174">
        <v>4096</v>
      </c>
      <c r="L3307" s="174">
        <v>0</v>
      </c>
      <c r="M3307" s="174">
        <v>0</v>
      </c>
      <c r="N3307" s="174">
        <v>300848</v>
      </c>
    </row>
    <row r="3308" spans="1:14" hidden="1" outlineLevel="1" x14ac:dyDescent="0.25">
      <c r="D3308" s="173" t="s">
        <v>211</v>
      </c>
      <c r="E3308" s="173"/>
    </row>
    <row r="3309" spans="1:14" hidden="1" outlineLevel="1" x14ac:dyDescent="0.25">
      <c r="A3309" s="175" t="s">
        <v>453</v>
      </c>
      <c r="B3309" s="175" t="s">
        <v>454</v>
      </c>
      <c r="C3309" s="175" t="s">
        <v>212</v>
      </c>
      <c r="D3309" s="175" t="s">
        <v>213</v>
      </c>
      <c r="E3309" s="175"/>
      <c r="F3309" s="174">
        <v>0</v>
      </c>
      <c r="G3309" s="174">
        <v>0</v>
      </c>
      <c r="H3309" s="174">
        <v>0</v>
      </c>
      <c r="I3309" s="174">
        <v>0</v>
      </c>
      <c r="J3309" s="174">
        <v>0</v>
      </c>
      <c r="K3309" s="174">
        <v>0</v>
      </c>
      <c r="L3309" s="174">
        <v>0</v>
      </c>
      <c r="M3309" s="174">
        <v>0</v>
      </c>
      <c r="N3309" s="174">
        <v>0</v>
      </c>
    </row>
    <row r="3310" spans="1:14" hidden="1" outlineLevel="1" x14ac:dyDescent="0.25">
      <c r="A3310" s="175" t="s">
        <v>453</v>
      </c>
      <c r="B3310" s="175" t="s">
        <v>454</v>
      </c>
      <c r="C3310" s="175" t="s">
        <v>214</v>
      </c>
      <c r="D3310" s="175" t="s">
        <v>215</v>
      </c>
      <c r="E3310" s="175"/>
      <c r="F3310" s="174">
        <v>0</v>
      </c>
      <c r="G3310" s="174">
        <v>0</v>
      </c>
      <c r="H3310" s="174">
        <v>0</v>
      </c>
      <c r="I3310" s="174">
        <v>0</v>
      </c>
      <c r="J3310" s="174">
        <v>0</v>
      </c>
      <c r="K3310" s="174">
        <v>0</v>
      </c>
      <c r="L3310" s="174">
        <v>0</v>
      </c>
      <c r="M3310" s="174">
        <v>0</v>
      </c>
      <c r="N3310" s="174">
        <v>0</v>
      </c>
    </row>
    <row r="3311" spans="1:14" hidden="1" outlineLevel="1" x14ac:dyDescent="0.25">
      <c r="A3311" s="175" t="s">
        <v>453</v>
      </c>
      <c r="B3311" s="175" t="s">
        <v>454</v>
      </c>
      <c r="C3311" s="175" t="s">
        <v>216</v>
      </c>
      <c r="D3311" s="175" t="s">
        <v>217</v>
      </c>
      <c r="E3311" s="175"/>
      <c r="F3311" s="174">
        <v>0</v>
      </c>
      <c r="G3311" s="174">
        <v>0</v>
      </c>
      <c r="H3311" s="174">
        <v>0</v>
      </c>
      <c r="I3311" s="174">
        <v>0</v>
      </c>
      <c r="J3311" s="174">
        <v>0</v>
      </c>
      <c r="K3311" s="174">
        <v>0</v>
      </c>
      <c r="L3311" s="174">
        <v>0</v>
      </c>
      <c r="M3311" s="174">
        <v>0</v>
      </c>
      <c r="N3311" s="174">
        <v>0</v>
      </c>
    </row>
    <row r="3312" spans="1:14" hidden="1" outlineLevel="1" x14ac:dyDescent="0.25">
      <c r="A3312" s="175" t="s">
        <v>453</v>
      </c>
      <c r="B3312" s="175" t="s">
        <v>454</v>
      </c>
      <c r="C3312" s="175" t="s">
        <v>218</v>
      </c>
      <c r="D3312" s="175" t="s">
        <v>219</v>
      </c>
      <c r="E3312" s="175"/>
      <c r="F3312" s="174">
        <v>0</v>
      </c>
      <c r="G3312" s="174">
        <v>0</v>
      </c>
      <c r="H3312" s="174">
        <v>0</v>
      </c>
      <c r="I3312" s="174">
        <v>0</v>
      </c>
      <c r="J3312" s="174">
        <v>0</v>
      </c>
      <c r="K3312" s="174">
        <v>0</v>
      </c>
      <c r="L3312" s="174">
        <v>0</v>
      </c>
      <c r="M3312" s="174">
        <v>0</v>
      </c>
      <c r="N3312" s="174">
        <v>0</v>
      </c>
    </row>
    <row r="3313" spans="1:14" hidden="1" outlineLevel="1" x14ac:dyDescent="0.25">
      <c r="A3313" s="175" t="s">
        <v>453</v>
      </c>
      <c r="B3313" s="175" t="s">
        <v>454</v>
      </c>
      <c r="C3313" s="175" t="s">
        <v>482</v>
      </c>
      <c r="D3313" s="175" t="s">
        <v>483</v>
      </c>
      <c r="E3313" s="175"/>
      <c r="F3313" s="174">
        <v>0</v>
      </c>
      <c r="G3313" s="174">
        <v>0</v>
      </c>
      <c r="H3313" s="174">
        <v>0</v>
      </c>
      <c r="I3313" s="174">
        <v>0</v>
      </c>
      <c r="J3313" s="174">
        <v>0</v>
      </c>
      <c r="K3313" s="174">
        <v>0</v>
      </c>
      <c r="L3313" s="174">
        <v>0</v>
      </c>
      <c r="M3313" s="174">
        <v>0</v>
      </c>
      <c r="N3313" s="174">
        <v>0</v>
      </c>
    </row>
    <row r="3314" spans="1:14" hidden="1" outlineLevel="1" x14ac:dyDescent="0.25">
      <c r="A3314" s="175" t="s">
        <v>453</v>
      </c>
      <c r="B3314" s="175" t="s">
        <v>454</v>
      </c>
      <c r="C3314" s="175" t="s">
        <v>484</v>
      </c>
      <c r="D3314" s="175" t="s">
        <v>220</v>
      </c>
      <c r="E3314" s="175"/>
      <c r="F3314" s="174">
        <v>0</v>
      </c>
      <c r="G3314" s="174">
        <v>0</v>
      </c>
      <c r="H3314" s="174">
        <v>0</v>
      </c>
      <c r="I3314" s="174">
        <v>0</v>
      </c>
      <c r="J3314" s="174">
        <v>0</v>
      </c>
      <c r="K3314" s="174">
        <v>0</v>
      </c>
      <c r="L3314" s="174">
        <v>0</v>
      </c>
      <c r="M3314" s="174">
        <v>0</v>
      </c>
      <c r="N3314" s="174">
        <v>0</v>
      </c>
    </row>
    <row r="3315" spans="1:14" hidden="1" outlineLevel="1" x14ac:dyDescent="0.25"/>
    <row r="3316" spans="1:14" hidden="1" outlineLevel="1" x14ac:dyDescent="0.25"/>
    <row r="3317" spans="1:14" hidden="1" outlineLevel="1" x14ac:dyDescent="0.25">
      <c r="A3317" s="173" t="s">
        <v>455</v>
      </c>
    </row>
    <row r="3318" spans="1:14" hidden="1" outlineLevel="1" x14ac:dyDescent="0.25">
      <c r="A3318" s="175" t="s">
        <v>6</v>
      </c>
      <c r="B3318" s="175" t="s">
        <v>143</v>
      </c>
      <c r="C3318" s="175" t="s">
        <v>14</v>
      </c>
      <c r="D3318" s="173" t="s">
        <v>144</v>
      </c>
      <c r="E3318" s="173"/>
      <c r="F3318" s="174" t="s">
        <v>145</v>
      </c>
      <c r="G3318" s="174" t="s">
        <v>146</v>
      </c>
      <c r="H3318" s="174" t="s">
        <v>147</v>
      </c>
      <c r="I3318" s="174" t="s">
        <v>148</v>
      </c>
      <c r="J3318" s="174" t="s">
        <v>149</v>
      </c>
      <c r="K3318" s="174" t="s">
        <v>150</v>
      </c>
      <c r="L3318" s="174" t="s">
        <v>151</v>
      </c>
      <c r="M3318" s="174" t="s">
        <v>152</v>
      </c>
      <c r="N3318" s="174" t="s">
        <v>5</v>
      </c>
    </row>
    <row r="3319" spans="1:14" hidden="1" outlineLevel="1" x14ac:dyDescent="0.25">
      <c r="A3319" s="175" t="s">
        <v>456</v>
      </c>
      <c r="B3319" s="175" t="s">
        <v>457</v>
      </c>
      <c r="C3319" s="175" t="s">
        <v>155</v>
      </c>
      <c r="D3319" s="175" t="s">
        <v>156</v>
      </c>
      <c r="E3319" s="175"/>
      <c r="F3319" s="174">
        <v>288</v>
      </c>
      <c r="G3319" s="174">
        <v>0</v>
      </c>
      <c r="H3319" s="174">
        <v>0</v>
      </c>
      <c r="I3319" s="174">
        <v>0</v>
      </c>
      <c r="J3319" s="174">
        <v>0</v>
      </c>
      <c r="K3319" s="174">
        <v>0</v>
      </c>
      <c r="L3319" s="174">
        <v>0</v>
      </c>
      <c r="M3319" s="174">
        <v>0</v>
      </c>
      <c r="N3319" s="174">
        <v>288</v>
      </c>
    </row>
    <row r="3320" spans="1:14" hidden="1" outlineLevel="1" x14ac:dyDescent="0.25">
      <c r="A3320" s="175" t="s">
        <v>456</v>
      </c>
      <c r="B3320" s="175" t="s">
        <v>457</v>
      </c>
      <c r="C3320" s="175" t="s">
        <v>157</v>
      </c>
      <c r="D3320" s="175" t="s">
        <v>158</v>
      </c>
      <c r="E3320" s="175"/>
      <c r="F3320" s="174">
        <v>0</v>
      </c>
      <c r="G3320" s="174">
        <v>0</v>
      </c>
      <c r="H3320" s="174">
        <v>0</v>
      </c>
      <c r="I3320" s="174">
        <v>0</v>
      </c>
      <c r="J3320" s="174">
        <v>0</v>
      </c>
      <c r="K3320" s="174">
        <v>0</v>
      </c>
      <c r="L3320" s="174">
        <v>0</v>
      </c>
      <c r="M3320" s="174">
        <v>0</v>
      </c>
      <c r="N3320" s="174">
        <v>0</v>
      </c>
    </row>
    <row r="3321" spans="1:14" hidden="1" outlineLevel="1" x14ac:dyDescent="0.25">
      <c r="A3321" s="175" t="s">
        <v>456</v>
      </c>
      <c r="B3321" s="175" t="s">
        <v>457</v>
      </c>
      <c r="C3321" s="175" t="s">
        <v>159</v>
      </c>
      <c r="D3321" s="175" t="s">
        <v>160</v>
      </c>
      <c r="E3321" s="175"/>
      <c r="F3321" s="174">
        <v>0</v>
      </c>
      <c r="G3321" s="174">
        <v>15696</v>
      </c>
      <c r="H3321" s="174">
        <v>0</v>
      </c>
      <c r="I3321" s="174">
        <v>0</v>
      </c>
      <c r="J3321" s="174">
        <v>0</v>
      </c>
      <c r="K3321" s="174">
        <v>0</v>
      </c>
      <c r="L3321" s="174">
        <v>0</v>
      </c>
      <c r="M3321" s="174">
        <v>0</v>
      </c>
      <c r="N3321" s="174">
        <v>15696</v>
      </c>
    </row>
    <row r="3322" spans="1:14" hidden="1" outlineLevel="1" x14ac:dyDescent="0.25">
      <c r="A3322" s="175" t="s">
        <v>456</v>
      </c>
      <c r="B3322" s="175" t="s">
        <v>457</v>
      </c>
      <c r="C3322" s="175" t="s">
        <v>161</v>
      </c>
      <c r="D3322" s="175" t="s">
        <v>162</v>
      </c>
      <c r="E3322" s="175"/>
      <c r="F3322" s="174">
        <v>1584</v>
      </c>
      <c r="G3322" s="174">
        <v>80</v>
      </c>
      <c r="H3322" s="174">
        <v>0</v>
      </c>
      <c r="I3322" s="174">
        <v>0</v>
      </c>
      <c r="J3322" s="174">
        <v>288</v>
      </c>
      <c r="K3322" s="174">
        <v>0</v>
      </c>
      <c r="L3322" s="174">
        <v>0</v>
      </c>
      <c r="M3322" s="174">
        <v>0</v>
      </c>
      <c r="N3322" s="174">
        <v>1952</v>
      </c>
    </row>
    <row r="3323" spans="1:14" hidden="1" outlineLevel="1" x14ac:dyDescent="0.25">
      <c r="A3323" s="175" t="s">
        <v>456</v>
      </c>
      <c r="B3323" s="175" t="s">
        <v>457</v>
      </c>
      <c r="C3323" s="175" t="s">
        <v>163</v>
      </c>
      <c r="D3323" s="175" t="s">
        <v>164</v>
      </c>
      <c r="E3323" s="175"/>
      <c r="F3323" s="174">
        <v>0</v>
      </c>
      <c r="G3323" s="174">
        <v>0</v>
      </c>
      <c r="H3323" s="174">
        <v>0</v>
      </c>
      <c r="I3323" s="174">
        <v>0</v>
      </c>
      <c r="J3323" s="174">
        <v>0</v>
      </c>
      <c r="K3323" s="174">
        <v>0</v>
      </c>
      <c r="L3323" s="174">
        <v>0</v>
      </c>
      <c r="M3323" s="174">
        <v>0</v>
      </c>
      <c r="N3323" s="174">
        <v>0</v>
      </c>
    </row>
    <row r="3324" spans="1:14" hidden="1" outlineLevel="1" x14ac:dyDescent="0.25">
      <c r="A3324" s="175" t="s">
        <v>456</v>
      </c>
      <c r="B3324" s="175" t="s">
        <v>457</v>
      </c>
      <c r="C3324" s="175" t="s">
        <v>165</v>
      </c>
      <c r="D3324" s="175" t="s">
        <v>166</v>
      </c>
      <c r="E3324" s="175"/>
      <c r="F3324" s="174">
        <v>48</v>
      </c>
      <c r="G3324" s="174">
        <v>0</v>
      </c>
      <c r="H3324" s="174">
        <v>0</v>
      </c>
      <c r="I3324" s="174">
        <v>0</v>
      </c>
      <c r="J3324" s="174">
        <v>2832</v>
      </c>
      <c r="K3324" s="174">
        <v>0</v>
      </c>
      <c r="L3324" s="174">
        <v>0</v>
      </c>
      <c r="M3324" s="174">
        <v>0</v>
      </c>
      <c r="N3324" s="174">
        <v>2880</v>
      </c>
    </row>
    <row r="3325" spans="1:14" hidden="1" outlineLevel="1" x14ac:dyDescent="0.25">
      <c r="A3325" s="175" t="s">
        <v>456</v>
      </c>
      <c r="B3325" s="175" t="s">
        <v>457</v>
      </c>
      <c r="C3325" s="175" t="s">
        <v>167</v>
      </c>
      <c r="D3325" s="175" t="s">
        <v>168</v>
      </c>
      <c r="E3325" s="175"/>
      <c r="F3325" s="174">
        <v>0</v>
      </c>
      <c r="G3325" s="174">
        <v>7744</v>
      </c>
      <c r="H3325" s="174">
        <v>0</v>
      </c>
      <c r="I3325" s="174">
        <v>0</v>
      </c>
      <c r="J3325" s="174">
        <v>0</v>
      </c>
      <c r="K3325" s="174">
        <v>0</v>
      </c>
      <c r="L3325" s="174">
        <v>0</v>
      </c>
      <c r="M3325" s="174">
        <v>0</v>
      </c>
      <c r="N3325" s="174">
        <v>7744</v>
      </c>
    </row>
    <row r="3326" spans="1:14" hidden="1" outlineLevel="1" x14ac:dyDescent="0.25">
      <c r="A3326" s="175" t="s">
        <v>456</v>
      </c>
      <c r="B3326" s="175" t="s">
        <v>457</v>
      </c>
      <c r="C3326" s="175" t="s">
        <v>169</v>
      </c>
      <c r="D3326" s="175" t="s">
        <v>170</v>
      </c>
      <c r="E3326" s="175"/>
      <c r="F3326" s="174">
        <v>0</v>
      </c>
      <c r="G3326" s="174">
        <v>0</v>
      </c>
      <c r="H3326" s="174">
        <v>0</v>
      </c>
      <c r="I3326" s="174">
        <v>0</v>
      </c>
      <c r="J3326" s="174">
        <v>0</v>
      </c>
      <c r="K3326" s="174">
        <v>0</v>
      </c>
      <c r="L3326" s="174">
        <v>0</v>
      </c>
      <c r="M3326" s="174">
        <v>0</v>
      </c>
      <c r="N3326" s="174">
        <v>0</v>
      </c>
    </row>
    <row r="3327" spans="1:14" hidden="1" outlineLevel="1" x14ac:dyDescent="0.25">
      <c r="A3327" s="175" t="s">
        <v>456</v>
      </c>
      <c r="B3327" s="175" t="s">
        <v>457</v>
      </c>
      <c r="C3327" s="175" t="s">
        <v>171</v>
      </c>
      <c r="D3327" s="175" t="s">
        <v>172</v>
      </c>
      <c r="E3327" s="175"/>
      <c r="F3327" s="174">
        <v>48</v>
      </c>
      <c r="G3327" s="174">
        <v>176</v>
      </c>
      <c r="H3327" s="174">
        <v>0</v>
      </c>
      <c r="I3327" s="174">
        <v>0</v>
      </c>
      <c r="J3327" s="174">
        <v>48</v>
      </c>
      <c r="K3327" s="174">
        <v>0</v>
      </c>
      <c r="L3327" s="174">
        <v>0</v>
      </c>
      <c r="M3327" s="174">
        <v>0</v>
      </c>
      <c r="N3327" s="174">
        <v>272</v>
      </c>
    </row>
    <row r="3328" spans="1:14" hidden="1" outlineLevel="1" x14ac:dyDescent="0.25">
      <c r="A3328" s="175" t="s">
        <v>456</v>
      </c>
      <c r="B3328" s="175" t="s">
        <v>457</v>
      </c>
      <c r="C3328" s="175" t="s">
        <v>173</v>
      </c>
      <c r="D3328" s="175" t="s">
        <v>174</v>
      </c>
      <c r="E3328" s="175"/>
      <c r="F3328" s="174">
        <v>0</v>
      </c>
      <c r="G3328" s="174">
        <v>0</v>
      </c>
      <c r="H3328" s="174">
        <v>0</v>
      </c>
      <c r="I3328" s="174">
        <v>0</v>
      </c>
      <c r="J3328" s="174">
        <v>0</v>
      </c>
      <c r="K3328" s="174">
        <v>0</v>
      </c>
      <c r="L3328" s="174">
        <v>0</v>
      </c>
      <c r="M3328" s="174">
        <v>0</v>
      </c>
      <c r="N3328" s="174">
        <v>0</v>
      </c>
    </row>
    <row r="3329" spans="1:14" hidden="1" outlineLevel="1" x14ac:dyDescent="0.25">
      <c r="A3329" s="175" t="s">
        <v>456</v>
      </c>
      <c r="B3329" s="175" t="s">
        <v>457</v>
      </c>
      <c r="C3329" s="175" t="s">
        <v>175</v>
      </c>
      <c r="D3329" s="175" t="s">
        <v>176</v>
      </c>
      <c r="E3329" s="175"/>
      <c r="F3329" s="174">
        <v>0</v>
      </c>
      <c r="G3329" s="174">
        <v>0</v>
      </c>
      <c r="H3329" s="174">
        <v>0</v>
      </c>
      <c r="I3329" s="174">
        <v>0</v>
      </c>
      <c r="J3329" s="174">
        <v>0</v>
      </c>
      <c r="K3329" s="174">
        <v>0</v>
      </c>
      <c r="L3329" s="174">
        <v>0</v>
      </c>
      <c r="M3329" s="174">
        <v>0</v>
      </c>
      <c r="N3329" s="174">
        <v>0</v>
      </c>
    </row>
    <row r="3330" spans="1:14" hidden="1" outlineLevel="1" x14ac:dyDescent="0.25">
      <c r="A3330" s="175" t="s">
        <v>456</v>
      </c>
      <c r="B3330" s="175" t="s">
        <v>457</v>
      </c>
      <c r="C3330" s="175" t="s">
        <v>177</v>
      </c>
      <c r="D3330" s="175" t="s">
        <v>178</v>
      </c>
      <c r="E3330" s="175"/>
      <c r="F3330" s="174">
        <v>155760</v>
      </c>
      <c r="G3330" s="174">
        <v>0</v>
      </c>
      <c r="H3330" s="174">
        <v>0</v>
      </c>
      <c r="I3330" s="174">
        <v>0</v>
      </c>
      <c r="J3330" s="174">
        <v>0</v>
      </c>
      <c r="K3330" s="174">
        <v>0</v>
      </c>
      <c r="L3330" s="174">
        <v>0</v>
      </c>
      <c r="M3330" s="174">
        <v>0</v>
      </c>
      <c r="N3330" s="174">
        <v>155760</v>
      </c>
    </row>
    <row r="3331" spans="1:14" hidden="1" outlineLevel="1" x14ac:dyDescent="0.25">
      <c r="A3331" s="175" t="s">
        <v>456</v>
      </c>
      <c r="B3331" s="175" t="s">
        <v>457</v>
      </c>
      <c r="C3331" s="175" t="s">
        <v>179</v>
      </c>
      <c r="D3331" s="175" t="s">
        <v>180</v>
      </c>
      <c r="E3331" s="175"/>
      <c r="F3331" s="174">
        <v>15936</v>
      </c>
      <c r="G3331" s="174">
        <v>0</v>
      </c>
      <c r="H3331" s="174">
        <v>0</v>
      </c>
      <c r="I3331" s="174">
        <v>0</v>
      </c>
      <c r="J3331" s="174">
        <v>0</v>
      </c>
      <c r="K3331" s="174">
        <v>0</v>
      </c>
      <c r="L3331" s="174">
        <v>0</v>
      </c>
      <c r="M3331" s="174">
        <v>0</v>
      </c>
      <c r="N3331" s="174">
        <v>15936</v>
      </c>
    </row>
    <row r="3332" spans="1:14" hidden="1" outlineLevel="1" x14ac:dyDescent="0.25">
      <c r="A3332" s="175" t="s">
        <v>456</v>
      </c>
      <c r="B3332" s="175" t="s">
        <v>457</v>
      </c>
      <c r="C3332" s="175" t="s">
        <v>181</v>
      </c>
      <c r="D3332" s="175" t="s">
        <v>182</v>
      </c>
      <c r="E3332" s="175"/>
      <c r="F3332" s="174">
        <v>0</v>
      </c>
      <c r="G3332" s="174">
        <v>0</v>
      </c>
      <c r="H3332" s="174">
        <v>0</v>
      </c>
      <c r="I3332" s="174">
        <v>0</v>
      </c>
      <c r="J3332" s="174">
        <v>0</v>
      </c>
      <c r="K3332" s="174">
        <v>0</v>
      </c>
      <c r="L3332" s="174">
        <v>0</v>
      </c>
      <c r="M3332" s="174">
        <v>0</v>
      </c>
      <c r="N3332" s="174">
        <v>0</v>
      </c>
    </row>
    <row r="3333" spans="1:14" hidden="1" outlineLevel="1" x14ac:dyDescent="0.25">
      <c r="A3333" s="175" t="s">
        <v>456</v>
      </c>
      <c r="B3333" s="175" t="s">
        <v>457</v>
      </c>
      <c r="C3333" s="175" t="s">
        <v>183</v>
      </c>
      <c r="D3333" s="175" t="s">
        <v>184</v>
      </c>
      <c r="E3333" s="175"/>
      <c r="F3333" s="174">
        <v>0</v>
      </c>
      <c r="G3333" s="174">
        <v>0</v>
      </c>
      <c r="H3333" s="174">
        <v>0</v>
      </c>
      <c r="I3333" s="174">
        <v>0</v>
      </c>
      <c r="J3333" s="174">
        <v>0</v>
      </c>
      <c r="K3333" s="174">
        <v>0</v>
      </c>
      <c r="L3333" s="174">
        <v>0</v>
      </c>
      <c r="M3333" s="174">
        <v>0</v>
      </c>
      <c r="N3333" s="174">
        <v>0</v>
      </c>
    </row>
    <row r="3334" spans="1:14" hidden="1" outlineLevel="1" x14ac:dyDescent="0.25">
      <c r="A3334" s="175" t="s">
        <v>456</v>
      </c>
      <c r="B3334" s="175" t="s">
        <v>457</v>
      </c>
      <c r="C3334" s="175" t="s">
        <v>185</v>
      </c>
      <c r="D3334" s="175" t="s">
        <v>186</v>
      </c>
      <c r="E3334" s="175"/>
      <c r="F3334" s="174">
        <v>0</v>
      </c>
      <c r="G3334" s="174">
        <v>0</v>
      </c>
      <c r="H3334" s="174">
        <v>0</v>
      </c>
      <c r="I3334" s="174">
        <v>0</v>
      </c>
      <c r="J3334" s="174">
        <v>0</v>
      </c>
      <c r="K3334" s="174">
        <v>0</v>
      </c>
      <c r="L3334" s="174">
        <v>0</v>
      </c>
      <c r="M3334" s="174">
        <v>0</v>
      </c>
      <c r="N3334" s="174">
        <v>0</v>
      </c>
    </row>
    <row r="3335" spans="1:14" hidden="1" outlineLevel="1" x14ac:dyDescent="0.25">
      <c r="A3335" s="175" t="s">
        <v>456</v>
      </c>
      <c r="B3335" s="175" t="s">
        <v>457</v>
      </c>
      <c r="C3335" s="175" t="s">
        <v>187</v>
      </c>
      <c r="D3335" s="175" t="s">
        <v>188</v>
      </c>
      <c r="E3335" s="175"/>
      <c r="F3335" s="174">
        <v>0</v>
      </c>
      <c r="G3335" s="174">
        <v>0</v>
      </c>
      <c r="H3335" s="174">
        <v>0</v>
      </c>
      <c r="I3335" s="174">
        <v>0</v>
      </c>
      <c r="J3335" s="174">
        <v>0</v>
      </c>
      <c r="K3335" s="174">
        <v>0</v>
      </c>
      <c r="L3335" s="174">
        <v>0</v>
      </c>
      <c r="M3335" s="174">
        <v>0</v>
      </c>
      <c r="N3335" s="174">
        <v>0</v>
      </c>
    </row>
    <row r="3336" spans="1:14" hidden="1" outlineLevel="1" x14ac:dyDescent="0.25">
      <c r="A3336" s="175" t="s">
        <v>456</v>
      </c>
      <c r="B3336" s="175" t="s">
        <v>457</v>
      </c>
      <c r="C3336" s="175" t="s">
        <v>189</v>
      </c>
      <c r="D3336" s="175" t="s">
        <v>190</v>
      </c>
      <c r="E3336" s="175"/>
      <c r="F3336" s="174">
        <v>0</v>
      </c>
      <c r="G3336" s="174">
        <v>0</v>
      </c>
      <c r="H3336" s="174">
        <v>0</v>
      </c>
      <c r="I3336" s="174">
        <v>0</v>
      </c>
      <c r="J3336" s="174">
        <v>0</v>
      </c>
      <c r="K3336" s="174">
        <v>0</v>
      </c>
      <c r="L3336" s="174">
        <v>0</v>
      </c>
      <c r="M3336" s="174">
        <v>0</v>
      </c>
      <c r="N3336" s="174">
        <v>0</v>
      </c>
    </row>
    <row r="3337" spans="1:14" hidden="1" outlineLevel="1" x14ac:dyDescent="0.25">
      <c r="A3337" s="175" t="s">
        <v>456</v>
      </c>
      <c r="B3337" s="175" t="s">
        <v>457</v>
      </c>
      <c r="C3337" s="175" t="s">
        <v>191</v>
      </c>
      <c r="D3337" s="175" t="s">
        <v>192</v>
      </c>
      <c r="E3337" s="175"/>
      <c r="F3337" s="174">
        <v>0</v>
      </c>
      <c r="G3337" s="174">
        <v>20256</v>
      </c>
      <c r="H3337" s="174">
        <v>0</v>
      </c>
      <c r="I3337" s="174">
        <v>0</v>
      </c>
      <c r="J3337" s="174">
        <v>0</v>
      </c>
      <c r="K3337" s="174">
        <v>0</v>
      </c>
      <c r="L3337" s="174">
        <v>0</v>
      </c>
      <c r="M3337" s="174">
        <v>0</v>
      </c>
      <c r="N3337" s="174">
        <v>20256</v>
      </c>
    </row>
    <row r="3338" spans="1:14" hidden="1" outlineLevel="1" x14ac:dyDescent="0.25">
      <c r="A3338" s="175" t="s">
        <v>456</v>
      </c>
      <c r="B3338" s="175" t="s">
        <v>457</v>
      </c>
      <c r="C3338" s="175" t="s">
        <v>193</v>
      </c>
      <c r="D3338" s="175" t="s">
        <v>194</v>
      </c>
      <c r="E3338" s="175"/>
      <c r="F3338" s="174">
        <v>0</v>
      </c>
      <c r="G3338" s="174">
        <v>0</v>
      </c>
      <c r="H3338" s="174">
        <v>0</v>
      </c>
      <c r="I3338" s="174">
        <v>0</v>
      </c>
      <c r="J3338" s="174">
        <v>0</v>
      </c>
      <c r="K3338" s="174">
        <v>0</v>
      </c>
      <c r="L3338" s="174">
        <v>0</v>
      </c>
      <c r="M3338" s="174">
        <v>0</v>
      </c>
      <c r="N3338" s="174">
        <v>0</v>
      </c>
    </row>
    <row r="3339" spans="1:14" hidden="1" outlineLevel="1" x14ac:dyDescent="0.25">
      <c r="A3339" s="175" t="s">
        <v>456</v>
      </c>
      <c r="B3339" s="175" t="s">
        <v>457</v>
      </c>
      <c r="C3339" s="175" t="s">
        <v>195</v>
      </c>
      <c r="D3339" s="175" t="s">
        <v>196</v>
      </c>
      <c r="E3339" s="175"/>
      <c r="F3339" s="174">
        <v>0</v>
      </c>
      <c r="G3339" s="174">
        <v>0</v>
      </c>
      <c r="H3339" s="174">
        <v>0</v>
      </c>
      <c r="I3339" s="174">
        <v>0</v>
      </c>
      <c r="J3339" s="174">
        <v>0</v>
      </c>
      <c r="K3339" s="174">
        <v>0</v>
      </c>
      <c r="L3339" s="174">
        <v>0</v>
      </c>
      <c r="M3339" s="174">
        <v>0</v>
      </c>
      <c r="N3339" s="174">
        <v>0</v>
      </c>
    </row>
    <row r="3340" spans="1:14" hidden="1" outlineLevel="1" x14ac:dyDescent="0.25">
      <c r="A3340" s="175" t="s">
        <v>456</v>
      </c>
      <c r="B3340" s="175" t="s">
        <v>457</v>
      </c>
      <c r="C3340" s="175" t="s">
        <v>197</v>
      </c>
      <c r="D3340" s="175" t="s">
        <v>198</v>
      </c>
      <c r="E3340" s="175"/>
      <c r="F3340" s="174">
        <v>0</v>
      </c>
      <c r="G3340" s="174">
        <v>0</v>
      </c>
      <c r="H3340" s="174">
        <v>0</v>
      </c>
      <c r="I3340" s="174">
        <v>0</v>
      </c>
      <c r="J3340" s="174">
        <v>160</v>
      </c>
      <c r="K3340" s="174">
        <v>0</v>
      </c>
      <c r="L3340" s="174">
        <v>0</v>
      </c>
      <c r="M3340" s="174">
        <v>0</v>
      </c>
      <c r="N3340" s="174">
        <v>160</v>
      </c>
    </row>
    <row r="3341" spans="1:14" hidden="1" outlineLevel="1" x14ac:dyDescent="0.25">
      <c r="A3341" s="175" t="s">
        <v>456</v>
      </c>
      <c r="B3341" s="175" t="s">
        <v>457</v>
      </c>
      <c r="C3341" s="175" t="s">
        <v>199</v>
      </c>
      <c r="D3341" s="175" t="s">
        <v>200</v>
      </c>
      <c r="E3341" s="175"/>
      <c r="F3341" s="174">
        <v>4464</v>
      </c>
      <c r="G3341" s="174">
        <v>0</v>
      </c>
      <c r="H3341" s="174">
        <v>0</v>
      </c>
      <c r="I3341" s="174">
        <v>0</v>
      </c>
      <c r="J3341" s="174">
        <v>0</v>
      </c>
      <c r="K3341" s="174">
        <v>0</v>
      </c>
      <c r="L3341" s="174">
        <v>0</v>
      </c>
      <c r="M3341" s="174">
        <v>0</v>
      </c>
      <c r="N3341" s="174">
        <v>4464</v>
      </c>
    </row>
    <row r="3342" spans="1:14" hidden="1" outlineLevel="1" x14ac:dyDescent="0.25">
      <c r="A3342" s="175" t="s">
        <v>456</v>
      </c>
      <c r="B3342" s="175" t="s">
        <v>457</v>
      </c>
      <c r="C3342" s="175" t="s">
        <v>201</v>
      </c>
      <c r="D3342" s="175" t="s">
        <v>202</v>
      </c>
      <c r="E3342" s="175"/>
      <c r="F3342" s="174">
        <v>0</v>
      </c>
      <c r="G3342" s="174">
        <v>0</v>
      </c>
      <c r="H3342" s="174">
        <v>0</v>
      </c>
      <c r="I3342" s="174">
        <v>0</v>
      </c>
      <c r="J3342" s="174">
        <v>0</v>
      </c>
      <c r="K3342" s="174">
        <v>0</v>
      </c>
      <c r="L3342" s="174">
        <v>0</v>
      </c>
      <c r="M3342" s="174">
        <v>0</v>
      </c>
      <c r="N3342" s="174">
        <v>0</v>
      </c>
    </row>
    <row r="3343" spans="1:14" hidden="1" outlineLevel="1" x14ac:dyDescent="0.25">
      <c r="A3343" s="175" t="s">
        <v>456</v>
      </c>
      <c r="B3343" s="175" t="s">
        <v>457</v>
      </c>
      <c r="C3343" s="175" t="s">
        <v>203</v>
      </c>
      <c r="D3343" s="175" t="s">
        <v>204</v>
      </c>
      <c r="E3343" s="175"/>
      <c r="F3343" s="174">
        <v>103104</v>
      </c>
      <c r="G3343" s="174">
        <v>0</v>
      </c>
      <c r="H3343" s="174">
        <v>0</v>
      </c>
      <c r="I3343" s="174">
        <v>0</v>
      </c>
      <c r="J3343" s="174">
        <v>0</v>
      </c>
      <c r="K3343" s="174">
        <v>0</v>
      </c>
      <c r="L3343" s="174">
        <v>0</v>
      </c>
      <c r="M3343" s="174">
        <v>0</v>
      </c>
      <c r="N3343" s="174">
        <v>103104</v>
      </c>
    </row>
    <row r="3344" spans="1:14" hidden="1" outlineLevel="1" x14ac:dyDescent="0.25">
      <c r="A3344" s="175" t="s">
        <v>456</v>
      </c>
      <c r="B3344" s="175" t="s">
        <v>457</v>
      </c>
      <c r="C3344" s="175" t="s">
        <v>205</v>
      </c>
      <c r="D3344" s="175" t="s">
        <v>206</v>
      </c>
      <c r="E3344" s="175"/>
      <c r="F3344" s="174">
        <v>11520</v>
      </c>
      <c r="G3344" s="174">
        <v>0</v>
      </c>
      <c r="H3344" s="174">
        <v>0</v>
      </c>
      <c r="I3344" s="174">
        <v>0</v>
      </c>
      <c r="J3344" s="174">
        <v>192</v>
      </c>
      <c r="K3344" s="174">
        <v>0</v>
      </c>
      <c r="L3344" s="174">
        <v>0</v>
      </c>
      <c r="M3344" s="174">
        <v>0</v>
      </c>
      <c r="N3344" s="174">
        <v>11712</v>
      </c>
    </row>
    <row r="3345" spans="1:14" hidden="1" outlineLevel="1" x14ac:dyDescent="0.25">
      <c r="A3345" s="175" t="s">
        <v>456</v>
      </c>
      <c r="B3345" s="175" t="s">
        <v>457</v>
      </c>
      <c r="C3345" s="175" t="s">
        <v>207</v>
      </c>
      <c r="D3345" s="175" t="s">
        <v>208</v>
      </c>
      <c r="E3345" s="175"/>
      <c r="F3345" s="174">
        <v>0</v>
      </c>
      <c r="G3345" s="174">
        <v>0</v>
      </c>
      <c r="H3345" s="174">
        <v>0</v>
      </c>
      <c r="I3345" s="174">
        <v>0</v>
      </c>
      <c r="J3345" s="174">
        <v>0</v>
      </c>
      <c r="K3345" s="174">
        <v>0</v>
      </c>
      <c r="L3345" s="174">
        <v>0</v>
      </c>
      <c r="M3345" s="174">
        <v>0</v>
      </c>
      <c r="N3345" s="174">
        <v>0</v>
      </c>
    </row>
    <row r="3346" spans="1:14" hidden="1" outlineLevel="1" x14ac:dyDescent="0.25">
      <c r="A3346" s="175" t="s">
        <v>456</v>
      </c>
      <c r="B3346" s="175" t="s">
        <v>457</v>
      </c>
      <c r="C3346" s="175" t="s">
        <v>209</v>
      </c>
      <c r="D3346" s="175" t="s">
        <v>210</v>
      </c>
      <c r="E3346" s="175"/>
      <c r="F3346" s="174">
        <v>292752</v>
      </c>
      <c r="G3346" s="174">
        <v>43952</v>
      </c>
      <c r="H3346" s="174">
        <v>0</v>
      </c>
      <c r="I3346" s="174">
        <v>0</v>
      </c>
      <c r="J3346" s="174">
        <v>3520</v>
      </c>
      <c r="K3346" s="174">
        <v>0</v>
      </c>
      <c r="L3346" s="174">
        <v>0</v>
      </c>
      <c r="M3346" s="174">
        <v>0</v>
      </c>
      <c r="N3346" s="174">
        <v>340224</v>
      </c>
    </row>
    <row r="3347" spans="1:14" hidden="1" outlineLevel="1" x14ac:dyDescent="0.25">
      <c r="D3347" s="173" t="s">
        <v>211</v>
      </c>
      <c r="E3347" s="173"/>
    </row>
    <row r="3348" spans="1:14" hidden="1" outlineLevel="1" x14ac:dyDescent="0.25">
      <c r="A3348" s="175" t="s">
        <v>456</v>
      </c>
      <c r="B3348" s="175" t="s">
        <v>457</v>
      </c>
      <c r="C3348" s="175" t="s">
        <v>212</v>
      </c>
      <c r="D3348" s="175" t="s">
        <v>213</v>
      </c>
      <c r="E3348" s="175"/>
      <c r="F3348" s="174">
        <v>0</v>
      </c>
      <c r="G3348" s="174">
        <v>0</v>
      </c>
      <c r="H3348" s="174">
        <v>0</v>
      </c>
      <c r="I3348" s="174">
        <v>0</v>
      </c>
      <c r="J3348" s="174">
        <v>0</v>
      </c>
      <c r="K3348" s="174">
        <v>0</v>
      </c>
      <c r="L3348" s="174">
        <v>0</v>
      </c>
      <c r="M3348" s="174">
        <v>0</v>
      </c>
      <c r="N3348" s="174">
        <v>0</v>
      </c>
    </row>
    <row r="3349" spans="1:14" hidden="1" outlineLevel="1" x14ac:dyDescent="0.25">
      <c r="A3349" s="175" t="s">
        <v>456</v>
      </c>
      <c r="B3349" s="175" t="s">
        <v>457</v>
      </c>
      <c r="C3349" s="175" t="s">
        <v>214</v>
      </c>
      <c r="D3349" s="175" t="s">
        <v>215</v>
      </c>
      <c r="E3349" s="175"/>
      <c r="F3349" s="174">
        <v>0</v>
      </c>
      <c r="G3349" s="174">
        <v>0</v>
      </c>
      <c r="H3349" s="174">
        <v>0</v>
      </c>
      <c r="I3349" s="174">
        <v>0</v>
      </c>
      <c r="J3349" s="174">
        <v>0</v>
      </c>
      <c r="K3349" s="174">
        <v>0</v>
      </c>
      <c r="L3349" s="174">
        <v>0</v>
      </c>
      <c r="M3349" s="174">
        <v>0</v>
      </c>
      <c r="N3349" s="174">
        <v>0</v>
      </c>
    </row>
    <row r="3350" spans="1:14" hidden="1" outlineLevel="1" x14ac:dyDescent="0.25">
      <c r="A3350" s="175" t="s">
        <v>456</v>
      </c>
      <c r="B3350" s="175" t="s">
        <v>457</v>
      </c>
      <c r="C3350" s="175" t="s">
        <v>216</v>
      </c>
      <c r="D3350" s="175" t="s">
        <v>217</v>
      </c>
      <c r="E3350" s="175"/>
      <c r="F3350" s="174">
        <v>0</v>
      </c>
      <c r="G3350" s="174">
        <v>0</v>
      </c>
      <c r="H3350" s="174">
        <v>0</v>
      </c>
      <c r="I3350" s="174">
        <v>0</v>
      </c>
      <c r="J3350" s="174">
        <v>0</v>
      </c>
      <c r="K3350" s="174">
        <v>0</v>
      </c>
      <c r="L3350" s="174">
        <v>0</v>
      </c>
      <c r="M3350" s="174">
        <v>0</v>
      </c>
      <c r="N3350" s="174">
        <v>0</v>
      </c>
    </row>
    <row r="3351" spans="1:14" hidden="1" outlineLevel="1" x14ac:dyDescent="0.25">
      <c r="A3351" s="175" t="s">
        <v>456</v>
      </c>
      <c r="B3351" s="175" t="s">
        <v>457</v>
      </c>
      <c r="C3351" s="175" t="s">
        <v>218</v>
      </c>
      <c r="D3351" s="175" t="s">
        <v>219</v>
      </c>
      <c r="E3351" s="175"/>
      <c r="F3351" s="174">
        <v>0</v>
      </c>
      <c r="G3351" s="174">
        <v>0</v>
      </c>
      <c r="H3351" s="174">
        <v>0</v>
      </c>
      <c r="I3351" s="174">
        <v>0</v>
      </c>
      <c r="J3351" s="174">
        <v>0</v>
      </c>
      <c r="K3351" s="174">
        <v>0</v>
      </c>
      <c r="L3351" s="174">
        <v>0</v>
      </c>
      <c r="M3351" s="174">
        <v>0</v>
      </c>
      <c r="N3351" s="174">
        <v>0</v>
      </c>
    </row>
    <row r="3352" spans="1:14" hidden="1" outlineLevel="1" x14ac:dyDescent="0.25">
      <c r="A3352" s="175" t="s">
        <v>456</v>
      </c>
      <c r="B3352" s="175" t="s">
        <v>457</v>
      </c>
      <c r="C3352" s="175" t="s">
        <v>482</v>
      </c>
      <c r="D3352" s="175" t="s">
        <v>483</v>
      </c>
      <c r="E3352" s="175"/>
      <c r="F3352" s="174">
        <v>0</v>
      </c>
      <c r="G3352" s="174">
        <v>0</v>
      </c>
      <c r="H3352" s="174">
        <v>0</v>
      </c>
      <c r="I3352" s="174">
        <v>0</v>
      </c>
      <c r="J3352" s="174">
        <v>0</v>
      </c>
      <c r="K3352" s="174">
        <v>0</v>
      </c>
      <c r="L3352" s="174">
        <v>0</v>
      </c>
      <c r="M3352" s="174">
        <v>0</v>
      </c>
      <c r="N3352" s="174">
        <v>0</v>
      </c>
    </row>
    <row r="3353" spans="1:14" hidden="1" outlineLevel="1" x14ac:dyDescent="0.25">
      <c r="A3353" s="175" t="s">
        <v>456</v>
      </c>
      <c r="B3353" s="175" t="s">
        <v>457</v>
      </c>
      <c r="C3353" s="175" t="s">
        <v>484</v>
      </c>
      <c r="D3353" s="175" t="s">
        <v>220</v>
      </c>
      <c r="E3353" s="175"/>
      <c r="F3353" s="174">
        <v>0</v>
      </c>
      <c r="G3353" s="174">
        <v>0</v>
      </c>
      <c r="H3353" s="174">
        <v>0</v>
      </c>
      <c r="I3353" s="174">
        <v>0</v>
      </c>
      <c r="J3353" s="174">
        <v>0</v>
      </c>
      <c r="K3353" s="174">
        <v>0</v>
      </c>
      <c r="L3353" s="174">
        <v>0</v>
      </c>
      <c r="M3353" s="174">
        <v>0</v>
      </c>
      <c r="N3353" s="174">
        <v>0</v>
      </c>
    </row>
    <row r="3354" spans="1:14" hidden="1" outlineLevel="1" x14ac:dyDescent="0.25"/>
    <row r="3355" spans="1:14" hidden="1" outlineLevel="1" x14ac:dyDescent="0.25"/>
    <row r="3356" spans="1:14" hidden="1" outlineLevel="1" x14ac:dyDescent="0.25">
      <c r="A3356" s="173" t="s">
        <v>458</v>
      </c>
    </row>
    <row r="3357" spans="1:14" hidden="1" outlineLevel="1" x14ac:dyDescent="0.25">
      <c r="A3357" s="175" t="s">
        <v>6</v>
      </c>
      <c r="B3357" s="175" t="s">
        <v>143</v>
      </c>
      <c r="C3357" s="175" t="s">
        <v>14</v>
      </c>
      <c r="D3357" s="173" t="s">
        <v>144</v>
      </c>
      <c r="E3357" s="173"/>
      <c r="F3357" s="174" t="s">
        <v>145</v>
      </c>
      <c r="G3357" s="174" t="s">
        <v>146</v>
      </c>
      <c r="H3357" s="174" t="s">
        <v>147</v>
      </c>
      <c r="I3357" s="174" t="s">
        <v>148</v>
      </c>
      <c r="J3357" s="174" t="s">
        <v>149</v>
      </c>
      <c r="K3357" s="174" t="s">
        <v>150</v>
      </c>
      <c r="L3357" s="174" t="s">
        <v>151</v>
      </c>
      <c r="M3357" s="174" t="s">
        <v>152</v>
      </c>
      <c r="N3357" s="174" t="s">
        <v>5</v>
      </c>
    </row>
    <row r="3358" spans="1:14" hidden="1" outlineLevel="1" x14ac:dyDescent="0.25">
      <c r="A3358" s="175" t="s">
        <v>459</v>
      </c>
      <c r="B3358" s="175" t="s">
        <v>460</v>
      </c>
      <c r="C3358" s="175" t="s">
        <v>155</v>
      </c>
      <c r="D3358" s="175" t="s">
        <v>156</v>
      </c>
      <c r="E3358" s="175"/>
      <c r="F3358" s="174">
        <v>192</v>
      </c>
      <c r="G3358" s="174">
        <v>0</v>
      </c>
      <c r="H3358" s="174">
        <v>0</v>
      </c>
      <c r="I3358" s="174">
        <v>0</v>
      </c>
      <c r="J3358" s="174">
        <v>0</v>
      </c>
      <c r="K3358" s="174">
        <v>0</v>
      </c>
      <c r="L3358" s="174">
        <v>0</v>
      </c>
      <c r="M3358" s="174">
        <v>0</v>
      </c>
      <c r="N3358" s="174">
        <v>192</v>
      </c>
    </row>
    <row r="3359" spans="1:14" hidden="1" outlineLevel="1" x14ac:dyDescent="0.25">
      <c r="A3359" s="175" t="s">
        <v>459</v>
      </c>
      <c r="B3359" s="175" t="s">
        <v>460</v>
      </c>
      <c r="C3359" s="175" t="s">
        <v>157</v>
      </c>
      <c r="D3359" s="175" t="s">
        <v>158</v>
      </c>
      <c r="E3359" s="175"/>
      <c r="F3359" s="174">
        <v>432</v>
      </c>
      <c r="G3359" s="174">
        <v>0</v>
      </c>
      <c r="H3359" s="174">
        <v>0</v>
      </c>
      <c r="I3359" s="174">
        <v>0</v>
      </c>
      <c r="J3359" s="174">
        <v>0</v>
      </c>
      <c r="K3359" s="174">
        <v>0</v>
      </c>
      <c r="L3359" s="174">
        <v>0</v>
      </c>
      <c r="M3359" s="174">
        <v>0</v>
      </c>
      <c r="N3359" s="174">
        <v>432</v>
      </c>
    </row>
    <row r="3360" spans="1:14" hidden="1" outlineLevel="1" x14ac:dyDescent="0.25">
      <c r="A3360" s="175" t="s">
        <v>459</v>
      </c>
      <c r="B3360" s="175" t="s">
        <v>460</v>
      </c>
      <c r="C3360" s="175" t="s">
        <v>159</v>
      </c>
      <c r="D3360" s="175" t="s">
        <v>160</v>
      </c>
      <c r="E3360" s="175"/>
      <c r="F3360" s="174">
        <v>0</v>
      </c>
      <c r="G3360" s="174">
        <v>20064</v>
      </c>
      <c r="H3360" s="174">
        <v>0</v>
      </c>
      <c r="I3360" s="174">
        <v>0</v>
      </c>
      <c r="J3360" s="174">
        <v>0</v>
      </c>
      <c r="K3360" s="174">
        <v>0</v>
      </c>
      <c r="L3360" s="174">
        <v>0</v>
      </c>
      <c r="M3360" s="174">
        <v>0</v>
      </c>
      <c r="N3360" s="174">
        <v>20064</v>
      </c>
    </row>
    <row r="3361" spans="1:14" hidden="1" outlineLevel="1" x14ac:dyDescent="0.25">
      <c r="A3361" s="175" t="s">
        <v>459</v>
      </c>
      <c r="B3361" s="175" t="s">
        <v>460</v>
      </c>
      <c r="C3361" s="175" t="s">
        <v>161</v>
      </c>
      <c r="D3361" s="175" t="s">
        <v>162</v>
      </c>
      <c r="E3361" s="175"/>
      <c r="F3361" s="174">
        <v>192</v>
      </c>
      <c r="G3361" s="174">
        <v>0</v>
      </c>
      <c r="H3361" s="174">
        <v>0</v>
      </c>
      <c r="I3361" s="174">
        <v>0</v>
      </c>
      <c r="J3361" s="174">
        <v>48</v>
      </c>
      <c r="K3361" s="174">
        <v>0</v>
      </c>
      <c r="L3361" s="174">
        <v>0</v>
      </c>
      <c r="M3361" s="174">
        <v>0</v>
      </c>
      <c r="N3361" s="174">
        <v>240</v>
      </c>
    </row>
    <row r="3362" spans="1:14" hidden="1" outlineLevel="1" x14ac:dyDescent="0.25">
      <c r="A3362" s="175" t="s">
        <v>459</v>
      </c>
      <c r="B3362" s="175" t="s">
        <v>460</v>
      </c>
      <c r="C3362" s="175" t="s">
        <v>163</v>
      </c>
      <c r="D3362" s="175" t="s">
        <v>164</v>
      </c>
      <c r="E3362" s="175"/>
      <c r="F3362" s="174">
        <v>0</v>
      </c>
      <c r="G3362" s="174">
        <v>0</v>
      </c>
      <c r="H3362" s="174">
        <v>0</v>
      </c>
      <c r="I3362" s="174">
        <v>0</v>
      </c>
      <c r="J3362" s="174">
        <v>1056</v>
      </c>
      <c r="K3362" s="174">
        <v>0</v>
      </c>
      <c r="L3362" s="174">
        <v>0</v>
      </c>
      <c r="M3362" s="174">
        <v>0</v>
      </c>
      <c r="N3362" s="174">
        <v>1056</v>
      </c>
    </row>
    <row r="3363" spans="1:14" hidden="1" outlineLevel="1" x14ac:dyDescent="0.25">
      <c r="A3363" s="175" t="s">
        <v>459</v>
      </c>
      <c r="B3363" s="175" t="s">
        <v>460</v>
      </c>
      <c r="C3363" s="175" t="s">
        <v>165</v>
      </c>
      <c r="D3363" s="175" t="s">
        <v>166</v>
      </c>
      <c r="E3363" s="175"/>
      <c r="F3363" s="174">
        <v>0</v>
      </c>
      <c r="G3363" s="174">
        <v>0</v>
      </c>
      <c r="H3363" s="174">
        <v>0</v>
      </c>
      <c r="I3363" s="174">
        <v>0</v>
      </c>
      <c r="J3363" s="174">
        <v>0</v>
      </c>
      <c r="K3363" s="174">
        <v>0</v>
      </c>
      <c r="L3363" s="174">
        <v>0</v>
      </c>
      <c r="M3363" s="174">
        <v>0</v>
      </c>
      <c r="N3363" s="174">
        <v>0</v>
      </c>
    </row>
    <row r="3364" spans="1:14" hidden="1" outlineLevel="1" x14ac:dyDescent="0.25">
      <c r="A3364" s="175" t="s">
        <v>459</v>
      </c>
      <c r="B3364" s="175" t="s">
        <v>460</v>
      </c>
      <c r="C3364" s="175" t="s">
        <v>167</v>
      </c>
      <c r="D3364" s="175" t="s">
        <v>168</v>
      </c>
      <c r="E3364" s="175"/>
      <c r="F3364" s="174">
        <v>0</v>
      </c>
      <c r="G3364" s="174">
        <v>160</v>
      </c>
      <c r="H3364" s="174">
        <v>0</v>
      </c>
      <c r="I3364" s="174">
        <v>0</v>
      </c>
      <c r="J3364" s="174">
        <v>0</v>
      </c>
      <c r="K3364" s="174">
        <v>0</v>
      </c>
      <c r="L3364" s="174">
        <v>0</v>
      </c>
      <c r="M3364" s="174">
        <v>0</v>
      </c>
      <c r="N3364" s="174">
        <v>160</v>
      </c>
    </row>
    <row r="3365" spans="1:14" hidden="1" outlineLevel="1" x14ac:dyDescent="0.25">
      <c r="A3365" s="175" t="s">
        <v>459</v>
      </c>
      <c r="B3365" s="175" t="s">
        <v>460</v>
      </c>
      <c r="C3365" s="175" t="s">
        <v>169</v>
      </c>
      <c r="D3365" s="175" t="s">
        <v>170</v>
      </c>
      <c r="E3365" s="175"/>
      <c r="F3365" s="174">
        <v>0</v>
      </c>
      <c r="G3365" s="174">
        <v>0</v>
      </c>
      <c r="H3365" s="174">
        <v>0</v>
      </c>
      <c r="I3365" s="174">
        <v>0</v>
      </c>
      <c r="J3365" s="174">
        <v>0</v>
      </c>
      <c r="K3365" s="174">
        <v>0</v>
      </c>
      <c r="L3365" s="174">
        <v>0</v>
      </c>
      <c r="M3365" s="174">
        <v>0</v>
      </c>
      <c r="N3365" s="174">
        <v>0</v>
      </c>
    </row>
    <row r="3366" spans="1:14" hidden="1" outlineLevel="1" x14ac:dyDescent="0.25">
      <c r="A3366" s="175" t="s">
        <v>459</v>
      </c>
      <c r="B3366" s="175" t="s">
        <v>460</v>
      </c>
      <c r="C3366" s="175" t="s">
        <v>171</v>
      </c>
      <c r="D3366" s="175" t="s">
        <v>172</v>
      </c>
      <c r="E3366" s="175"/>
      <c r="F3366" s="174">
        <v>0</v>
      </c>
      <c r="G3366" s="174">
        <v>0</v>
      </c>
      <c r="H3366" s="174">
        <v>0</v>
      </c>
      <c r="I3366" s="174">
        <v>0</v>
      </c>
      <c r="J3366" s="174">
        <v>0</v>
      </c>
      <c r="K3366" s="174">
        <v>0</v>
      </c>
      <c r="L3366" s="174">
        <v>0</v>
      </c>
      <c r="M3366" s="174">
        <v>0</v>
      </c>
      <c r="N3366" s="174">
        <v>0</v>
      </c>
    </row>
    <row r="3367" spans="1:14" hidden="1" outlineLevel="1" x14ac:dyDescent="0.25">
      <c r="A3367" s="175" t="s">
        <v>459</v>
      </c>
      <c r="B3367" s="175" t="s">
        <v>460</v>
      </c>
      <c r="C3367" s="175" t="s">
        <v>173</v>
      </c>
      <c r="D3367" s="175" t="s">
        <v>174</v>
      </c>
      <c r="E3367" s="175"/>
      <c r="F3367" s="174">
        <v>0</v>
      </c>
      <c r="G3367" s="174">
        <v>0</v>
      </c>
      <c r="H3367" s="174">
        <v>0</v>
      </c>
      <c r="I3367" s="174">
        <v>0</v>
      </c>
      <c r="J3367" s="174">
        <v>0</v>
      </c>
      <c r="K3367" s="174">
        <v>0</v>
      </c>
      <c r="L3367" s="174">
        <v>0</v>
      </c>
      <c r="M3367" s="174">
        <v>0</v>
      </c>
      <c r="N3367" s="174">
        <v>0</v>
      </c>
    </row>
    <row r="3368" spans="1:14" hidden="1" outlineLevel="1" x14ac:dyDescent="0.25">
      <c r="A3368" s="175" t="s">
        <v>459</v>
      </c>
      <c r="B3368" s="175" t="s">
        <v>460</v>
      </c>
      <c r="C3368" s="175" t="s">
        <v>175</v>
      </c>
      <c r="D3368" s="175" t="s">
        <v>176</v>
      </c>
      <c r="E3368" s="175"/>
      <c r="F3368" s="174">
        <v>0</v>
      </c>
      <c r="G3368" s="174">
        <v>480</v>
      </c>
      <c r="H3368" s="174">
        <v>0</v>
      </c>
      <c r="I3368" s="174">
        <v>0</v>
      </c>
      <c r="J3368" s="174">
        <v>0</v>
      </c>
      <c r="K3368" s="174">
        <v>400</v>
      </c>
      <c r="L3368" s="174">
        <v>0</v>
      </c>
      <c r="M3368" s="174">
        <v>0</v>
      </c>
      <c r="N3368" s="174">
        <v>880</v>
      </c>
    </row>
    <row r="3369" spans="1:14" hidden="1" outlineLevel="1" x14ac:dyDescent="0.25">
      <c r="A3369" s="175" t="s">
        <v>459</v>
      </c>
      <c r="B3369" s="175" t="s">
        <v>460</v>
      </c>
      <c r="C3369" s="175" t="s">
        <v>177</v>
      </c>
      <c r="D3369" s="175" t="s">
        <v>178</v>
      </c>
      <c r="E3369" s="175"/>
      <c r="F3369" s="174">
        <v>132912</v>
      </c>
      <c r="G3369" s="174">
        <v>0</v>
      </c>
      <c r="H3369" s="174">
        <v>0</v>
      </c>
      <c r="I3369" s="174">
        <v>0</v>
      </c>
      <c r="J3369" s="174">
        <v>0</v>
      </c>
      <c r="K3369" s="174">
        <v>0</v>
      </c>
      <c r="L3369" s="174">
        <v>0</v>
      </c>
      <c r="M3369" s="174">
        <v>0</v>
      </c>
      <c r="N3369" s="174">
        <v>132912</v>
      </c>
    </row>
    <row r="3370" spans="1:14" hidden="1" outlineLevel="1" x14ac:dyDescent="0.25">
      <c r="A3370" s="175" t="s">
        <v>459</v>
      </c>
      <c r="B3370" s="175" t="s">
        <v>460</v>
      </c>
      <c r="C3370" s="175" t="s">
        <v>179</v>
      </c>
      <c r="D3370" s="175" t="s">
        <v>180</v>
      </c>
      <c r="E3370" s="175"/>
      <c r="F3370" s="174">
        <v>12544</v>
      </c>
      <c r="G3370" s="174">
        <v>0</v>
      </c>
      <c r="H3370" s="174">
        <v>0</v>
      </c>
      <c r="I3370" s="174">
        <v>0</v>
      </c>
      <c r="J3370" s="174">
        <v>0</v>
      </c>
      <c r="K3370" s="174">
        <v>0</v>
      </c>
      <c r="L3370" s="174">
        <v>0</v>
      </c>
      <c r="M3370" s="174">
        <v>0</v>
      </c>
      <c r="N3370" s="174">
        <v>12544</v>
      </c>
    </row>
    <row r="3371" spans="1:14" hidden="1" outlineLevel="1" x14ac:dyDescent="0.25">
      <c r="A3371" s="175" t="s">
        <v>459</v>
      </c>
      <c r="B3371" s="175" t="s">
        <v>460</v>
      </c>
      <c r="C3371" s="175" t="s">
        <v>181</v>
      </c>
      <c r="D3371" s="175" t="s">
        <v>182</v>
      </c>
      <c r="E3371" s="175"/>
      <c r="F3371" s="174">
        <v>0</v>
      </c>
      <c r="G3371" s="174">
        <v>0</v>
      </c>
      <c r="H3371" s="174">
        <v>0</v>
      </c>
      <c r="I3371" s="174">
        <v>0</v>
      </c>
      <c r="J3371" s="174">
        <v>0</v>
      </c>
      <c r="K3371" s="174">
        <v>0</v>
      </c>
      <c r="L3371" s="174">
        <v>0</v>
      </c>
      <c r="M3371" s="174">
        <v>0</v>
      </c>
      <c r="N3371" s="174">
        <v>0</v>
      </c>
    </row>
    <row r="3372" spans="1:14" hidden="1" outlineLevel="1" x14ac:dyDescent="0.25">
      <c r="A3372" s="175" t="s">
        <v>459</v>
      </c>
      <c r="B3372" s="175" t="s">
        <v>460</v>
      </c>
      <c r="C3372" s="175" t="s">
        <v>183</v>
      </c>
      <c r="D3372" s="175" t="s">
        <v>184</v>
      </c>
      <c r="E3372" s="175"/>
      <c r="F3372" s="174">
        <v>0</v>
      </c>
      <c r="G3372" s="174">
        <v>0</v>
      </c>
      <c r="H3372" s="174">
        <v>0</v>
      </c>
      <c r="I3372" s="174">
        <v>0</v>
      </c>
      <c r="J3372" s="174">
        <v>0</v>
      </c>
      <c r="K3372" s="174">
        <v>0</v>
      </c>
      <c r="L3372" s="174">
        <v>0</v>
      </c>
      <c r="M3372" s="174">
        <v>0</v>
      </c>
      <c r="N3372" s="174">
        <v>0</v>
      </c>
    </row>
    <row r="3373" spans="1:14" hidden="1" outlineLevel="1" x14ac:dyDescent="0.25">
      <c r="A3373" s="175" t="s">
        <v>459</v>
      </c>
      <c r="B3373" s="175" t="s">
        <v>460</v>
      </c>
      <c r="C3373" s="175" t="s">
        <v>185</v>
      </c>
      <c r="D3373" s="175" t="s">
        <v>186</v>
      </c>
      <c r="E3373" s="175"/>
      <c r="F3373" s="174">
        <v>1152</v>
      </c>
      <c r="G3373" s="174">
        <v>0</v>
      </c>
      <c r="H3373" s="174">
        <v>0</v>
      </c>
      <c r="I3373" s="174">
        <v>0</v>
      </c>
      <c r="J3373" s="174">
        <v>0</v>
      </c>
      <c r="K3373" s="174">
        <v>0</v>
      </c>
      <c r="L3373" s="174">
        <v>0</v>
      </c>
      <c r="M3373" s="174">
        <v>0</v>
      </c>
      <c r="N3373" s="174">
        <v>1152</v>
      </c>
    </row>
    <row r="3374" spans="1:14" hidden="1" outlineLevel="1" x14ac:dyDescent="0.25">
      <c r="A3374" s="175" t="s">
        <v>459</v>
      </c>
      <c r="B3374" s="175" t="s">
        <v>460</v>
      </c>
      <c r="C3374" s="175" t="s">
        <v>187</v>
      </c>
      <c r="D3374" s="175" t="s">
        <v>188</v>
      </c>
      <c r="E3374" s="175"/>
      <c r="F3374" s="174">
        <v>0</v>
      </c>
      <c r="G3374" s="174">
        <v>0</v>
      </c>
      <c r="H3374" s="174">
        <v>0</v>
      </c>
      <c r="I3374" s="174">
        <v>0</v>
      </c>
      <c r="J3374" s="174">
        <v>0</v>
      </c>
      <c r="K3374" s="174">
        <v>0</v>
      </c>
      <c r="L3374" s="174">
        <v>0</v>
      </c>
      <c r="M3374" s="174">
        <v>0</v>
      </c>
      <c r="N3374" s="174">
        <v>0</v>
      </c>
    </row>
    <row r="3375" spans="1:14" hidden="1" outlineLevel="1" x14ac:dyDescent="0.25">
      <c r="A3375" s="175" t="s">
        <v>459</v>
      </c>
      <c r="B3375" s="175" t="s">
        <v>460</v>
      </c>
      <c r="C3375" s="175" t="s">
        <v>189</v>
      </c>
      <c r="D3375" s="175" t="s">
        <v>190</v>
      </c>
      <c r="E3375" s="175"/>
      <c r="F3375" s="174">
        <v>0</v>
      </c>
      <c r="G3375" s="174">
        <v>0</v>
      </c>
      <c r="H3375" s="174">
        <v>0</v>
      </c>
      <c r="I3375" s="174">
        <v>0</v>
      </c>
      <c r="J3375" s="174">
        <v>0</v>
      </c>
      <c r="K3375" s="174">
        <v>0</v>
      </c>
      <c r="L3375" s="174">
        <v>0</v>
      </c>
      <c r="M3375" s="174">
        <v>0</v>
      </c>
      <c r="N3375" s="174">
        <v>0</v>
      </c>
    </row>
    <row r="3376" spans="1:14" hidden="1" outlineLevel="1" x14ac:dyDescent="0.25">
      <c r="A3376" s="175" t="s">
        <v>459</v>
      </c>
      <c r="B3376" s="175" t="s">
        <v>460</v>
      </c>
      <c r="C3376" s="175" t="s">
        <v>191</v>
      </c>
      <c r="D3376" s="175" t="s">
        <v>192</v>
      </c>
      <c r="E3376" s="175"/>
      <c r="F3376" s="174">
        <v>0</v>
      </c>
      <c r="G3376" s="174">
        <v>21072</v>
      </c>
      <c r="H3376" s="174">
        <v>0</v>
      </c>
      <c r="I3376" s="174">
        <v>0</v>
      </c>
      <c r="J3376" s="174">
        <v>0</v>
      </c>
      <c r="K3376" s="174">
        <v>0</v>
      </c>
      <c r="L3376" s="174">
        <v>0</v>
      </c>
      <c r="M3376" s="174">
        <v>0</v>
      </c>
      <c r="N3376" s="174">
        <v>21072</v>
      </c>
    </row>
    <row r="3377" spans="1:14" hidden="1" outlineLevel="1" x14ac:dyDescent="0.25">
      <c r="A3377" s="175" t="s">
        <v>459</v>
      </c>
      <c r="B3377" s="175" t="s">
        <v>460</v>
      </c>
      <c r="C3377" s="175" t="s">
        <v>193</v>
      </c>
      <c r="D3377" s="175" t="s">
        <v>194</v>
      </c>
      <c r="E3377" s="175"/>
      <c r="F3377" s="174">
        <v>0</v>
      </c>
      <c r="G3377" s="174">
        <v>0</v>
      </c>
      <c r="H3377" s="174">
        <v>0</v>
      </c>
      <c r="I3377" s="174">
        <v>0</v>
      </c>
      <c r="J3377" s="174">
        <v>0</v>
      </c>
      <c r="K3377" s="174">
        <v>0</v>
      </c>
      <c r="L3377" s="174">
        <v>0</v>
      </c>
      <c r="M3377" s="174">
        <v>0</v>
      </c>
      <c r="N3377" s="174">
        <v>0</v>
      </c>
    </row>
    <row r="3378" spans="1:14" hidden="1" outlineLevel="1" x14ac:dyDescent="0.25">
      <c r="A3378" s="175" t="s">
        <v>459</v>
      </c>
      <c r="B3378" s="175" t="s">
        <v>460</v>
      </c>
      <c r="C3378" s="175" t="s">
        <v>195</v>
      </c>
      <c r="D3378" s="175" t="s">
        <v>196</v>
      </c>
      <c r="E3378" s="175"/>
      <c r="F3378" s="174">
        <v>0</v>
      </c>
      <c r="G3378" s="174">
        <v>0</v>
      </c>
      <c r="H3378" s="174">
        <v>0</v>
      </c>
      <c r="I3378" s="174">
        <v>0</v>
      </c>
      <c r="J3378" s="174">
        <v>3808</v>
      </c>
      <c r="K3378" s="174">
        <v>0</v>
      </c>
      <c r="L3378" s="174">
        <v>0</v>
      </c>
      <c r="M3378" s="174">
        <v>0</v>
      </c>
      <c r="N3378" s="174">
        <v>3808</v>
      </c>
    </row>
    <row r="3379" spans="1:14" hidden="1" outlineLevel="1" x14ac:dyDescent="0.25">
      <c r="A3379" s="175" t="s">
        <v>459</v>
      </c>
      <c r="B3379" s="175" t="s">
        <v>460</v>
      </c>
      <c r="C3379" s="175" t="s">
        <v>197</v>
      </c>
      <c r="D3379" s="175" t="s">
        <v>198</v>
      </c>
      <c r="E3379" s="175"/>
      <c r="F3379" s="174">
        <v>0</v>
      </c>
      <c r="G3379" s="174">
        <v>0</v>
      </c>
      <c r="H3379" s="174">
        <v>0</v>
      </c>
      <c r="I3379" s="174">
        <v>0</v>
      </c>
      <c r="J3379" s="174">
        <v>0</v>
      </c>
      <c r="K3379" s="174">
        <v>0</v>
      </c>
      <c r="L3379" s="174">
        <v>0</v>
      </c>
      <c r="M3379" s="174">
        <v>0</v>
      </c>
      <c r="N3379" s="174">
        <v>0</v>
      </c>
    </row>
    <row r="3380" spans="1:14" hidden="1" outlineLevel="1" x14ac:dyDescent="0.25">
      <c r="A3380" s="175" t="s">
        <v>459</v>
      </c>
      <c r="B3380" s="175" t="s">
        <v>460</v>
      </c>
      <c r="C3380" s="175" t="s">
        <v>199</v>
      </c>
      <c r="D3380" s="175" t="s">
        <v>200</v>
      </c>
      <c r="E3380" s="175"/>
      <c r="F3380" s="174">
        <v>2208</v>
      </c>
      <c r="G3380" s="174">
        <v>0</v>
      </c>
      <c r="H3380" s="174">
        <v>0</v>
      </c>
      <c r="I3380" s="174">
        <v>0</v>
      </c>
      <c r="J3380" s="174">
        <v>0</v>
      </c>
      <c r="K3380" s="174">
        <v>0</v>
      </c>
      <c r="L3380" s="174">
        <v>0</v>
      </c>
      <c r="M3380" s="174">
        <v>0</v>
      </c>
      <c r="N3380" s="174">
        <v>2208</v>
      </c>
    </row>
    <row r="3381" spans="1:14" hidden="1" outlineLevel="1" x14ac:dyDescent="0.25">
      <c r="A3381" s="175" t="s">
        <v>459</v>
      </c>
      <c r="B3381" s="175" t="s">
        <v>460</v>
      </c>
      <c r="C3381" s="175" t="s">
        <v>201</v>
      </c>
      <c r="D3381" s="175" t="s">
        <v>202</v>
      </c>
      <c r="E3381" s="175"/>
      <c r="F3381" s="174">
        <v>384</v>
      </c>
      <c r="G3381" s="174">
        <v>0</v>
      </c>
      <c r="H3381" s="174">
        <v>0</v>
      </c>
      <c r="I3381" s="174">
        <v>0</v>
      </c>
      <c r="J3381" s="174">
        <v>0</v>
      </c>
      <c r="K3381" s="174">
        <v>0</v>
      </c>
      <c r="L3381" s="174">
        <v>0</v>
      </c>
      <c r="M3381" s="174">
        <v>0</v>
      </c>
      <c r="N3381" s="174">
        <v>384</v>
      </c>
    </row>
    <row r="3382" spans="1:14" hidden="1" outlineLevel="1" x14ac:dyDescent="0.25">
      <c r="A3382" s="175" t="s">
        <v>459</v>
      </c>
      <c r="B3382" s="175" t="s">
        <v>460</v>
      </c>
      <c r="C3382" s="175" t="s">
        <v>203</v>
      </c>
      <c r="D3382" s="175" t="s">
        <v>204</v>
      </c>
      <c r="E3382" s="175"/>
      <c r="F3382" s="174">
        <v>130176</v>
      </c>
      <c r="G3382" s="174">
        <v>0</v>
      </c>
      <c r="H3382" s="174">
        <v>0</v>
      </c>
      <c r="I3382" s="174">
        <v>0</v>
      </c>
      <c r="J3382" s="174">
        <v>0</v>
      </c>
      <c r="K3382" s="174">
        <v>0</v>
      </c>
      <c r="L3382" s="174">
        <v>0</v>
      </c>
      <c r="M3382" s="174">
        <v>0</v>
      </c>
      <c r="N3382" s="174">
        <v>130176</v>
      </c>
    </row>
    <row r="3383" spans="1:14" hidden="1" outlineLevel="1" x14ac:dyDescent="0.25">
      <c r="A3383" s="175" t="s">
        <v>459</v>
      </c>
      <c r="B3383" s="175" t="s">
        <v>460</v>
      </c>
      <c r="C3383" s="175" t="s">
        <v>205</v>
      </c>
      <c r="D3383" s="175" t="s">
        <v>206</v>
      </c>
      <c r="E3383" s="175"/>
      <c r="F3383" s="174">
        <v>10848</v>
      </c>
      <c r="G3383" s="174">
        <v>0</v>
      </c>
      <c r="H3383" s="174">
        <v>0</v>
      </c>
      <c r="I3383" s="174">
        <v>0</v>
      </c>
      <c r="J3383" s="174">
        <v>0</v>
      </c>
      <c r="K3383" s="174">
        <v>0</v>
      </c>
      <c r="L3383" s="174">
        <v>0</v>
      </c>
      <c r="M3383" s="174">
        <v>0</v>
      </c>
      <c r="N3383" s="174">
        <v>10848</v>
      </c>
    </row>
    <row r="3384" spans="1:14" hidden="1" outlineLevel="1" x14ac:dyDescent="0.25">
      <c r="A3384" s="175" t="s">
        <v>459</v>
      </c>
      <c r="B3384" s="175" t="s">
        <v>460</v>
      </c>
      <c r="C3384" s="175" t="s">
        <v>207</v>
      </c>
      <c r="D3384" s="175" t="s">
        <v>208</v>
      </c>
      <c r="E3384" s="175"/>
      <c r="F3384" s="174">
        <v>0</v>
      </c>
      <c r="G3384" s="174">
        <v>0</v>
      </c>
      <c r="H3384" s="174">
        <v>0</v>
      </c>
      <c r="I3384" s="174">
        <v>0</v>
      </c>
      <c r="J3384" s="174">
        <v>0</v>
      </c>
      <c r="K3384" s="174">
        <v>0</v>
      </c>
      <c r="L3384" s="174">
        <v>0</v>
      </c>
      <c r="M3384" s="174">
        <v>0</v>
      </c>
      <c r="N3384" s="174">
        <v>0</v>
      </c>
    </row>
    <row r="3385" spans="1:14" hidden="1" outlineLevel="1" x14ac:dyDescent="0.25">
      <c r="A3385" s="175" t="s">
        <v>459</v>
      </c>
      <c r="B3385" s="175" t="s">
        <v>460</v>
      </c>
      <c r="C3385" s="175" t="s">
        <v>209</v>
      </c>
      <c r="D3385" s="175" t="s">
        <v>210</v>
      </c>
      <c r="E3385" s="175"/>
      <c r="F3385" s="174">
        <v>291040</v>
      </c>
      <c r="G3385" s="174">
        <v>41776</v>
      </c>
      <c r="H3385" s="174">
        <v>0</v>
      </c>
      <c r="I3385" s="174">
        <v>0</v>
      </c>
      <c r="J3385" s="174">
        <v>4912</v>
      </c>
      <c r="K3385" s="174">
        <v>400</v>
      </c>
      <c r="L3385" s="174">
        <v>0</v>
      </c>
      <c r="M3385" s="174">
        <v>0</v>
      </c>
      <c r="N3385" s="174">
        <v>338128</v>
      </c>
    </row>
    <row r="3386" spans="1:14" hidden="1" outlineLevel="1" x14ac:dyDescent="0.25">
      <c r="D3386" s="173" t="s">
        <v>211</v>
      </c>
      <c r="E3386" s="173"/>
    </row>
    <row r="3387" spans="1:14" hidden="1" outlineLevel="1" x14ac:dyDescent="0.25">
      <c r="A3387" s="175" t="s">
        <v>459</v>
      </c>
      <c r="B3387" s="175" t="s">
        <v>460</v>
      </c>
      <c r="C3387" s="175" t="s">
        <v>212</v>
      </c>
      <c r="D3387" s="175" t="s">
        <v>213</v>
      </c>
      <c r="E3387" s="175"/>
      <c r="F3387" s="174">
        <v>0</v>
      </c>
      <c r="G3387" s="174">
        <v>0</v>
      </c>
      <c r="H3387" s="174">
        <v>0</v>
      </c>
      <c r="I3387" s="174">
        <v>0</v>
      </c>
      <c r="J3387" s="174">
        <v>0</v>
      </c>
      <c r="K3387" s="174">
        <v>0</v>
      </c>
      <c r="L3387" s="174">
        <v>0</v>
      </c>
      <c r="M3387" s="174">
        <v>0</v>
      </c>
      <c r="N3387" s="174">
        <v>0</v>
      </c>
    </row>
    <row r="3388" spans="1:14" hidden="1" outlineLevel="1" x14ac:dyDescent="0.25">
      <c r="A3388" s="175" t="s">
        <v>459</v>
      </c>
      <c r="B3388" s="175" t="s">
        <v>460</v>
      </c>
      <c r="C3388" s="175" t="s">
        <v>214</v>
      </c>
      <c r="D3388" s="175" t="s">
        <v>215</v>
      </c>
      <c r="E3388" s="175"/>
      <c r="F3388" s="174">
        <v>0</v>
      </c>
      <c r="G3388" s="174">
        <v>0</v>
      </c>
      <c r="H3388" s="174">
        <v>0</v>
      </c>
      <c r="I3388" s="174">
        <v>0</v>
      </c>
      <c r="J3388" s="174">
        <v>0</v>
      </c>
      <c r="K3388" s="174">
        <v>0</v>
      </c>
      <c r="L3388" s="174">
        <v>0</v>
      </c>
      <c r="M3388" s="174">
        <v>0</v>
      </c>
      <c r="N3388" s="174">
        <v>0</v>
      </c>
    </row>
    <row r="3389" spans="1:14" hidden="1" outlineLevel="1" x14ac:dyDescent="0.25">
      <c r="A3389" s="175" t="s">
        <v>459</v>
      </c>
      <c r="B3389" s="175" t="s">
        <v>460</v>
      </c>
      <c r="C3389" s="175" t="s">
        <v>216</v>
      </c>
      <c r="D3389" s="175" t="s">
        <v>217</v>
      </c>
      <c r="E3389" s="175"/>
      <c r="F3389" s="174">
        <v>0</v>
      </c>
      <c r="G3389" s="174">
        <v>0</v>
      </c>
      <c r="H3389" s="174">
        <v>0</v>
      </c>
      <c r="I3389" s="174">
        <v>0</v>
      </c>
      <c r="J3389" s="174">
        <v>0</v>
      </c>
      <c r="K3389" s="174">
        <v>0</v>
      </c>
      <c r="L3389" s="174">
        <v>0</v>
      </c>
      <c r="M3389" s="174">
        <v>0</v>
      </c>
      <c r="N3389" s="174">
        <v>0</v>
      </c>
    </row>
    <row r="3390" spans="1:14" hidden="1" outlineLevel="1" x14ac:dyDescent="0.25">
      <c r="A3390" s="175" t="s">
        <v>459</v>
      </c>
      <c r="B3390" s="175" t="s">
        <v>460</v>
      </c>
      <c r="C3390" s="175" t="s">
        <v>218</v>
      </c>
      <c r="D3390" s="175" t="s">
        <v>219</v>
      </c>
      <c r="E3390" s="175"/>
      <c r="F3390" s="174">
        <v>0</v>
      </c>
      <c r="G3390" s="174">
        <v>0</v>
      </c>
      <c r="H3390" s="174">
        <v>0</v>
      </c>
      <c r="I3390" s="174">
        <v>0</v>
      </c>
      <c r="J3390" s="174">
        <v>0</v>
      </c>
      <c r="K3390" s="174">
        <v>0</v>
      </c>
      <c r="L3390" s="174">
        <v>0</v>
      </c>
      <c r="M3390" s="174">
        <v>0</v>
      </c>
      <c r="N3390" s="174">
        <v>0</v>
      </c>
    </row>
    <row r="3391" spans="1:14" hidden="1" outlineLevel="1" x14ac:dyDescent="0.25">
      <c r="A3391" s="175" t="s">
        <v>459</v>
      </c>
      <c r="B3391" s="175" t="s">
        <v>460</v>
      </c>
      <c r="C3391" s="175" t="s">
        <v>482</v>
      </c>
      <c r="D3391" s="175" t="s">
        <v>483</v>
      </c>
      <c r="E3391" s="175"/>
      <c r="F3391" s="174">
        <v>0</v>
      </c>
      <c r="G3391" s="174">
        <v>0</v>
      </c>
      <c r="H3391" s="174">
        <v>0</v>
      </c>
      <c r="I3391" s="174">
        <v>0</v>
      </c>
      <c r="J3391" s="174">
        <v>0</v>
      </c>
      <c r="K3391" s="174">
        <v>0</v>
      </c>
      <c r="L3391" s="174">
        <v>0</v>
      </c>
      <c r="M3391" s="174">
        <v>0</v>
      </c>
      <c r="N3391" s="174">
        <v>0</v>
      </c>
    </row>
    <row r="3392" spans="1:14" hidden="1" outlineLevel="1" x14ac:dyDescent="0.25">
      <c r="A3392" s="175" t="s">
        <v>459</v>
      </c>
      <c r="B3392" s="175" t="s">
        <v>460</v>
      </c>
      <c r="C3392" s="175" t="s">
        <v>484</v>
      </c>
      <c r="D3392" s="175" t="s">
        <v>220</v>
      </c>
      <c r="E3392" s="175"/>
      <c r="F3392" s="174">
        <v>0</v>
      </c>
      <c r="G3392" s="174">
        <v>0</v>
      </c>
      <c r="H3392" s="174">
        <v>0</v>
      </c>
      <c r="I3392" s="174">
        <v>0</v>
      </c>
      <c r="J3392" s="174">
        <v>0</v>
      </c>
      <c r="K3392" s="174">
        <v>0</v>
      </c>
      <c r="L3392" s="174">
        <v>0</v>
      </c>
      <c r="M3392" s="174">
        <v>0</v>
      </c>
      <c r="N3392" s="174">
        <v>0</v>
      </c>
    </row>
    <row r="3393" spans="1:14" hidden="1" outlineLevel="1" x14ac:dyDescent="0.25"/>
    <row r="3394" spans="1:14" hidden="1" outlineLevel="1" x14ac:dyDescent="0.25"/>
    <row r="3395" spans="1:14" hidden="1" outlineLevel="1" x14ac:dyDescent="0.25">
      <c r="A3395" s="173" t="s">
        <v>461</v>
      </c>
    </row>
    <row r="3396" spans="1:14" hidden="1" outlineLevel="1" x14ac:dyDescent="0.25">
      <c r="A3396" s="175" t="s">
        <v>6</v>
      </c>
      <c r="B3396" s="175" t="s">
        <v>143</v>
      </c>
      <c r="C3396" s="175" t="s">
        <v>14</v>
      </c>
      <c r="D3396" s="173" t="s">
        <v>144</v>
      </c>
      <c r="E3396" s="173"/>
      <c r="F3396" s="174" t="s">
        <v>145</v>
      </c>
      <c r="G3396" s="174" t="s">
        <v>146</v>
      </c>
      <c r="H3396" s="174" t="s">
        <v>147</v>
      </c>
      <c r="I3396" s="174" t="s">
        <v>148</v>
      </c>
      <c r="J3396" s="174" t="s">
        <v>149</v>
      </c>
      <c r="K3396" s="174" t="s">
        <v>150</v>
      </c>
      <c r="L3396" s="174" t="s">
        <v>151</v>
      </c>
      <c r="M3396" s="174" t="s">
        <v>152</v>
      </c>
      <c r="N3396" s="174" t="s">
        <v>5</v>
      </c>
    </row>
    <row r="3397" spans="1:14" hidden="1" outlineLevel="1" x14ac:dyDescent="0.25">
      <c r="A3397" s="175" t="s">
        <v>462</v>
      </c>
      <c r="B3397" s="175" t="s">
        <v>463</v>
      </c>
      <c r="C3397" s="175" t="s">
        <v>155</v>
      </c>
      <c r="D3397" s="175" t="s">
        <v>156</v>
      </c>
      <c r="E3397" s="175"/>
      <c r="F3397" s="174">
        <v>48</v>
      </c>
      <c r="G3397" s="174">
        <v>0</v>
      </c>
      <c r="H3397" s="174">
        <v>0</v>
      </c>
      <c r="I3397" s="174">
        <v>0</v>
      </c>
      <c r="J3397" s="174">
        <v>0</v>
      </c>
      <c r="K3397" s="174">
        <v>0</v>
      </c>
      <c r="L3397" s="174">
        <v>0</v>
      </c>
      <c r="M3397" s="174">
        <v>0</v>
      </c>
      <c r="N3397" s="174">
        <v>48</v>
      </c>
    </row>
    <row r="3398" spans="1:14" hidden="1" outlineLevel="1" x14ac:dyDescent="0.25">
      <c r="A3398" s="175" t="s">
        <v>462</v>
      </c>
      <c r="B3398" s="175" t="s">
        <v>463</v>
      </c>
      <c r="C3398" s="175" t="s">
        <v>157</v>
      </c>
      <c r="D3398" s="175" t="s">
        <v>158</v>
      </c>
      <c r="E3398" s="175"/>
      <c r="F3398" s="174">
        <v>0</v>
      </c>
      <c r="G3398" s="174">
        <v>0</v>
      </c>
      <c r="H3398" s="174">
        <v>0</v>
      </c>
      <c r="I3398" s="174">
        <v>0</v>
      </c>
      <c r="J3398" s="174">
        <v>4256</v>
      </c>
      <c r="K3398" s="174">
        <v>0</v>
      </c>
      <c r="L3398" s="174">
        <v>0</v>
      </c>
      <c r="M3398" s="174">
        <v>0</v>
      </c>
      <c r="N3398" s="174">
        <v>4256</v>
      </c>
    </row>
    <row r="3399" spans="1:14" hidden="1" outlineLevel="1" x14ac:dyDescent="0.25">
      <c r="A3399" s="175" t="s">
        <v>462</v>
      </c>
      <c r="B3399" s="175" t="s">
        <v>463</v>
      </c>
      <c r="C3399" s="175" t="s">
        <v>159</v>
      </c>
      <c r="D3399" s="175" t="s">
        <v>160</v>
      </c>
      <c r="E3399" s="175"/>
      <c r="F3399" s="174">
        <v>0</v>
      </c>
      <c r="G3399" s="174">
        <v>26016</v>
      </c>
      <c r="H3399" s="174">
        <v>0</v>
      </c>
      <c r="I3399" s="174">
        <v>0</v>
      </c>
      <c r="J3399" s="174">
        <v>0</v>
      </c>
      <c r="K3399" s="174">
        <v>0</v>
      </c>
      <c r="L3399" s="174">
        <v>0</v>
      </c>
      <c r="M3399" s="174">
        <v>0</v>
      </c>
      <c r="N3399" s="174">
        <v>26016</v>
      </c>
    </row>
    <row r="3400" spans="1:14" hidden="1" outlineLevel="1" x14ac:dyDescent="0.25">
      <c r="A3400" s="175" t="s">
        <v>462</v>
      </c>
      <c r="B3400" s="175" t="s">
        <v>463</v>
      </c>
      <c r="C3400" s="175" t="s">
        <v>161</v>
      </c>
      <c r="D3400" s="175" t="s">
        <v>162</v>
      </c>
      <c r="E3400" s="175"/>
      <c r="F3400" s="174">
        <v>240</v>
      </c>
      <c r="G3400" s="174">
        <v>7440</v>
      </c>
      <c r="H3400" s="174">
        <v>0</v>
      </c>
      <c r="I3400" s="174">
        <v>0</v>
      </c>
      <c r="J3400" s="174">
        <v>0</v>
      </c>
      <c r="K3400" s="174">
        <v>0</v>
      </c>
      <c r="L3400" s="174">
        <v>0</v>
      </c>
      <c r="M3400" s="174">
        <v>0</v>
      </c>
      <c r="N3400" s="174">
        <v>7680</v>
      </c>
    </row>
    <row r="3401" spans="1:14" hidden="1" outlineLevel="1" x14ac:dyDescent="0.25">
      <c r="A3401" s="175" t="s">
        <v>462</v>
      </c>
      <c r="B3401" s="175" t="s">
        <v>463</v>
      </c>
      <c r="C3401" s="175" t="s">
        <v>163</v>
      </c>
      <c r="D3401" s="175" t="s">
        <v>164</v>
      </c>
      <c r="E3401" s="175"/>
      <c r="F3401" s="174">
        <v>0</v>
      </c>
      <c r="G3401" s="174">
        <v>0</v>
      </c>
      <c r="H3401" s="174">
        <v>0</v>
      </c>
      <c r="I3401" s="174">
        <v>0</v>
      </c>
      <c r="J3401" s="174">
        <v>0</v>
      </c>
      <c r="K3401" s="174">
        <v>0</v>
      </c>
      <c r="L3401" s="174">
        <v>0</v>
      </c>
      <c r="M3401" s="174">
        <v>0</v>
      </c>
      <c r="N3401" s="174">
        <v>0</v>
      </c>
    </row>
    <row r="3402" spans="1:14" hidden="1" outlineLevel="1" x14ac:dyDescent="0.25">
      <c r="A3402" s="175" t="s">
        <v>462</v>
      </c>
      <c r="B3402" s="175" t="s">
        <v>463</v>
      </c>
      <c r="C3402" s="175" t="s">
        <v>165</v>
      </c>
      <c r="D3402" s="175" t="s">
        <v>166</v>
      </c>
      <c r="E3402" s="175"/>
      <c r="F3402" s="174">
        <v>48</v>
      </c>
      <c r="G3402" s="174">
        <v>0</v>
      </c>
      <c r="H3402" s="174">
        <v>0</v>
      </c>
      <c r="I3402" s="174">
        <v>0</v>
      </c>
      <c r="J3402" s="174">
        <v>2720</v>
      </c>
      <c r="K3402" s="174">
        <v>0</v>
      </c>
      <c r="L3402" s="174">
        <v>0</v>
      </c>
      <c r="M3402" s="174">
        <v>0</v>
      </c>
      <c r="N3402" s="174">
        <v>2768</v>
      </c>
    </row>
    <row r="3403" spans="1:14" hidden="1" outlineLevel="1" x14ac:dyDescent="0.25">
      <c r="A3403" s="175" t="s">
        <v>462</v>
      </c>
      <c r="B3403" s="175" t="s">
        <v>463</v>
      </c>
      <c r="C3403" s="175" t="s">
        <v>167</v>
      </c>
      <c r="D3403" s="175" t="s">
        <v>168</v>
      </c>
      <c r="E3403" s="175"/>
      <c r="F3403" s="174">
        <v>0</v>
      </c>
      <c r="G3403" s="174">
        <v>448</v>
      </c>
      <c r="H3403" s="174">
        <v>0</v>
      </c>
      <c r="I3403" s="174">
        <v>0</v>
      </c>
      <c r="J3403" s="174">
        <v>0</v>
      </c>
      <c r="K3403" s="174">
        <v>0</v>
      </c>
      <c r="L3403" s="174">
        <v>0</v>
      </c>
      <c r="M3403" s="174">
        <v>0</v>
      </c>
      <c r="N3403" s="174">
        <v>448</v>
      </c>
    </row>
    <row r="3404" spans="1:14" hidden="1" outlineLevel="1" x14ac:dyDescent="0.25">
      <c r="A3404" s="175" t="s">
        <v>462</v>
      </c>
      <c r="B3404" s="175" t="s">
        <v>463</v>
      </c>
      <c r="C3404" s="175" t="s">
        <v>169</v>
      </c>
      <c r="D3404" s="175" t="s">
        <v>170</v>
      </c>
      <c r="E3404" s="175"/>
      <c r="F3404" s="174">
        <v>0</v>
      </c>
      <c r="G3404" s="174">
        <v>0</v>
      </c>
      <c r="H3404" s="174">
        <v>0</v>
      </c>
      <c r="I3404" s="174">
        <v>0</v>
      </c>
      <c r="J3404" s="174">
        <v>0</v>
      </c>
      <c r="K3404" s="174">
        <v>0</v>
      </c>
      <c r="L3404" s="174">
        <v>0</v>
      </c>
      <c r="M3404" s="174">
        <v>0</v>
      </c>
      <c r="N3404" s="174">
        <v>0</v>
      </c>
    </row>
    <row r="3405" spans="1:14" hidden="1" outlineLevel="1" x14ac:dyDescent="0.25">
      <c r="A3405" s="175" t="s">
        <v>462</v>
      </c>
      <c r="B3405" s="175" t="s">
        <v>463</v>
      </c>
      <c r="C3405" s="175" t="s">
        <v>171</v>
      </c>
      <c r="D3405" s="175" t="s">
        <v>172</v>
      </c>
      <c r="E3405" s="175"/>
      <c r="F3405" s="174">
        <v>624</v>
      </c>
      <c r="G3405" s="174">
        <v>432</v>
      </c>
      <c r="H3405" s="174">
        <v>0</v>
      </c>
      <c r="I3405" s="174">
        <v>0</v>
      </c>
      <c r="J3405" s="174">
        <v>0</v>
      </c>
      <c r="K3405" s="174">
        <v>0</v>
      </c>
      <c r="L3405" s="174">
        <v>0</v>
      </c>
      <c r="M3405" s="174">
        <v>0</v>
      </c>
      <c r="N3405" s="174">
        <v>1056</v>
      </c>
    </row>
    <row r="3406" spans="1:14" hidden="1" outlineLevel="1" x14ac:dyDescent="0.25">
      <c r="A3406" s="175" t="s">
        <v>462</v>
      </c>
      <c r="B3406" s="175" t="s">
        <v>463</v>
      </c>
      <c r="C3406" s="175" t="s">
        <v>173</v>
      </c>
      <c r="D3406" s="175" t="s">
        <v>174</v>
      </c>
      <c r="E3406" s="175"/>
      <c r="F3406" s="174">
        <v>0</v>
      </c>
      <c r="G3406" s="174">
        <v>0</v>
      </c>
      <c r="H3406" s="174">
        <v>0</v>
      </c>
      <c r="I3406" s="174">
        <v>0</v>
      </c>
      <c r="J3406" s="174">
        <v>0</v>
      </c>
      <c r="K3406" s="174">
        <v>0</v>
      </c>
      <c r="L3406" s="174">
        <v>0</v>
      </c>
      <c r="M3406" s="174">
        <v>0</v>
      </c>
      <c r="N3406" s="174">
        <v>0</v>
      </c>
    </row>
    <row r="3407" spans="1:14" hidden="1" outlineLevel="1" x14ac:dyDescent="0.25">
      <c r="A3407" s="175" t="s">
        <v>462</v>
      </c>
      <c r="B3407" s="175" t="s">
        <v>463</v>
      </c>
      <c r="C3407" s="175" t="s">
        <v>175</v>
      </c>
      <c r="D3407" s="175" t="s">
        <v>176</v>
      </c>
      <c r="E3407" s="175"/>
      <c r="F3407" s="174">
        <v>0</v>
      </c>
      <c r="G3407" s="174">
        <v>0</v>
      </c>
      <c r="H3407" s="174">
        <v>0</v>
      </c>
      <c r="I3407" s="174">
        <v>0</v>
      </c>
      <c r="J3407" s="174">
        <v>0</v>
      </c>
      <c r="K3407" s="174">
        <v>11024</v>
      </c>
      <c r="L3407" s="174">
        <v>0</v>
      </c>
      <c r="M3407" s="174">
        <v>0</v>
      </c>
      <c r="N3407" s="174">
        <v>11024</v>
      </c>
    </row>
    <row r="3408" spans="1:14" hidden="1" outlineLevel="1" x14ac:dyDescent="0.25">
      <c r="A3408" s="175" t="s">
        <v>462</v>
      </c>
      <c r="B3408" s="175" t="s">
        <v>463</v>
      </c>
      <c r="C3408" s="175" t="s">
        <v>177</v>
      </c>
      <c r="D3408" s="175" t="s">
        <v>178</v>
      </c>
      <c r="E3408" s="175"/>
      <c r="F3408" s="174">
        <v>78624</v>
      </c>
      <c r="G3408" s="174">
        <v>0</v>
      </c>
      <c r="H3408" s="174">
        <v>0</v>
      </c>
      <c r="I3408" s="174">
        <v>0</v>
      </c>
      <c r="J3408" s="174">
        <v>0</v>
      </c>
      <c r="K3408" s="174">
        <v>0</v>
      </c>
      <c r="L3408" s="174">
        <v>0</v>
      </c>
      <c r="M3408" s="174">
        <v>0</v>
      </c>
      <c r="N3408" s="174">
        <v>78624</v>
      </c>
    </row>
    <row r="3409" spans="1:14" hidden="1" outlineLevel="1" x14ac:dyDescent="0.25">
      <c r="A3409" s="175" t="s">
        <v>462</v>
      </c>
      <c r="B3409" s="175" t="s">
        <v>463</v>
      </c>
      <c r="C3409" s="175" t="s">
        <v>179</v>
      </c>
      <c r="D3409" s="175" t="s">
        <v>180</v>
      </c>
      <c r="E3409" s="175"/>
      <c r="F3409" s="174">
        <v>21120</v>
      </c>
      <c r="G3409" s="174">
        <v>0</v>
      </c>
      <c r="H3409" s="174">
        <v>0</v>
      </c>
      <c r="I3409" s="174">
        <v>0</v>
      </c>
      <c r="J3409" s="174">
        <v>0</v>
      </c>
      <c r="K3409" s="174">
        <v>0</v>
      </c>
      <c r="L3409" s="174">
        <v>0</v>
      </c>
      <c r="M3409" s="174">
        <v>0</v>
      </c>
      <c r="N3409" s="174">
        <v>21120</v>
      </c>
    </row>
    <row r="3410" spans="1:14" hidden="1" outlineLevel="1" x14ac:dyDescent="0.25">
      <c r="A3410" s="175" t="s">
        <v>462</v>
      </c>
      <c r="B3410" s="175" t="s">
        <v>463</v>
      </c>
      <c r="C3410" s="175" t="s">
        <v>181</v>
      </c>
      <c r="D3410" s="175" t="s">
        <v>182</v>
      </c>
      <c r="E3410" s="175"/>
      <c r="F3410" s="174">
        <v>0</v>
      </c>
      <c r="G3410" s="174">
        <v>0</v>
      </c>
      <c r="H3410" s="174">
        <v>0</v>
      </c>
      <c r="I3410" s="174">
        <v>0</v>
      </c>
      <c r="J3410" s="174">
        <v>0</v>
      </c>
      <c r="K3410" s="174">
        <v>0</v>
      </c>
      <c r="L3410" s="174">
        <v>0</v>
      </c>
      <c r="M3410" s="174">
        <v>0</v>
      </c>
      <c r="N3410" s="174">
        <v>0</v>
      </c>
    </row>
    <row r="3411" spans="1:14" hidden="1" outlineLevel="1" x14ac:dyDescent="0.25">
      <c r="A3411" s="175" t="s">
        <v>462</v>
      </c>
      <c r="B3411" s="175" t="s">
        <v>463</v>
      </c>
      <c r="C3411" s="175" t="s">
        <v>183</v>
      </c>
      <c r="D3411" s="175" t="s">
        <v>184</v>
      </c>
      <c r="E3411" s="175"/>
      <c r="F3411" s="174">
        <v>0</v>
      </c>
      <c r="G3411" s="174">
        <v>0</v>
      </c>
      <c r="H3411" s="174">
        <v>0</v>
      </c>
      <c r="I3411" s="174">
        <v>0</v>
      </c>
      <c r="J3411" s="174">
        <v>0</v>
      </c>
      <c r="K3411" s="174">
        <v>0</v>
      </c>
      <c r="L3411" s="174">
        <v>0</v>
      </c>
      <c r="M3411" s="174">
        <v>0</v>
      </c>
      <c r="N3411" s="174">
        <v>0</v>
      </c>
    </row>
    <row r="3412" spans="1:14" hidden="1" outlineLevel="1" x14ac:dyDescent="0.25">
      <c r="A3412" s="175" t="s">
        <v>462</v>
      </c>
      <c r="B3412" s="175" t="s">
        <v>463</v>
      </c>
      <c r="C3412" s="175" t="s">
        <v>185</v>
      </c>
      <c r="D3412" s="175" t="s">
        <v>186</v>
      </c>
      <c r="E3412" s="175"/>
      <c r="F3412" s="174">
        <v>5712</v>
      </c>
      <c r="G3412" s="174">
        <v>0</v>
      </c>
      <c r="H3412" s="174">
        <v>0</v>
      </c>
      <c r="I3412" s="174">
        <v>0</v>
      </c>
      <c r="J3412" s="174">
        <v>0</v>
      </c>
      <c r="K3412" s="174">
        <v>0</v>
      </c>
      <c r="L3412" s="174">
        <v>0</v>
      </c>
      <c r="M3412" s="174">
        <v>0</v>
      </c>
      <c r="N3412" s="174">
        <v>5712</v>
      </c>
    </row>
    <row r="3413" spans="1:14" hidden="1" outlineLevel="1" x14ac:dyDescent="0.25">
      <c r="A3413" s="175" t="s">
        <v>462</v>
      </c>
      <c r="B3413" s="175" t="s">
        <v>463</v>
      </c>
      <c r="C3413" s="175" t="s">
        <v>187</v>
      </c>
      <c r="D3413" s="175" t="s">
        <v>188</v>
      </c>
      <c r="E3413" s="175"/>
      <c r="F3413" s="174">
        <v>0</v>
      </c>
      <c r="G3413" s="174">
        <v>0</v>
      </c>
      <c r="H3413" s="174">
        <v>0</v>
      </c>
      <c r="I3413" s="174">
        <v>0</v>
      </c>
      <c r="J3413" s="174">
        <v>0</v>
      </c>
      <c r="K3413" s="174">
        <v>0</v>
      </c>
      <c r="L3413" s="174">
        <v>0</v>
      </c>
      <c r="M3413" s="174">
        <v>0</v>
      </c>
      <c r="N3413" s="174">
        <v>0</v>
      </c>
    </row>
    <row r="3414" spans="1:14" hidden="1" outlineLevel="1" x14ac:dyDescent="0.25">
      <c r="A3414" s="175" t="s">
        <v>462</v>
      </c>
      <c r="B3414" s="175" t="s">
        <v>463</v>
      </c>
      <c r="C3414" s="175" t="s">
        <v>189</v>
      </c>
      <c r="D3414" s="175" t="s">
        <v>190</v>
      </c>
      <c r="E3414" s="175"/>
      <c r="F3414" s="174">
        <v>0</v>
      </c>
      <c r="G3414" s="174">
        <v>0</v>
      </c>
      <c r="H3414" s="174">
        <v>0</v>
      </c>
      <c r="I3414" s="174">
        <v>0</v>
      </c>
      <c r="J3414" s="174">
        <v>0</v>
      </c>
      <c r="K3414" s="174">
        <v>0</v>
      </c>
      <c r="L3414" s="174">
        <v>0</v>
      </c>
      <c r="M3414" s="174">
        <v>0</v>
      </c>
      <c r="N3414" s="174">
        <v>0</v>
      </c>
    </row>
    <row r="3415" spans="1:14" hidden="1" outlineLevel="1" x14ac:dyDescent="0.25">
      <c r="A3415" s="175" t="s">
        <v>462</v>
      </c>
      <c r="B3415" s="175" t="s">
        <v>463</v>
      </c>
      <c r="C3415" s="175" t="s">
        <v>191</v>
      </c>
      <c r="D3415" s="175" t="s">
        <v>192</v>
      </c>
      <c r="E3415" s="175"/>
      <c r="F3415" s="174">
        <v>0</v>
      </c>
      <c r="G3415" s="174">
        <v>15184</v>
      </c>
      <c r="H3415" s="174">
        <v>0</v>
      </c>
      <c r="I3415" s="174">
        <v>0</v>
      </c>
      <c r="J3415" s="174">
        <v>0</v>
      </c>
      <c r="K3415" s="174">
        <v>96</v>
      </c>
      <c r="L3415" s="174">
        <v>0</v>
      </c>
      <c r="M3415" s="174">
        <v>0</v>
      </c>
      <c r="N3415" s="174">
        <v>15280</v>
      </c>
    </row>
    <row r="3416" spans="1:14" hidden="1" outlineLevel="1" x14ac:dyDescent="0.25">
      <c r="A3416" s="175" t="s">
        <v>462</v>
      </c>
      <c r="B3416" s="175" t="s">
        <v>463</v>
      </c>
      <c r="C3416" s="175" t="s">
        <v>193</v>
      </c>
      <c r="D3416" s="175" t="s">
        <v>194</v>
      </c>
      <c r="E3416" s="175"/>
      <c r="F3416" s="174">
        <v>0</v>
      </c>
      <c r="G3416" s="174">
        <v>0</v>
      </c>
      <c r="H3416" s="174">
        <v>0</v>
      </c>
      <c r="I3416" s="174">
        <v>0</v>
      </c>
      <c r="J3416" s="174">
        <v>14080</v>
      </c>
      <c r="K3416" s="174">
        <v>0</v>
      </c>
      <c r="L3416" s="174">
        <v>0</v>
      </c>
      <c r="M3416" s="174">
        <v>0</v>
      </c>
      <c r="N3416" s="174">
        <v>14080</v>
      </c>
    </row>
    <row r="3417" spans="1:14" hidden="1" outlineLevel="1" x14ac:dyDescent="0.25">
      <c r="A3417" s="175" t="s">
        <v>462</v>
      </c>
      <c r="B3417" s="175" t="s">
        <v>463</v>
      </c>
      <c r="C3417" s="175" t="s">
        <v>195</v>
      </c>
      <c r="D3417" s="175" t="s">
        <v>196</v>
      </c>
      <c r="E3417" s="175"/>
      <c r="F3417" s="174">
        <v>0</v>
      </c>
      <c r="G3417" s="174">
        <v>0</v>
      </c>
      <c r="H3417" s="174">
        <v>0</v>
      </c>
      <c r="I3417" s="174">
        <v>0</v>
      </c>
      <c r="J3417" s="174">
        <v>0</v>
      </c>
      <c r="K3417" s="174">
        <v>0</v>
      </c>
      <c r="L3417" s="174">
        <v>0</v>
      </c>
      <c r="M3417" s="174">
        <v>0</v>
      </c>
      <c r="N3417" s="174">
        <v>0</v>
      </c>
    </row>
    <row r="3418" spans="1:14" hidden="1" outlineLevel="1" x14ac:dyDescent="0.25">
      <c r="A3418" s="175" t="s">
        <v>462</v>
      </c>
      <c r="B3418" s="175" t="s">
        <v>463</v>
      </c>
      <c r="C3418" s="175" t="s">
        <v>197</v>
      </c>
      <c r="D3418" s="175" t="s">
        <v>198</v>
      </c>
      <c r="E3418" s="175"/>
      <c r="F3418" s="174">
        <v>0</v>
      </c>
      <c r="G3418" s="174">
        <v>0</v>
      </c>
      <c r="H3418" s="174">
        <v>0</v>
      </c>
      <c r="I3418" s="174">
        <v>0</v>
      </c>
      <c r="J3418" s="174">
        <v>0</v>
      </c>
      <c r="K3418" s="174">
        <v>0</v>
      </c>
      <c r="L3418" s="174">
        <v>0</v>
      </c>
      <c r="M3418" s="174">
        <v>0</v>
      </c>
      <c r="N3418" s="174">
        <v>0</v>
      </c>
    </row>
    <row r="3419" spans="1:14" hidden="1" outlineLevel="1" x14ac:dyDescent="0.25">
      <c r="A3419" s="175" t="s">
        <v>462</v>
      </c>
      <c r="B3419" s="175" t="s">
        <v>463</v>
      </c>
      <c r="C3419" s="175" t="s">
        <v>199</v>
      </c>
      <c r="D3419" s="175" t="s">
        <v>200</v>
      </c>
      <c r="E3419" s="175"/>
      <c r="F3419" s="174">
        <v>7680</v>
      </c>
      <c r="G3419" s="174">
        <v>0</v>
      </c>
      <c r="H3419" s="174">
        <v>0</v>
      </c>
      <c r="I3419" s="174">
        <v>0</v>
      </c>
      <c r="J3419" s="174">
        <v>0</v>
      </c>
      <c r="K3419" s="174">
        <v>0</v>
      </c>
      <c r="L3419" s="174">
        <v>0</v>
      </c>
      <c r="M3419" s="174">
        <v>0</v>
      </c>
      <c r="N3419" s="174">
        <v>7680</v>
      </c>
    </row>
    <row r="3420" spans="1:14" hidden="1" outlineLevel="1" x14ac:dyDescent="0.25">
      <c r="A3420" s="175" t="s">
        <v>462</v>
      </c>
      <c r="B3420" s="175" t="s">
        <v>463</v>
      </c>
      <c r="C3420" s="175" t="s">
        <v>201</v>
      </c>
      <c r="D3420" s="175" t="s">
        <v>202</v>
      </c>
      <c r="E3420" s="175"/>
      <c r="F3420" s="174">
        <v>0</v>
      </c>
      <c r="G3420" s="174">
        <v>0</v>
      </c>
      <c r="H3420" s="174">
        <v>0</v>
      </c>
      <c r="I3420" s="174">
        <v>0</v>
      </c>
      <c r="J3420" s="174">
        <v>0</v>
      </c>
      <c r="K3420" s="174">
        <v>0</v>
      </c>
      <c r="L3420" s="174">
        <v>0</v>
      </c>
      <c r="M3420" s="174">
        <v>0</v>
      </c>
      <c r="N3420" s="174">
        <v>0</v>
      </c>
    </row>
    <row r="3421" spans="1:14" hidden="1" outlineLevel="1" x14ac:dyDescent="0.25">
      <c r="A3421" s="175" t="s">
        <v>462</v>
      </c>
      <c r="B3421" s="175" t="s">
        <v>463</v>
      </c>
      <c r="C3421" s="175" t="s">
        <v>203</v>
      </c>
      <c r="D3421" s="175" t="s">
        <v>204</v>
      </c>
      <c r="E3421" s="175"/>
      <c r="F3421" s="174">
        <v>88608</v>
      </c>
      <c r="G3421" s="174">
        <v>0</v>
      </c>
      <c r="H3421" s="174">
        <v>0</v>
      </c>
      <c r="I3421" s="174">
        <v>0</v>
      </c>
      <c r="J3421" s="174">
        <v>0</v>
      </c>
      <c r="K3421" s="174">
        <v>0</v>
      </c>
      <c r="L3421" s="174">
        <v>0</v>
      </c>
      <c r="M3421" s="174">
        <v>0</v>
      </c>
      <c r="N3421" s="174">
        <v>88608</v>
      </c>
    </row>
    <row r="3422" spans="1:14" hidden="1" outlineLevel="1" x14ac:dyDescent="0.25">
      <c r="A3422" s="175" t="s">
        <v>462</v>
      </c>
      <c r="B3422" s="175" t="s">
        <v>463</v>
      </c>
      <c r="C3422" s="175" t="s">
        <v>205</v>
      </c>
      <c r="D3422" s="175" t="s">
        <v>206</v>
      </c>
      <c r="E3422" s="175"/>
      <c r="F3422" s="174">
        <v>21368</v>
      </c>
      <c r="G3422" s="174">
        <v>0</v>
      </c>
      <c r="H3422" s="174">
        <v>0</v>
      </c>
      <c r="I3422" s="174">
        <v>0</v>
      </c>
      <c r="J3422" s="174">
        <v>0</v>
      </c>
      <c r="K3422" s="174">
        <v>0</v>
      </c>
      <c r="L3422" s="174">
        <v>0</v>
      </c>
      <c r="M3422" s="174">
        <v>0</v>
      </c>
      <c r="N3422" s="174">
        <v>21368</v>
      </c>
    </row>
    <row r="3423" spans="1:14" hidden="1" outlineLevel="1" x14ac:dyDescent="0.25">
      <c r="A3423" s="175" t="s">
        <v>462</v>
      </c>
      <c r="B3423" s="175" t="s">
        <v>463</v>
      </c>
      <c r="C3423" s="175" t="s">
        <v>207</v>
      </c>
      <c r="D3423" s="175" t="s">
        <v>208</v>
      </c>
      <c r="E3423" s="175"/>
      <c r="F3423" s="174">
        <v>0</v>
      </c>
      <c r="G3423" s="174">
        <v>0</v>
      </c>
      <c r="H3423" s="174">
        <v>0</v>
      </c>
      <c r="I3423" s="174">
        <v>0</v>
      </c>
      <c r="J3423" s="174">
        <v>0</v>
      </c>
      <c r="K3423" s="174">
        <v>0</v>
      </c>
      <c r="L3423" s="174">
        <v>0</v>
      </c>
      <c r="M3423" s="174">
        <v>0</v>
      </c>
      <c r="N3423" s="174">
        <v>0</v>
      </c>
    </row>
    <row r="3424" spans="1:14" hidden="1" outlineLevel="1" x14ac:dyDescent="0.25">
      <c r="A3424" s="175" t="s">
        <v>462</v>
      </c>
      <c r="B3424" s="175" t="s">
        <v>463</v>
      </c>
      <c r="C3424" s="175" t="s">
        <v>209</v>
      </c>
      <c r="D3424" s="175" t="s">
        <v>210</v>
      </c>
      <c r="E3424" s="175"/>
      <c r="F3424" s="174">
        <v>224072</v>
      </c>
      <c r="G3424" s="174">
        <v>49520</v>
      </c>
      <c r="H3424" s="174">
        <v>0</v>
      </c>
      <c r="I3424" s="174">
        <v>0</v>
      </c>
      <c r="J3424" s="174">
        <v>21056</v>
      </c>
      <c r="K3424" s="174">
        <v>11120</v>
      </c>
      <c r="L3424" s="174">
        <v>0</v>
      </c>
      <c r="M3424" s="174">
        <v>0</v>
      </c>
      <c r="N3424" s="174">
        <v>305768</v>
      </c>
    </row>
    <row r="3425" spans="1:14" hidden="1" outlineLevel="1" x14ac:dyDescent="0.25">
      <c r="D3425" s="173" t="s">
        <v>211</v>
      </c>
      <c r="E3425" s="173"/>
    </row>
    <row r="3426" spans="1:14" hidden="1" outlineLevel="1" x14ac:dyDescent="0.25">
      <c r="A3426" s="175" t="s">
        <v>462</v>
      </c>
      <c r="B3426" s="175" t="s">
        <v>463</v>
      </c>
      <c r="C3426" s="175" t="s">
        <v>212</v>
      </c>
      <c r="D3426" s="175" t="s">
        <v>213</v>
      </c>
      <c r="E3426" s="175"/>
      <c r="F3426" s="174">
        <v>0</v>
      </c>
      <c r="G3426" s="174">
        <v>0</v>
      </c>
      <c r="H3426" s="174">
        <v>0</v>
      </c>
      <c r="I3426" s="174">
        <v>0</v>
      </c>
      <c r="J3426" s="174">
        <v>0</v>
      </c>
      <c r="K3426" s="174">
        <v>0</v>
      </c>
      <c r="L3426" s="174">
        <v>0</v>
      </c>
      <c r="M3426" s="174">
        <v>0</v>
      </c>
      <c r="N3426" s="174">
        <v>0</v>
      </c>
    </row>
    <row r="3427" spans="1:14" hidden="1" outlineLevel="1" x14ac:dyDescent="0.25">
      <c r="A3427" s="175" t="s">
        <v>462</v>
      </c>
      <c r="B3427" s="175" t="s">
        <v>463</v>
      </c>
      <c r="C3427" s="175" t="s">
        <v>214</v>
      </c>
      <c r="D3427" s="175" t="s">
        <v>215</v>
      </c>
      <c r="E3427" s="175"/>
      <c r="F3427" s="174">
        <v>0</v>
      </c>
      <c r="G3427" s="174">
        <v>0</v>
      </c>
      <c r="H3427" s="174">
        <v>0</v>
      </c>
      <c r="I3427" s="174">
        <v>0</v>
      </c>
      <c r="J3427" s="174">
        <v>0</v>
      </c>
      <c r="K3427" s="174">
        <v>0</v>
      </c>
      <c r="L3427" s="174">
        <v>0</v>
      </c>
      <c r="M3427" s="174">
        <v>0</v>
      </c>
      <c r="N3427" s="174">
        <v>0</v>
      </c>
    </row>
    <row r="3428" spans="1:14" hidden="1" outlineLevel="1" x14ac:dyDescent="0.25">
      <c r="A3428" s="175" t="s">
        <v>462</v>
      </c>
      <c r="B3428" s="175" t="s">
        <v>463</v>
      </c>
      <c r="C3428" s="175" t="s">
        <v>216</v>
      </c>
      <c r="D3428" s="175" t="s">
        <v>217</v>
      </c>
      <c r="E3428" s="175"/>
      <c r="F3428" s="174">
        <v>0</v>
      </c>
      <c r="G3428" s="174">
        <v>0</v>
      </c>
      <c r="H3428" s="174">
        <v>0</v>
      </c>
      <c r="I3428" s="174">
        <v>0</v>
      </c>
      <c r="J3428" s="174">
        <v>0</v>
      </c>
      <c r="K3428" s="174">
        <v>0</v>
      </c>
      <c r="L3428" s="174">
        <v>0</v>
      </c>
      <c r="M3428" s="174">
        <v>0</v>
      </c>
      <c r="N3428" s="174">
        <v>0</v>
      </c>
    </row>
    <row r="3429" spans="1:14" hidden="1" outlineLevel="1" x14ac:dyDescent="0.25">
      <c r="A3429" s="175" t="s">
        <v>462</v>
      </c>
      <c r="B3429" s="175" t="s">
        <v>463</v>
      </c>
      <c r="C3429" s="175" t="s">
        <v>218</v>
      </c>
      <c r="D3429" s="175" t="s">
        <v>219</v>
      </c>
      <c r="E3429" s="175"/>
      <c r="F3429" s="174">
        <v>0</v>
      </c>
      <c r="G3429" s="174">
        <v>0</v>
      </c>
      <c r="H3429" s="174">
        <v>0</v>
      </c>
      <c r="I3429" s="174">
        <v>0</v>
      </c>
      <c r="J3429" s="174">
        <v>0</v>
      </c>
      <c r="K3429" s="174">
        <v>0</v>
      </c>
      <c r="L3429" s="174">
        <v>0</v>
      </c>
      <c r="M3429" s="174">
        <v>0</v>
      </c>
      <c r="N3429" s="174">
        <v>0</v>
      </c>
    </row>
    <row r="3430" spans="1:14" hidden="1" outlineLevel="1" x14ac:dyDescent="0.25">
      <c r="A3430" s="175" t="s">
        <v>462</v>
      </c>
      <c r="B3430" s="175" t="s">
        <v>463</v>
      </c>
      <c r="C3430" s="175" t="s">
        <v>482</v>
      </c>
      <c r="D3430" s="175" t="s">
        <v>483</v>
      </c>
      <c r="E3430" s="175"/>
      <c r="F3430" s="174">
        <v>0</v>
      </c>
      <c r="G3430" s="174">
        <v>0</v>
      </c>
      <c r="H3430" s="174">
        <v>0</v>
      </c>
      <c r="I3430" s="174">
        <v>0</v>
      </c>
      <c r="J3430" s="174">
        <v>0</v>
      </c>
      <c r="K3430" s="174">
        <v>0</v>
      </c>
      <c r="L3430" s="174">
        <v>0</v>
      </c>
      <c r="M3430" s="174">
        <v>0</v>
      </c>
      <c r="N3430" s="174">
        <v>0</v>
      </c>
    </row>
    <row r="3431" spans="1:14" hidden="1" outlineLevel="1" x14ac:dyDescent="0.25">
      <c r="A3431" s="175" t="s">
        <v>462</v>
      </c>
      <c r="B3431" s="175" t="s">
        <v>463</v>
      </c>
      <c r="C3431" s="175" t="s">
        <v>484</v>
      </c>
      <c r="D3431" s="175" t="s">
        <v>220</v>
      </c>
      <c r="E3431" s="175"/>
      <c r="F3431" s="174">
        <v>0</v>
      </c>
      <c r="G3431" s="174">
        <v>0</v>
      </c>
      <c r="H3431" s="174">
        <v>0</v>
      </c>
      <c r="I3431" s="174">
        <v>0</v>
      </c>
      <c r="J3431" s="174">
        <v>0</v>
      </c>
      <c r="K3431" s="174">
        <v>0</v>
      </c>
      <c r="L3431" s="174">
        <v>0</v>
      </c>
      <c r="M3431" s="174">
        <v>0</v>
      </c>
      <c r="N3431" s="174">
        <v>0</v>
      </c>
    </row>
    <row r="3432" spans="1:14" hidden="1" outlineLevel="1" x14ac:dyDescent="0.25"/>
    <row r="3433" spans="1:14" hidden="1" outlineLevel="1" x14ac:dyDescent="0.25"/>
    <row r="3434" spans="1:14" hidden="1" outlineLevel="1" x14ac:dyDescent="0.25">
      <c r="A3434" s="173" t="s">
        <v>464</v>
      </c>
    </row>
    <row r="3435" spans="1:14" hidden="1" outlineLevel="1" x14ac:dyDescent="0.25">
      <c r="A3435" s="175" t="s">
        <v>6</v>
      </c>
      <c r="B3435" s="175" t="s">
        <v>143</v>
      </c>
      <c r="C3435" s="175" t="s">
        <v>14</v>
      </c>
      <c r="D3435" s="173" t="s">
        <v>144</v>
      </c>
      <c r="E3435" s="173"/>
      <c r="F3435" s="174" t="s">
        <v>145</v>
      </c>
      <c r="G3435" s="174" t="s">
        <v>146</v>
      </c>
      <c r="H3435" s="174" t="s">
        <v>147</v>
      </c>
      <c r="I3435" s="174" t="s">
        <v>148</v>
      </c>
      <c r="J3435" s="174" t="s">
        <v>149</v>
      </c>
      <c r="K3435" s="174" t="s">
        <v>150</v>
      </c>
      <c r="L3435" s="174" t="s">
        <v>151</v>
      </c>
      <c r="M3435" s="174" t="s">
        <v>152</v>
      </c>
      <c r="N3435" s="174" t="s">
        <v>5</v>
      </c>
    </row>
    <row r="3436" spans="1:14" hidden="1" outlineLevel="1" x14ac:dyDescent="0.25">
      <c r="A3436" s="175" t="s">
        <v>465</v>
      </c>
      <c r="B3436" s="175" t="s">
        <v>466</v>
      </c>
      <c r="C3436" s="175" t="s">
        <v>155</v>
      </c>
      <c r="D3436" s="175" t="s">
        <v>156</v>
      </c>
      <c r="E3436" s="175"/>
      <c r="F3436" s="174">
        <v>1536</v>
      </c>
      <c r="G3436" s="174">
        <v>0</v>
      </c>
      <c r="H3436" s="174">
        <v>0</v>
      </c>
      <c r="I3436" s="174">
        <v>0</v>
      </c>
      <c r="J3436" s="174">
        <v>0</v>
      </c>
      <c r="K3436" s="174">
        <v>0</v>
      </c>
      <c r="L3436" s="174">
        <v>0</v>
      </c>
      <c r="M3436" s="174">
        <v>0</v>
      </c>
      <c r="N3436" s="174">
        <v>1536</v>
      </c>
    </row>
    <row r="3437" spans="1:14" hidden="1" outlineLevel="1" x14ac:dyDescent="0.25">
      <c r="A3437" s="175" t="s">
        <v>465</v>
      </c>
      <c r="B3437" s="175" t="s">
        <v>466</v>
      </c>
      <c r="C3437" s="175" t="s">
        <v>157</v>
      </c>
      <c r="D3437" s="175" t="s">
        <v>158</v>
      </c>
      <c r="E3437" s="175"/>
      <c r="F3437" s="174">
        <v>0</v>
      </c>
      <c r="G3437" s="174">
        <v>0</v>
      </c>
      <c r="H3437" s="174">
        <v>0</v>
      </c>
      <c r="I3437" s="174">
        <v>0</v>
      </c>
      <c r="J3437" s="174">
        <v>0</v>
      </c>
      <c r="K3437" s="174">
        <v>0</v>
      </c>
      <c r="L3437" s="174">
        <v>0</v>
      </c>
      <c r="M3437" s="174">
        <v>0</v>
      </c>
      <c r="N3437" s="174">
        <v>0</v>
      </c>
    </row>
    <row r="3438" spans="1:14" hidden="1" outlineLevel="1" x14ac:dyDescent="0.25">
      <c r="A3438" s="175" t="s">
        <v>465</v>
      </c>
      <c r="B3438" s="175" t="s">
        <v>466</v>
      </c>
      <c r="C3438" s="175" t="s">
        <v>159</v>
      </c>
      <c r="D3438" s="175" t="s">
        <v>160</v>
      </c>
      <c r="E3438" s="175"/>
      <c r="F3438" s="174">
        <v>0</v>
      </c>
      <c r="G3438" s="174">
        <v>36384</v>
      </c>
      <c r="H3438" s="174">
        <v>0</v>
      </c>
      <c r="I3438" s="174">
        <v>0</v>
      </c>
      <c r="J3438" s="174">
        <v>0</v>
      </c>
      <c r="K3438" s="174">
        <v>0</v>
      </c>
      <c r="L3438" s="174">
        <v>0</v>
      </c>
      <c r="M3438" s="174">
        <v>0</v>
      </c>
      <c r="N3438" s="174">
        <v>36384</v>
      </c>
    </row>
    <row r="3439" spans="1:14" hidden="1" outlineLevel="1" x14ac:dyDescent="0.25">
      <c r="A3439" s="175" t="s">
        <v>465</v>
      </c>
      <c r="B3439" s="175" t="s">
        <v>466</v>
      </c>
      <c r="C3439" s="175" t="s">
        <v>161</v>
      </c>
      <c r="D3439" s="175" t="s">
        <v>162</v>
      </c>
      <c r="E3439" s="175"/>
      <c r="F3439" s="174">
        <v>720</v>
      </c>
      <c r="G3439" s="174">
        <v>640</v>
      </c>
      <c r="H3439" s="174">
        <v>0</v>
      </c>
      <c r="I3439" s="174">
        <v>0</v>
      </c>
      <c r="J3439" s="174">
        <v>384</v>
      </c>
      <c r="K3439" s="174">
        <v>0</v>
      </c>
      <c r="L3439" s="174">
        <v>0</v>
      </c>
      <c r="M3439" s="174">
        <v>0</v>
      </c>
      <c r="N3439" s="174">
        <v>1744</v>
      </c>
    </row>
    <row r="3440" spans="1:14" hidden="1" outlineLevel="1" x14ac:dyDescent="0.25">
      <c r="A3440" s="175" t="s">
        <v>465</v>
      </c>
      <c r="B3440" s="175" t="s">
        <v>466</v>
      </c>
      <c r="C3440" s="175" t="s">
        <v>163</v>
      </c>
      <c r="D3440" s="175" t="s">
        <v>164</v>
      </c>
      <c r="E3440" s="175"/>
      <c r="F3440" s="174">
        <v>0</v>
      </c>
      <c r="G3440" s="174">
        <v>0</v>
      </c>
      <c r="H3440" s="174">
        <v>0</v>
      </c>
      <c r="I3440" s="174">
        <v>0</v>
      </c>
      <c r="J3440" s="174">
        <v>0</v>
      </c>
      <c r="K3440" s="174">
        <v>0</v>
      </c>
      <c r="L3440" s="174">
        <v>0</v>
      </c>
      <c r="M3440" s="174">
        <v>0</v>
      </c>
      <c r="N3440" s="174">
        <v>0</v>
      </c>
    </row>
    <row r="3441" spans="1:14" hidden="1" outlineLevel="1" x14ac:dyDescent="0.25">
      <c r="A3441" s="175" t="s">
        <v>465</v>
      </c>
      <c r="B3441" s="175" t="s">
        <v>466</v>
      </c>
      <c r="C3441" s="175" t="s">
        <v>165</v>
      </c>
      <c r="D3441" s="175" t="s">
        <v>166</v>
      </c>
      <c r="E3441" s="175"/>
      <c r="F3441" s="174">
        <v>48</v>
      </c>
      <c r="G3441" s="174">
        <v>0</v>
      </c>
      <c r="H3441" s="174">
        <v>0</v>
      </c>
      <c r="I3441" s="174">
        <v>0</v>
      </c>
      <c r="J3441" s="174">
        <v>0</v>
      </c>
      <c r="K3441" s="174">
        <v>0</v>
      </c>
      <c r="L3441" s="174">
        <v>0</v>
      </c>
      <c r="M3441" s="174">
        <v>0</v>
      </c>
      <c r="N3441" s="174">
        <v>48</v>
      </c>
    </row>
    <row r="3442" spans="1:14" hidden="1" outlineLevel="1" x14ac:dyDescent="0.25">
      <c r="A3442" s="175" t="s">
        <v>465</v>
      </c>
      <c r="B3442" s="175" t="s">
        <v>466</v>
      </c>
      <c r="C3442" s="175" t="s">
        <v>167</v>
      </c>
      <c r="D3442" s="175" t="s">
        <v>168</v>
      </c>
      <c r="E3442" s="175"/>
      <c r="F3442" s="174">
        <v>0</v>
      </c>
      <c r="G3442" s="174">
        <v>256</v>
      </c>
      <c r="H3442" s="174">
        <v>0</v>
      </c>
      <c r="I3442" s="174">
        <v>0</v>
      </c>
      <c r="J3442" s="174">
        <v>0</v>
      </c>
      <c r="K3442" s="174">
        <v>0</v>
      </c>
      <c r="L3442" s="174">
        <v>0</v>
      </c>
      <c r="M3442" s="174">
        <v>0</v>
      </c>
      <c r="N3442" s="174">
        <v>256</v>
      </c>
    </row>
    <row r="3443" spans="1:14" hidden="1" outlineLevel="1" x14ac:dyDescent="0.25">
      <c r="A3443" s="175" t="s">
        <v>465</v>
      </c>
      <c r="B3443" s="175" t="s">
        <v>466</v>
      </c>
      <c r="C3443" s="175" t="s">
        <v>169</v>
      </c>
      <c r="D3443" s="175" t="s">
        <v>170</v>
      </c>
      <c r="E3443" s="175"/>
      <c r="F3443" s="174">
        <v>0</v>
      </c>
      <c r="G3443" s="174">
        <v>0</v>
      </c>
      <c r="H3443" s="174">
        <v>0</v>
      </c>
      <c r="I3443" s="174">
        <v>0</v>
      </c>
      <c r="J3443" s="174">
        <v>0</v>
      </c>
      <c r="K3443" s="174">
        <v>0</v>
      </c>
      <c r="L3443" s="174">
        <v>0</v>
      </c>
      <c r="M3443" s="174">
        <v>0</v>
      </c>
      <c r="N3443" s="174">
        <v>0</v>
      </c>
    </row>
    <row r="3444" spans="1:14" hidden="1" outlineLevel="1" x14ac:dyDescent="0.25">
      <c r="A3444" s="175" t="s">
        <v>465</v>
      </c>
      <c r="B3444" s="175" t="s">
        <v>466</v>
      </c>
      <c r="C3444" s="175" t="s">
        <v>171</v>
      </c>
      <c r="D3444" s="175" t="s">
        <v>172</v>
      </c>
      <c r="E3444" s="175"/>
      <c r="F3444" s="174">
        <v>624</v>
      </c>
      <c r="G3444" s="174">
        <v>0</v>
      </c>
      <c r="H3444" s="174">
        <v>0</v>
      </c>
      <c r="I3444" s="174">
        <v>0</v>
      </c>
      <c r="J3444" s="174">
        <v>5424</v>
      </c>
      <c r="K3444" s="174">
        <v>0</v>
      </c>
      <c r="L3444" s="174">
        <v>0</v>
      </c>
      <c r="M3444" s="174">
        <v>0</v>
      </c>
      <c r="N3444" s="174">
        <v>6048</v>
      </c>
    </row>
    <row r="3445" spans="1:14" hidden="1" outlineLevel="1" x14ac:dyDescent="0.25">
      <c r="A3445" s="175" t="s">
        <v>465</v>
      </c>
      <c r="B3445" s="175" t="s">
        <v>466</v>
      </c>
      <c r="C3445" s="175" t="s">
        <v>173</v>
      </c>
      <c r="D3445" s="175" t="s">
        <v>174</v>
      </c>
      <c r="E3445" s="175"/>
      <c r="F3445" s="174">
        <v>0</v>
      </c>
      <c r="G3445" s="174">
        <v>128</v>
      </c>
      <c r="H3445" s="174">
        <v>0</v>
      </c>
      <c r="I3445" s="174">
        <v>0</v>
      </c>
      <c r="J3445" s="174">
        <v>0</v>
      </c>
      <c r="K3445" s="174">
        <v>0</v>
      </c>
      <c r="L3445" s="174">
        <v>0</v>
      </c>
      <c r="M3445" s="174">
        <v>0</v>
      </c>
      <c r="N3445" s="174">
        <v>128</v>
      </c>
    </row>
    <row r="3446" spans="1:14" hidden="1" outlineLevel="1" x14ac:dyDescent="0.25">
      <c r="A3446" s="175" t="s">
        <v>465</v>
      </c>
      <c r="B3446" s="175" t="s">
        <v>466</v>
      </c>
      <c r="C3446" s="175" t="s">
        <v>175</v>
      </c>
      <c r="D3446" s="175" t="s">
        <v>176</v>
      </c>
      <c r="E3446" s="175"/>
      <c r="F3446" s="174">
        <v>0</v>
      </c>
      <c r="G3446" s="174">
        <v>0</v>
      </c>
      <c r="H3446" s="174">
        <v>0</v>
      </c>
      <c r="I3446" s="174">
        <v>0</v>
      </c>
      <c r="J3446" s="174">
        <v>0</v>
      </c>
      <c r="K3446" s="174">
        <v>0</v>
      </c>
      <c r="L3446" s="174">
        <v>0</v>
      </c>
      <c r="M3446" s="174">
        <v>0</v>
      </c>
      <c r="N3446" s="174">
        <v>0</v>
      </c>
    </row>
    <row r="3447" spans="1:14" hidden="1" outlineLevel="1" x14ac:dyDescent="0.25">
      <c r="A3447" s="175" t="s">
        <v>465</v>
      </c>
      <c r="B3447" s="175" t="s">
        <v>466</v>
      </c>
      <c r="C3447" s="175" t="s">
        <v>177</v>
      </c>
      <c r="D3447" s="175" t="s">
        <v>178</v>
      </c>
      <c r="E3447" s="175"/>
      <c r="F3447" s="174">
        <v>171312</v>
      </c>
      <c r="G3447" s="174">
        <v>0</v>
      </c>
      <c r="H3447" s="174">
        <v>0</v>
      </c>
      <c r="I3447" s="174">
        <v>0</v>
      </c>
      <c r="J3447" s="174">
        <v>0</v>
      </c>
      <c r="K3447" s="174">
        <v>0</v>
      </c>
      <c r="L3447" s="174">
        <v>0</v>
      </c>
      <c r="M3447" s="174">
        <v>0</v>
      </c>
      <c r="N3447" s="174">
        <v>171312</v>
      </c>
    </row>
    <row r="3448" spans="1:14" hidden="1" outlineLevel="1" x14ac:dyDescent="0.25">
      <c r="A3448" s="175" t="s">
        <v>465</v>
      </c>
      <c r="B3448" s="175" t="s">
        <v>466</v>
      </c>
      <c r="C3448" s="175" t="s">
        <v>179</v>
      </c>
      <c r="D3448" s="175" t="s">
        <v>180</v>
      </c>
      <c r="E3448" s="175"/>
      <c r="F3448" s="174">
        <v>22096</v>
      </c>
      <c r="G3448" s="174">
        <v>0</v>
      </c>
      <c r="H3448" s="174">
        <v>0</v>
      </c>
      <c r="I3448" s="174">
        <v>0</v>
      </c>
      <c r="J3448" s="174">
        <v>0</v>
      </c>
      <c r="K3448" s="174">
        <v>0</v>
      </c>
      <c r="L3448" s="174">
        <v>0</v>
      </c>
      <c r="M3448" s="174">
        <v>0</v>
      </c>
      <c r="N3448" s="174">
        <v>22096</v>
      </c>
    </row>
    <row r="3449" spans="1:14" hidden="1" outlineLevel="1" x14ac:dyDescent="0.25">
      <c r="A3449" s="175" t="s">
        <v>465</v>
      </c>
      <c r="B3449" s="175" t="s">
        <v>466</v>
      </c>
      <c r="C3449" s="175" t="s">
        <v>181</v>
      </c>
      <c r="D3449" s="175" t="s">
        <v>182</v>
      </c>
      <c r="E3449" s="175"/>
      <c r="F3449" s="174">
        <v>0</v>
      </c>
      <c r="G3449" s="174">
        <v>0</v>
      </c>
      <c r="H3449" s="174">
        <v>0</v>
      </c>
      <c r="I3449" s="174">
        <v>0</v>
      </c>
      <c r="J3449" s="174">
        <v>0</v>
      </c>
      <c r="K3449" s="174">
        <v>0</v>
      </c>
      <c r="L3449" s="174">
        <v>0</v>
      </c>
      <c r="M3449" s="174">
        <v>0</v>
      </c>
      <c r="N3449" s="174">
        <v>0</v>
      </c>
    </row>
    <row r="3450" spans="1:14" hidden="1" outlineLevel="1" x14ac:dyDescent="0.25">
      <c r="A3450" s="175" t="s">
        <v>465</v>
      </c>
      <c r="B3450" s="175" t="s">
        <v>466</v>
      </c>
      <c r="C3450" s="175" t="s">
        <v>183</v>
      </c>
      <c r="D3450" s="175" t="s">
        <v>184</v>
      </c>
      <c r="E3450" s="175"/>
      <c r="F3450" s="174">
        <v>0</v>
      </c>
      <c r="G3450" s="174">
        <v>0</v>
      </c>
      <c r="H3450" s="174">
        <v>0</v>
      </c>
      <c r="I3450" s="174">
        <v>0</v>
      </c>
      <c r="J3450" s="174">
        <v>0</v>
      </c>
      <c r="K3450" s="174">
        <v>0</v>
      </c>
      <c r="L3450" s="174">
        <v>0</v>
      </c>
      <c r="M3450" s="174">
        <v>0</v>
      </c>
      <c r="N3450" s="174">
        <v>0</v>
      </c>
    </row>
    <row r="3451" spans="1:14" hidden="1" outlineLevel="1" x14ac:dyDescent="0.25">
      <c r="A3451" s="175" t="s">
        <v>465</v>
      </c>
      <c r="B3451" s="175" t="s">
        <v>466</v>
      </c>
      <c r="C3451" s="175" t="s">
        <v>185</v>
      </c>
      <c r="D3451" s="175" t="s">
        <v>186</v>
      </c>
      <c r="E3451" s="175"/>
      <c r="F3451" s="174">
        <v>144</v>
      </c>
      <c r="G3451" s="174">
        <v>0</v>
      </c>
      <c r="H3451" s="174">
        <v>0</v>
      </c>
      <c r="I3451" s="174">
        <v>0</v>
      </c>
      <c r="J3451" s="174">
        <v>0</v>
      </c>
      <c r="K3451" s="174">
        <v>0</v>
      </c>
      <c r="L3451" s="174">
        <v>0</v>
      </c>
      <c r="M3451" s="174">
        <v>0</v>
      </c>
      <c r="N3451" s="174">
        <v>144</v>
      </c>
    </row>
    <row r="3452" spans="1:14" hidden="1" outlineLevel="1" x14ac:dyDescent="0.25">
      <c r="A3452" s="175" t="s">
        <v>465</v>
      </c>
      <c r="B3452" s="175" t="s">
        <v>466</v>
      </c>
      <c r="C3452" s="175" t="s">
        <v>187</v>
      </c>
      <c r="D3452" s="175" t="s">
        <v>188</v>
      </c>
      <c r="E3452" s="175"/>
      <c r="F3452" s="174">
        <v>0</v>
      </c>
      <c r="G3452" s="174">
        <v>0</v>
      </c>
      <c r="H3452" s="174">
        <v>0</v>
      </c>
      <c r="I3452" s="174">
        <v>0</v>
      </c>
      <c r="J3452" s="174">
        <v>0</v>
      </c>
      <c r="K3452" s="174">
        <v>0</v>
      </c>
      <c r="L3452" s="174">
        <v>0</v>
      </c>
      <c r="M3452" s="174">
        <v>0</v>
      </c>
      <c r="N3452" s="174">
        <v>0</v>
      </c>
    </row>
    <row r="3453" spans="1:14" hidden="1" outlineLevel="1" x14ac:dyDescent="0.25">
      <c r="A3453" s="175" t="s">
        <v>465</v>
      </c>
      <c r="B3453" s="175" t="s">
        <v>466</v>
      </c>
      <c r="C3453" s="175" t="s">
        <v>189</v>
      </c>
      <c r="D3453" s="175" t="s">
        <v>190</v>
      </c>
      <c r="E3453" s="175"/>
      <c r="F3453" s="174">
        <v>0</v>
      </c>
      <c r="G3453" s="174">
        <v>0</v>
      </c>
      <c r="H3453" s="174">
        <v>0</v>
      </c>
      <c r="I3453" s="174">
        <v>0</v>
      </c>
      <c r="J3453" s="174">
        <v>0</v>
      </c>
      <c r="K3453" s="174">
        <v>0</v>
      </c>
      <c r="L3453" s="174">
        <v>0</v>
      </c>
      <c r="M3453" s="174">
        <v>0</v>
      </c>
      <c r="N3453" s="174">
        <v>0</v>
      </c>
    </row>
    <row r="3454" spans="1:14" hidden="1" outlineLevel="1" x14ac:dyDescent="0.25">
      <c r="A3454" s="175" t="s">
        <v>465</v>
      </c>
      <c r="B3454" s="175" t="s">
        <v>466</v>
      </c>
      <c r="C3454" s="175" t="s">
        <v>191</v>
      </c>
      <c r="D3454" s="175" t="s">
        <v>192</v>
      </c>
      <c r="E3454" s="175"/>
      <c r="F3454" s="174">
        <v>0</v>
      </c>
      <c r="G3454" s="174">
        <v>43648</v>
      </c>
      <c r="H3454" s="174">
        <v>0</v>
      </c>
      <c r="I3454" s="174">
        <v>0</v>
      </c>
      <c r="J3454" s="174">
        <v>0</v>
      </c>
      <c r="K3454" s="174">
        <v>0</v>
      </c>
      <c r="L3454" s="174">
        <v>0</v>
      </c>
      <c r="M3454" s="174">
        <v>0</v>
      </c>
      <c r="N3454" s="174">
        <v>43648</v>
      </c>
    </row>
    <row r="3455" spans="1:14" hidden="1" outlineLevel="1" x14ac:dyDescent="0.25">
      <c r="A3455" s="175" t="s">
        <v>465</v>
      </c>
      <c r="B3455" s="175" t="s">
        <v>466</v>
      </c>
      <c r="C3455" s="175" t="s">
        <v>193</v>
      </c>
      <c r="D3455" s="175" t="s">
        <v>194</v>
      </c>
      <c r="E3455" s="175"/>
      <c r="F3455" s="174">
        <v>0</v>
      </c>
      <c r="G3455" s="174">
        <v>0</v>
      </c>
      <c r="H3455" s="174">
        <v>0</v>
      </c>
      <c r="I3455" s="174">
        <v>0</v>
      </c>
      <c r="J3455" s="174">
        <v>0</v>
      </c>
      <c r="K3455" s="174">
        <v>0</v>
      </c>
      <c r="L3455" s="174">
        <v>0</v>
      </c>
      <c r="M3455" s="174">
        <v>0</v>
      </c>
      <c r="N3455" s="174">
        <v>0</v>
      </c>
    </row>
    <row r="3456" spans="1:14" hidden="1" outlineLevel="1" x14ac:dyDescent="0.25">
      <c r="A3456" s="175" t="s">
        <v>465</v>
      </c>
      <c r="B3456" s="175" t="s">
        <v>466</v>
      </c>
      <c r="C3456" s="175" t="s">
        <v>195</v>
      </c>
      <c r="D3456" s="175" t="s">
        <v>196</v>
      </c>
      <c r="E3456" s="175"/>
      <c r="F3456" s="174">
        <v>0</v>
      </c>
      <c r="G3456" s="174">
        <v>0</v>
      </c>
      <c r="H3456" s="174">
        <v>0</v>
      </c>
      <c r="I3456" s="174">
        <v>0</v>
      </c>
      <c r="J3456" s="174">
        <v>0</v>
      </c>
      <c r="K3456" s="174">
        <v>0</v>
      </c>
      <c r="L3456" s="174">
        <v>0</v>
      </c>
      <c r="M3456" s="174">
        <v>0</v>
      </c>
      <c r="N3456" s="174">
        <v>0</v>
      </c>
    </row>
    <row r="3457" spans="1:14" hidden="1" outlineLevel="1" x14ac:dyDescent="0.25">
      <c r="A3457" s="175" t="s">
        <v>465</v>
      </c>
      <c r="B3457" s="175" t="s">
        <v>466</v>
      </c>
      <c r="C3457" s="175" t="s">
        <v>197</v>
      </c>
      <c r="D3457" s="175" t="s">
        <v>198</v>
      </c>
      <c r="E3457" s="175"/>
      <c r="F3457" s="174">
        <v>0</v>
      </c>
      <c r="G3457" s="174">
        <v>0</v>
      </c>
      <c r="H3457" s="174">
        <v>0</v>
      </c>
      <c r="I3457" s="174">
        <v>0</v>
      </c>
      <c r="J3457" s="174">
        <v>0</v>
      </c>
      <c r="K3457" s="174">
        <v>0</v>
      </c>
      <c r="L3457" s="174">
        <v>0</v>
      </c>
      <c r="M3457" s="174">
        <v>0</v>
      </c>
      <c r="N3457" s="174">
        <v>0</v>
      </c>
    </row>
    <row r="3458" spans="1:14" hidden="1" outlineLevel="1" x14ac:dyDescent="0.25">
      <c r="A3458" s="175" t="s">
        <v>465</v>
      </c>
      <c r="B3458" s="175" t="s">
        <v>466</v>
      </c>
      <c r="C3458" s="175" t="s">
        <v>199</v>
      </c>
      <c r="D3458" s="175" t="s">
        <v>200</v>
      </c>
      <c r="E3458" s="175"/>
      <c r="F3458" s="174">
        <v>672</v>
      </c>
      <c r="G3458" s="174">
        <v>0</v>
      </c>
      <c r="H3458" s="174">
        <v>0</v>
      </c>
      <c r="I3458" s="174">
        <v>0</v>
      </c>
      <c r="J3458" s="174">
        <v>0</v>
      </c>
      <c r="K3458" s="174">
        <v>0</v>
      </c>
      <c r="L3458" s="174">
        <v>0</v>
      </c>
      <c r="M3458" s="174">
        <v>0</v>
      </c>
      <c r="N3458" s="174">
        <v>672</v>
      </c>
    </row>
    <row r="3459" spans="1:14" hidden="1" outlineLevel="1" x14ac:dyDescent="0.25">
      <c r="A3459" s="175" t="s">
        <v>465</v>
      </c>
      <c r="B3459" s="175" t="s">
        <v>466</v>
      </c>
      <c r="C3459" s="175" t="s">
        <v>201</v>
      </c>
      <c r="D3459" s="175" t="s">
        <v>202</v>
      </c>
      <c r="E3459" s="175"/>
      <c r="F3459" s="174">
        <v>0</v>
      </c>
      <c r="G3459" s="174">
        <v>0</v>
      </c>
      <c r="H3459" s="174">
        <v>0</v>
      </c>
      <c r="I3459" s="174">
        <v>0</v>
      </c>
      <c r="J3459" s="174">
        <v>0</v>
      </c>
      <c r="K3459" s="174">
        <v>0</v>
      </c>
      <c r="L3459" s="174">
        <v>0</v>
      </c>
      <c r="M3459" s="174">
        <v>0</v>
      </c>
      <c r="N3459" s="174">
        <v>0</v>
      </c>
    </row>
    <row r="3460" spans="1:14" hidden="1" outlineLevel="1" x14ac:dyDescent="0.25">
      <c r="A3460" s="175" t="s">
        <v>465</v>
      </c>
      <c r="B3460" s="175" t="s">
        <v>466</v>
      </c>
      <c r="C3460" s="175" t="s">
        <v>203</v>
      </c>
      <c r="D3460" s="175" t="s">
        <v>204</v>
      </c>
      <c r="E3460" s="175"/>
      <c r="F3460" s="174">
        <v>259632</v>
      </c>
      <c r="G3460" s="174">
        <v>0</v>
      </c>
      <c r="H3460" s="174">
        <v>0</v>
      </c>
      <c r="I3460" s="174">
        <v>0</v>
      </c>
      <c r="J3460" s="174">
        <v>0</v>
      </c>
      <c r="K3460" s="174">
        <v>0</v>
      </c>
      <c r="L3460" s="174">
        <v>0</v>
      </c>
      <c r="M3460" s="174">
        <v>0</v>
      </c>
      <c r="N3460" s="174">
        <v>259632</v>
      </c>
    </row>
    <row r="3461" spans="1:14" hidden="1" outlineLevel="1" x14ac:dyDescent="0.25">
      <c r="A3461" s="175" t="s">
        <v>465</v>
      </c>
      <c r="B3461" s="175" t="s">
        <v>466</v>
      </c>
      <c r="C3461" s="175" t="s">
        <v>205</v>
      </c>
      <c r="D3461" s="175" t="s">
        <v>206</v>
      </c>
      <c r="E3461" s="175"/>
      <c r="F3461" s="174">
        <v>15144</v>
      </c>
      <c r="G3461" s="174">
        <v>0</v>
      </c>
      <c r="H3461" s="174">
        <v>0</v>
      </c>
      <c r="I3461" s="174">
        <v>0</v>
      </c>
      <c r="J3461" s="174">
        <v>0</v>
      </c>
      <c r="K3461" s="174">
        <v>0</v>
      </c>
      <c r="L3461" s="174">
        <v>0</v>
      </c>
      <c r="M3461" s="174">
        <v>0</v>
      </c>
      <c r="N3461" s="174">
        <v>15144</v>
      </c>
    </row>
    <row r="3462" spans="1:14" hidden="1" outlineLevel="1" x14ac:dyDescent="0.25">
      <c r="A3462" s="175" t="s">
        <v>465</v>
      </c>
      <c r="B3462" s="175" t="s">
        <v>466</v>
      </c>
      <c r="C3462" s="175" t="s">
        <v>207</v>
      </c>
      <c r="D3462" s="175" t="s">
        <v>208</v>
      </c>
      <c r="E3462" s="175"/>
      <c r="F3462" s="174">
        <v>0</v>
      </c>
      <c r="G3462" s="174">
        <v>0</v>
      </c>
      <c r="H3462" s="174">
        <v>0</v>
      </c>
      <c r="I3462" s="174">
        <v>0</v>
      </c>
      <c r="J3462" s="174">
        <v>0</v>
      </c>
      <c r="K3462" s="174">
        <v>0</v>
      </c>
      <c r="L3462" s="174">
        <v>0</v>
      </c>
      <c r="M3462" s="174">
        <v>0</v>
      </c>
      <c r="N3462" s="174">
        <v>0</v>
      </c>
    </row>
    <row r="3463" spans="1:14" hidden="1" outlineLevel="1" x14ac:dyDescent="0.25">
      <c r="A3463" s="175" t="s">
        <v>465</v>
      </c>
      <c r="B3463" s="175" t="s">
        <v>466</v>
      </c>
      <c r="C3463" s="175" t="s">
        <v>209</v>
      </c>
      <c r="D3463" s="175" t="s">
        <v>210</v>
      </c>
      <c r="E3463" s="175"/>
      <c r="F3463" s="174">
        <v>471928</v>
      </c>
      <c r="G3463" s="174">
        <v>81056</v>
      </c>
      <c r="H3463" s="174">
        <v>0</v>
      </c>
      <c r="I3463" s="174">
        <v>0</v>
      </c>
      <c r="J3463" s="174">
        <v>5808</v>
      </c>
      <c r="K3463" s="174">
        <v>0</v>
      </c>
      <c r="L3463" s="174">
        <v>0</v>
      </c>
      <c r="M3463" s="174">
        <v>0</v>
      </c>
      <c r="N3463" s="174">
        <v>558792</v>
      </c>
    </row>
    <row r="3464" spans="1:14" hidden="1" outlineLevel="1" x14ac:dyDescent="0.25">
      <c r="D3464" s="173" t="s">
        <v>211</v>
      </c>
      <c r="E3464" s="173"/>
    </row>
    <row r="3465" spans="1:14" hidden="1" outlineLevel="1" x14ac:dyDescent="0.25">
      <c r="A3465" s="175" t="s">
        <v>465</v>
      </c>
      <c r="B3465" s="175" t="s">
        <v>466</v>
      </c>
      <c r="C3465" s="175" t="s">
        <v>212</v>
      </c>
      <c r="D3465" s="175" t="s">
        <v>213</v>
      </c>
      <c r="E3465" s="175"/>
      <c r="F3465" s="174">
        <v>0</v>
      </c>
      <c r="G3465" s="174">
        <v>0</v>
      </c>
      <c r="H3465" s="174">
        <v>0</v>
      </c>
      <c r="I3465" s="174">
        <v>0</v>
      </c>
      <c r="J3465" s="174">
        <v>0</v>
      </c>
      <c r="K3465" s="174">
        <v>0</v>
      </c>
      <c r="L3465" s="174">
        <v>0</v>
      </c>
      <c r="M3465" s="174">
        <v>0</v>
      </c>
      <c r="N3465" s="174">
        <v>0</v>
      </c>
    </row>
    <row r="3466" spans="1:14" hidden="1" outlineLevel="1" x14ac:dyDescent="0.25">
      <c r="A3466" s="175" t="s">
        <v>465</v>
      </c>
      <c r="B3466" s="175" t="s">
        <v>466</v>
      </c>
      <c r="C3466" s="175" t="s">
        <v>214</v>
      </c>
      <c r="D3466" s="175" t="s">
        <v>215</v>
      </c>
      <c r="E3466" s="175"/>
      <c r="F3466" s="174">
        <v>0</v>
      </c>
      <c r="G3466" s="174">
        <v>0</v>
      </c>
      <c r="H3466" s="174">
        <v>0</v>
      </c>
      <c r="I3466" s="174">
        <v>0</v>
      </c>
      <c r="J3466" s="174">
        <v>0</v>
      </c>
      <c r="K3466" s="174">
        <v>0</v>
      </c>
      <c r="L3466" s="174">
        <v>0</v>
      </c>
      <c r="M3466" s="174">
        <v>0</v>
      </c>
      <c r="N3466" s="174">
        <v>0</v>
      </c>
    </row>
    <row r="3467" spans="1:14" hidden="1" outlineLevel="1" x14ac:dyDescent="0.25">
      <c r="A3467" s="175" t="s">
        <v>465</v>
      </c>
      <c r="B3467" s="175" t="s">
        <v>466</v>
      </c>
      <c r="C3467" s="175" t="s">
        <v>216</v>
      </c>
      <c r="D3467" s="175" t="s">
        <v>217</v>
      </c>
      <c r="E3467" s="175"/>
      <c r="F3467" s="174">
        <v>0</v>
      </c>
      <c r="G3467" s="174">
        <v>0</v>
      </c>
      <c r="H3467" s="174">
        <v>0</v>
      </c>
      <c r="I3467" s="174">
        <v>0</v>
      </c>
      <c r="J3467" s="174">
        <v>0</v>
      </c>
      <c r="K3467" s="174">
        <v>0</v>
      </c>
      <c r="L3467" s="174">
        <v>0</v>
      </c>
      <c r="M3467" s="174">
        <v>0</v>
      </c>
      <c r="N3467" s="174">
        <v>0</v>
      </c>
    </row>
    <row r="3468" spans="1:14" hidden="1" outlineLevel="1" x14ac:dyDescent="0.25">
      <c r="A3468" s="175" t="s">
        <v>465</v>
      </c>
      <c r="B3468" s="175" t="s">
        <v>466</v>
      </c>
      <c r="C3468" s="175" t="s">
        <v>218</v>
      </c>
      <c r="D3468" s="175" t="s">
        <v>219</v>
      </c>
      <c r="E3468" s="175"/>
      <c r="F3468" s="174">
        <v>0</v>
      </c>
      <c r="G3468" s="174">
        <v>0</v>
      </c>
      <c r="H3468" s="174">
        <v>0</v>
      </c>
      <c r="I3468" s="174">
        <v>0</v>
      </c>
      <c r="J3468" s="174">
        <v>0</v>
      </c>
      <c r="K3468" s="174">
        <v>0</v>
      </c>
      <c r="L3468" s="174">
        <v>0</v>
      </c>
      <c r="M3468" s="174">
        <v>0</v>
      </c>
      <c r="N3468" s="174">
        <v>0</v>
      </c>
    </row>
    <row r="3469" spans="1:14" hidden="1" outlineLevel="1" x14ac:dyDescent="0.25">
      <c r="A3469" s="175" t="s">
        <v>465</v>
      </c>
      <c r="B3469" s="175" t="s">
        <v>466</v>
      </c>
      <c r="C3469" s="175" t="s">
        <v>482</v>
      </c>
      <c r="D3469" s="175" t="s">
        <v>483</v>
      </c>
      <c r="E3469" s="175"/>
      <c r="F3469" s="174">
        <v>0</v>
      </c>
      <c r="G3469" s="174">
        <v>0</v>
      </c>
      <c r="H3469" s="174">
        <v>0</v>
      </c>
      <c r="I3469" s="174">
        <v>0</v>
      </c>
      <c r="J3469" s="174">
        <v>0</v>
      </c>
      <c r="K3469" s="174">
        <v>0</v>
      </c>
      <c r="L3469" s="174">
        <v>0</v>
      </c>
      <c r="M3469" s="174">
        <v>0</v>
      </c>
      <c r="N3469" s="174">
        <v>0</v>
      </c>
    </row>
    <row r="3470" spans="1:14" hidden="1" outlineLevel="1" x14ac:dyDescent="0.25">
      <c r="A3470" s="175" t="s">
        <v>465</v>
      </c>
      <c r="B3470" s="175" t="s">
        <v>466</v>
      </c>
      <c r="C3470" s="175" t="s">
        <v>484</v>
      </c>
      <c r="D3470" s="175" t="s">
        <v>220</v>
      </c>
      <c r="E3470" s="175"/>
      <c r="F3470" s="174">
        <v>0</v>
      </c>
      <c r="G3470" s="174">
        <v>0</v>
      </c>
      <c r="H3470" s="174">
        <v>0</v>
      </c>
      <c r="I3470" s="174">
        <v>0</v>
      </c>
      <c r="J3470" s="174">
        <v>0</v>
      </c>
      <c r="K3470" s="174">
        <v>0</v>
      </c>
      <c r="L3470" s="174">
        <v>0</v>
      </c>
      <c r="M3470" s="174">
        <v>0</v>
      </c>
      <c r="N3470" s="174">
        <v>0</v>
      </c>
    </row>
    <row r="3471" spans="1:14" hidden="1" outlineLevel="1" x14ac:dyDescent="0.25"/>
    <row r="3472" spans="1:14" hidden="1" outlineLevel="1" x14ac:dyDescent="0.25"/>
    <row r="3473" spans="1:14" hidden="1" outlineLevel="1" x14ac:dyDescent="0.25">
      <c r="A3473" s="173" t="s">
        <v>467</v>
      </c>
    </row>
    <row r="3474" spans="1:14" hidden="1" outlineLevel="1" x14ac:dyDescent="0.25">
      <c r="A3474" s="175" t="s">
        <v>6</v>
      </c>
      <c r="B3474" s="175" t="s">
        <v>143</v>
      </c>
      <c r="C3474" s="175" t="s">
        <v>14</v>
      </c>
      <c r="D3474" s="173" t="s">
        <v>144</v>
      </c>
      <c r="E3474" s="173"/>
      <c r="F3474" s="174" t="s">
        <v>145</v>
      </c>
      <c r="G3474" s="174" t="s">
        <v>146</v>
      </c>
      <c r="H3474" s="174" t="s">
        <v>147</v>
      </c>
      <c r="I3474" s="174" t="s">
        <v>148</v>
      </c>
      <c r="J3474" s="174" t="s">
        <v>149</v>
      </c>
      <c r="K3474" s="174" t="s">
        <v>150</v>
      </c>
      <c r="L3474" s="174" t="s">
        <v>151</v>
      </c>
      <c r="M3474" s="174" t="s">
        <v>152</v>
      </c>
      <c r="N3474" s="174" t="s">
        <v>5</v>
      </c>
    </row>
    <row r="3475" spans="1:14" hidden="1" outlineLevel="1" x14ac:dyDescent="0.25">
      <c r="A3475" s="175" t="s">
        <v>468</v>
      </c>
      <c r="B3475" s="175" t="s">
        <v>469</v>
      </c>
      <c r="C3475" s="175" t="s">
        <v>155</v>
      </c>
      <c r="D3475" s="175" t="s">
        <v>156</v>
      </c>
      <c r="E3475" s="175"/>
      <c r="F3475" s="174">
        <v>0</v>
      </c>
      <c r="G3475" s="174">
        <v>0</v>
      </c>
      <c r="H3475" s="174">
        <v>0</v>
      </c>
      <c r="I3475" s="174">
        <v>0</v>
      </c>
      <c r="J3475" s="174">
        <v>0</v>
      </c>
      <c r="K3475" s="174">
        <v>0</v>
      </c>
      <c r="L3475" s="174">
        <v>0</v>
      </c>
      <c r="M3475" s="174">
        <v>0</v>
      </c>
      <c r="N3475" s="174">
        <v>0</v>
      </c>
    </row>
    <row r="3476" spans="1:14" hidden="1" outlineLevel="1" x14ac:dyDescent="0.25">
      <c r="A3476" s="175" t="s">
        <v>468</v>
      </c>
      <c r="B3476" s="175" t="s">
        <v>469</v>
      </c>
      <c r="C3476" s="175" t="s">
        <v>157</v>
      </c>
      <c r="D3476" s="175" t="s">
        <v>158</v>
      </c>
      <c r="E3476" s="175"/>
      <c r="F3476" s="174">
        <v>0</v>
      </c>
      <c r="G3476" s="174">
        <v>0</v>
      </c>
      <c r="H3476" s="174">
        <v>0</v>
      </c>
      <c r="I3476" s="174">
        <v>0</v>
      </c>
      <c r="J3476" s="174">
        <v>0</v>
      </c>
      <c r="K3476" s="174">
        <v>0</v>
      </c>
      <c r="L3476" s="174">
        <v>0</v>
      </c>
      <c r="M3476" s="174">
        <v>0</v>
      </c>
      <c r="N3476" s="174">
        <v>0</v>
      </c>
    </row>
    <row r="3477" spans="1:14" hidden="1" outlineLevel="1" x14ac:dyDescent="0.25">
      <c r="A3477" s="175" t="s">
        <v>468</v>
      </c>
      <c r="B3477" s="175" t="s">
        <v>469</v>
      </c>
      <c r="C3477" s="175" t="s">
        <v>159</v>
      </c>
      <c r="D3477" s="175" t="s">
        <v>160</v>
      </c>
      <c r="E3477" s="175"/>
      <c r="F3477" s="174">
        <v>0</v>
      </c>
      <c r="G3477" s="174">
        <v>23680</v>
      </c>
      <c r="H3477" s="174">
        <v>0</v>
      </c>
      <c r="I3477" s="174">
        <v>0</v>
      </c>
      <c r="J3477" s="174">
        <v>0</v>
      </c>
      <c r="K3477" s="174">
        <v>0</v>
      </c>
      <c r="L3477" s="174">
        <v>0</v>
      </c>
      <c r="M3477" s="174">
        <v>0</v>
      </c>
      <c r="N3477" s="174">
        <v>23680</v>
      </c>
    </row>
    <row r="3478" spans="1:14" hidden="1" outlineLevel="1" x14ac:dyDescent="0.25">
      <c r="A3478" s="175" t="s">
        <v>468</v>
      </c>
      <c r="B3478" s="175" t="s">
        <v>469</v>
      </c>
      <c r="C3478" s="175" t="s">
        <v>161</v>
      </c>
      <c r="D3478" s="175" t="s">
        <v>162</v>
      </c>
      <c r="E3478" s="175"/>
      <c r="F3478" s="174">
        <v>48</v>
      </c>
      <c r="G3478" s="174">
        <v>0</v>
      </c>
      <c r="H3478" s="174">
        <v>0</v>
      </c>
      <c r="I3478" s="174">
        <v>0</v>
      </c>
      <c r="J3478" s="174">
        <v>0</v>
      </c>
      <c r="K3478" s="174">
        <v>0</v>
      </c>
      <c r="L3478" s="174">
        <v>0</v>
      </c>
      <c r="M3478" s="174">
        <v>0</v>
      </c>
      <c r="N3478" s="174">
        <v>48</v>
      </c>
    </row>
    <row r="3479" spans="1:14" hidden="1" outlineLevel="1" x14ac:dyDescent="0.25">
      <c r="A3479" s="175" t="s">
        <v>468</v>
      </c>
      <c r="B3479" s="175" t="s">
        <v>469</v>
      </c>
      <c r="C3479" s="175" t="s">
        <v>163</v>
      </c>
      <c r="D3479" s="175" t="s">
        <v>164</v>
      </c>
      <c r="E3479" s="175"/>
      <c r="F3479" s="174">
        <v>0</v>
      </c>
      <c r="G3479" s="174">
        <v>0</v>
      </c>
      <c r="H3479" s="174">
        <v>0</v>
      </c>
      <c r="I3479" s="174">
        <v>0</v>
      </c>
      <c r="J3479" s="174">
        <v>0</v>
      </c>
      <c r="K3479" s="174">
        <v>0</v>
      </c>
      <c r="L3479" s="174">
        <v>0</v>
      </c>
      <c r="M3479" s="174">
        <v>0</v>
      </c>
      <c r="N3479" s="174">
        <v>0</v>
      </c>
    </row>
    <row r="3480" spans="1:14" hidden="1" outlineLevel="1" x14ac:dyDescent="0.25">
      <c r="A3480" s="175" t="s">
        <v>468</v>
      </c>
      <c r="B3480" s="175" t="s">
        <v>469</v>
      </c>
      <c r="C3480" s="175" t="s">
        <v>165</v>
      </c>
      <c r="D3480" s="175" t="s">
        <v>166</v>
      </c>
      <c r="E3480" s="175"/>
      <c r="F3480" s="174">
        <v>0</v>
      </c>
      <c r="G3480" s="174">
        <v>0</v>
      </c>
      <c r="H3480" s="174">
        <v>0</v>
      </c>
      <c r="I3480" s="174">
        <v>0</v>
      </c>
      <c r="J3480" s="174">
        <v>0</v>
      </c>
      <c r="K3480" s="174">
        <v>0</v>
      </c>
      <c r="L3480" s="174">
        <v>0</v>
      </c>
      <c r="M3480" s="174">
        <v>0</v>
      </c>
      <c r="N3480" s="174">
        <v>0</v>
      </c>
    </row>
    <row r="3481" spans="1:14" hidden="1" outlineLevel="1" x14ac:dyDescent="0.25">
      <c r="A3481" s="175" t="s">
        <v>468</v>
      </c>
      <c r="B3481" s="175" t="s">
        <v>469</v>
      </c>
      <c r="C3481" s="175" t="s">
        <v>167</v>
      </c>
      <c r="D3481" s="175" t="s">
        <v>168</v>
      </c>
      <c r="E3481" s="175"/>
      <c r="F3481" s="174">
        <v>0</v>
      </c>
      <c r="G3481" s="174">
        <v>224</v>
      </c>
      <c r="H3481" s="174">
        <v>0</v>
      </c>
      <c r="I3481" s="174">
        <v>0</v>
      </c>
      <c r="J3481" s="174">
        <v>0</v>
      </c>
      <c r="K3481" s="174">
        <v>0</v>
      </c>
      <c r="L3481" s="174">
        <v>0</v>
      </c>
      <c r="M3481" s="174">
        <v>0</v>
      </c>
      <c r="N3481" s="174">
        <v>224</v>
      </c>
    </row>
    <row r="3482" spans="1:14" hidden="1" outlineLevel="1" x14ac:dyDescent="0.25">
      <c r="A3482" s="175" t="s">
        <v>468</v>
      </c>
      <c r="B3482" s="175" t="s">
        <v>469</v>
      </c>
      <c r="C3482" s="175" t="s">
        <v>169</v>
      </c>
      <c r="D3482" s="175" t="s">
        <v>170</v>
      </c>
      <c r="E3482" s="175"/>
      <c r="F3482" s="174">
        <v>0</v>
      </c>
      <c r="G3482" s="174">
        <v>0</v>
      </c>
      <c r="H3482" s="174">
        <v>0</v>
      </c>
      <c r="I3482" s="174">
        <v>0</v>
      </c>
      <c r="J3482" s="174">
        <v>0</v>
      </c>
      <c r="K3482" s="174">
        <v>0</v>
      </c>
      <c r="L3482" s="174">
        <v>0</v>
      </c>
      <c r="M3482" s="174">
        <v>0</v>
      </c>
      <c r="N3482" s="174">
        <v>0</v>
      </c>
    </row>
    <row r="3483" spans="1:14" hidden="1" outlineLevel="1" x14ac:dyDescent="0.25">
      <c r="A3483" s="175" t="s">
        <v>468</v>
      </c>
      <c r="B3483" s="175" t="s">
        <v>469</v>
      </c>
      <c r="C3483" s="175" t="s">
        <v>171</v>
      </c>
      <c r="D3483" s="175" t="s">
        <v>172</v>
      </c>
      <c r="E3483" s="175"/>
      <c r="F3483" s="174">
        <v>432</v>
      </c>
      <c r="G3483" s="174">
        <v>0</v>
      </c>
      <c r="H3483" s="174">
        <v>0</v>
      </c>
      <c r="I3483" s="174">
        <v>0</v>
      </c>
      <c r="J3483" s="174">
        <v>0</v>
      </c>
      <c r="K3483" s="174">
        <v>0</v>
      </c>
      <c r="L3483" s="174">
        <v>0</v>
      </c>
      <c r="M3483" s="174">
        <v>0</v>
      </c>
      <c r="N3483" s="174">
        <v>432</v>
      </c>
    </row>
    <row r="3484" spans="1:14" hidden="1" outlineLevel="1" x14ac:dyDescent="0.25">
      <c r="A3484" s="175" t="s">
        <v>468</v>
      </c>
      <c r="B3484" s="175" t="s">
        <v>469</v>
      </c>
      <c r="C3484" s="175" t="s">
        <v>173</v>
      </c>
      <c r="D3484" s="175" t="s">
        <v>174</v>
      </c>
      <c r="E3484" s="175"/>
      <c r="F3484" s="174">
        <v>0</v>
      </c>
      <c r="G3484" s="174">
        <v>0</v>
      </c>
      <c r="H3484" s="174">
        <v>0</v>
      </c>
      <c r="I3484" s="174">
        <v>0</v>
      </c>
      <c r="J3484" s="174">
        <v>0</v>
      </c>
      <c r="K3484" s="174">
        <v>0</v>
      </c>
      <c r="L3484" s="174">
        <v>0</v>
      </c>
      <c r="M3484" s="174">
        <v>0</v>
      </c>
      <c r="N3484" s="174">
        <v>0</v>
      </c>
    </row>
    <row r="3485" spans="1:14" hidden="1" outlineLevel="1" x14ac:dyDescent="0.25">
      <c r="A3485" s="175" t="s">
        <v>468</v>
      </c>
      <c r="B3485" s="175" t="s">
        <v>469</v>
      </c>
      <c r="C3485" s="175" t="s">
        <v>175</v>
      </c>
      <c r="D3485" s="175" t="s">
        <v>176</v>
      </c>
      <c r="E3485" s="175"/>
      <c r="F3485" s="174">
        <v>0</v>
      </c>
      <c r="G3485" s="174">
        <v>0</v>
      </c>
      <c r="H3485" s="174">
        <v>0</v>
      </c>
      <c r="I3485" s="174">
        <v>0</v>
      </c>
      <c r="J3485" s="174">
        <v>0</v>
      </c>
      <c r="K3485" s="174">
        <v>0</v>
      </c>
      <c r="L3485" s="174">
        <v>0</v>
      </c>
      <c r="M3485" s="174">
        <v>0</v>
      </c>
      <c r="N3485" s="174">
        <v>0</v>
      </c>
    </row>
    <row r="3486" spans="1:14" hidden="1" outlineLevel="1" x14ac:dyDescent="0.25">
      <c r="A3486" s="175" t="s">
        <v>468</v>
      </c>
      <c r="B3486" s="175" t="s">
        <v>469</v>
      </c>
      <c r="C3486" s="175" t="s">
        <v>177</v>
      </c>
      <c r="D3486" s="175" t="s">
        <v>178</v>
      </c>
      <c r="E3486" s="175"/>
      <c r="F3486" s="174">
        <v>58464</v>
      </c>
      <c r="G3486" s="174">
        <v>0</v>
      </c>
      <c r="H3486" s="174">
        <v>0</v>
      </c>
      <c r="I3486" s="174">
        <v>0</v>
      </c>
      <c r="J3486" s="174">
        <v>0</v>
      </c>
      <c r="K3486" s="174">
        <v>0</v>
      </c>
      <c r="L3486" s="174">
        <v>0</v>
      </c>
      <c r="M3486" s="174">
        <v>0</v>
      </c>
      <c r="N3486" s="174">
        <v>58464</v>
      </c>
    </row>
    <row r="3487" spans="1:14" hidden="1" outlineLevel="1" x14ac:dyDescent="0.25">
      <c r="A3487" s="175" t="s">
        <v>468</v>
      </c>
      <c r="B3487" s="175" t="s">
        <v>469</v>
      </c>
      <c r="C3487" s="175" t="s">
        <v>179</v>
      </c>
      <c r="D3487" s="175" t="s">
        <v>180</v>
      </c>
      <c r="E3487" s="175"/>
      <c r="F3487" s="174">
        <v>7088</v>
      </c>
      <c r="G3487" s="174">
        <v>0</v>
      </c>
      <c r="H3487" s="174">
        <v>0</v>
      </c>
      <c r="I3487" s="174">
        <v>0</v>
      </c>
      <c r="J3487" s="174">
        <v>0</v>
      </c>
      <c r="K3487" s="174">
        <v>0</v>
      </c>
      <c r="L3487" s="174">
        <v>0</v>
      </c>
      <c r="M3487" s="174">
        <v>0</v>
      </c>
      <c r="N3487" s="174">
        <v>7088</v>
      </c>
    </row>
    <row r="3488" spans="1:14" hidden="1" outlineLevel="1" x14ac:dyDescent="0.25">
      <c r="A3488" s="175" t="s">
        <v>468</v>
      </c>
      <c r="B3488" s="175" t="s">
        <v>469</v>
      </c>
      <c r="C3488" s="175" t="s">
        <v>181</v>
      </c>
      <c r="D3488" s="175" t="s">
        <v>182</v>
      </c>
      <c r="E3488" s="175"/>
      <c r="F3488" s="174">
        <v>0</v>
      </c>
      <c r="G3488" s="174">
        <v>0</v>
      </c>
      <c r="H3488" s="174">
        <v>0</v>
      </c>
      <c r="I3488" s="174">
        <v>0</v>
      </c>
      <c r="J3488" s="174">
        <v>0</v>
      </c>
      <c r="K3488" s="174">
        <v>0</v>
      </c>
      <c r="L3488" s="174">
        <v>0</v>
      </c>
      <c r="M3488" s="174">
        <v>0</v>
      </c>
      <c r="N3488" s="174">
        <v>0</v>
      </c>
    </row>
    <row r="3489" spans="1:14" hidden="1" outlineLevel="1" x14ac:dyDescent="0.25">
      <c r="A3489" s="175" t="s">
        <v>468</v>
      </c>
      <c r="B3489" s="175" t="s">
        <v>469</v>
      </c>
      <c r="C3489" s="175" t="s">
        <v>183</v>
      </c>
      <c r="D3489" s="175" t="s">
        <v>184</v>
      </c>
      <c r="E3489" s="175"/>
      <c r="F3489" s="174">
        <v>0</v>
      </c>
      <c r="G3489" s="174">
        <v>0</v>
      </c>
      <c r="H3489" s="174">
        <v>0</v>
      </c>
      <c r="I3489" s="174">
        <v>0</v>
      </c>
      <c r="J3489" s="174">
        <v>0</v>
      </c>
      <c r="K3489" s="174">
        <v>0</v>
      </c>
      <c r="L3489" s="174">
        <v>0</v>
      </c>
      <c r="M3489" s="174">
        <v>0</v>
      </c>
      <c r="N3489" s="174">
        <v>0</v>
      </c>
    </row>
    <row r="3490" spans="1:14" hidden="1" outlineLevel="1" x14ac:dyDescent="0.25">
      <c r="A3490" s="175" t="s">
        <v>468</v>
      </c>
      <c r="B3490" s="175" t="s">
        <v>469</v>
      </c>
      <c r="C3490" s="175" t="s">
        <v>185</v>
      </c>
      <c r="D3490" s="175" t="s">
        <v>186</v>
      </c>
      <c r="E3490" s="175"/>
      <c r="F3490" s="174">
        <v>48</v>
      </c>
      <c r="G3490" s="174">
        <v>0</v>
      </c>
      <c r="H3490" s="174">
        <v>0</v>
      </c>
      <c r="I3490" s="174">
        <v>0</v>
      </c>
      <c r="J3490" s="174">
        <v>0</v>
      </c>
      <c r="K3490" s="174">
        <v>2880</v>
      </c>
      <c r="L3490" s="174">
        <v>0</v>
      </c>
      <c r="M3490" s="174">
        <v>0</v>
      </c>
      <c r="N3490" s="174">
        <v>2928</v>
      </c>
    </row>
    <row r="3491" spans="1:14" hidden="1" outlineLevel="1" x14ac:dyDescent="0.25">
      <c r="A3491" s="175" t="s">
        <v>468</v>
      </c>
      <c r="B3491" s="175" t="s">
        <v>469</v>
      </c>
      <c r="C3491" s="175" t="s">
        <v>187</v>
      </c>
      <c r="D3491" s="175" t="s">
        <v>188</v>
      </c>
      <c r="E3491" s="175"/>
      <c r="F3491" s="174">
        <v>0</v>
      </c>
      <c r="G3491" s="174">
        <v>0</v>
      </c>
      <c r="H3491" s="174">
        <v>0</v>
      </c>
      <c r="I3491" s="174">
        <v>0</v>
      </c>
      <c r="J3491" s="174">
        <v>0</v>
      </c>
      <c r="K3491" s="174">
        <v>0</v>
      </c>
      <c r="L3491" s="174">
        <v>0</v>
      </c>
      <c r="M3491" s="174">
        <v>0</v>
      </c>
      <c r="N3491" s="174">
        <v>0</v>
      </c>
    </row>
    <row r="3492" spans="1:14" hidden="1" outlineLevel="1" x14ac:dyDescent="0.25">
      <c r="A3492" s="175" t="s">
        <v>468</v>
      </c>
      <c r="B3492" s="175" t="s">
        <v>469</v>
      </c>
      <c r="C3492" s="175" t="s">
        <v>189</v>
      </c>
      <c r="D3492" s="175" t="s">
        <v>190</v>
      </c>
      <c r="E3492" s="175"/>
      <c r="F3492" s="174">
        <v>0</v>
      </c>
      <c r="G3492" s="174">
        <v>0</v>
      </c>
      <c r="H3492" s="174">
        <v>0</v>
      </c>
      <c r="I3492" s="174">
        <v>0</v>
      </c>
      <c r="J3492" s="174">
        <v>0</v>
      </c>
      <c r="K3492" s="174">
        <v>0</v>
      </c>
      <c r="L3492" s="174">
        <v>0</v>
      </c>
      <c r="M3492" s="174">
        <v>0</v>
      </c>
      <c r="N3492" s="174">
        <v>0</v>
      </c>
    </row>
    <row r="3493" spans="1:14" hidden="1" outlineLevel="1" x14ac:dyDescent="0.25">
      <c r="A3493" s="175" t="s">
        <v>468</v>
      </c>
      <c r="B3493" s="175" t="s">
        <v>469</v>
      </c>
      <c r="C3493" s="175" t="s">
        <v>191</v>
      </c>
      <c r="D3493" s="175" t="s">
        <v>192</v>
      </c>
      <c r="E3493" s="175"/>
      <c r="F3493" s="174">
        <v>0</v>
      </c>
      <c r="G3493" s="174">
        <v>19232</v>
      </c>
      <c r="H3493" s="174">
        <v>0</v>
      </c>
      <c r="I3493" s="174">
        <v>0</v>
      </c>
      <c r="J3493" s="174">
        <v>0</v>
      </c>
      <c r="K3493" s="174">
        <v>0</v>
      </c>
      <c r="L3493" s="174">
        <v>0</v>
      </c>
      <c r="M3493" s="174">
        <v>0</v>
      </c>
      <c r="N3493" s="174">
        <v>19232</v>
      </c>
    </row>
    <row r="3494" spans="1:14" hidden="1" outlineLevel="1" x14ac:dyDescent="0.25">
      <c r="A3494" s="175" t="s">
        <v>468</v>
      </c>
      <c r="B3494" s="175" t="s">
        <v>469</v>
      </c>
      <c r="C3494" s="175" t="s">
        <v>193</v>
      </c>
      <c r="D3494" s="175" t="s">
        <v>194</v>
      </c>
      <c r="E3494" s="175"/>
      <c r="F3494" s="174">
        <v>0</v>
      </c>
      <c r="G3494" s="174">
        <v>0</v>
      </c>
      <c r="H3494" s="174">
        <v>0</v>
      </c>
      <c r="I3494" s="174">
        <v>0</v>
      </c>
      <c r="J3494" s="174">
        <v>0</v>
      </c>
      <c r="K3494" s="174">
        <v>0</v>
      </c>
      <c r="L3494" s="174">
        <v>0</v>
      </c>
      <c r="M3494" s="174">
        <v>0</v>
      </c>
      <c r="N3494" s="174">
        <v>0</v>
      </c>
    </row>
    <row r="3495" spans="1:14" hidden="1" outlineLevel="1" x14ac:dyDescent="0.25">
      <c r="A3495" s="175" t="s">
        <v>468</v>
      </c>
      <c r="B3495" s="175" t="s">
        <v>469</v>
      </c>
      <c r="C3495" s="175" t="s">
        <v>195</v>
      </c>
      <c r="D3495" s="175" t="s">
        <v>196</v>
      </c>
      <c r="E3495" s="175"/>
      <c r="F3495" s="174">
        <v>0</v>
      </c>
      <c r="G3495" s="174">
        <v>0</v>
      </c>
      <c r="H3495" s="174">
        <v>0</v>
      </c>
      <c r="I3495" s="174">
        <v>0</v>
      </c>
      <c r="J3495" s="174">
        <v>0</v>
      </c>
      <c r="K3495" s="174">
        <v>0</v>
      </c>
      <c r="L3495" s="174">
        <v>0</v>
      </c>
      <c r="M3495" s="174">
        <v>0</v>
      </c>
      <c r="N3495" s="174">
        <v>0</v>
      </c>
    </row>
    <row r="3496" spans="1:14" hidden="1" outlineLevel="1" x14ac:dyDescent="0.25">
      <c r="A3496" s="175" t="s">
        <v>468</v>
      </c>
      <c r="B3496" s="175" t="s">
        <v>469</v>
      </c>
      <c r="C3496" s="175" t="s">
        <v>197</v>
      </c>
      <c r="D3496" s="175" t="s">
        <v>198</v>
      </c>
      <c r="E3496" s="175"/>
      <c r="F3496" s="174">
        <v>0</v>
      </c>
      <c r="G3496" s="174">
        <v>0</v>
      </c>
      <c r="H3496" s="174">
        <v>0</v>
      </c>
      <c r="I3496" s="174">
        <v>0</v>
      </c>
      <c r="J3496" s="174">
        <v>0</v>
      </c>
      <c r="K3496" s="174">
        <v>0</v>
      </c>
      <c r="L3496" s="174">
        <v>0</v>
      </c>
      <c r="M3496" s="174">
        <v>0</v>
      </c>
      <c r="N3496" s="174">
        <v>0</v>
      </c>
    </row>
    <row r="3497" spans="1:14" hidden="1" outlineLevel="1" x14ac:dyDescent="0.25">
      <c r="A3497" s="175" t="s">
        <v>468</v>
      </c>
      <c r="B3497" s="175" t="s">
        <v>469</v>
      </c>
      <c r="C3497" s="175" t="s">
        <v>199</v>
      </c>
      <c r="D3497" s="175" t="s">
        <v>200</v>
      </c>
      <c r="E3497" s="175"/>
      <c r="F3497" s="174">
        <v>336</v>
      </c>
      <c r="G3497" s="174">
        <v>0</v>
      </c>
      <c r="H3497" s="174">
        <v>0</v>
      </c>
      <c r="I3497" s="174">
        <v>0</v>
      </c>
      <c r="J3497" s="174">
        <v>0</v>
      </c>
      <c r="K3497" s="174">
        <v>0</v>
      </c>
      <c r="L3497" s="174">
        <v>0</v>
      </c>
      <c r="M3497" s="174">
        <v>0</v>
      </c>
      <c r="N3497" s="174">
        <v>336</v>
      </c>
    </row>
    <row r="3498" spans="1:14" hidden="1" outlineLevel="1" x14ac:dyDescent="0.25">
      <c r="A3498" s="175" t="s">
        <v>468</v>
      </c>
      <c r="B3498" s="175" t="s">
        <v>469</v>
      </c>
      <c r="C3498" s="175" t="s">
        <v>201</v>
      </c>
      <c r="D3498" s="175" t="s">
        <v>202</v>
      </c>
      <c r="E3498" s="175"/>
      <c r="F3498" s="174">
        <v>0</v>
      </c>
      <c r="G3498" s="174">
        <v>0</v>
      </c>
      <c r="H3498" s="174">
        <v>0</v>
      </c>
      <c r="I3498" s="174">
        <v>0</v>
      </c>
      <c r="J3498" s="174">
        <v>0</v>
      </c>
      <c r="K3498" s="174">
        <v>0</v>
      </c>
      <c r="L3498" s="174">
        <v>0</v>
      </c>
      <c r="M3498" s="174">
        <v>0</v>
      </c>
      <c r="N3498" s="174">
        <v>0</v>
      </c>
    </row>
    <row r="3499" spans="1:14" hidden="1" outlineLevel="1" x14ac:dyDescent="0.25">
      <c r="A3499" s="175" t="s">
        <v>468</v>
      </c>
      <c r="B3499" s="175" t="s">
        <v>469</v>
      </c>
      <c r="C3499" s="175" t="s">
        <v>203</v>
      </c>
      <c r="D3499" s="175" t="s">
        <v>204</v>
      </c>
      <c r="E3499" s="175"/>
      <c r="F3499" s="174">
        <v>74640</v>
      </c>
      <c r="G3499" s="174">
        <v>0</v>
      </c>
      <c r="H3499" s="174">
        <v>0</v>
      </c>
      <c r="I3499" s="174">
        <v>0</v>
      </c>
      <c r="J3499" s="174">
        <v>0</v>
      </c>
      <c r="K3499" s="174">
        <v>0</v>
      </c>
      <c r="L3499" s="174">
        <v>0</v>
      </c>
      <c r="M3499" s="174">
        <v>0</v>
      </c>
      <c r="N3499" s="174">
        <v>74640</v>
      </c>
    </row>
    <row r="3500" spans="1:14" hidden="1" outlineLevel="1" x14ac:dyDescent="0.25">
      <c r="A3500" s="175" t="s">
        <v>468</v>
      </c>
      <c r="B3500" s="175" t="s">
        <v>469</v>
      </c>
      <c r="C3500" s="175" t="s">
        <v>205</v>
      </c>
      <c r="D3500" s="175" t="s">
        <v>206</v>
      </c>
      <c r="E3500" s="175"/>
      <c r="F3500" s="174">
        <v>5680</v>
      </c>
      <c r="G3500" s="174">
        <v>0</v>
      </c>
      <c r="H3500" s="174">
        <v>0</v>
      </c>
      <c r="I3500" s="174">
        <v>0</v>
      </c>
      <c r="J3500" s="174">
        <v>0</v>
      </c>
      <c r="K3500" s="174">
        <v>0</v>
      </c>
      <c r="L3500" s="174">
        <v>0</v>
      </c>
      <c r="M3500" s="174">
        <v>0</v>
      </c>
      <c r="N3500" s="174">
        <v>5680</v>
      </c>
    </row>
    <row r="3501" spans="1:14" hidden="1" outlineLevel="1" x14ac:dyDescent="0.25">
      <c r="A3501" s="175" t="s">
        <v>468</v>
      </c>
      <c r="B3501" s="175" t="s">
        <v>469</v>
      </c>
      <c r="C3501" s="175" t="s">
        <v>207</v>
      </c>
      <c r="D3501" s="175" t="s">
        <v>208</v>
      </c>
      <c r="E3501" s="175"/>
      <c r="F3501" s="174">
        <v>0</v>
      </c>
      <c r="G3501" s="174">
        <v>0</v>
      </c>
      <c r="H3501" s="174">
        <v>0</v>
      </c>
      <c r="I3501" s="174">
        <v>0</v>
      </c>
      <c r="J3501" s="174">
        <v>0</v>
      </c>
      <c r="K3501" s="174">
        <v>0</v>
      </c>
      <c r="L3501" s="174">
        <v>0</v>
      </c>
      <c r="M3501" s="174">
        <v>0</v>
      </c>
      <c r="N3501" s="174">
        <v>0</v>
      </c>
    </row>
    <row r="3502" spans="1:14" hidden="1" outlineLevel="1" x14ac:dyDescent="0.25">
      <c r="A3502" s="175" t="s">
        <v>468</v>
      </c>
      <c r="B3502" s="175" t="s">
        <v>469</v>
      </c>
      <c r="C3502" s="175" t="s">
        <v>209</v>
      </c>
      <c r="D3502" s="175" t="s">
        <v>210</v>
      </c>
      <c r="E3502" s="175"/>
      <c r="F3502" s="174">
        <v>146736</v>
      </c>
      <c r="G3502" s="174">
        <v>43136</v>
      </c>
      <c r="H3502" s="174">
        <v>0</v>
      </c>
      <c r="I3502" s="174">
        <v>0</v>
      </c>
      <c r="J3502" s="174">
        <v>0</v>
      </c>
      <c r="K3502" s="174">
        <v>2880</v>
      </c>
      <c r="L3502" s="174">
        <v>0</v>
      </c>
      <c r="M3502" s="174">
        <v>0</v>
      </c>
      <c r="N3502" s="174">
        <v>192752</v>
      </c>
    </row>
    <row r="3503" spans="1:14" hidden="1" outlineLevel="1" x14ac:dyDescent="0.25">
      <c r="D3503" s="173" t="s">
        <v>211</v>
      </c>
      <c r="E3503" s="173"/>
    </row>
    <row r="3504" spans="1:14" hidden="1" outlineLevel="1" x14ac:dyDescent="0.25">
      <c r="A3504" s="175" t="s">
        <v>468</v>
      </c>
      <c r="B3504" s="175" t="s">
        <v>469</v>
      </c>
      <c r="C3504" s="175" t="s">
        <v>212</v>
      </c>
      <c r="D3504" s="175" t="s">
        <v>213</v>
      </c>
      <c r="E3504" s="175"/>
      <c r="F3504" s="174">
        <v>0</v>
      </c>
      <c r="G3504" s="174">
        <v>0</v>
      </c>
      <c r="H3504" s="174">
        <v>0</v>
      </c>
      <c r="I3504" s="174">
        <v>0</v>
      </c>
      <c r="J3504" s="174">
        <v>0</v>
      </c>
      <c r="K3504" s="174">
        <v>0</v>
      </c>
      <c r="L3504" s="174">
        <v>0</v>
      </c>
      <c r="M3504" s="174">
        <v>0</v>
      </c>
      <c r="N3504" s="174">
        <v>0</v>
      </c>
    </row>
    <row r="3505" spans="1:14" hidden="1" outlineLevel="1" x14ac:dyDescent="0.25">
      <c r="A3505" s="175" t="s">
        <v>468</v>
      </c>
      <c r="B3505" s="175" t="s">
        <v>469</v>
      </c>
      <c r="C3505" s="175" t="s">
        <v>214</v>
      </c>
      <c r="D3505" s="175" t="s">
        <v>215</v>
      </c>
      <c r="E3505" s="175"/>
      <c r="F3505" s="174">
        <v>0</v>
      </c>
      <c r="G3505" s="174">
        <v>0</v>
      </c>
      <c r="H3505" s="174">
        <v>0</v>
      </c>
      <c r="I3505" s="174">
        <v>0</v>
      </c>
      <c r="J3505" s="174">
        <v>0</v>
      </c>
      <c r="K3505" s="174">
        <v>0</v>
      </c>
      <c r="L3505" s="174">
        <v>0</v>
      </c>
      <c r="M3505" s="174">
        <v>0</v>
      </c>
      <c r="N3505" s="174">
        <v>0</v>
      </c>
    </row>
    <row r="3506" spans="1:14" hidden="1" outlineLevel="1" x14ac:dyDescent="0.25">
      <c r="A3506" s="175" t="s">
        <v>468</v>
      </c>
      <c r="B3506" s="175" t="s">
        <v>469</v>
      </c>
      <c r="C3506" s="175" t="s">
        <v>216</v>
      </c>
      <c r="D3506" s="175" t="s">
        <v>217</v>
      </c>
      <c r="E3506" s="175"/>
      <c r="F3506" s="174">
        <v>0</v>
      </c>
      <c r="G3506" s="174">
        <v>0</v>
      </c>
      <c r="H3506" s="174">
        <v>0</v>
      </c>
      <c r="I3506" s="174">
        <v>0</v>
      </c>
      <c r="J3506" s="174">
        <v>0</v>
      </c>
      <c r="K3506" s="174">
        <v>0</v>
      </c>
      <c r="L3506" s="174">
        <v>0</v>
      </c>
      <c r="M3506" s="174">
        <v>0</v>
      </c>
      <c r="N3506" s="174">
        <v>0</v>
      </c>
    </row>
    <row r="3507" spans="1:14" hidden="1" outlineLevel="1" x14ac:dyDescent="0.25">
      <c r="A3507" s="175" t="s">
        <v>468</v>
      </c>
      <c r="B3507" s="175" t="s">
        <v>469</v>
      </c>
      <c r="C3507" s="175" t="s">
        <v>218</v>
      </c>
      <c r="D3507" s="175" t="s">
        <v>219</v>
      </c>
      <c r="E3507" s="175"/>
      <c r="F3507" s="174">
        <v>0</v>
      </c>
      <c r="G3507" s="174">
        <v>0</v>
      </c>
      <c r="H3507" s="174">
        <v>0</v>
      </c>
      <c r="I3507" s="174">
        <v>0</v>
      </c>
      <c r="J3507" s="174">
        <v>0</v>
      </c>
      <c r="K3507" s="174">
        <v>0</v>
      </c>
      <c r="L3507" s="174">
        <v>0</v>
      </c>
      <c r="M3507" s="174">
        <v>0</v>
      </c>
      <c r="N3507" s="174">
        <v>0</v>
      </c>
    </row>
    <row r="3508" spans="1:14" hidden="1" outlineLevel="1" x14ac:dyDescent="0.25">
      <c r="A3508" s="175" t="s">
        <v>468</v>
      </c>
      <c r="B3508" s="175" t="s">
        <v>469</v>
      </c>
      <c r="C3508" s="175" t="s">
        <v>482</v>
      </c>
      <c r="D3508" s="175" t="s">
        <v>483</v>
      </c>
      <c r="E3508" s="175"/>
      <c r="F3508" s="174">
        <v>0</v>
      </c>
      <c r="G3508" s="174">
        <v>0</v>
      </c>
      <c r="H3508" s="174">
        <v>0</v>
      </c>
      <c r="I3508" s="174">
        <v>0</v>
      </c>
      <c r="J3508" s="174">
        <v>0</v>
      </c>
      <c r="K3508" s="174">
        <v>0</v>
      </c>
      <c r="L3508" s="174">
        <v>0</v>
      </c>
      <c r="M3508" s="174">
        <v>0</v>
      </c>
      <c r="N3508" s="174">
        <v>0</v>
      </c>
    </row>
    <row r="3509" spans="1:14" hidden="1" outlineLevel="1" x14ac:dyDescent="0.25">
      <c r="A3509" s="175" t="s">
        <v>468</v>
      </c>
      <c r="B3509" s="175" t="s">
        <v>469</v>
      </c>
      <c r="C3509" s="175" t="s">
        <v>484</v>
      </c>
      <c r="D3509" s="175" t="s">
        <v>220</v>
      </c>
      <c r="E3509" s="175"/>
      <c r="F3509" s="174">
        <v>0</v>
      </c>
      <c r="G3509" s="174">
        <v>0</v>
      </c>
      <c r="H3509" s="174">
        <v>0</v>
      </c>
      <c r="I3509" s="174">
        <v>0</v>
      </c>
      <c r="J3509" s="174">
        <v>0</v>
      </c>
      <c r="K3509" s="174">
        <v>0</v>
      </c>
      <c r="L3509" s="174">
        <v>0</v>
      </c>
      <c r="M3509" s="174">
        <v>0</v>
      </c>
      <c r="N3509" s="174">
        <v>0</v>
      </c>
    </row>
    <row r="3510" spans="1:14" hidden="1" outlineLevel="1" x14ac:dyDescent="0.25"/>
    <row r="3511" spans="1:14" hidden="1" outlineLevel="1" x14ac:dyDescent="0.25"/>
    <row r="3512" spans="1:14" hidden="1" outlineLevel="1" x14ac:dyDescent="0.25">
      <c r="A3512" s="173" t="s">
        <v>470</v>
      </c>
    </row>
    <row r="3513" spans="1:14" hidden="1" outlineLevel="1" x14ac:dyDescent="0.25">
      <c r="A3513" s="175" t="s">
        <v>6</v>
      </c>
      <c r="B3513" s="175" t="s">
        <v>143</v>
      </c>
      <c r="C3513" s="175" t="s">
        <v>14</v>
      </c>
      <c r="D3513" s="173" t="s">
        <v>144</v>
      </c>
      <c r="E3513" s="173"/>
      <c r="F3513" s="174" t="s">
        <v>145</v>
      </c>
      <c r="G3513" s="174" t="s">
        <v>146</v>
      </c>
      <c r="H3513" s="174" t="s">
        <v>147</v>
      </c>
      <c r="I3513" s="174" t="s">
        <v>148</v>
      </c>
      <c r="J3513" s="174" t="s">
        <v>149</v>
      </c>
      <c r="K3513" s="174" t="s">
        <v>150</v>
      </c>
      <c r="L3513" s="174" t="s">
        <v>151</v>
      </c>
      <c r="M3513" s="174" t="s">
        <v>152</v>
      </c>
      <c r="N3513" s="174" t="s">
        <v>5</v>
      </c>
    </row>
    <row r="3514" spans="1:14" hidden="1" outlineLevel="1" x14ac:dyDescent="0.25">
      <c r="A3514" s="175" t="s">
        <v>471</v>
      </c>
      <c r="B3514" s="175" t="s">
        <v>472</v>
      </c>
      <c r="C3514" s="175" t="s">
        <v>155</v>
      </c>
      <c r="D3514" s="175" t="s">
        <v>156</v>
      </c>
      <c r="E3514" s="175"/>
      <c r="F3514" s="174">
        <v>0</v>
      </c>
      <c r="G3514" s="174">
        <v>0</v>
      </c>
      <c r="H3514" s="174">
        <v>0</v>
      </c>
      <c r="I3514" s="174">
        <v>0</v>
      </c>
      <c r="J3514" s="174">
        <v>1152</v>
      </c>
      <c r="K3514" s="174">
        <v>0</v>
      </c>
      <c r="L3514" s="174">
        <v>0</v>
      </c>
      <c r="M3514" s="174">
        <v>0</v>
      </c>
      <c r="N3514" s="174">
        <v>1152</v>
      </c>
    </row>
    <row r="3515" spans="1:14" hidden="1" outlineLevel="1" x14ac:dyDescent="0.25">
      <c r="A3515" s="175" t="s">
        <v>471</v>
      </c>
      <c r="B3515" s="175" t="s">
        <v>472</v>
      </c>
      <c r="C3515" s="175" t="s">
        <v>157</v>
      </c>
      <c r="D3515" s="175" t="s">
        <v>158</v>
      </c>
      <c r="E3515" s="175"/>
      <c r="F3515" s="174">
        <v>0</v>
      </c>
      <c r="G3515" s="174">
        <v>0</v>
      </c>
      <c r="H3515" s="174">
        <v>0</v>
      </c>
      <c r="I3515" s="174">
        <v>0</v>
      </c>
      <c r="J3515" s="174">
        <v>59248</v>
      </c>
      <c r="K3515" s="174">
        <v>0</v>
      </c>
      <c r="L3515" s="174">
        <v>0</v>
      </c>
      <c r="M3515" s="174">
        <v>0</v>
      </c>
      <c r="N3515" s="174">
        <v>59248</v>
      </c>
    </row>
    <row r="3516" spans="1:14" hidden="1" outlineLevel="1" x14ac:dyDescent="0.25">
      <c r="A3516" s="175" t="s">
        <v>471</v>
      </c>
      <c r="B3516" s="175" t="s">
        <v>472</v>
      </c>
      <c r="C3516" s="175" t="s">
        <v>159</v>
      </c>
      <c r="D3516" s="175" t="s">
        <v>160</v>
      </c>
      <c r="E3516" s="175"/>
      <c r="F3516" s="174">
        <v>0</v>
      </c>
      <c r="G3516" s="174">
        <v>6672</v>
      </c>
      <c r="H3516" s="174">
        <v>0</v>
      </c>
      <c r="I3516" s="174">
        <v>0</v>
      </c>
      <c r="J3516" s="174">
        <v>0</v>
      </c>
      <c r="K3516" s="174">
        <v>0</v>
      </c>
      <c r="L3516" s="174">
        <v>0</v>
      </c>
      <c r="M3516" s="174">
        <v>0</v>
      </c>
      <c r="N3516" s="174">
        <v>6672</v>
      </c>
    </row>
    <row r="3517" spans="1:14" hidden="1" outlineLevel="1" x14ac:dyDescent="0.25">
      <c r="A3517" s="175" t="s">
        <v>471</v>
      </c>
      <c r="B3517" s="175" t="s">
        <v>472</v>
      </c>
      <c r="C3517" s="175" t="s">
        <v>161</v>
      </c>
      <c r="D3517" s="175" t="s">
        <v>162</v>
      </c>
      <c r="E3517" s="175"/>
      <c r="F3517" s="174">
        <v>0</v>
      </c>
      <c r="G3517" s="174">
        <v>0</v>
      </c>
      <c r="H3517" s="174">
        <v>0</v>
      </c>
      <c r="I3517" s="174">
        <v>0</v>
      </c>
      <c r="J3517" s="174">
        <v>7392</v>
      </c>
      <c r="K3517" s="174">
        <v>18176</v>
      </c>
      <c r="L3517" s="174">
        <v>0</v>
      </c>
      <c r="M3517" s="174">
        <v>0</v>
      </c>
      <c r="N3517" s="174">
        <v>25568</v>
      </c>
    </row>
    <row r="3518" spans="1:14" hidden="1" outlineLevel="1" x14ac:dyDescent="0.25">
      <c r="A3518" s="175" t="s">
        <v>471</v>
      </c>
      <c r="B3518" s="175" t="s">
        <v>472</v>
      </c>
      <c r="C3518" s="175" t="s">
        <v>163</v>
      </c>
      <c r="D3518" s="175" t="s">
        <v>164</v>
      </c>
      <c r="E3518" s="175"/>
      <c r="F3518" s="174">
        <v>0</v>
      </c>
      <c r="G3518" s="174">
        <v>0</v>
      </c>
      <c r="H3518" s="174">
        <v>0</v>
      </c>
      <c r="I3518" s="174">
        <v>0</v>
      </c>
      <c r="J3518" s="174">
        <v>0</v>
      </c>
      <c r="K3518" s="174">
        <v>0</v>
      </c>
      <c r="L3518" s="174">
        <v>0</v>
      </c>
      <c r="M3518" s="174">
        <v>0</v>
      </c>
      <c r="N3518" s="174">
        <v>0</v>
      </c>
    </row>
    <row r="3519" spans="1:14" hidden="1" outlineLevel="1" x14ac:dyDescent="0.25">
      <c r="A3519" s="175" t="s">
        <v>471</v>
      </c>
      <c r="B3519" s="175" t="s">
        <v>472</v>
      </c>
      <c r="C3519" s="175" t="s">
        <v>165</v>
      </c>
      <c r="D3519" s="175" t="s">
        <v>166</v>
      </c>
      <c r="E3519" s="175"/>
      <c r="F3519" s="174">
        <v>0</v>
      </c>
      <c r="G3519" s="174">
        <v>0</v>
      </c>
      <c r="H3519" s="174">
        <v>0</v>
      </c>
      <c r="I3519" s="174">
        <v>0</v>
      </c>
      <c r="J3519" s="174">
        <v>5568</v>
      </c>
      <c r="K3519" s="174">
        <v>0</v>
      </c>
      <c r="L3519" s="174">
        <v>0</v>
      </c>
      <c r="M3519" s="174">
        <v>0</v>
      </c>
      <c r="N3519" s="174">
        <v>5568</v>
      </c>
    </row>
    <row r="3520" spans="1:14" hidden="1" outlineLevel="1" x14ac:dyDescent="0.25">
      <c r="A3520" s="175" t="s">
        <v>471</v>
      </c>
      <c r="B3520" s="175" t="s">
        <v>472</v>
      </c>
      <c r="C3520" s="175" t="s">
        <v>167</v>
      </c>
      <c r="D3520" s="175" t="s">
        <v>168</v>
      </c>
      <c r="E3520" s="175"/>
      <c r="F3520" s="174">
        <v>0</v>
      </c>
      <c r="G3520" s="174">
        <v>0</v>
      </c>
      <c r="H3520" s="174">
        <v>0</v>
      </c>
      <c r="I3520" s="174">
        <v>0</v>
      </c>
      <c r="J3520" s="174">
        <v>0</v>
      </c>
      <c r="K3520" s="174">
        <v>8160</v>
      </c>
      <c r="L3520" s="174">
        <v>0</v>
      </c>
      <c r="M3520" s="174">
        <v>0</v>
      </c>
      <c r="N3520" s="174">
        <v>8160</v>
      </c>
    </row>
    <row r="3521" spans="1:14" hidden="1" outlineLevel="1" x14ac:dyDescent="0.25">
      <c r="A3521" s="175" t="s">
        <v>471</v>
      </c>
      <c r="B3521" s="175" t="s">
        <v>472</v>
      </c>
      <c r="C3521" s="175" t="s">
        <v>169</v>
      </c>
      <c r="D3521" s="175" t="s">
        <v>170</v>
      </c>
      <c r="E3521" s="175"/>
      <c r="F3521" s="174">
        <v>0</v>
      </c>
      <c r="G3521" s="174">
        <v>0</v>
      </c>
      <c r="H3521" s="174">
        <v>0</v>
      </c>
      <c r="I3521" s="174">
        <v>0</v>
      </c>
      <c r="J3521" s="174">
        <v>3152</v>
      </c>
      <c r="K3521" s="174">
        <v>0</v>
      </c>
      <c r="L3521" s="174">
        <v>0</v>
      </c>
      <c r="M3521" s="174">
        <v>0</v>
      </c>
      <c r="N3521" s="174">
        <v>3152</v>
      </c>
    </row>
    <row r="3522" spans="1:14" hidden="1" outlineLevel="1" x14ac:dyDescent="0.25">
      <c r="A3522" s="175" t="s">
        <v>471</v>
      </c>
      <c r="B3522" s="175" t="s">
        <v>472</v>
      </c>
      <c r="C3522" s="175" t="s">
        <v>171</v>
      </c>
      <c r="D3522" s="175" t="s">
        <v>172</v>
      </c>
      <c r="E3522" s="175"/>
      <c r="F3522" s="174">
        <v>0</v>
      </c>
      <c r="G3522" s="174">
        <v>0</v>
      </c>
      <c r="H3522" s="174">
        <v>0</v>
      </c>
      <c r="I3522" s="174">
        <v>0</v>
      </c>
      <c r="J3522" s="174">
        <v>17776</v>
      </c>
      <c r="K3522" s="174">
        <v>17280</v>
      </c>
      <c r="L3522" s="174">
        <v>0</v>
      </c>
      <c r="M3522" s="174">
        <v>0</v>
      </c>
      <c r="N3522" s="174">
        <v>35056</v>
      </c>
    </row>
    <row r="3523" spans="1:14" hidden="1" outlineLevel="1" x14ac:dyDescent="0.25">
      <c r="A3523" s="175" t="s">
        <v>471</v>
      </c>
      <c r="B3523" s="175" t="s">
        <v>472</v>
      </c>
      <c r="C3523" s="175" t="s">
        <v>173</v>
      </c>
      <c r="D3523" s="175" t="s">
        <v>174</v>
      </c>
      <c r="E3523" s="175"/>
      <c r="F3523" s="174">
        <v>0</v>
      </c>
      <c r="G3523" s="174">
        <v>0</v>
      </c>
      <c r="H3523" s="174">
        <v>0</v>
      </c>
      <c r="I3523" s="174">
        <v>0</v>
      </c>
      <c r="J3523" s="174">
        <v>0</v>
      </c>
      <c r="K3523" s="174">
        <v>0</v>
      </c>
      <c r="L3523" s="174">
        <v>0</v>
      </c>
      <c r="M3523" s="174">
        <v>0</v>
      </c>
      <c r="N3523" s="174">
        <v>0</v>
      </c>
    </row>
    <row r="3524" spans="1:14" hidden="1" outlineLevel="1" x14ac:dyDescent="0.25">
      <c r="A3524" s="175" t="s">
        <v>471</v>
      </c>
      <c r="B3524" s="175" t="s">
        <v>472</v>
      </c>
      <c r="C3524" s="175" t="s">
        <v>175</v>
      </c>
      <c r="D3524" s="175" t="s">
        <v>176</v>
      </c>
      <c r="E3524" s="175"/>
      <c r="F3524" s="174">
        <v>0</v>
      </c>
      <c r="G3524" s="174">
        <v>0</v>
      </c>
      <c r="H3524" s="174">
        <v>0</v>
      </c>
      <c r="I3524" s="174">
        <v>0</v>
      </c>
      <c r="J3524" s="174">
        <v>0</v>
      </c>
      <c r="K3524" s="174">
        <v>33824</v>
      </c>
      <c r="L3524" s="174">
        <v>0</v>
      </c>
      <c r="M3524" s="174">
        <v>0</v>
      </c>
      <c r="N3524" s="174">
        <v>33824</v>
      </c>
    </row>
    <row r="3525" spans="1:14" hidden="1" outlineLevel="1" x14ac:dyDescent="0.25">
      <c r="A3525" s="175" t="s">
        <v>471</v>
      </c>
      <c r="B3525" s="175" t="s">
        <v>472</v>
      </c>
      <c r="C3525" s="175" t="s">
        <v>177</v>
      </c>
      <c r="D3525" s="175" t="s">
        <v>178</v>
      </c>
      <c r="E3525" s="175"/>
      <c r="F3525" s="174">
        <v>4656</v>
      </c>
      <c r="G3525" s="174">
        <v>0</v>
      </c>
      <c r="H3525" s="174">
        <v>0</v>
      </c>
      <c r="I3525" s="174">
        <v>0</v>
      </c>
      <c r="J3525" s="174">
        <v>0</v>
      </c>
      <c r="K3525" s="174">
        <v>0</v>
      </c>
      <c r="L3525" s="174">
        <v>0</v>
      </c>
      <c r="M3525" s="174">
        <v>0</v>
      </c>
      <c r="N3525" s="174">
        <v>4656</v>
      </c>
    </row>
    <row r="3526" spans="1:14" hidden="1" outlineLevel="1" x14ac:dyDescent="0.25">
      <c r="A3526" s="175" t="s">
        <v>471</v>
      </c>
      <c r="B3526" s="175" t="s">
        <v>472</v>
      </c>
      <c r="C3526" s="175" t="s">
        <v>179</v>
      </c>
      <c r="D3526" s="175" t="s">
        <v>180</v>
      </c>
      <c r="E3526" s="175"/>
      <c r="F3526" s="174">
        <v>0</v>
      </c>
      <c r="G3526" s="174">
        <v>0</v>
      </c>
      <c r="H3526" s="174">
        <v>0</v>
      </c>
      <c r="I3526" s="174">
        <v>0</v>
      </c>
      <c r="J3526" s="174">
        <v>0</v>
      </c>
      <c r="K3526" s="174">
        <v>0</v>
      </c>
      <c r="L3526" s="174">
        <v>0</v>
      </c>
      <c r="M3526" s="174">
        <v>0</v>
      </c>
      <c r="N3526" s="174">
        <v>0</v>
      </c>
    </row>
    <row r="3527" spans="1:14" hidden="1" outlineLevel="1" x14ac:dyDescent="0.25">
      <c r="A3527" s="175" t="s">
        <v>471</v>
      </c>
      <c r="B3527" s="175" t="s">
        <v>472</v>
      </c>
      <c r="C3527" s="175" t="s">
        <v>181</v>
      </c>
      <c r="D3527" s="175" t="s">
        <v>182</v>
      </c>
      <c r="E3527" s="175"/>
      <c r="F3527" s="174">
        <v>0</v>
      </c>
      <c r="G3527" s="174">
        <v>0</v>
      </c>
      <c r="H3527" s="174">
        <v>0</v>
      </c>
      <c r="I3527" s="174">
        <v>0</v>
      </c>
      <c r="J3527" s="174">
        <v>0</v>
      </c>
      <c r="K3527" s="174">
        <v>0</v>
      </c>
      <c r="L3527" s="174">
        <v>0</v>
      </c>
      <c r="M3527" s="174">
        <v>0</v>
      </c>
      <c r="N3527" s="174">
        <v>0</v>
      </c>
    </row>
    <row r="3528" spans="1:14" hidden="1" outlineLevel="1" x14ac:dyDescent="0.25">
      <c r="A3528" s="175" t="s">
        <v>471</v>
      </c>
      <c r="B3528" s="175" t="s">
        <v>472</v>
      </c>
      <c r="C3528" s="175" t="s">
        <v>183</v>
      </c>
      <c r="D3528" s="175" t="s">
        <v>184</v>
      </c>
      <c r="E3528" s="175"/>
      <c r="F3528" s="174">
        <v>0</v>
      </c>
      <c r="G3528" s="174">
        <v>0</v>
      </c>
      <c r="H3528" s="174">
        <v>0</v>
      </c>
      <c r="I3528" s="174">
        <v>0</v>
      </c>
      <c r="J3528" s="174">
        <v>0</v>
      </c>
      <c r="K3528" s="174">
        <v>0</v>
      </c>
      <c r="L3528" s="174">
        <v>0</v>
      </c>
      <c r="M3528" s="174">
        <v>0</v>
      </c>
      <c r="N3528" s="174">
        <v>0</v>
      </c>
    </row>
    <row r="3529" spans="1:14" hidden="1" outlineLevel="1" x14ac:dyDescent="0.25">
      <c r="A3529" s="175" t="s">
        <v>471</v>
      </c>
      <c r="B3529" s="175" t="s">
        <v>472</v>
      </c>
      <c r="C3529" s="175" t="s">
        <v>185</v>
      </c>
      <c r="D3529" s="175" t="s">
        <v>186</v>
      </c>
      <c r="E3529" s="175"/>
      <c r="F3529" s="174">
        <v>0</v>
      </c>
      <c r="G3529" s="174">
        <v>0</v>
      </c>
      <c r="H3529" s="174">
        <v>0</v>
      </c>
      <c r="I3529" s="174">
        <v>0</v>
      </c>
      <c r="J3529" s="174">
        <v>0</v>
      </c>
      <c r="K3529" s="174">
        <v>6624</v>
      </c>
      <c r="L3529" s="174">
        <v>0</v>
      </c>
      <c r="M3529" s="174">
        <v>0</v>
      </c>
      <c r="N3529" s="174">
        <v>6624</v>
      </c>
    </row>
    <row r="3530" spans="1:14" hidden="1" outlineLevel="1" x14ac:dyDescent="0.25">
      <c r="A3530" s="175" t="s">
        <v>471</v>
      </c>
      <c r="B3530" s="175" t="s">
        <v>472</v>
      </c>
      <c r="C3530" s="175" t="s">
        <v>187</v>
      </c>
      <c r="D3530" s="175" t="s">
        <v>188</v>
      </c>
      <c r="E3530" s="175"/>
      <c r="F3530" s="174">
        <v>0</v>
      </c>
      <c r="G3530" s="174">
        <v>0</v>
      </c>
      <c r="H3530" s="174">
        <v>0</v>
      </c>
      <c r="I3530" s="174">
        <v>0</v>
      </c>
      <c r="J3530" s="174">
        <v>0</v>
      </c>
      <c r="K3530" s="174">
        <v>0</v>
      </c>
      <c r="L3530" s="174">
        <v>0</v>
      </c>
      <c r="M3530" s="174">
        <v>0</v>
      </c>
      <c r="N3530" s="174">
        <v>0</v>
      </c>
    </row>
    <row r="3531" spans="1:14" hidden="1" outlineLevel="1" x14ac:dyDescent="0.25">
      <c r="A3531" s="175" t="s">
        <v>471</v>
      </c>
      <c r="B3531" s="175" t="s">
        <v>472</v>
      </c>
      <c r="C3531" s="175" t="s">
        <v>189</v>
      </c>
      <c r="D3531" s="175" t="s">
        <v>190</v>
      </c>
      <c r="E3531" s="175"/>
      <c r="F3531" s="174">
        <v>0</v>
      </c>
      <c r="G3531" s="174">
        <v>0</v>
      </c>
      <c r="H3531" s="174">
        <v>0</v>
      </c>
      <c r="I3531" s="174">
        <v>0</v>
      </c>
      <c r="J3531" s="174">
        <v>0</v>
      </c>
      <c r="K3531" s="174">
        <v>0</v>
      </c>
      <c r="L3531" s="174">
        <v>0</v>
      </c>
      <c r="M3531" s="174">
        <v>0</v>
      </c>
      <c r="N3531" s="174">
        <v>0</v>
      </c>
    </row>
    <row r="3532" spans="1:14" hidden="1" outlineLevel="1" x14ac:dyDescent="0.25">
      <c r="A3532" s="175" t="s">
        <v>471</v>
      </c>
      <c r="B3532" s="175" t="s">
        <v>472</v>
      </c>
      <c r="C3532" s="175" t="s">
        <v>191</v>
      </c>
      <c r="D3532" s="175" t="s">
        <v>192</v>
      </c>
      <c r="E3532" s="175"/>
      <c r="F3532" s="174">
        <v>0</v>
      </c>
      <c r="G3532" s="174">
        <v>4896</v>
      </c>
      <c r="H3532" s="174">
        <v>0</v>
      </c>
      <c r="I3532" s="174">
        <v>0</v>
      </c>
      <c r="J3532" s="174">
        <v>0</v>
      </c>
      <c r="K3532" s="174">
        <v>864</v>
      </c>
      <c r="L3532" s="174">
        <v>0</v>
      </c>
      <c r="M3532" s="174">
        <v>0</v>
      </c>
      <c r="N3532" s="174">
        <v>5760</v>
      </c>
    </row>
    <row r="3533" spans="1:14" hidden="1" outlineLevel="1" x14ac:dyDescent="0.25">
      <c r="A3533" s="175" t="s">
        <v>471</v>
      </c>
      <c r="B3533" s="175" t="s">
        <v>472</v>
      </c>
      <c r="C3533" s="175" t="s">
        <v>193</v>
      </c>
      <c r="D3533" s="175" t="s">
        <v>194</v>
      </c>
      <c r="E3533" s="175"/>
      <c r="F3533" s="174">
        <v>0</v>
      </c>
      <c r="G3533" s="174">
        <v>0</v>
      </c>
      <c r="H3533" s="174">
        <v>0</v>
      </c>
      <c r="I3533" s="174">
        <v>0</v>
      </c>
      <c r="J3533" s="174">
        <v>36736</v>
      </c>
      <c r="K3533" s="174">
        <v>0</v>
      </c>
      <c r="L3533" s="174">
        <v>0</v>
      </c>
      <c r="M3533" s="174">
        <v>0</v>
      </c>
      <c r="N3533" s="174">
        <v>36736</v>
      </c>
    </row>
    <row r="3534" spans="1:14" hidden="1" outlineLevel="1" x14ac:dyDescent="0.25">
      <c r="A3534" s="175" t="s">
        <v>471</v>
      </c>
      <c r="B3534" s="175" t="s">
        <v>472</v>
      </c>
      <c r="C3534" s="175" t="s">
        <v>195</v>
      </c>
      <c r="D3534" s="175" t="s">
        <v>196</v>
      </c>
      <c r="E3534" s="175"/>
      <c r="F3534" s="174">
        <v>0</v>
      </c>
      <c r="G3534" s="174">
        <v>0</v>
      </c>
      <c r="H3534" s="174">
        <v>0</v>
      </c>
      <c r="I3534" s="174">
        <v>0</v>
      </c>
      <c r="J3534" s="174">
        <v>2304</v>
      </c>
      <c r="K3534" s="174">
        <v>0</v>
      </c>
      <c r="L3534" s="174">
        <v>0</v>
      </c>
      <c r="M3534" s="174">
        <v>0</v>
      </c>
      <c r="N3534" s="174">
        <v>2304</v>
      </c>
    </row>
    <row r="3535" spans="1:14" hidden="1" outlineLevel="1" x14ac:dyDescent="0.25">
      <c r="A3535" s="175" t="s">
        <v>471</v>
      </c>
      <c r="B3535" s="175" t="s">
        <v>472</v>
      </c>
      <c r="C3535" s="175" t="s">
        <v>197</v>
      </c>
      <c r="D3535" s="175" t="s">
        <v>198</v>
      </c>
      <c r="E3535" s="175"/>
      <c r="F3535" s="174">
        <v>0</v>
      </c>
      <c r="G3535" s="174">
        <v>0</v>
      </c>
      <c r="H3535" s="174">
        <v>0</v>
      </c>
      <c r="I3535" s="174">
        <v>0</v>
      </c>
      <c r="J3535" s="174">
        <v>5280</v>
      </c>
      <c r="K3535" s="174">
        <v>0</v>
      </c>
      <c r="L3535" s="174">
        <v>0</v>
      </c>
      <c r="M3535" s="174">
        <v>0</v>
      </c>
      <c r="N3535" s="174">
        <v>5280</v>
      </c>
    </row>
    <row r="3536" spans="1:14" hidden="1" outlineLevel="1" x14ac:dyDescent="0.25">
      <c r="A3536" s="175" t="s">
        <v>471</v>
      </c>
      <c r="B3536" s="175" t="s">
        <v>472</v>
      </c>
      <c r="C3536" s="175" t="s">
        <v>199</v>
      </c>
      <c r="D3536" s="175" t="s">
        <v>200</v>
      </c>
      <c r="E3536" s="175"/>
      <c r="F3536" s="174">
        <v>0</v>
      </c>
      <c r="G3536" s="174">
        <v>0</v>
      </c>
      <c r="H3536" s="174">
        <v>0</v>
      </c>
      <c r="I3536" s="174">
        <v>0</v>
      </c>
      <c r="J3536" s="174">
        <v>0</v>
      </c>
      <c r="K3536" s="174">
        <v>0</v>
      </c>
      <c r="L3536" s="174">
        <v>0</v>
      </c>
      <c r="M3536" s="174">
        <v>0</v>
      </c>
      <c r="N3536" s="174">
        <v>0</v>
      </c>
    </row>
    <row r="3537" spans="1:14" hidden="1" outlineLevel="1" x14ac:dyDescent="0.25">
      <c r="A3537" s="175" t="s">
        <v>471</v>
      </c>
      <c r="B3537" s="175" t="s">
        <v>472</v>
      </c>
      <c r="C3537" s="175" t="s">
        <v>201</v>
      </c>
      <c r="D3537" s="175" t="s">
        <v>202</v>
      </c>
      <c r="E3537" s="175"/>
      <c r="F3537" s="174">
        <v>0</v>
      </c>
      <c r="G3537" s="174">
        <v>0</v>
      </c>
      <c r="H3537" s="174">
        <v>0</v>
      </c>
      <c r="I3537" s="174">
        <v>0</v>
      </c>
      <c r="J3537" s="174">
        <v>0</v>
      </c>
      <c r="K3537" s="174">
        <v>0</v>
      </c>
      <c r="L3537" s="174">
        <v>0</v>
      </c>
      <c r="M3537" s="174">
        <v>0</v>
      </c>
      <c r="N3537" s="174">
        <v>0</v>
      </c>
    </row>
    <row r="3538" spans="1:14" hidden="1" outlineLevel="1" x14ac:dyDescent="0.25">
      <c r="A3538" s="175" t="s">
        <v>471</v>
      </c>
      <c r="B3538" s="175" t="s">
        <v>472</v>
      </c>
      <c r="C3538" s="175" t="s">
        <v>203</v>
      </c>
      <c r="D3538" s="175" t="s">
        <v>204</v>
      </c>
      <c r="E3538" s="175"/>
      <c r="F3538" s="174">
        <v>7776</v>
      </c>
      <c r="G3538" s="174">
        <v>0</v>
      </c>
      <c r="H3538" s="174">
        <v>0</v>
      </c>
      <c r="I3538" s="174">
        <v>0</v>
      </c>
      <c r="J3538" s="174">
        <v>0</v>
      </c>
      <c r="K3538" s="174">
        <v>0</v>
      </c>
      <c r="L3538" s="174">
        <v>0</v>
      </c>
      <c r="M3538" s="174">
        <v>0</v>
      </c>
      <c r="N3538" s="174">
        <v>7776</v>
      </c>
    </row>
    <row r="3539" spans="1:14" hidden="1" outlineLevel="1" x14ac:dyDescent="0.25">
      <c r="A3539" s="175" t="s">
        <v>471</v>
      </c>
      <c r="B3539" s="175" t="s">
        <v>472</v>
      </c>
      <c r="C3539" s="175" t="s">
        <v>205</v>
      </c>
      <c r="D3539" s="175" t="s">
        <v>206</v>
      </c>
      <c r="E3539" s="175"/>
      <c r="F3539" s="174">
        <v>2256</v>
      </c>
      <c r="G3539" s="174">
        <v>0</v>
      </c>
      <c r="H3539" s="174">
        <v>0</v>
      </c>
      <c r="I3539" s="174">
        <v>0</v>
      </c>
      <c r="J3539" s="174">
        <v>12480</v>
      </c>
      <c r="K3539" s="174">
        <v>0</v>
      </c>
      <c r="L3539" s="174">
        <v>0</v>
      </c>
      <c r="M3539" s="174">
        <v>0</v>
      </c>
      <c r="N3539" s="174">
        <v>14736</v>
      </c>
    </row>
    <row r="3540" spans="1:14" hidden="1" outlineLevel="1" x14ac:dyDescent="0.25">
      <c r="A3540" s="175" t="s">
        <v>471</v>
      </c>
      <c r="B3540" s="175" t="s">
        <v>472</v>
      </c>
      <c r="C3540" s="175" t="s">
        <v>207</v>
      </c>
      <c r="D3540" s="175" t="s">
        <v>208</v>
      </c>
      <c r="E3540" s="175"/>
      <c r="F3540" s="174">
        <v>0</v>
      </c>
      <c r="G3540" s="174">
        <v>0</v>
      </c>
      <c r="H3540" s="174">
        <v>0</v>
      </c>
      <c r="I3540" s="174">
        <v>0</v>
      </c>
      <c r="J3540" s="174">
        <v>0</v>
      </c>
      <c r="K3540" s="174">
        <v>0</v>
      </c>
      <c r="L3540" s="174">
        <v>0</v>
      </c>
      <c r="M3540" s="174">
        <v>0</v>
      </c>
      <c r="N3540" s="174">
        <v>0</v>
      </c>
    </row>
    <row r="3541" spans="1:14" hidden="1" outlineLevel="1" x14ac:dyDescent="0.25">
      <c r="A3541" s="175" t="s">
        <v>471</v>
      </c>
      <c r="B3541" s="175" t="s">
        <v>472</v>
      </c>
      <c r="C3541" s="175" t="s">
        <v>209</v>
      </c>
      <c r="D3541" s="175" t="s">
        <v>210</v>
      </c>
      <c r="E3541" s="175"/>
      <c r="F3541" s="174">
        <v>14688</v>
      </c>
      <c r="G3541" s="174">
        <v>11568</v>
      </c>
      <c r="H3541" s="174">
        <v>0</v>
      </c>
      <c r="I3541" s="174">
        <v>0</v>
      </c>
      <c r="J3541" s="174">
        <v>151088</v>
      </c>
      <c r="K3541" s="174">
        <v>84928</v>
      </c>
      <c r="L3541" s="174">
        <v>0</v>
      </c>
      <c r="M3541" s="174">
        <v>0</v>
      </c>
      <c r="N3541" s="174">
        <v>262272</v>
      </c>
    </row>
    <row r="3542" spans="1:14" hidden="1" outlineLevel="1" x14ac:dyDescent="0.25">
      <c r="D3542" s="173" t="s">
        <v>211</v>
      </c>
      <c r="E3542" s="173"/>
    </row>
    <row r="3543" spans="1:14" hidden="1" outlineLevel="1" x14ac:dyDescent="0.25">
      <c r="A3543" s="175" t="s">
        <v>471</v>
      </c>
      <c r="B3543" s="175" t="s">
        <v>472</v>
      </c>
      <c r="C3543" s="175" t="s">
        <v>212</v>
      </c>
      <c r="D3543" s="175" t="s">
        <v>213</v>
      </c>
      <c r="E3543" s="175"/>
      <c r="F3543" s="174">
        <v>0</v>
      </c>
      <c r="G3543" s="174">
        <v>0</v>
      </c>
      <c r="H3543" s="174">
        <v>0</v>
      </c>
      <c r="I3543" s="174">
        <v>0</v>
      </c>
      <c r="J3543" s="174">
        <v>0</v>
      </c>
      <c r="K3543" s="174">
        <v>0</v>
      </c>
      <c r="L3543" s="174">
        <v>0</v>
      </c>
      <c r="M3543" s="174">
        <v>0</v>
      </c>
      <c r="N3543" s="174">
        <v>0</v>
      </c>
    </row>
    <row r="3544" spans="1:14" hidden="1" outlineLevel="1" x14ac:dyDescent="0.25">
      <c r="A3544" s="175" t="s">
        <v>471</v>
      </c>
      <c r="B3544" s="175" t="s">
        <v>472</v>
      </c>
      <c r="C3544" s="175" t="s">
        <v>214</v>
      </c>
      <c r="D3544" s="175" t="s">
        <v>215</v>
      </c>
      <c r="E3544" s="175"/>
      <c r="F3544" s="174">
        <v>0</v>
      </c>
      <c r="G3544" s="174">
        <v>0</v>
      </c>
      <c r="H3544" s="174">
        <v>0</v>
      </c>
      <c r="I3544" s="174">
        <v>0</v>
      </c>
      <c r="J3544" s="174">
        <v>0</v>
      </c>
      <c r="K3544" s="174">
        <v>0</v>
      </c>
      <c r="L3544" s="174">
        <v>0</v>
      </c>
      <c r="M3544" s="174">
        <v>0</v>
      </c>
      <c r="N3544" s="174">
        <v>0</v>
      </c>
    </row>
    <row r="3545" spans="1:14" hidden="1" outlineLevel="1" x14ac:dyDescent="0.25">
      <c r="A3545" s="175" t="s">
        <v>471</v>
      </c>
      <c r="B3545" s="175" t="s">
        <v>472</v>
      </c>
      <c r="C3545" s="175" t="s">
        <v>216</v>
      </c>
      <c r="D3545" s="175" t="s">
        <v>217</v>
      </c>
      <c r="E3545" s="175"/>
      <c r="F3545" s="174">
        <v>0</v>
      </c>
      <c r="G3545" s="174">
        <v>0</v>
      </c>
      <c r="H3545" s="174">
        <v>0</v>
      </c>
      <c r="I3545" s="174">
        <v>0</v>
      </c>
      <c r="J3545" s="174">
        <v>0</v>
      </c>
      <c r="K3545" s="174">
        <v>0</v>
      </c>
      <c r="L3545" s="174">
        <v>0</v>
      </c>
      <c r="M3545" s="174">
        <v>0</v>
      </c>
      <c r="N3545" s="174">
        <v>0</v>
      </c>
    </row>
    <row r="3546" spans="1:14" hidden="1" outlineLevel="1" x14ac:dyDescent="0.25">
      <c r="A3546" s="175" t="s">
        <v>471</v>
      </c>
      <c r="B3546" s="175" t="s">
        <v>472</v>
      </c>
      <c r="C3546" s="175" t="s">
        <v>218</v>
      </c>
      <c r="D3546" s="175" t="s">
        <v>219</v>
      </c>
      <c r="E3546" s="175"/>
      <c r="F3546" s="174">
        <v>0</v>
      </c>
      <c r="G3546" s="174">
        <v>0</v>
      </c>
      <c r="H3546" s="174">
        <v>0</v>
      </c>
      <c r="I3546" s="174">
        <v>0</v>
      </c>
      <c r="J3546" s="174">
        <v>0</v>
      </c>
      <c r="K3546" s="174">
        <v>0</v>
      </c>
      <c r="L3546" s="174">
        <v>0</v>
      </c>
      <c r="M3546" s="174">
        <v>0</v>
      </c>
      <c r="N3546" s="174">
        <v>0</v>
      </c>
    </row>
    <row r="3547" spans="1:14" hidden="1" outlineLevel="1" x14ac:dyDescent="0.25">
      <c r="A3547" s="175" t="s">
        <v>471</v>
      </c>
      <c r="B3547" s="175" t="s">
        <v>472</v>
      </c>
      <c r="C3547" s="175" t="s">
        <v>482</v>
      </c>
      <c r="D3547" s="175" t="s">
        <v>483</v>
      </c>
      <c r="E3547" s="175"/>
      <c r="F3547" s="174">
        <v>0</v>
      </c>
      <c r="G3547" s="174">
        <v>0</v>
      </c>
      <c r="H3547" s="174">
        <v>0</v>
      </c>
      <c r="I3547" s="174">
        <v>0</v>
      </c>
      <c r="J3547" s="174">
        <v>0</v>
      </c>
      <c r="K3547" s="174">
        <v>0</v>
      </c>
      <c r="L3547" s="174">
        <v>0</v>
      </c>
      <c r="M3547" s="174">
        <v>0</v>
      </c>
      <c r="N3547" s="174">
        <v>0</v>
      </c>
    </row>
    <row r="3548" spans="1:14" hidden="1" outlineLevel="1" x14ac:dyDescent="0.25">
      <c r="A3548" s="175" t="s">
        <v>471</v>
      </c>
      <c r="B3548" s="175" t="s">
        <v>472</v>
      </c>
      <c r="C3548" s="175" t="s">
        <v>484</v>
      </c>
      <c r="D3548" s="175" t="s">
        <v>220</v>
      </c>
      <c r="E3548" s="175"/>
      <c r="F3548" s="174">
        <v>0</v>
      </c>
      <c r="G3548" s="174">
        <v>0</v>
      </c>
      <c r="H3548" s="174">
        <v>0</v>
      </c>
      <c r="I3548" s="174">
        <v>0</v>
      </c>
      <c r="J3548" s="174">
        <v>0</v>
      </c>
      <c r="K3548" s="174">
        <v>0</v>
      </c>
      <c r="L3548" s="174">
        <v>0</v>
      </c>
      <c r="M3548" s="174">
        <v>0</v>
      </c>
      <c r="N3548" s="174">
        <v>0</v>
      </c>
    </row>
    <row r="3549" spans="1:14" hidden="1" outlineLevel="1" x14ac:dyDescent="0.25"/>
    <row r="3550" spans="1:14" hidden="1" outlineLevel="1" x14ac:dyDescent="0.25"/>
    <row r="3551" spans="1:14" hidden="1" outlineLevel="1" x14ac:dyDescent="0.25">
      <c r="A3551" s="173" t="s">
        <v>473</v>
      </c>
    </row>
    <row r="3552" spans="1:14" hidden="1" outlineLevel="1" x14ac:dyDescent="0.25">
      <c r="A3552" s="175" t="s">
        <v>6</v>
      </c>
      <c r="B3552" s="175" t="s">
        <v>143</v>
      </c>
      <c r="C3552" s="175" t="s">
        <v>14</v>
      </c>
      <c r="D3552" s="173" t="s">
        <v>144</v>
      </c>
      <c r="E3552" s="173"/>
      <c r="F3552" s="174" t="s">
        <v>145</v>
      </c>
      <c r="G3552" s="174" t="s">
        <v>146</v>
      </c>
      <c r="H3552" s="174" t="s">
        <v>147</v>
      </c>
      <c r="I3552" s="174" t="s">
        <v>148</v>
      </c>
      <c r="J3552" s="174" t="s">
        <v>149</v>
      </c>
      <c r="K3552" s="174" t="s">
        <v>150</v>
      </c>
      <c r="L3552" s="174" t="s">
        <v>151</v>
      </c>
      <c r="M3552" s="174" t="s">
        <v>152</v>
      </c>
      <c r="N3552" s="174" t="s">
        <v>5</v>
      </c>
    </row>
    <row r="3553" spans="1:14" hidden="1" outlineLevel="1" x14ac:dyDescent="0.25">
      <c r="A3553" s="175" t="s">
        <v>474</v>
      </c>
      <c r="B3553" s="175" t="s">
        <v>475</v>
      </c>
      <c r="C3553" s="175" t="s">
        <v>155</v>
      </c>
      <c r="D3553" s="175" t="s">
        <v>156</v>
      </c>
      <c r="E3553" s="175"/>
      <c r="F3553" s="174">
        <v>0</v>
      </c>
      <c r="G3553" s="174">
        <v>0</v>
      </c>
      <c r="H3553" s="174">
        <v>0</v>
      </c>
      <c r="I3553" s="174">
        <v>0</v>
      </c>
      <c r="J3553" s="174">
        <v>0</v>
      </c>
      <c r="K3553" s="174">
        <v>0</v>
      </c>
      <c r="L3553" s="174">
        <v>0</v>
      </c>
      <c r="M3553" s="174">
        <v>0</v>
      </c>
      <c r="N3553" s="174">
        <v>0</v>
      </c>
    </row>
    <row r="3554" spans="1:14" hidden="1" outlineLevel="1" x14ac:dyDescent="0.25">
      <c r="A3554" s="175" t="s">
        <v>474</v>
      </c>
      <c r="B3554" s="175" t="s">
        <v>475</v>
      </c>
      <c r="C3554" s="175" t="s">
        <v>157</v>
      </c>
      <c r="D3554" s="175" t="s">
        <v>158</v>
      </c>
      <c r="E3554" s="175"/>
      <c r="F3554" s="174">
        <v>0</v>
      </c>
      <c r="G3554" s="174">
        <v>0</v>
      </c>
      <c r="H3554" s="174">
        <v>0</v>
      </c>
      <c r="I3554" s="174">
        <v>0</v>
      </c>
      <c r="J3554" s="174">
        <v>11968</v>
      </c>
      <c r="K3554" s="174">
        <v>0</v>
      </c>
      <c r="L3554" s="174">
        <v>0</v>
      </c>
      <c r="M3554" s="174">
        <v>0</v>
      </c>
      <c r="N3554" s="174">
        <v>11968</v>
      </c>
    </row>
    <row r="3555" spans="1:14" hidden="1" outlineLevel="1" x14ac:dyDescent="0.25">
      <c r="A3555" s="175" t="s">
        <v>474</v>
      </c>
      <c r="B3555" s="175" t="s">
        <v>475</v>
      </c>
      <c r="C3555" s="175" t="s">
        <v>159</v>
      </c>
      <c r="D3555" s="175" t="s">
        <v>160</v>
      </c>
      <c r="E3555" s="175"/>
      <c r="F3555" s="174">
        <v>0</v>
      </c>
      <c r="G3555" s="174">
        <v>33136</v>
      </c>
      <c r="H3555" s="174">
        <v>0</v>
      </c>
      <c r="I3555" s="174">
        <v>0</v>
      </c>
      <c r="J3555" s="174">
        <v>12128</v>
      </c>
      <c r="K3555" s="174">
        <v>0</v>
      </c>
      <c r="L3555" s="174">
        <v>0</v>
      </c>
      <c r="M3555" s="174">
        <v>0</v>
      </c>
      <c r="N3555" s="174">
        <v>45264</v>
      </c>
    </row>
    <row r="3556" spans="1:14" hidden="1" outlineLevel="1" x14ac:dyDescent="0.25">
      <c r="A3556" s="175" t="s">
        <v>474</v>
      </c>
      <c r="B3556" s="175" t="s">
        <v>475</v>
      </c>
      <c r="C3556" s="175" t="s">
        <v>161</v>
      </c>
      <c r="D3556" s="175" t="s">
        <v>162</v>
      </c>
      <c r="E3556" s="175"/>
      <c r="F3556" s="174">
        <v>624</v>
      </c>
      <c r="G3556" s="174">
        <v>1152</v>
      </c>
      <c r="H3556" s="174">
        <v>0</v>
      </c>
      <c r="I3556" s="174">
        <v>0</v>
      </c>
      <c r="J3556" s="174">
        <v>48</v>
      </c>
      <c r="K3556" s="174">
        <v>6144</v>
      </c>
      <c r="L3556" s="174">
        <v>0</v>
      </c>
      <c r="M3556" s="174">
        <v>0</v>
      </c>
      <c r="N3556" s="174">
        <v>7968</v>
      </c>
    </row>
    <row r="3557" spans="1:14" hidden="1" outlineLevel="1" x14ac:dyDescent="0.25">
      <c r="A3557" s="175" t="s">
        <v>474</v>
      </c>
      <c r="B3557" s="175" t="s">
        <v>475</v>
      </c>
      <c r="C3557" s="175" t="s">
        <v>163</v>
      </c>
      <c r="D3557" s="175" t="s">
        <v>164</v>
      </c>
      <c r="E3557" s="175"/>
      <c r="F3557" s="174">
        <v>0</v>
      </c>
      <c r="G3557" s="174">
        <v>0</v>
      </c>
      <c r="H3557" s="174">
        <v>0</v>
      </c>
      <c r="I3557" s="174">
        <v>0</v>
      </c>
      <c r="J3557" s="174">
        <v>0</v>
      </c>
      <c r="K3557" s="174">
        <v>0</v>
      </c>
      <c r="L3557" s="174">
        <v>0</v>
      </c>
      <c r="M3557" s="174">
        <v>0</v>
      </c>
      <c r="N3557" s="174">
        <v>0</v>
      </c>
    </row>
    <row r="3558" spans="1:14" hidden="1" outlineLevel="1" x14ac:dyDescent="0.25">
      <c r="A3558" s="175" t="s">
        <v>474</v>
      </c>
      <c r="B3558" s="175" t="s">
        <v>475</v>
      </c>
      <c r="C3558" s="175" t="s">
        <v>165</v>
      </c>
      <c r="D3558" s="175" t="s">
        <v>166</v>
      </c>
      <c r="E3558" s="175"/>
      <c r="F3558" s="174">
        <v>3264</v>
      </c>
      <c r="G3558" s="174">
        <v>0</v>
      </c>
      <c r="H3558" s="174">
        <v>0</v>
      </c>
      <c r="I3558" s="174">
        <v>0</v>
      </c>
      <c r="J3558" s="174">
        <v>672</v>
      </c>
      <c r="K3558" s="174">
        <v>0</v>
      </c>
      <c r="L3558" s="174">
        <v>0</v>
      </c>
      <c r="M3558" s="174">
        <v>0</v>
      </c>
      <c r="N3558" s="174">
        <v>3936</v>
      </c>
    </row>
    <row r="3559" spans="1:14" hidden="1" outlineLevel="1" x14ac:dyDescent="0.25">
      <c r="A3559" s="175" t="s">
        <v>474</v>
      </c>
      <c r="B3559" s="175" t="s">
        <v>475</v>
      </c>
      <c r="C3559" s="175" t="s">
        <v>167</v>
      </c>
      <c r="D3559" s="175" t="s">
        <v>168</v>
      </c>
      <c r="E3559" s="175"/>
      <c r="F3559" s="174">
        <v>0</v>
      </c>
      <c r="G3559" s="174">
        <v>288</v>
      </c>
      <c r="H3559" s="174">
        <v>0</v>
      </c>
      <c r="I3559" s="174">
        <v>0</v>
      </c>
      <c r="J3559" s="174">
        <v>0</v>
      </c>
      <c r="K3559" s="174">
        <v>9984</v>
      </c>
      <c r="L3559" s="174">
        <v>0</v>
      </c>
      <c r="M3559" s="174">
        <v>0</v>
      </c>
      <c r="N3559" s="174">
        <v>10272</v>
      </c>
    </row>
    <row r="3560" spans="1:14" hidden="1" outlineLevel="1" x14ac:dyDescent="0.25">
      <c r="A3560" s="175" t="s">
        <v>474</v>
      </c>
      <c r="B3560" s="175" t="s">
        <v>475</v>
      </c>
      <c r="C3560" s="175" t="s">
        <v>169</v>
      </c>
      <c r="D3560" s="175" t="s">
        <v>170</v>
      </c>
      <c r="E3560" s="175"/>
      <c r="F3560" s="174">
        <v>0</v>
      </c>
      <c r="G3560" s="174">
        <v>0</v>
      </c>
      <c r="H3560" s="174">
        <v>0</v>
      </c>
      <c r="I3560" s="174">
        <v>0</v>
      </c>
      <c r="J3560" s="174">
        <v>0</v>
      </c>
      <c r="K3560" s="174">
        <v>0</v>
      </c>
      <c r="L3560" s="174">
        <v>0</v>
      </c>
      <c r="M3560" s="174">
        <v>0</v>
      </c>
      <c r="N3560" s="174">
        <v>0</v>
      </c>
    </row>
    <row r="3561" spans="1:14" hidden="1" outlineLevel="1" x14ac:dyDescent="0.25">
      <c r="A3561" s="175" t="s">
        <v>474</v>
      </c>
      <c r="B3561" s="175" t="s">
        <v>475</v>
      </c>
      <c r="C3561" s="175" t="s">
        <v>171</v>
      </c>
      <c r="D3561" s="175" t="s">
        <v>172</v>
      </c>
      <c r="E3561" s="175"/>
      <c r="F3561" s="174">
        <v>48</v>
      </c>
      <c r="G3561" s="174">
        <v>0</v>
      </c>
      <c r="H3561" s="174">
        <v>0</v>
      </c>
      <c r="I3561" s="174">
        <v>0</v>
      </c>
      <c r="J3561" s="174">
        <v>5472</v>
      </c>
      <c r="K3561" s="174">
        <v>0</v>
      </c>
      <c r="L3561" s="174">
        <v>0</v>
      </c>
      <c r="M3561" s="174">
        <v>0</v>
      </c>
      <c r="N3561" s="174">
        <v>5520</v>
      </c>
    </row>
    <row r="3562" spans="1:14" hidden="1" outlineLevel="1" x14ac:dyDescent="0.25">
      <c r="A3562" s="175" t="s">
        <v>474</v>
      </c>
      <c r="B3562" s="175" t="s">
        <v>475</v>
      </c>
      <c r="C3562" s="175" t="s">
        <v>173</v>
      </c>
      <c r="D3562" s="175" t="s">
        <v>174</v>
      </c>
      <c r="E3562" s="175"/>
      <c r="F3562" s="174">
        <v>0</v>
      </c>
      <c r="G3562" s="174">
        <v>0</v>
      </c>
      <c r="H3562" s="174">
        <v>0</v>
      </c>
      <c r="I3562" s="174">
        <v>0</v>
      </c>
      <c r="J3562" s="174">
        <v>0</v>
      </c>
      <c r="K3562" s="174">
        <v>0</v>
      </c>
      <c r="L3562" s="174">
        <v>0</v>
      </c>
      <c r="M3562" s="174">
        <v>0</v>
      </c>
      <c r="N3562" s="174">
        <v>0</v>
      </c>
    </row>
    <row r="3563" spans="1:14" hidden="1" outlineLevel="1" x14ac:dyDescent="0.25">
      <c r="A3563" s="175" t="s">
        <v>474</v>
      </c>
      <c r="B3563" s="175" t="s">
        <v>475</v>
      </c>
      <c r="C3563" s="175" t="s">
        <v>175</v>
      </c>
      <c r="D3563" s="175" t="s">
        <v>176</v>
      </c>
      <c r="E3563" s="175"/>
      <c r="F3563" s="174">
        <v>0</v>
      </c>
      <c r="G3563" s="174">
        <v>0</v>
      </c>
      <c r="H3563" s="174">
        <v>0</v>
      </c>
      <c r="I3563" s="174">
        <v>0</v>
      </c>
      <c r="J3563" s="174">
        <v>0</v>
      </c>
      <c r="K3563" s="174">
        <v>10032</v>
      </c>
      <c r="L3563" s="174">
        <v>0</v>
      </c>
      <c r="M3563" s="174">
        <v>0</v>
      </c>
      <c r="N3563" s="174">
        <v>10032</v>
      </c>
    </row>
    <row r="3564" spans="1:14" hidden="1" outlineLevel="1" x14ac:dyDescent="0.25">
      <c r="A3564" s="175" t="s">
        <v>474</v>
      </c>
      <c r="B3564" s="175" t="s">
        <v>475</v>
      </c>
      <c r="C3564" s="175" t="s">
        <v>177</v>
      </c>
      <c r="D3564" s="175" t="s">
        <v>178</v>
      </c>
      <c r="E3564" s="175"/>
      <c r="F3564" s="174">
        <v>74784</v>
      </c>
      <c r="G3564" s="174">
        <v>0</v>
      </c>
      <c r="H3564" s="174">
        <v>0</v>
      </c>
      <c r="I3564" s="174">
        <v>0</v>
      </c>
      <c r="J3564" s="174">
        <v>0</v>
      </c>
      <c r="K3564" s="174">
        <v>0</v>
      </c>
      <c r="L3564" s="174">
        <v>0</v>
      </c>
      <c r="M3564" s="174">
        <v>0</v>
      </c>
      <c r="N3564" s="174">
        <v>74784</v>
      </c>
    </row>
    <row r="3565" spans="1:14" hidden="1" outlineLevel="1" x14ac:dyDescent="0.25">
      <c r="A3565" s="175" t="s">
        <v>474</v>
      </c>
      <c r="B3565" s="175" t="s">
        <v>475</v>
      </c>
      <c r="C3565" s="175" t="s">
        <v>179</v>
      </c>
      <c r="D3565" s="175" t="s">
        <v>180</v>
      </c>
      <c r="E3565" s="175"/>
      <c r="F3565" s="174">
        <v>0</v>
      </c>
      <c r="G3565" s="174">
        <v>0</v>
      </c>
      <c r="H3565" s="174">
        <v>0</v>
      </c>
      <c r="I3565" s="174">
        <v>0</v>
      </c>
      <c r="J3565" s="174">
        <v>0</v>
      </c>
      <c r="K3565" s="174">
        <v>0</v>
      </c>
      <c r="L3565" s="174">
        <v>0</v>
      </c>
      <c r="M3565" s="174">
        <v>0</v>
      </c>
      <c r="N3565" s="174">
        <v>0</v>
      </c>
    </row>
    <row r="3566" spans="1:14" hidden="1" outlineLevel="1" x14ac:dyDescent="0.25">
      <c r="A3566" s="175" t="s">
        <v>474</v>
      </c>
      <c r="B3566" s="175" t="s">
        <v>475</v>
      </c>
      <c r="C3566" s="175" t="s">
        <v>181</v>
      </c>
      <c r="D3566" s="175" t="s">
        <v>182</v>
      </c>
      <c r="E3566" s="175"/>
      <c r="F3566" s="174">
        <v>0</v>
      </c>
      <c r="G3566" s="174">
        <v>0</v>
      </c>
      <c r="H3566" s="174">
        <v>0</v>
      </c>
      <c r="I3566" s="174">
        <v>0</v>
      </c>
      <c r="J3566" s="174">
        <v>0</v>
      </c>
      <c r="K3566" s="174">
        <v>0</v>
      </c>
      <c r="L3566" s="174">
        <v>0</v>
      </c>
      <c r="M3566" s="174">
        <v>0</v>
      </c>
      <c r="N3566" s="174">
        <v>0</v>
      </c>
    </row>
    <row r="3567" spans="1:14" hidden="1" outlineLevel="1" x14ac:dyDescent="0.25">
      <c r="A3567" s="175" t="s">
        <v>474</v>
      </c>
      <c r="B3567" s="175" t="s">
        <v>475</v>
      </c>
      <c r="C3567" s="175" t="s">
        <v>183</v>
      </c>
      <c r="D3567" s="175" t="s">
        <v>184</v>
      </c>
      <c r="E3567" s="175"/>
      <c r="F3567" s="174">
        <v>0</v>
      </c>
      <c r="G3567" s="174">
        <v>0</v>
      </c>
      <c r="H3567" s="174">
        <v>0</v>
      </c>
      <c r="I3567" s="174">
        <v>0</v>
      </c>
      <c r="J3567" s="174">
        <v>0</v>
      </c>
      <c r="K3567" s="174">
        <v>0</v>
      </c>
      <c r="L3567" s="174">
        <v>0</v>
      </c>
      <c r="M3567" s="174">
        <v>0</v>
      </c>
      <c r="N3567" s="174">
        <v>0</v>
      </c>
    </row>
    <row r="3568" spans="1:14" hidden="1" outlineLevel="1" x14ac:dyDescent="0.25">
      <c r="A3568" s="175" t="s">
        <v>474</v>
      </c>
      <c r="B3568" s="175" t="s">
        <v>475</v>
      </c>
      <c r="C3568" s="175" t="s">
        <v>185</v>
      </c>
      <c r="D3568" s="175" t="s">
        <v>186</v>
      </c>
      <c r="E3568" s="175"/>
      <c r="F3568" s="174">
        <v>0</v>
      </c>
      <c r="G3568" s="174">
        <v>0</v>
      </c>
      <c r="H3568" s="174">
        <v>0</v>
      </c>
      <c r="I3568" s="174">
        <v>0</v>
      </c>
      <c r="J3568" s="174">
        <v>0</v>
      </c>
      <c r="K3568" s="174">
        <v>7088</v>
      </c>
      <c r="L3568" s="174">
        <v>0</v>
      </c>
      <c r="M3568" s="174">
        <v>0</v>
      </c>
      <c r="N3568" s="174">
        <v>7088</v>
      </c>
    </row>
    <row r="3569" spans="1:14" hidden="1" outlineLevel="1" x14ac:dyDescent="0.25">
      <c r="A3569" s="175" t="s">
        <v>474</v>
      </c>
      <c r="B3569" s="175" t="s">
        <v>475</v>
      </c>
      <c r="C3569" s="175" t="s">
        <v>187</v>
      </c>
      <c r="D3569" s="175" t="s">
        <v>188</v>
      </c>
      <c r="E3569" s="175"/>
      <c r="F3569" s="174">
        <v>0</v>
      </c>
      <c r="G3569" s="174">
        <v>0</v>
      </c>
      <c r="H3569" s="174">
        <v>0</v>
      </c>
      <c r="I3569" s="174">
        <v>0</v>
      </c>
      <c r="J3569" s="174">
        <v>0</v>
      </c>
      <c r="K3569" s="174">
        <v>0</v>
      </c>
      <c r="L3569" s="174">
        <v>0</v>
      </c>
      <c r="M3569" s="174">
        <v>0</v>
      </c>
      <c r="N3569" s="174">
        <v>0</v>
      </c>
    </row>
    <row r="3570" spans="1:14" hidden="1" outlineLevel="1" x14ac:dyDescent="0.25">
      <c r="A3570" s="175" t="s">
        <v>474</v>
      </c>
      <c r="B3570" s="175" t="s">
        <v>475</v>
      </c>
      <c r="C3570" s="175" t="s">
        <v>189</v>
      </c>
      <c r="D3570" s="175" t="s">
        <v>190</v>
      </c>
      <c r="E3570" s="175"/>
      <c r="F3570" s="174">
        <v>0</v>
      </c>
      <c r="G3570" s="174">
        <v>0</v>
      </c>
      <c r="H3570" s="174">
        <v>0</v>
      </c>
      <c r="I3570" s="174">
        <v>0</v>
      </c>
      <c r="J3570" s="174">
        <v>0</v>
      </c>
      <c r="K3570" s="174">
        <v>2464</v>
      </c>
      <c r="L3570" s="174">
        <v>0</v>
      </c>
      <c r="M3570" s="174">
        <v>0</v>
      </c>
      <c r="N3570" s="174">
        <v>2464</v>
      </c>
    </row>
    <row r="3571" spans="1:14" hidden="1" outlineLevel="1" x14ac:dyDescent="0.25">
      <c r="A3571" s="175" t="s">
        <v>474</v>
      </c>
      <c r="B3571" s="175" t="s">
        <v>475</v>
      </c>
      <c r="C3571" s="175" t="s">
        <v>191</v>
      </c>
      <c r="D3571" s="175" t="s">
        <v>192</v>
      </c>
      <c r="E3571" s="175"/>
      <c r="F3571" s="174">
        <v>0</v>
      </c>
      <c r="G3571" s="174">
        <v>9504</v>
      </c>
      <c r="H3571" s="174">
        <v>0</v>
      </c>
      <c r="I3571" s="174">
        <v>0</v>
      </c>
      <c r="J3571" s="174">
        <v>0</v>
      </c>
      <c r="K3571" s="174">
        <v>0</v>
      </c>
      <c r="L3571" s="174">
        <v>0</v>
      </c>
      <c r="M3571" s="174">
        <v>0</v>
      </c>
      <c r="N3571" s="174">
        <v>9504</v>
      </c>
    </row>
    <row r="3572" spans="1:14" hidden="1" outlineLevel="1" x14ac:dyDescent="0.25">
      <c r="A3572" s="175" t="s">
        <v>474</v>
      </c>
      <c r="B3572" s="175" t="s">
        <v>475</v>
      </c>
      <c r="C3572" s="175" t="s">
        <v>193</v>
      </c>
      <c r="D3572" s="175" t="s">
        <v>194</v>
      </c>
      <c r="E3572" s="175"/>
      <c r="F3572" s="174">
        <v>0</v>
      </c>
      <c r="G3572" s="174">
        <v>0</v>
      </c>
      <c r="H3572" s="174">
        <v>0</v>
      </c>
      <c r="I3572" s="174">
        <v>0</v>
      </c>
      <c r="J3572" s="174">
        <v>1104</v>
      </c>
      <c r="K3572" s="174">
        <v>0</v>
      </c>
      <c r="L3572" s="174">
        <v>0</v>
      </c>
      <c r="M3572" s="174">
        <v>0</v>
      </c>
      <c r="N3572" s="174">
        <v>1104</v>
      </c>
    </row>
    <row r="3573" spans="1:14" hidden="1" outlineLevel="1" x14ac:dyDescent="0.25">
      <c r="A3573" s="175" t="s">
        <v>474</v>
      </c>
      <c r="B3573" s="175" t="s">
        <v>475</v>
      </c>
      <c r="C3573" s="175" t="s">
        <v>195</v>
      </c>
      <c r="D3573" s="175" t="s">
        <v>196</v>
      </c>
      <c r="E3573" s="175"/>
      <c r="F3573" s="174">
        <v>0</v>
      </c>
      <c r="G3573" s="174">
        <v>0</v>
      </c>
      <c r="H3573" s="174">
        <v>0</v>
      </c>
      <c r="I3573" s="174">
        <v>0</v>
      </c>
      <c r="J3573" s="174">
        <v>816</v>
      </c>
      <c r="K3573" s="174">
        <v>0</v>
      </c>
      <c r="L3573" s="174">
        <v>0</v>
      </c>
      <c r="M3573" s="174">
        <v>0</v>
      </c>
      <c r="N3573" s="174">
        <v>816</v>
      </c>
    </row>
    <row r="3574" spans="1:14" hidden="1" outlineLevel="1" x14ac:dyDescent="0.25">
      <c r="A3574" s="175" t="s">
        <v>474</v>
      </c>
      <c r="B3574" s="175" t="s">
        <v>475</v>
      </c>
      <c r="C3574" s="175" t="s">
        <v>197</v>
      </c>
      <c r="D3574" s="175" t="s">
        <v>198</v>
      </c>
      <c r="E3574" s="175"/>
      <c r="F3574" s="174">
        <v>0</v>
      </c>
      <c r="G3574" s="174">
        <v>0</v>
      </c>
      <c r="H3574" s="174">
        <v>0</v>
      </c>
      <c r="I3574" s="174">
        <v>0</v>
      </c>
      <c r="J3574" s="174">
        <v>7680</v>
      </c>
      <c r="K3574" s="174">
        <v>0</v>
      </c>
      <c r="L3574" s="174">
        <v>0</v>
      </c>
      <c r="M3574" s="174">
        <v>0</v>
      </c>
      <c r="N3574" s="174">
        <v>7680</v>
      </c>
    </row>
    <row r="3575" spans="1:14" hidden="1" outlineLevel="1" x14ac:dyDescent="0.25">
      <c r="A3575" s="175" t="s">
        <v>474</v>
      </c>
      <c r="B3575" s="175" t="s">
        <v>475</v>
      </c>
      <c r="C3575" s="175" t="s">
        <v>199</v>
      </c>
      <c r="D3575" s="175" t="s">
        <v>200</v>
      </c>
      <c r="E3575" s="175"/>
      <c r="F3575" s="174">
        <v>368</v>
      </c>
      <c r="G3575" s="174">
        <v>0</v>
      </c>
      <c r="H3575" s="174">
        <v>0</v>
      </c>
      <c r="I3575" s="174">
        <v>0</v>
      </c>
      <c r="J3575" s="174">
        <v>0</v>
      </c>
      <c r="K3575" s="174">
        <v>0</v>
      </c>
      <c r="L3575" s="174">
        <v>0</v>
      </c>
      <c r="M3575" s="174">
        <v>0</v>
      </c>
      <c r="N3575" s="174">
        <v>368</v>
      </c>
    </row>
    <row r="3576" spans="1:14" hidden="1" outlineLevel="1" x14ac:dyDescent="0.25">
      <c r="A3576" s="175" t="s">
        <v>474</v>
      </c>
      <c r="B3576" s="175" t="s">
        <v>475</v>
      </c>
      <c r="C3576" s="175" t="s">
        <v>201</v>
      </c>
      <c r="D3576" s="175" t="s">
        <v>202</v>
      </c>
      <c r="E3576" s="175"/>
      <c r="F3576" s="174">
        <v>2880</v>
      </c>
      <c r="G3576" s="174">
        <v>0</v>
      </c>
      <c r="H3576" s="174">
        <v>0</v>
      </c>
      <c r="I3576" s="174">
        <v>0</v>
      </c>
      <c r="J3576" s="174">
        <v>0</v>
      </c>
      <c r="K3576" s="174">
        <v>0</v>
      </c>
      <c r="L3576" s="174">
        <v>0</v>
      </c>
      <c r="M3576" s="174">
        <v>0</v>
      </c>
      <c r="N3576" s="174">
        <v>2880</v>
      </c>
    </row>
    <row r="3577" spans="1:14" hidden="1" outlineLevel="1" x14ac:dyDescent="0.25">
      <c r="A3577" s="175" t="s">
        <v>474</v>
      </c>
      <c r="B3577" s="175" t="s">
        <v>475</v>
      </c>
      <c r="C3577" s="175" t="s">
        <v>203</v>
      </c>
      <c r="D3577" s="175" t="s">
        <v>204</v>
      </c>
      <c r="E3577" s="175"/>
      <c r="F3577" s="174">
        <v>81616</v>
      </c>
      <c r="G3577" s="174">
        <v>0</v>
      </c>
      <c r="H3577" s="174">
        <v>0</v>
      </c>
      <c r="I3577" s="174">
        <v>0</v>
      </c>
      <c r="J3577" s="174">
        <v>0</v>
      </c>
      <c r="K3577" s="174">
        <v>0</v>
      </c>
      <c r="L3577" s="174">
        <v>0</v>
      </c>
      <c r="M3577" s="174">
        <v>0</v>
      </c>
      <c r="N3577" s="174">
        <v>81616</v>
      </c>
    </row>
    <row r="3578" spans="1:14" hidden="1" outlineLevel="1" x14ac:dyDescent="0.25">
      <c r="A3578" s="175" t="s">
        <v>474</v>
      </c>
      <c r="B3578" s="175" t="s">
        <v>475</v>
      </c>
      <c r="C3578" s="175" t="s">
        <v>205</v>
      </c>
      <c r="D3578" s="175" t="s">
        <v>206</v>
      </c>
      <c r="E3578" s="175"/>
      <c r="F3578" s="174">
        <v>25584</v>
      </c>
      <c r="G3578" s="174">
        <v>0</v>
      </c>
      <c r="H3578" s="174">
        <v>0</v>
      </c>
      <c r="I3578" s="174">
        <v>0</v>
      </c>
      <c r="J3578" s="174">
        <v>0</v>
      </c>
      <c r="K3578" s="174">
        <v>0</v>
      </c>
      <c r="L3578" s="174">
        <v>0</v>
      </c>
      <c r="M3578" s="174">
        <v>0</v>
      </c>
      <c r="N3578" s="174">
        <v>25584</v>
      </c>
    </row>
    <row r="3579" spans="1:14" hidden="1" outlineLevel="1" x14ac:dyDescent="0.25">
      <c r="A3579" s="175" t="s">
        <v>474</v>
      </c>
      <c r="B3579" s="175" t="s">
        <v>475</v>
      </c>
      <c r="C3579" s="175" t="s">
        <v>207</v>
      </c>
      <c r="D3579" s="175" t="s">
        <v>208</v>
      </c>
      <c r="E3579" s="175"/>
      <c r="F3579" s="174">
        <v>0</v>
      </c>
      <c r="G3579" s="174">
        <v>0</v>
      </c>
      <c r="H3579" s="174">
        <v>0</v>
      </c>
      <c r="I3579" s="174">
        <v>0</v>
      </c>
      <c r="J3579" s="174">
        <v>0</v>
      </c>
      <c r="K3579" s="174">
        <v>0</v>
      </c>
      <c r="L3579" s="174">
        <v>0</v>
      </c>
      <c r="M3579" s="174">
        <v>0</v>
      </c>
      <c r="N3579" s="174">
        <v>0</v>
      </c>
    </row>
    <row r="3580" spans="1:14" hidden="1" outlineLevel="1" x14ac:dyDescent="0.25">
      <c r="A3580" s="175" t="s">
        <v>474</v>
      </c>
      <c r="B3580" s="175" t="s">
        <v>475</v>
      </c>
      <c r="C3580" s="175" t="s">
        <v>209</v>
      </c>
      <c r="D3580" s="175" t="s">
        <v>210</v>
      </c>
      <c r="E3580" s="175"/>
      <c r="F3580" s="174">
        <v>189168</v>
      </c>
      <c r="G3580" s="174">
        <v>44080</v>
      </c>
      <c r="H3580" s="174">
        <v>0</v>
      </c>
      <c r="I3580" s="174">
        <v>0</v>
      </c>
      <c r="J3580" s="174">
        <v>39888</v>
      </c>
      <c r="K3580" s="174">
        <v>35712</v>
      </c>
      <c r="L3580" s="174">
        <v>0</v>
      </c>
      <c r="M3580" s="174">
        <v>0</v>
      </c>
      <c r="N3580" s="174">
        <v>308848</v>
      </c>
    </row>
    <row r="3581" spans="1:14" hidden="1" outlineLevel="1" x14ac:dyDescent="0.25">
      <c r="D3581" s="173" t="s">
        <v>211</v>
      </c>
      <c r="E3581" s="173"/>
    </row>
    <row r="3582" spans="1:14" hidden="1" outlineLevel="1" x14ac:dyDescent="0.25">
      <c r="A3582" s="175" t="s">
        <v>474</v>
      </c>
      <c r="B3582" s="175" t="s">
        <v>475</v>
      </c>
      <c r="C3582" s="175" t="s">
        <v>212</v>
      </c>
      <c r="D3582" s="175" t="s">
        <v>213</v>
      </c>
      <c r="E3582" s="175"/>
      <c r="F3582" s="174">
        <v>0</v>
      </c>
      <c r="G3582" s="174">
        <v>0</v>
      </c>
      <c r="H3582" s="174">
        <v>0</v>
      </c>
      <c r="I3582" s="174">
        <v>0</v>
      </c>
      <c r="J3582" s="174">
        <v>0</v>
      </c>
      <c r="K3582" s="174">
        <v>0</v>
      </c>
      <c r="L3582" s="174">
        <v>0</v>
      </c>
      <c r="M3582" s="174">
        <v>0</v>
      </c>
      <c r="N3582" s="174">
        <v>0</v>
      </c>
    </row>
    <row r="3583" spans="1:14" hidden="1" outlineLevel="1" x14ac:dyDescent="0.25">
      <c r="A3583" s="175" t="s">
        <v>474</v>
      </c>
      <c r="B3583" s="175" t="s">
        <v>475</v>
      </c>
      <c r="C3583" s="175" t="s">
        <v>214</v>
      </c>
      <c r="D3583" s="175" t="s">
        <v>215</v>
      </c>
      <c r="E3583" s="175"/>
      <c r="F3583" s="174">
        <v>0</v>
      </c>
      <c r="G3583" s="174">
        <v>0</v>
      </c>
      <c r="H3583" s="174">
        <v>0</v>
      </c>
      <c r="I3583" s="174">
        <v>0</v>
      </c>
      <c r="J3583" s="174">
        <v>0</v>
      </c>
      <c r="K3583" s="174">
        <v>0</v>
      </c>
      <c r="L3583" s="174">
        <v>0</v>
      </c>
      <c r="M3583" s="174">
        <v>0</v>
      </c>
      <c r="N3583" s="174">
        <v>0</v>
      </c>
    </row>
    <row r="3584" spans="1:14" hidden="1" outlineLevel="1" x14ac:dyDescent="0.25">
      <c r="A3584" s="175" t="s">
        <v>474</v>
      </c>
      <c r="B3584" s="175" t="s">
        <v>475</v>
      </c>
      <c r="C3584" s="175" t="s">
        <v>216</v>
      </c>
      <c r="D3584" s="175" t="s">
        <v>217</v>
      </c>
      <c r="E3584" s="175"/>
      <c r="F3584" s="174">
        <v>0</v>
      </c>
      <c r="G3584" s="174">
        <v>0</v>
      </c>
      <c r="H3584" s="174">
        <v>0</v>
      </c>
      <c r="I3584" s="174">
        <v>0</v>
      </c>
      <c r="J3584" s="174">
        <v>0</v>
      </c>
      <c r="K3584" s="174">
        <v>0</v>
      </c>
      <c r="L3584" s="174">
        <v>0</v>
      </c>
      <c r="M3584" s="174">
        <v>0</v>
      </c>
      <c r="N3584" s="174">
        <v>0</v>
      </c>
    </row>
    <row r="3585" spans="1:14" hidden="1" outlineLevel="1" x14ac:dyDescent="0.25">
      <c r="A3585" s="175" t="s">
        <v>474</v>
      </c>
      <c r="B3585" s="175" t="s">
        <v>475</v>
      </c>
      <c r="C3585" s="175" t="s">
        <v>218</v>
      </c>
      <c r="D3585" s="175" t="s">
        <v>219</v>
      </c>
      <c r="E3585" s="175"/>
      <c r="F3585" s="174">
        <v>0</v>
      </c>
      <c r="G3585" s="174">
        <v>0</v>
      </c>
      <c r="H3585" s="174">
        <v>0</v>
      </c>
      <c r="I3585" s="174">
        <v>0</v>
      </c>
      <c r="J3585" s="174">
        <v>0</v>
      </c>
      <c r="K3585" s="174">
        <v>0</v>
      </c>
      <c r="L3585" s="174">
        <v>0</v>
      </c>
      <c r="M3585" s="174">
        <v>0</v>
      </c>
      <c r="N3585" s="174">
        <v>0</v>
      </c>
    </row>
    <row r="3586" spans="1:14" hidden="1" outlineLevel="1" x14ac:dyDescent="0.25">
      <c r="A3586" s="175" t="s">
        <v>474</v>
      </c>
      <c r="B3586" s="175" t="s">
        <v>475</v>
      </c>
      <c r="C3586" s="175" t="s">
        <v>482</v>
      </c>
      <c r="D3586" s="175" t="s">
        <v>483</v>
      </c>
      <c r="E3586" s="175"/>
      <c r="F3586" s="174">
        <v>0</v>
      </c>
      <c r="G3586" s="174">
        <v>0</v>
      </c>
      <c r="H3586" s="174">
        <v>0</v>
      </c>
      <c r="I3586" s="174">
        <v>0</v>
      </c>
      <c r="J3586" s="174">
        <v>0</v>
      </c>
      <c r="K3586" s="174">
        <v>0</v>
      </c>
      <c r="L3586" s="174">
        <v>0</v>
      </c>
      <c r="M3586" s="174">
        <v>0</v>
      </c>
      <c r="N3586" s="174">
        <v>0</v>
      </c>
    </row>
    <row r="3587" spans="1:14" hidden="1" outlineLevel="1" x14ac:dyDescent="0.25">
      <c r="A3587" s="175" t="s">
        <v>474</v>
      </c>
      <c r="B3587" s="175" t="s">
        <v>475</v>
      </c>
      <c r="C3587" s="175" t="s">
        <v>484</v>
      </c>
      <c r="D3587" s="175" t="s">
        <v>220</v>
      </c>
      <c r="E3587" s="175"/>
      <c r="F3587" s="174">
        <v>0</v>
      </c>
      <c r="G3587" s="174">
        <v>0</v>
      </c>
      <c r="H3587" s="174">
        <v>0</v>
      </c>
      <c r="I3587" s="174">
        <v>0</v>
      </c>
      <c r="J3587" s="174">
        <v>0</v>
      </c>
      <c r="K3587" s="174">
        <v>0</v>
      </c>
      <c r="L3587" s="174">
        <v>0</v>
      </c>
      <c r="M3587" s="174">
        <v>0</v>
      </c>
      <c r="N3587" s="174">
        <v>0</v>
      </c>
    </row>
    <row r="3588" spans="1:14" collapsed="1" x14ac:dyDescent="0.25"/>
    <row r="3590" spans="1:14" x14ac:dyDescent="0.25">
      <c r="A3590" s="175" t="s">
        <v>498</v>
      </c>
    </row>
    <row r="3591" spans="1:14" x14ac:dyDescent="0.25">
      <c r="A3591" s="175" t="s">
        <v>555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25"/>
  <sheetViews>
    <sheetView showGridLines="0" workbookViewId="0">
      <pane ySplit="2" topLeftCell="A3" activePane="bottomLeft" state="frozen"/>
      <selection activeCell="N2153" sqref="N2153"/>
      <selection pane="bottomLeft" activeCell="A3" sqref="A3:B3"/>
    </sheetView>
  </sheetViews>
  <sheetFormatPr defaultRowHeight="14.25" x14ac:dyDescent="0.2"/>
  <cols>
    <col min="1" max="1" width="78.85546875" style="254" customWidth="1"/>
    <col min="2" max="2" width="16.28515625" style="254" bestFit="1" customWidth="1"/>
    <col min="3" max="3" width="17.140625" style="254" customWidth="1"/>
    <col min="4" max="4" width="18.140625" style="254" customWidth="1"/>
    <col min="5" max="5" width="9.140625" style="254" customWidth="1"/>
    <col min="6" max="6" width="12.28515625" style="254" bestFit="1" customWidth="1"/>
    <col min="7" max="16384" width="9.140625" style="254"/>
  </cols>
  <sheetData>
    <row r="1" spans="1:3" x14ac:dyDescent="0.2">
      <c r="A1" s="253" t="str">
        <f>'Allocation Summary'!A1</f>
        <v>Technical Colleges Basis of Legislative Appropriations - 2020-2021</v>
      </c>
    </row>
    <row r="2" spans="1:3" ht="15" thickBot="1" x14ac:dyDescent="0.25">
      <c r="A2" s="253" t="s">
        <v>31</v>
      </c>
    </row>
    <row r="3" spans="1:3" ht="15" thickBot="1" x14ac:dyDescent="0.25">
      <c r="A3" s="408" t="s">
        <v>11</v>
      </c>
      <c r="B3" s="408"/>
    </row>
    <row r="4" spans="1:3" ht="31.5" customHeight="1" x14ac:dyDescent="0.2">
      <c r="A4" s="407" t="s">
        <v>12</v>
      </c>
      <c r="B4" s="407"/>
      <c r="C4" s="255"/>
    </row>
    <row r="5" spans="1:3" ht="31.5" customHeight="1" x14ac:dyDescent="0.2">
      <c r="A5" s="407" t="s">
        <v>13</v>
      </c>
      <c r="B5" s="407"/>
    </row>
    <row r="6" spans="1:3" ht="31.5" customHeight="1" x14ac:dyDescent="0.2">
      <c r="A6" s="407" t="s">
        <v>70</v>
      </c>
      <c r="B6" s="407"/>
    </row>
    <row r="7" spans="1:3" ht="31.5" customHeight="1" x14ac:dyDescent="0.2">
      <c r="A7" s="407" t="s">
        <v>71</v>
      </c>
      <c r="B7" s="407"/>
    </row>
    <row r="8" spans="1:3" ht="31.5" customHeight="1" x14ac:dyDescent="0.2">
      <c r="A8" s="407" t="s">
        <v>476</v>
      </c>
      <c r="B8" s="407"/>
    </row>
    <row r="9" spans="1:3" ht="31.5" customHeight="1" x14ac:dyDescent="0.2">
      <c r="A9" s="407" t="s">
        <v>477</v>
      </c>
      <c r="B9" s="407"/>
    </row>
    <row r="10" spans="1:3" ht="31.5" customHeight="1" x14ac:dyDescent="0.2">
      <c r="A10" s="407" t="s">
        <v>72</v>
      </c>
      <c r="B10" s="407"/>
    </row>
    <row r="11" spans="1:3" ht="31.5" customHeight="1" x14ac:dyDescent="0.2">
      <c r="A11" s="407" t="s">
        <v>73</v>
      </c>
      <c r="B11" s="407"/>
    </row>
    <row r="12" spans="1:3" ht="31.5" customHeight="1" x14ac:dyDescent="0.2">
      <c r="A12" s="407" t="s">
        <v>74</v>
      </c>
      <c r="B12" s="407"/>
    </row>
    <row r="13" spans="1:3" ht="31.5" customHeight="1" x14ac:dyDescent="0.2">
      <c r="A13" s="407" t="s">
        <v>75</v>
      </c>
      <c r="B13" s="407"/>
    </row>
    <row r="14" spans="1:3" ht="31.5" customHeight="1" x14ac:dyDescent="0.2">
      <c r="A14" s="407" t="s">
        <v>76</v>
      </c>
      <c r="B14" s="407"/>
    </row>
    <row r="15" spans="1:3" ht="31.5" customHeight="1" x14ac:dyDescent="0.2">
      <c r="A15" s="407" t="s">
        <v>77</v>
      </c>
      <c r="B15" s="407"/>
    </row>
    <row r="16" spans="1:3" ht="15" thickBot="1" x14ac:dyDescent="0.25"/>
    <row r="17" spans="1:6" ht="16.5" thickBot="1" x14ac:dyDescent="0.25">
      <c r="A17" s="252" t="s">
        <v>519</v>
      </c>
      <c r="B17" s="282">
        <f>52*40*7.25</f>
        <v>15080</v>
      </c>
    </row>
    <row r="18" spans="1:6" ht="16.5" thickBot="1" x14ac:dyDescent="0.25">
      <c r="A18" s="252" t="s">
        <v>520</v>
      </c>
      <c r="B18" s="256">
        <v>1.5</v>
      </c>
    </row>
    <row r="19" spans="1:6" ht="16.5" thickBot="1" x14ac:dyDescent="0.25">
      <c r="A19" s="252" t="s">
        <v>521</v>
      </c>
      <c r="B19" s="280">
        <v>7.0000000000000007E-2</v>
      </c>
      <c r="D19" s="257"/>
      <c r="F19" s="258"/>
    </row>
    <row r="20" spans="1:6" ht="16.5" thickBot="1" x14ac:dyDescent="0.25">
      <c r="A20" s="252" t="s">
        <v>522</v>
      </c>
      <c r="B20" s="281">
        <v>0.36055395375975913</v>
      </c>
      <c r="D20" s="257"/>
    </row>
    <row r="21" spans="1:6" x14ac:dyDescent="0.2">
      <c r="B21" s="259"/>
    </row>
    <row r="22" spans="1:6" ht="124.5" customHeight="1" x14ac:dyDescent="0.2">
      <c r="A22" s="406" t="s">
        <v>516</v>
      </c>
      <c r="B22" s="406"/>
    </row>
    <row r="23" spans="1:6" ht="152.25" customHeight="1" x14ac:dyDescent="0.2">
      <c r="A23" s="406" t="s">
        <v>517</v>
      </c>
      <c r="B23" s="406"/>
    </row>
    <row r="24" spans="1:6" ht="62.25" customHeight="1" x14ac:dyDescent="0.2">
      <c r="A24" s="406" t="s">
        <v>518</v>
      </c>
      <c r="B24" s="406"/>
    </row>
    <row r="25" spans="1:6" ht="46.5" customHeight="1" x14ac:dyDescent="0.2">
      <c r="A25" s="406" t="s">
        <v>523</v>
      </c>
      <c r="B25" s="406"/>
    </row>
  </sheetData>
  <mergeCells count="17">
    <mergeCell ref="A10:B10"/>
    <mergeCell ref="A11:B11"/>
    <mergeCell ref="A3:B3"/>
    <mergeCell ref="A8:B8"/>
    <mergeCell ref="A9:B9"/>
    <mergeCell ref="A4:B4"/>
    <mergeCell ref="A5:B5"/>
    <mergeCell ref="A6:B6"/>
    <mergeCell ref="A7:B7"/>
    <mergeCell ref="A22:B22"/>
    <mergeCell ref="A23:B23"/>
    <mergeCell ref="A24:B24"/>
    <mergeCell ref="A25:B25"/>
    <mergeCell ref="A12:B12"/>
    <mergeCell ref="A13:B13"/>
    <mergeCell ref="A14:B14"/>
    <mergeCell ref="A15:B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93"/>
  <sheetViews>
    <sheetView showGridLines="0" zoomScale="85" zoomScaleNormal="85" workbookViewId="0">
      <pane xSplit="2" ySplit="3" topLeftCell="C4" activePane="bottomRight" state="frozen"/>
      <selection activeCell="N2153" sqref="N2153"/>
      <selection pane="topRight" activeCell="N2153" sqref="N2153"/>
      <selection pane="bottomLeft" activeCell="N2153" sqref="N2153"/>
      <selection pane="bottomRight" activeCell="C4" sqref="C4"/>
    </sheetView>
  </sheetViews>
  <sheetFormatPr defaultRowHeight="12.75" outlineLevelRow="1" x14ac:dyDescent="0.2"/>
  <cols>
    <col min="1" max="1" width="7" style="1" bestFit="1" customWidth="1"/>
    <col min="2" max="2" width="8.28515625" style="1" customWidth="1"/>
    <col min="3" max="3" width="15.85546875" style="2" customWidth="1"/>
    <col min="4" max="4" width="16" style="1" bestFit="1" customWidth="1"/>
    <col min="5" max="8" width="10.7109375" style="1" customWidth="1"/>
    <col min="9" max="9" width="11" style="1" customWidth="1"/>
    <col min="10" max="10" width="13.7109375" style="148" customWidth="1"/>
    <col min="11" max="11" width="18.7109375" style="1" customWidth="1"/>
    <col min="12" max="16384" width="9.140625" style="1"/>
  </cols>
  <sheetData>
    <row r="1" spans="1:11" x14ac:dyDescent="0.2">
      <c r="A1" s="16" t="str">
        <f>'Allocation Summary'!A1</f>
        <v>Technical Colleges Basis of Legislative Appropriations - 2020-2021</v>
      </c>
    </row>
    <row r="2" spans="1:11" x14ac:dyDescent="0.2">
      <c r="A2" s="16" t="s">
        <v>30</v>
      </c>
    </row>
    <row r="3" spans="1:11" ht="65.25" x14ac:dyDescent="0.2">
      <c r="A3" s="260" t="s">
        <v>6</v>
      </c>
      <c r="B3" s="260" t="s">
        <v>524</v>
      </c>
      <c r="C3" s="261" t="s">
        <v>525</v>
      </c>
      <c r="D3" s="262" t="s">
        <v>526</v>
      </c>
      <c r="E3" s="262" t="s">
        <v>527</v>
      </c>
      <c r="F3" s="262" t="s">
        <v>528</v>
      </c>
      <c r="G3" s="262" t="s">
        <v>529</v>
      </c>
      <c r="H3" s="262" t="s">
        <v>530</v>
      </c>
      <c r="I3" s="263" t="s">
        <v>531</v>
      </c>
      <c r="J3" s="263" t="s">
        <v>135</v>
      </c>
      <c r="K3" s="139"/>
    </row>
    <row r="4" spans="1:11" outlineLevel="1" x14ac:dyDescent="0.2">
      <c r="A4" s="3" t="s">
        <v>2</v>
      </c>
      <c r="B4" s="4">
        <v>1</v>
      </c>
      <c r="C4" s="269">
        <f>IF(SUM(D4:H4)&gt;0,(AVERAGE(D4:H4)-Constants!$B$17)*Constants!$B$19*(1+Constants!$B$18)*5*'Value Add'!I4,0)</f>
        <v>13836459.58052348</v>
      </c>
      <c r="D4" s="5">
        <v>30945.468175592501</v>
      </c>
      <c r="E4" s="5">
        <v>34907.4595971167</v>
      </c>
      <c r="F4" s="5">
        <v>37561.567229891501</v>
      </c>
      <c r="G4" s="5">
        <v>40696.167549281803</v>
      </c>
      <c r="H4" s="5">
        <v>43280.107019331401</v>
      </c>
      <c r="I4" s="158">
        <v>706</v>
      </c>
      <c r="J4" s="160"/>
    </row>
    <row r="5" spans="1:11" outlineLevel="1" x14ac:dyDescent="0.2">
      <c r="A5" s="3" t="s">
        <v>2</v>
      </c>
      <c r="B5" s="4">
        <v>2</v>
      </c>
      <c r="C5" s="269">
        <f>IF(SUM(D5:H5)&gt;0,(AVERAGE(D5:H5)-Constants!$B$17)*Constants!$B$19*(1+Constants!$B$18)*5*'Value Add'!I5,0)</f>
        <v>0</v>
      </c>
      <c r="D5" s="6"/>
      <c r="E5" s="6"/>
      <c r="F5" s="6"/>
      <c r="G5" s="6"/>
      <c r="H5" s="6"/>
      <c r="I5" s="158"/>
      <c r="J5" s="160"/>
      <c r="K5" s="148"/>
    </row>
    <row r="6" spans="1:11" outlineLevel="1" x14ac:dyDescent="0.2">
      <c r="A6" s="3" t="s">
        <v>2</v>
      </c>
      <c r="B6" s="4">
        <v>3</v>
      </c>
      <c r="C6" s="269">
        <f>IF(SUM(D6:H6)&gt;0,(AVERAGE(D6:H6)-Constants!$B$17)*Constants!$B$19*(1+Constants!$B$18)*5*'Value Add'!I6,0)</f>
        <v>5238012.4639481325</v>
      </c>
      <c r="D6" s="6">
        <v>25043.186217582101</v>
      </c>
      <c r="E6" s="6">
        <v>29134.031797101699</v>
      </c>
      <c r="F6" s="6">
        <v>33591.023883695001</v>
      </c>
      <c r="G6" s="6">
        <v>36525.944320387498</v>
      </c>
      <c r="H6" s="6">
        <v>38115.987600970097</v>
      </c>
      <c r="I6" s="158">
        <v>344</v>
      </c>
      <c r="J6" s="160"/>
      <c r="K6" s="148"/>
    </row>
    <row r="7" spans="1:11" outlineLevel="1" x14ac:dyDescent="0.2">
      <c r="A7" s="3" t="s">
        <v>2</v>
      </c>
      <c r="B7" s="4">
        <v>4</v>
      </c>
      <c r="C7" s="269">
        <f>IF(SUM(D7:H7)&gt;0,(AVERAGE(D7:H7)-Constants!$B$17)*Constants!$B$19*(1+Constants!$B$18)*5*'Value Add'!I7,0)</f>
        <v>167544.34964266181</v>
      </c>
      <c r="D7" s="6">
        <v>50133.6892005603</v>
      </c>
      <c r="E7" s="6">
        <v>38245.993356850202</v>
      </c>
      <c r="F7" s="6">
        <v>43203.542271273102</v>
      </c>
      <c r="G7" s="6">
        <v>51354.558581309597</v>
      </c>
      <c r="H7" s="6">
        <v>52028.263868732298</v>
      </c>
      <c r="I7" s="176">
        <v>6</v>
      </c>
      <c r="J7" s="160"/>
      <c r="K7" s="183"/>
    </row>
    <row r="8" spans="1:11" outlineLevel="1" x14ac:dyDescent="0.2">
      <c r="A8" s="3" t="s">
        <v>2</v>
      </c>
      <c r="B8" s="4">
        <v>5</v>
      </c>
      <c r="C8" s="269">
        <f>IF(SUM(D8:H8)&gt;0,(AVERAGE(D8:H8)-Constants!$B$17)*Constants!$B$19*(1+Constants!$B$18)*5*'Value Add'!I8,0)</f>
        <v>58138.999599976749</v>
      </c>
      <c r="D8" s="6">
        <v>13753.1879268592</v>
      </c>
      <c r="E8" s="6">
        <v>12550.6705792381</v>
      </c>
      <c r="F8" s="6">
        <v>17769.219026007198</v>
      </c>
      <c r="G8" s="6">
        <v>21271.274959840899</v>
      </c>
      <c r="H8" s="6">
        <v>26666.790250905098</v>
      </c>
      <c r="I8" s="176">
        <v>20</v>
      </c>
      <c r="J8" s="160"/>
      <c r="K8" s="148"/>
    </row>
    <row r="9" spans="1:11" outlineLevel="1" x14ac:dyDescent="0.2">
      <c r="A9" s="3" t="s">
        <v>2</v>
      </c>
      <c r="B9" s="4">
        <v>6</v>
      </c>
      <c r="C9" s="269">
        <f>IF(SUM(D9:H9)&gt;0,(AVERAGE(D9:H9)-Constants!$B$17)*Constants!$B$19*(1+Constants!$B$18)*5*'Value Add'!I9,0)</f>
        <v>8436.4072963533054</v>
      </c>
      <c r="D9" s="6">
        <v>8802.6209178440895</v>
      </c>
      <c r="E9" s="6">
        <v>11997.188271044201</v>
      </c>
      <c r="F9" s="6">
        <v>16228.6439322263</v>
      </c>
      <c r="G9" s="6">
        <v>19392.679655175201</v>
      </c>
      <c r="H9" s="6">
        <v>21274.4882567315</v>
      </c>
      <c r="I9" s="158">
        <v>21</v>
      </c>
      <c r="J9" s="160"/>
      <c r="K9" s="148"/>
    </row>
    <row r="10" spans="1:11" outlineLevel="1" x14ac:dyDescent="0.2">
      <c r="A10" s="3" t="s">
        <v>2</v>
      </c>
      <c r="B10" s="4">
        <v>7</v>
      </c>
      <c r="C10" s="269">
        <f>IF(SUM(D10:H10)&gt;0,(AVERAGE(D10:H10)-Constants!$B$17)*Constants!$B$19*(1+Constants!$B$18)*5*'Value Add'!I10,0)</f>
        <v>5143286.4757151324</v>
      </c>
      <c r="D10" s="6">
        <v>20212.286877594201</v>
      </c>
      <c r="E10" s="6">
        <v>24047.516008859799</v>
      </c>
      <c r="F10" s="6">
        <v>29876.557944069998</v>
      </c>
      <c r="G10" s="6">
        <v>34774.562265957</v>
      </c>
      <c r="H10" s="6">
        <v>39237.1175784148</v>
      </c>
      <c r="I10" s="158">
        <v>404</v>
      </c>
      <c r="J10" s="160"/>
      <c r="K10" s="148"/>
    </row>
    <row r="11" spans="1:11" outlineLevel="1" x14ac:dyDescent="0.2">
      <c r="A11" s="3" t="s">
        <v>2</v>
      </c>
      <c r="B11" s="4">
        <v>8</v>
      </c>
      <c r="C11" s="269">
        <f>IF(SUM(D11:H11)&gt;0,(AVERAGE(D11:H11)-Constants!$B$17)*Constants!$B$19*(1+Constants!$B$18)*5*'Value Add'!I11,0)</f>
        <v>1267707.155448101</v>
      </c>
      <c r="D11" s="6">
        <v>24327.126062331801</v>
      </c>
      <c r="E11" s="6">
        <v>27336.374381941299</v>
      </c>
      <c r="F11" s="6">
        <v>32126.3963467744</v>
      </c>
      <c r="G11" s="6">
        <v>37655.400816348301</v>
      </c>
      <c r="H11" s="6">
        <v>68939.478396967097</v>
      </c>
      <c r="I11" s="158">
        <v>63</v>
      </c>
      <c r="J11" s="160"/>
      <c r="K11" s="148"/>
    </row>
    <row r="12" spans="1:11" outlineLevel="1" x14ac:dyDescent="0.2">
      <c r="A12" s="3" t="s">
        <v>2</v>
      </c>
      <c r="B12" s="4">
        <v>9</v>
      </c>
      <c r="C12" s="269">
        <f>IF(SUM(D12:H12)&gt;0,(AVERAGE(D12:H12)-Constants!$B$17)*Constants!$B$19*(1+Constants!$B$18)*5*'Value Add'!I12,0)</f>
        <v>26268328.52336596</v>
      </c>
      <c r="D12" s="6">
        <v>22010.792049854899</v>
      </c>
      <c r="E12" s="6">
        <v>24625.361932092001</v>
      </c>
      <c r="F12" s="6">
        <v>26686.812934372101</v>
      </c>
      <c r="G12" s="6">
        <v>28163.568655766001</v>
      </c>
      <c r="H12" s="6">
        <v>31052.685752328402</v>
      </c>
      <c r="I12" s="158">
        <v>2627</v>
      </c>
      <c r="J12" s="160"/>
      <c r="K12" s="148"/>
    </row>
    <row r="13" spans="1:11" outlineLevel="1" x14ac:dyDescent="0.2">
      <c r="A13" s="3" t="s">
        <v>2</v>
      </c>
      <c r="B13" s="4">
        <v>10</v>
      </c>
      <c r="C13" s="269">
        <f>IF(SUM(D13:H13)&gt;0,(AVERAGE(D13:H13)-Constants!$B$17)*Constants!$B$19*(1+Constants!$B$18)*5*'Value Add'!I13,0)</f>
        <v>7778507.9897076087</v>
      </c>
      <c r="D13" s="6">
        <v>21452.4214493867</v>
      </c>
      <c r="E13" s="6">
        <v>24600.275367669201</v>
      </c>
      <c r="F13" s="6">
        <v>26819.522028111001</v>
      </c>
      <c r="G13" s="6">
        <v>27937.4329753491</v>
      </c>
      <c r="H13" s="6">
        <v>30641.56770539</v>
      </c>
      <c r="I13" s="158">
        <v>793</v>
      </c>
      <c r="J13" s="160"/>
      <c r="K13" s="148"/>
    </row>
    <row r="14" spans="1:11" outlineLevel="1" x14ac:dyDescent="0.2">
      <c r="A14" s="3" t="s">
        <v>2</v>
      </c>
      <c r="B14" s="4">
        <v>11</v>
      </c>
      <c r="C14" s="269">
        <f>IF(SUM(D14:H14)&gt;0,(AVERAGE(D14:H14)-Constants!$B$17)*Constants!$B$19*(1+Constants!$B$18)*5*'Value Add'!I14,0)</f>
        <v>2267935.1923053246</v>
      </c>
      <c r="D14" s="6">
        <v>36805.7231400991</v>
      </c>
      <c r="E14" s="6">
        <v>41723.071670830002</v>
      </c>
      <c r="F14" s="6">
        <v>43662.462745196099</v>
      </c>
      <c r="G14" s="6">
        <v>47311.288271013902</v>
      </c>
      <c r="H14" s="6">
        <v>49893.339398595803</v>
      </c>
      <c r="I14" s="158">
        <v>90</v>
      </c>
      <c r="J14" s="160"/>
      <c r="K14" s="148"/>
    </row>
    <row r="15" spans="1:11" outlineLevel="1" x14ac:dyDescent="0.2">
      <c r="A15" s="264" t="s">
        <v>2</v>
      </c>
      <c r="B15" s="157">
        <v>12</v>
      </c>
      <c r="C15" s="269">
        <f>IF(SUM(D15:H15)&gt;0,(AVERAGE(D15:H15)-Constants!$B$17)*Constants!$B$19*(1+Constants!$B$18)*5*'Value Add'!I15,0)</f>
        <v>510849.53795648471</v>
      </c>
      <c r="D15" s="153">
        <v>30884.0456461621</v>
      </c>
      <c r="E15" s="153">
        <v>41065.1691158955</v>
      </c>
      <c r="F15" s="153">
        <v>42805.028679857998</v>
      </c>
      <c r="G15" s="153">
        <v>46576.273282398302</v>
      </c>
      <c r="H15" s="153">
        <v>53076.160270647903</v>
      </c>
      <c r="I15" s="159">
        <v>21</v>
      </c>
      <c r="J15" s="265"/>
      <c r="K15" s="179"/>
    </row>
    <row r="16" spans="1:11" x14ac:dyDescent="0.2">
      <c r="A16" s="266"/>
      <c r="B16" s="270"/>
      <c r="C16" s="177">
        <f>SUM(C4:C15)</f>
        <v>62545206.675509222</v>
      </c>
      <c r="D16" s="271"/>
      <c r="E16" s="271"/>
      <c r="F16" s="271"/>
      <c r="G16" s="271"/>
      <c r="H16" s="271"/>
      <c r="I16" s="272"/>
      <c r="J16" s="273">
        <f>C16/C82</f>
        <v>0.34103807772081013</v>
      </c>
      <c r="K16" s="180"/>
    </row>
    <row r="17" spans="1:11" outlineLevel="1" x14ac:dyDescent="0.2">
      <c r="A17" s="3" t="s">
        <v>3</v>
      </c>
      <c r="B17" s="4">
        <v>1</v>
      </c>
      <c r="C17" s="269">
        <f>IF(SUM(D17:H17)&gt;0,(AVERAGE(D17:H17)-Constants!$B$17)*Constants!$B$19*(1+Constants!$B$18)*5*'Value Add'!I17,0)</f>
        <v>9889857.6283131149</v>
      </c>
      <c r="D17" s="153">
        <v>39796.034863430999</v>
      </c>
      <c r="E17" s="153">
        <v>42719.800871613697</v>
      </c>
      <c r="F17" s="153">
        <v>45634.638580630301</v>
      </c>
      <c r="G17" s="153">
        <v>48437.498880557199</v>
      </c>
      <c r="H17" s="153">
        <v>51965.0678926275</v>
      </c>
      <c r="I17" s="159">
        <v>369</v>
      </c>
      <c r="J17" s="160"/>
      <c r="K17" s="148"/>
    </row>
    <row r="18" spans="1:11" outlineLevel="1" x14ac:dyDescent="0.2">
      <c r="A18" s="3" t="s">
        <v>3</v>
      </c>
      <c r="B18" s="4">
        <v>2</v>
      </c>
      <c r="C18" s="269">
        <v>32700.548991377647</v>
      </c>
      <c r="D18" s="153">
        <v>51316.122998876301</v>
      </c>
      <c r="E18" s="153">
        <v>44673.986604359903</v>
      </c>
      <c r="F18" s="153">
        <v>51988.347459632299</v>
      </c>
      <c r="G18" s="153">
        <v>50219.352346395797</v>
      </c>
      <c r="H18" s="153">
        <v>64062.470541465103</v>
      </c>
      <c r="I18" s="394" t="s">
        <v>609</v>
      </c>
      <c r="J18" s="160"/>
      <c r="K18" s="183"/>
    </row>
    <row r="19" spans="1:11" outlineLevel="1" x14ac:dyDescent="0.2">
      <c r="A19" s="3" t="s">
        <v>3</v>
      </c>
      <c r="B19" s="4">
        <v>3</v>
      </c>
      <c r="C19" s="269">
        <f>IF(SUM(D19:H19)&gt;0,(AVERAGE(D19:H19)-Constants!$B$17)*Constants!$B$19*(1+Constants!$B$18)*5*'Value Add'!I19,0)</f>
        <v>4261774.4456097353</v>
      </c>
      <c r="D19" s="153">
        <v>33750.435269250404</v>
      </c>
      <c r="E19" s="153">
        <v>39489.427211432303</v>
      </c>
      <c r="F19" s="153">
        <v>41600.5303851914</v>
      </c>
      <c r="G19" s="153">
        <v>44515.734466747097</v>
      </c>
      <c r="H19" s="153">
        <v>47681.693381192999</v>
      </c>
      <c r="I19" s="159">
        <v>185</v>
      </c>
      <c r="J19" s="160"/>
      <c r="K19" s="148"/>
    </row>
    <row r="20" spans="1:11" outlineLevel="1" x14ac:dyDescent="0.2">
      <c r="A20" s="3" t="s">
        <v>3</v>
      </c>
      <c r="B20" s="4">
        <v>4</v>
      </c>
      <c r="C20" s="269">
        <f>IF(SUM(D20:H20)&gt;0,(AVERAGE(D20:H20)-Constants!$B$17)*Constants!$B$19*(1+Constants!$B$18)*5*'Value Add'!I20,0)</f>
        <v>66828.365739543529</v>
      </c>
      <c r="D20" s="153">
        <v>62582.466582860601</v>
      </c>
      <c r="E20" s="153">
        <v>58300.798865129203</v>
      </c>
      <c r="F20" s="153">
        <v>62400.104287397698</v>
      </c>
      <c r="G20" s="153">
        <v>42900.691425213001</v>
      </c>
      <c r="H20" s="153">
        <v>40154.1266666667</v>
      </c>
      <c r="I20" s="159">
        <v>2</v>
      </c>
      <c r="J20" s="160"/>
      <c r="K20" s="148"/>
    </row>
    <row r="21" spans="1:11" outlineLevel="1" x14ac:dyDescent="0.2">
      <c r="A21" s="3" t="s">
        <v>3</v>
      </c>
      <c r="B21" s="4">
        <v>5</v>
      </c>
      <c r="C21" s="269">
        <f>IF(SUM(D21:H21)&gt;0,(AVERAGE(D21:H21)-Constants!$B$17)*Constants!$B$19*(1+Constants!$B$18)*5*'Value Add'!I21,0)</f>
        <v>156939.3651167572</v>
      </c>
      <c r="D21" s="153">
        <v>22879.591427884799</v>
      </c>
      <c r="E21" s="153">
        <v>23684.914440901299</v>
      </c>
      <c r="F21" s="153">
        <v>30143.544740147099</v>
      </c>
      <c r="G21" s="153">
        <v>40414.086618543799</v>
      </c>
      <c r="H21" s="153">
        <v>47957.499982098503</v>
      </c>
      <c r="I21" s="159">
        <v>10</v>
      </c>
      <c r="J21" s="160"/>
      <c r="K21" s="148"/>
    </row>
    <row r="22" spans="1:11" outlineLevel="1" x14ac:dyDescent="0.2">
      <c r="A22" s="3" t="s">
        <v>3</v>
      </c>
      <c r="B22" s="4">
        <v>6</v>
      </c>
      <c r="C22" s="269">
        <f>IF(SUM(D22:H22)&gt;0,(AVERAGE(D22:H22)-Constants!$B$17)*Constants!$B$19*(1+Constants!$B$18)*5*'Value Add'!I22,0)</f>
        <v>565149.21189451753</v>
      </c>
      <c r="D22" s="153">
        <v>23074.987297068299</v>
      </c>
      <c r="E22" s="153">
        <v>25789.932131452599</v>
      </c>
      <c r="F22" s="153">
        <v>28515.047773850201</v>
      </c>
      <c r="G22" s="153">
        <v>32217.163155248501</v>
      </c>
      <c r="H22" s="153">
        <v>40905.754943977401</v>
      </c>
      <c r="I22" s="159">
        <v>43</v>
      </c>
      <c r="J22" s="160"/>
      <c r="K22" s="148"/>
    </row>
    <row r="23" spans="1:11" outlineLevel="1" x14ac:dyDescent="0.2">
      <c r="A23" s="3" t="s">
        <v>3</v>
      </c>
      <c r="B23" s="4">
        <v>7</v>
      </c>
      <c r="C23" s="269">
        <v>65554.545226297749</v>
      </c>
      <c r="D23" s="153">
        <v>18898.9329443756</v>
      </c>
      <c r="E23" s="153">
        <v>41426.226201088</v>
      </c>
      <c r="F23" s="153">
        <v>45389.005545226202</v>
      </c>
      <c r="G23" s="153">
        <v>44900.121056907403</v>
      </c>
      <c r="H23" s="153">
        <v>18435.064575685301</v>
      </c>
      <c r="I23" s="394" t="s">
        <v>609</v>
      </c>
      <c r="J23" s="160"/>
      <c r="K23" s="148"/>
    </row>
    <row r="24" spans="1:11" outlineLevel="1" x14ac:dyDescent="0.2">
      <c r="A24" s="3" t="s">
        <v>3</v>
      </c>
      <c r="B24" s="4">
        <v>8</v>
      </c>
      <c r="C24" s="269">
        <v>29152.336251108918</v>
      </c>
      <c r="D24" s="153"/>
      <c r="E24" s="153"/>
      <c r="F24" s="153"/>
      <c r="G24" s="153">
        <v>48655.924764439398</v>
      </c>
      <c r="H24" s="153">
        <v>48137.9866666667</v>
      </c>
      <c r="I24" s="394" t="s">
        <v>609</v>
      </c>
      <c r="J24" s="160"/>
      <c r="K24" s="148"/>
    </row>
    <row r="25" spans="1:11" outlineLevel="1" x14ac:dyDescent="0.2">
      <c r="A25" s="3" t="s">
        <v>3</v>
      </c>
      <c r="B25" s="4">
        <v>9</v>
      </c>
      <c r="C25" s="269">
        <f>IF(SUM(D25:H25)&gt;0,(AVERAGE(D25:H25)-Constants!$B$17)*Constants!$B$19*(1+Constants!$B$18)*5*'Value Add'!I25,0)</f>
        <v>6019543.4071855089</v>
      </c>
      <c r="D25" s="153">
        <v>28189.368770594399</v>
      </c>
      <c r="E25" s="153">
        <v>32103.3758424316</v>
      </c>
      <c r="F25" s="153">
        <v>33365.170829320399</v>
      </c>
      <c r="G25" s="153">
        <v>35112.7780643195</v>
      </c>
      <c r="H25" s="153">
        <v>39344.645841589903</v>
      </c>
      <c r="I25" s="159">
        <v>371</v>
      </c>
      <c r="J25" s="160"/>
      <c r="K25" s="148"/>
    </row>
    <row r="26" spans="1:11" outlineLevel="1" x14ac:dyDescent="0.2">
      <c r="A26" s="3" t="s">
        <v>3</v>
      </c>
      <c r="B26" s="4">
        <v>10</v>
      </c>
      <c r="C26" s="269">
        <f>IF(SUM(D26:H26)&gt;0,(AVERAGE(D26:H26)-Constants!$B$17)*Constants!$B$19*(1+Constants!$B$18)*5*'Value Add'!I26,0)</f>
        <v>2173129.4436737839</v>
      </c>
      <c r="D26" s="153">
        <v>30869.116724336</v>
      </c>
      <c r="E26" s="153">
        <v>33000.660449893498</v>
      </c>
      <c r="F26" s="153">
        <v>34176.055597298298</v>
      </c>
      <c r="G26" s="153">
        <v>38298.715205467197</v>
      </c>
      <c r="H26" s="153">
        <v>43407.406100977802</v>
      </c>
      <c r="I26" s="159">
        <v>119</v>
      </c>
      <c r="J26" s="160"/>
      <c r="K26" s="148"/>
    </row>
    <row r="27" spans="1:11" outlineLevel="1" x14ac:dyDescent="0.2">
      <c r="A27" s="3" t="s">
        <v>3</v>
      </c>
      <c r="B27" s="4">
        <v>11</v>
      </c>
      <c r="C27" s="269">
        <f>IF(SUM(D27:H27)&gt;0,(AVERAGE(D27:H27)-Constants!$B$17)*Constants!$B$19*(1+Constants!$B$18)*5*'Value Add'!I27,0)</f>
        <v>459117.52868971659</v>
      </c>
      <c r="D27" s="153">
        <v>49941.5425098782</v>
      </c>
      <c r="E27" s="153">
        <v>55929.0289160783</v>
      </c>
      <c r="F27" s="153">
        <v>56104.281907389901</v>
      </c>
      <c r="G27" s="153">
        <v>54389.342205707602</v>
      </c>
      <c r="H27" s="153">
        <v>60845.707181700498</v>
      </c>
      <c r="I27" s="159">
        <v>13</v>
      </c>
      <c r="J27" s="160"/>
      <c r="K27" s="148"/>
    </row>
    <row r="28" spans="1:11" outlineLevel="1" x14ac:dyDescent="0.2">
      <c r="A28" s="264" t="s">
        <v>3</v>
      </c>
      <c r="B28" s="157">
        <v>12</v>
      </c>
      <c r="C28" s="269">
        <f>IF(SUM(D28:H28)&gt;0,(AVERAGE(D28:H28)-Constants!$B$17)*Constants!$B$19*(1+Constants!$B$18)*5*'Value Add'!I28,0)</f>
        <v>186759.24180653767</v>
      </c>
      <c r="D28" s="153">
        <v>35181.578298340602</v>
      </c>
      <c r="E28" s="153">
        <v>47804.026407890597</v>
      </c>
      <c r="F28" s="153">
        <v>52636.512530732303</v>
      </c>
      <c r="G28" s="153">
        <v>57057.217893694702</v>
      </c>
      <c r="H28" s="153">
        <v>60586.609446996699</v>
      </c>
      <c r="I28" s="159">
        <v>6</v>
      </c>
      <c r="J28" s="265"/>
      <c r="K28" s="148"/>
    </row>
    <row r="29" spans="1:11" x14ac:dyDescent="0.2">
      <c r="A29" s="266"/>
      <c r="B29" s="270"/>
      <c r="C29" s="177">
        <f>SUM(C17:C28)</f>
        <v>23906506.068497997</v>
      </c>
      <c r="D29" s="271"/>
      <c r="E29" s="271"/>
      <c r="F29" s="271"/>
      <c r="G29" s="271"/>
      <c r="H29" s="271"/>
      <c r="I29" s="272"/>
      <c r="J29" s="273">
        <f>C29/C82</f>
        <v>0.13035417593102164</v>
      </c>
      <c r="K29" s="148"/>
    </row>
    <row r="30" spans="1:11" outlineLevel="1" x14ac:dyDescent="0.2">
      <c r="A30" s="3" t="s">
        <v>4</v>
      </c>
      <c r="B30" s="4">
        <v>1</v>
      </c>
      <c r="C30" s="269">
        <f>IF(SUM(D30:H30)&gt;0,(AVERAGE(D30:H30)-Constants!$B$17)*Constants!$B$19*(1+Constants!$B$18)*5*'Value Add'!I30,0)</f>
        <v>6582919.8446044102</v>
      </c>
      <c r="D30" s="153">
        <v>42317.819199788697</v>
      </c>
      <c r="E30" s="153">
        <v>47420.5317919753</v>
      </c>
      <c r="F30" s="153">
        <v>50844.632218903098</v>
      </c>
      <c r="G30" s="153">
        <v>52220.441228899697</v>
      </c>
      <c r="H30" s="153">
        <v>57557.900333972299</v>
      </c>
      <c r="I30" s="159">
        <v>215</v>
      </c>
      <c r="J30" s="160"/>
      <c r="K30" s="148"/>
    </row>
    <row r="31" spans="1:11" outlineLevel="1" x14ac:dyDescent="0.2">
      <c r="A31" s="3" t="s">
        <v>4</v>
      </c>
      <c r="B31" s="4">
        <v>2</v>
      </c>
      <c r="C31" s="269">
        <v>69128.403488562995</v>
      </c>
      <c r="D31" s="153">
        <v>96259.4990874582</v>
      </c>
      <c r="E31" s="153">
        <v>91908.280314971504</v>
      </c>
      <c r="F31" s="153"/>
      <c r="G31" s="153"/>
      <c r="H31" s="153"/>
      <c r="I31" s="394" t="s">
        <v>609</v>
      </c>
      <c r="J31" s="160"/>
      <c r="K31" s="148"/>
    </row>
    <row r="32" spans="1:11" outlineLevel="1" x14ac:dyDescent="0.2">
      <c r="A32" s="3" t="s">
        <v>4</v>
      </c>
      <c r="B32" s="4">
        <v>3</v>
      </c>
      <c r="C32" s="269">
        <f>IF(SUM(D32:H32)&gt;0,(AVERAGE(D32:H32)-Constants!$B$17)*Constants!$B$19*(1+Constants!$B$18)*5*'Value Add'!I32,0)</f>
        <v>1694016.8211496426</v>
      </c>
      <c r="D32" s="153">
        <v>37106.267069088797</v>
      </c>
      <c r="E32" s="153">
        <v>43645.073134557097</v>
      </c>
      <c r="F32" s="153">
        <v>45931.462863482499</v>
      </c>
      <c r="G32" s="153">
        <v>48099.351921751302</v>
      </c>
      <c r="H32" s="153">
        <v>49542.400716583397</v>
      </c>
      <c r="I32" s="159">
        <v>65</v>
      </c>
      <c r="J32" s="160"/>
      <c r="K32" s="148"/>
    </row>
    <row r="33" spans="1:11" outlineLevel="1" x14ac:dyDescent="0.2">
      <c r="A33" s="3" t="s">
        <v>4</v>
      </c>
      <c r="B33" s="4">
        <v>4</v>
      </c>
      <c r="C33" s="269">
        <f>IF(SUM(D33:H33)&gt;0,(AVERAGE(D33:H33)-Constants!$B$17)*Constants!$B$19*(1+Constants!$B$18)*5*'Value Add'!I33,0)</f>
        <v>0</v>
      </c>
      <c r="D33" s="153"/>
      <c r="E33" s="153"/>
      <c r="F33" s="153"/>
      <c r="G33" s="153"/>
      <c r="H33" s="153"/>
      <c r="I33" s="159"/>
      <c r="J33" s="160"/>
      <c r="K33" s="183"/>
    </row>
    <row r="34" spans="1:11" outlineLevel="1" x14ac:dyDescent="0.2">
      <c r="A34" s="3" t="s">
        <v>4</v>
      </c>
      <c r="B34" s="4">
        <v>5</v>
      </c>
      <c r="C34" s="269">
        <v>35713.026613561124</v>
      </c>
      <c r="D34" s="153">
        <v>66622.238400496499</v>
      </c>
      <c r="E34" s="153">
        <v>70488.040375423006</v>
      </c>
      <c r="F34" s="153">
        <v>58335.512737669502</v>
      </c>
      <c r="G34" s="153">
        <v>37268.454376474998</v>
      </c>
      <c r="H34" s="153">
        <v>46760.191901713799</v>
      </c>
      <c r="I34" s="394" t="s">
        <v>609</v>
      </c>
      <c r="J34" s="160"/>
      <c r="K34" s="148"/>
    </row>
    <row r="35" spans="1:11" outlineLevel="1" x14ac:dyDescent="0.2">
      <c r="A35" s="3" t="s">
        <v>4</v>
      </c>
      <c r="B35" s="4">
        <v>6</v>
      </c>
      <c r="C35" s="269">
        <v>27181.716440340282</v>
      </c>
      <c r="D35" s="153">
        <v>22530.764606936202</v>
      </c>
      <c r="E35" s="153">
        <v>36231.820147302198</v>
      </c>
      <c r="F35" s="153">
        <v>30632.330000806302</v>
      </c>
      <c r="G35" s="153">
        <v>38661.2305762049</v>
      </c>
      <c r="H35" s="153">
        <v>25005.901641151198</v>
      </c>
      <c r="I35" s="394" t="s">
        <v>609</v>
      </c>
      <c r="J35" s="160"/>
      <c r="K35" s="148"/>
    </row>
    <row r="36" spans="1:11" outlineLevel="1" x14ac:dyDescent="0.2">
      <c r="A36" s="3" t="s">
        <v>4</v>
      </c>
      <c r="B36" s="4">
        <v>7</v>
      </c>
      <c r="C36" s="269">
        <f>IF(SUM(D36:H36)&gt;0,(AVERAGE(D36:H36)-Constants!$B$17)*Constants!$B$19*(1+Constants!$B$18)*5*'Value Add'!I36,0)</f>
        <v>90880.419789877211</v>
      </c>
      <c r="D36" s="153">
        <v>29945.091944502099</v>
      </c>
      <c r="E36" s="153">
        <v>39033.690298523798</v>
      </c>
      <c r="F36" s="153">
        <v>38117.242643436002</v>
      </c>
      <c r="G36" s="153">
        <v>35154.958398515497</v>
      </c>
      <c r="H36" s="153">
        <v>37012.353617739398</v>
      </c>
      <c r="I36" s="159">
        <v>5</v>
      </c>
      <c r="J36" s="160"/>
      <c r="K36" s="148"/>
    </row>
    <row r="37" spans="1:11" outlineLevel="1" x14ac:dyDescent="0.2">
      <c r="A37" s="3" t="s">
        <v>4</v>
      </c>
      <c r="B37" s="4">
        <v>8</v>
      </c>
      <c r="C37" s="269">
        <v>30827.916949453807</v>
      </c>
      <c r="D37" s="153">
        <v>41655.477264083398</v>
      </c>
      <c r="E37" s="153">
        <v>38103.844724829803</v>
      </c>
      <c r="F37" s="153">
        <v>45586.243696390797</v>
      </c>
      <c r="G37" s="153">
        <v>52206.967263599501</v>
      </c>
      <c r="H37" s="153">
        <v>74006.992476546802</v>
      </c>
      <c r="I37" s="394" t="s">
        <v>609</v>
      </c>
      <c r="J37" s="160"/>
      <c r="K37" s="183"/>
    </row>
    <row r="38" spans="1:11" outlineLevel="1" x14ac:dyDescent="0.2">
      <c r="A38" s="3" t="s">
        <v>4</v>
      </c>
      <c r="B38" s="4">
        <v>9</v>
      </c>
      <c r="C38" s="269">
        <f>IF(SUM(D38:H38)&gt;0,(AVERAGE(D38:H38)-Constants!$B$17)*Constants!$B$19*(1+Constants!$B$18)*5*'Value Add'!I38,0)</f>
        <v>3447946.4643514911</v>
      </c>
      <c r="D38" s="153">
        <v>23694.194589056999</v>
      </c>
      <c r="E38" s="153">
        <v>27985.141478630601</v>
      </c>
      <c r="F38" s="153">
        <v>29318.623829796499</v>
      </c>
      <c r="G38" s="153">
        <v>32008.601670907901</v>
      </c>
      <c r="H38" s="153">
        <v>35096.579482772802</v>
      </c>
      <c r="I38" s="159">
        <v>271</v>
      </c>
      <c r="J38" s="160"/>
      <c r="K38" s="148"/>
    </row>
    <row r="39" spans="1:11" outlineLevel="1" x14ac:dyDescent="0.2">
      <c r="A39" s="3" t="s">
        <v>4</v>
      </c>
      <c r="B39" s="4">
        <v>10</v>
      </c>
      <c r="C39" s="269">
        <f>IF(SUM(D39:H39)&gt;0,(AVERAGE(D39:H39)-Constants!$B$17)*Constants!$B$19*(1+Constants!$B$18)*5*'Value Add'!I39,0)</f>
        <v>1219526.1642206004</v>
      </c>
      <c r="D39" s="153">
        <v>24346.672804247301</v>
      </c>
      <c r="E39" s="153">
        <v>26932.3113534689</v>
      </c>
      <c r="F39" s="153">
        <v>31198.442738838501</v>
      </c>
      <c r="G39" s="153">
        <v>32815.448579210999</v>
      </c>
      <c r="H39" s="153">
        <v>37537.357173161297</v>
      </c>
      <c r="I39" s="159">
        <v>90</v>
      </c>
      <c r="J39" s="160"/>
      <c r="K39" s="148"/>
    </row>
    <row r="40" spans="1:11" outlineLevel="1" x14ac:dyDescent="0.2">
      <c r="A40" s="3" t="s">
        <v>4</v>
      </c>
      <c r="B40" s="4">
        <v>11</v>
      </c>
      <c r="C40" s="269">
        <v>45052.466955811018</v>
      </c>
      <c r="D40" s="153">
        <v>48716.145698630004</v>
      </c>
      <c r="E40" s="153">
        <v>91716.560563721505</v>
      </c>
      <c r="F40" s="153">
        <v>87209.531403991903</v>
      </c>
      <c r="G40" s="153">
        <v>40750.817319243397</v>
      </c>
      <c r="H40" s="153">
        <v>64449.613333333298</v>
      </c>
      <c r="I40" s="394" t="s">
        <v>609</v>
      </c>
      <c r="J40" s="160"/>
      <c r="K40" s="183"/>
    </row>
    <row r="41" spans="1:11" outlineLevel="1" x14ac:dyDescent="0.2">
      <c r="A41" s="264" t="s">
        <v>4</v>
      </c>
      <c r="B41" s="157">
        <v>12</v>
      </c>
      <c r="C41" s="269">
        <v>25356.366606496664</v>
      </c>
      <c r="D41" s="153">
        <v>35468.935367862803</v>
      </c>
      <c r="E41" s="153">
        <v>25054.436946131202</v>
      </c>
      <c r="F41" s="153">
        <v>21391.531702508699</v>
      </c>
      <c r="G41" s="153">
        <v>31774.524383011601</v>
      </c>
      <c r="H41" s="153">
        <v>34157.333333333299</v>
      </c>
      <c r="I41" s="394" t="s">
        <v>609</v>
      </c>
      <c r="J41" s="265"/>
      <c r="K41" s="148"/>
    </row>
    <row r="42" spans="1:11" x14ac:dyDescent="0.2">
      <c r="A42" s="266"/>
      <c r="B42" s="270"/>
      <c r="C42" s="177">
        <f>SUM(C30:C41)</f>
        <v>13268549.611170247</v>
      </c>
      <c r="D42" s="271"/>
      <c r="E42" s="271"/>
      <c r="F42" s="271"/>
      <c r="G42" s="271"/>
      <c r="H42" s="271"/>
      <c r="I42" s="272"/>
      <c r="J42" s="273">
        <f>C42/C82</f>
        <v>7.2348959961284875E-2</v>
      </c>
      <c r="K42" s="148"/>
    </row>
    <row r="43" spans="1:11" outlineLevel="1" x14ac:dyDescent="0.2">
      <c r="A43" s="3" t="s">
        <v>1</v>
      </c>
      <c r="B43" s="4">
        <v>1</v>
      </c>
      <c r="C43" s="269">
        <f>IF(SUM(D43:H43)&gt;0,(AVERAGE(D43:H43)-Constants!$B$17)*Constants!$B$19*(1+Constants!$B$18)*5*'Value Add'!I43,0)</f>
        <v>38341917.161536999</v>
      </c>
      <c r="D43" s="153">
        <v>41851.053305933099</v>
      </c>
      <c r="E43" s="153">
        <v>46572.309254178501</v>
      </c>
      <c r="F43" s="153">
        <v>49612.452520861298</v>
      </c>
      <c r="G43" s="153">
        <v>52205.413917154103</v>
      </c>
      <c r="H43" s="153">
        <v>55397.053437379698</v>
      </c>
      <c r="I43" s="159">
        <v>1287</v>
      </c>
      <c r="J43" s="160"/>
      <c r="K43" s="148"/>
    </row>
    <row r="44" spans="1:11" outlineLevel="1" x14ac:dyDescent="0.2">
      <c r="A44" s="3" t="s">
        <v>1</v>
      </c>
      <c r="B44" s="4">
        <v>2</v>
      </c>
      <c r="C44" s="269">
        <v>20238.052521715785</v>
      </c>
      <c r="D44" s="153"/>
      <c r="E44" s="153">
        <v>37089.007812889802</v>
      </c>
      <c r="F44" s="153">
        <v>39329.397951031999</v>
      </c>
      <c r="G44" s="153"/>
      <c r="H44" s="153"/>
      <c r="I44" s="394" t="s">
        <v>609</v>
      </c>
      <c r="J44" s="160"/>
      <c r="K44" s="139"/>
    </row>
    <row r="45" spans="1:11" outlineLevel="1" x14ac:dyDescent="0.2">
      <c r="A45" s="3" t="s">
        <v>1</v>
      </c>
      <c r="B45" s="4">
        <v>3</v>
      </c>
      <c r="C45" s="269">
        <f>IF(SUM(D45:H45)&gt;0,(AVERAGE(D45:H45)-Constants!$B$17)*Constants!$B$19*(1+Constants!$B$18)*5*'Value Add'!I45,0)</f>
        <v>9019168.4530232251</v>
      </c>
      <c r="D45" s="153">
        <v>31507.177166091398</v>
      </c>
      <c r="E45" s="153">
        <v>35301.454592451802</v>
      </c>
      <c r="F45" s="153">
        <v>38200.733712238703</v>
      </c>
      <c r="G45" s="153">
        <v>40284.659582366199</v>
      </c>
      <c r="H45" s="153">
        <v>41902.299124394201</v>
      </c>
      <c r="I45" s="159">
        <v>461</v>
      </c>
      <c r="J45" s="160"/>
    </row>
    <row r="46" spans="1:11" outlineLevel="1" x14ac:dyDescent="0.2">
      <c r="A46" s="3" t="s">
        <v>1</v>
      </c>
      <c r="B46" s="4">
        <v>4</v>
      </c>
      <c r="C46" s="269">
        <f>IF(SUM(D46:H46)&gt;0,(AVERAGE(D46:H46)-Constants!$B$17)*Constants!$B$19*(1+Constants!$B$18)*5*'Value Add'!I46,0)</f>
        <v>0</v>
      </c>
      <c r="D46" s="153"/>
      <c r="E46" s="153"/>
      <c r="F46" s="153"/>
      <c r="G46" s="153"/>
      <c r="H46" s="153"/>
      <c r="I46" s="159"/>
      <c r="J46" s="160"/>
    </row>
    <row r="47" spans="1:11" outlineLevel="1" x14ac:dyDescent="0.2">
      <c r="A47" s="3" t="s">
        <v>1</v>
      </c>
      <c r="B47" s="4">
        <v>5</v>
      </c>
      <c r="C47" s="269">
        <f>IF(SUM(D47:H47)&gt;0,(AVERAGE(D47:H47)-Constants!$B$17)*Constants!$B$19*(1+Constants!$B$18)*5*'Value Add'!I47,0)</f>
        <v>0</v>
      </c>
      <c r="D47" s="153"/>
      <c r="E47" s="153"/>
      <c r="F47" s="153"/>
      <c r="G47" s="153"/>
      <c r="H47" s="153"/>
      <c r="I47" s="159"/>
      <c r="J47" s="160"/>
    </row>
    <row r="48" spans="1:11" outlineLevel="1" x14ac:dyDescent="0.2">
      <c r="A48" s="3" t="s">
        <v>1</v>
      </c>
      <c r="B48" s="4">
        <v>6</v>
      </c>
      <c r="C48" s="269">
        <f>IF(SUM(D48:H48)&gt;0,(AVERAGE(D48:H48)-Constants!$B$17)*Constants!$B$19*(1+Constants!$B$18)*5*'Value Add'!I48,0)</f>
        <v>0</v>
      </c>
      <c r="D48" s="153"/>
      <c r="E48" s="153"/>
      <c r="F48" s="153"/>
      <c r="G48" s="153"/>
      <c r="H48" s="153"/>
      <c r="I48" s="159"/>
      <c r="J48" s="160"/>
    </row>
    <row r="49" spans="1:10" outlineLevel="1" x14ac:dyDescent="0.2">
      <c r="A49" s="3" t="s">
        <v>1</v>
      </c>
      <c r="B49" s="4">
        <v>7</v>
      </c>
      <c r="C49" s="269">
        <f>IF(SUM(D49:H49)&gt;0,(AVERAGE(D49:H49)-Constants!$B$17)*Constants!$B$19*(1+Constants!$B$18)*5*'Value Add'!I49,0)</f>
        <v>360227.21609464899</v>
      </c>
      <c r="D49" s="153">
        <v>20370.934908833198</v>
      </c>
      <c r="E49" s="153">
        <v>24716.326915334801</v>
      </c>
      <c r="F49" s="153">
        <v>32376.9549151354</v>
      </c>
      <c r="G49" s="153">
        <v>40207.943906940898</v>
      </c>
      <c r="H49" s="153">
        <v>43496.224138195903</v>
      </c>
      <c r="I49" s="159">
        <v>24</v>
      </c>
      <c r="J49" s="160"/>
    </row>
    <row r="50" spans="1:10" outlineLevel="1" x14ac:dyDescent="0.2">
      <c r="A50" s="3" t="s">
        <v>1</v>
      </c>
      <c r="B50" s="4">
        <v>8</v>
      </c>
      <c r="C50" s="269">
        <f>IF(SUM(D50:H50)&gt;0,(AVERAGE(D50:H50)-Constants!$B$17)*Constants!$B$19*(1+Constants!$B$18)*5*'Value Add'!I50,0)</f>
        <v>109179.7899242155</v>
      </c>
      <c r="D50" s="153">
        <v>18442.077553782801</v>
      </c>
      <c r="E50" s="153">
        <v>21820.864354782902</v>
      </c>
      <c r="F50" s="153">
        <v>29258.152099086499</v>
      </c>
      <c r="G50" s="153">
        <v>37598.632409272403</v>
      </c>
      <c r="H50" s="153">
        <v>46265.837814657898</v>
      </c>
      <c r="I50" s="159">
        <v>8</v>
      </c>
      <c r="J50" s="160"/>
    </row>
    <row r="51" spans="1:10" outlineLevel="1" x14ac:dyDescent="0.2">
      <c r="A51" s="3" t="s">
        <v>1</v>
      </c>
      <c r="B51" s="4">
        <v>9</v>
      </c>
      <c r="C51" s="269">
        <f>IF(SUM(D51:H51)&gt;0,(AVERAGE(D51:H51)-Constants!$B$17)*Constants!$B$19*(1+Constants!$B$18)*5*'Value Add'!I51,0)</f>
        <v>28166864.941972055</v>
      </c>
      <c r="D51" s="153">
        <v>23875.857606641199</v>
      </c>
      <c r="E51" s="153">
        <v>27216.224591899099</v>
      </c>
      <c r="F51" s="153">
        <v>29415.172904351599</v>
      </c>
      <c r="G51" s="153">
        <v>30983.0349411594</v>
      </c>
      <c r="H51" s="153">
        <v>33677.162905288104</v>
      </c>
      <c r="I51" s="159">
        <v>2307</v>
      </c>
      <c r="J51" s="160"/>
    </row>
    <row r="52" spans="1:10" outlineLevel="1" x14ac:dyDescent="0.2">
      <c r="A52" s="3" t="s">
        <v>1</v>
      </c>
      <c r="B52" s="4">
        <v>10</v>
      </c>
      <c r="C52" s="269">
        <f>IF(SUM(D52:H52)&gt;0,(AVERAGE(D52:H52)-Constants!$B$17)*Constants!$B$19*(1+Constants!$B$18)*5*'Value Add'!I52,0)</f>
        <v>5840643.0870587407</v>
      </c>
      <c r="D52" s="153">
        <v>20917.521937268401</v>
      </c>
      <c r="E52" s="153">
        <v>24808.193355606702</v>
      </c>
      <c r="F52" s="153">
        <v>25788.0901290972</v>
      </c>
      <c r="G52" s="153">
        <v>28994.126595426998</v>
      </c>
      <c r="H52" s="153">
        <v>32534.7335346238</v>
      </c>
      <c r="I52" s="159">
        <v>579</v>
      </c>
      <c r="J52" s="160"/>
    </row>
    <row r="53" spans="1:10" outlineLevel="1" x14ac:dyDescent="0.2">
      <c r="A53" s="3" t="s">
        <v>1</v>
      </c>
      <c r="B53" s="4">
        <v>11</v>
      </c>
      <c r="C53" s="269">
        <f>IF(SUM(D53:H53)&gt;0,(AVERAGE(D53:H53)-Constants!$B$17)*Constants!$B$19*(1+Constants!$B$18)*5*'Value Add'!I53,0)</f>
        <v>1514409.1784364511</v>
      </c>
      <c r="D53" s="153">
        <v>32983.711041192699</v>
      </c>
      <c r="E53" s="153">
        <v>44808.447999073498</v>
      </c>
      <c r="F53" s="153">
        <v>51982.320148000603</v>
      </c>
      <c r="G53" s="153">
        <v>54042.090882456301</v>
      </c>
      <c r="H53" s="153">
        <v>54862.047550457602</v>
      </c>
      <c r="I53" s="159">
        <v>53</v>
      </c>
      <c r="J53" s="160"/>
    </row>
    <row r="54" spans="1:10" outlineLevel="1" x14ac:dyDescent="0.2">
      <c r="A54" s="264" t="s">
        <v>1</v>
      </c>
      <c r="B54" s="157">
        <v>12</v>
      </c>
      <c r="C54" s="269">
        <f>IF(SUM(D54:H54)&gt;0,(AVERAGE(D54:H54)-Constants!$B$17)*Constants!$B$19*(1+Constants!$B$18)*5*'Value Add'!I54,0)</f>
        <v>303639.18625681143</v>
      </c>
      <c r="D54" s="153">
        <v>43629.922172446903</v>
      </c>
      <c r="E54" s="153">
        <v>62395.970993953997</v>
      </c>
      <c r="F54" s="153">
        <v>67553.502129762797</v>
      </c>
      <c r="G54" s="153">
        <v>65103.075796544901</v>
      </c>
      <c r="H54" s="153">
        <v>84586.252382239501</v>
      </c>
      <c r="I54" s="159">
        <v>7</v>
      </c>
      <c r="J54" s="160"/>
    </row>
    <row r="55" spans="1:10" x14ac:dyDescent="0.2">
      <c r="A55" s="266"/>
      <c r="B55" s="270"/>
      <c r="C55" s="177">
        <f>SUM(C43:C54)</f>
        <v>83676287.066824853</v>
      </c>
      <c r="D55" s="271"/>
      <c r="E55" s="271"/>
      <c r="F55" s="271"/>
      <c r="G55" s="271"/>
      <c r="H55" s="271"/>
      <c r="I55" s="272"/>
      <c r="J55" s="273">
        <f>C55/C82</f>
        <v>0.45625878638688339</v>
      </c>
    </row>
    <row r="56" spans="1:10" outlineLevel="1" x14ac:dyDescent="0.2">
      <c r="A56" s="147">
        <v>203634</v>
      </c>
      <c r="B56" s="4">
        <v>1</v>
      </c>
      <c r="C56" s="269">
        <f>IF(SUM(D56:H56)&gt;0,(AVERAGE(D56:H56)-Constants!$B$17)*Constants!$B$19*(1+Constants!$B$18)*5*'Value Add'!I56,0)</f>
        <v>0</v>
      </c>
      <c r="D56" s="153">
        <v>0</v>
      </c>
      <c r="E56" s="153">
        <v>0</v>
      </c>
      <c r="F56" s="153">
        <v>0</v>
      </c>
      <c r="G56" s="153">
        <v>0</v>
      </c>
      <c r="H56" s="153">
        <v>0</v>
      </c>
      <c r="I56" s="159">
        <v>0</v>
      </c>
      <c r="J56" s="160"/>
    </row>
    <row r="57" spans="1:10" outlineLevel="1" x14ac:dyDescent="0.2">
      <c r="A57" s="147">
        <v>203634</v>
      </c>
      <c r="B57" s="4">
        <v>2</v>
      </c>
      <c r="C57" s="269">
        <f>IF(SUM(D57:H57)&gt;0,(AVERAGE(D57:H57)-Constants!$B$17)*Constants!$B$19*(1+Constants!$B$18)*5*'Value Add'!I57,0)</f>
        <v>0</v>
      </c>
      <c r="D57" s="153">
        <v>0</v>
      </c>
      <c r="E57" s="153">
        <v>0</v>
      </c>
      <c r="F57" s="153">
        <v>0</v>
      </c>
      <c r="G57" s="153">
        <v>0</v>
      </c>
      <c r="H57" s="153">
        <v>0</v>
      </c>
      <c r="I57" s="159">
        <v>0</v>
      </c>
      <c r="J57" s="160"/>
    </row>
    <row r="58" spans="1:10" outlineLevel="1" x14ac:dyDescent="0.2">
      <c r="A58" s="147">
        <v>203634</v>
      </c>
      <c r="B58" s="4">
        <v>3</v>
      </c>
      <c r="C58" s="269">
        <f>IF(SUM(D58:H58)&gt;0,(AVERAGE(D58:H58)-Constants!$B$17)*Constants!$B$19*(1+Constants!$B$18)*5*'Value Add'!I58,0)</f>
        <v>0</v>
      </c>
      <c r="D58" s="153">
        <v>0</v>
      </c>
      <c r="E58" s="153">
        <v>0</v>
      </c>
      <c r="F58" s="153">
        <v>0</v>
      </c>
      <c r="G58" s="153">
        <v>0</v>
      </c>
      <c r="H58" s="153">
        <v>0</v>
      </c>
      <c r="I58" s="159">
        <v>0</v>
      </c>
      <c r="J58" s="160"/>
    </row>
    <row r="59" spans="1:10" outlineLevel="1" x14ac:dyDescent="0.2">
      <c r="A59" s="147">
        <v>203634</v>
      </c>
      <c r="B59" s="4">
        <v>4</v>
      </c>
      <c r="C59" s="269">
        <f>IF(SUM(D59:H59)&gt;0,(AVERAGE(D59:H59)-Constants!$B$17)*Constants!$B$19*(1+Constants!$B$18)*5*'Value Add'!I59,0)</f>
        <v>0</v>
      </c>
      <c r="D59" s="153">
        <v>0</v>
      </c>
      <c r="E59" s="153">
        <v>0</v>
      </c>
      <c r="F59" s="153">
        <v>0</v>
      </c>
      <c r="G59" s="153">
        <v>0</v>
      </c>
      <c r="H59" s="153">
        <v>0</v>
      </c>
      <c r="I59" s="159">
        <v>0</v>
      </c>
      <c r="J59" s="160"/>
    </row>
    <row r="60" spans="1:10" outlineLevel="1" x14ac:dyDescent="0.2">
      <c r="A60" s="147">
        <v>203634</v>
      </c>
      <c r="B60" s="4">
        <v>5</v>
      </c>
      <c r="C60" s="269">
        <f>IF(SUM(D60:H60)&gt;0,(AVERAGE(D60:H60)-Constants!$B$17)*Constants!$B$19*(1+Constants!$B$18)*5*'Value Add'!I60,0)</f>
        <v>0</v>
      </c>
      <c r="D60" s="153">
        <v>0</v>
      </c>
      <c r="E60" s="153">
        <v>0</v>
      </c>
      <c r="F60" s="153">
        <v>0</v>
      </c>
      <c r="G60" s="153">
        <v>0</v>
      </c>
      <c r="H60" s="153">
        <v>0</v>
      </c>
      <c r="I60" s="159">
        <v>0</v>
      </c>
      <c r="J60" s="160"/>
    </row>
    <row r="61" spans="1:10" outlineLevel="1" x14ac:dyDescent="0.2">
      <c r="A61" s="147">
        <v>203634</v>
      </c>
      <c r="B61" s="4">
        <v>6</v>
      </c>
      <c r="C61" s="269">
        <f>IF(SUM(D61:H61)&gt;0,(AVERAGE(D61:H61)-Constants!$B$17)*Constants!$B$19*(1+Constants!$B$18)*5*'Value Add'!I61,0)</f>
        <v>0</v>
      </c>
      <c r="D61" s="153">
        <v>0</v>
      </c>
      <c r="E61" s="153">
        <v>0</v>
      </c>
      <c r="F61" s="153">
        <v>0</v>
      </c>
      <c r="G61" s="153">
        <v>0</v>
      </c>
      <c r="H61" s="153">
        <v>0</v>
      </c>
      <c r="I61" s="159">
        <v>0</v>
      </c>
      <c r="J61" s="160"/>
    </row>
    <row r="62" spans="1:10" outlineLevel="1" x14ac:dyDescent="0.2">
      <c r="A62" s="147">
        <v>203634</v>
      </c>
      <c r="B62" s="4">
        <v>7</v>
      </c>
      <c r="C62" s="269">
        <f>IF(SUM(D62:H62)&gt;0,(AVERAGE(D62:H62)-Constants!$B$17)*Constants!$B$19*(1+Constants!$B$18)*5*'Value Add'!I62,0)</f>
        <v>0</v>
      </c>
      <c r="D62" s="153">
        <v>0</v>
      </c>
      <c r="E62" s="153">
        <v>0</v>
      </c>
      <c r="F62" s="153">
        <v>0</v>
      </c>
      <c r="G62" s="153">
        <v>0</v>
      </c>
      <c r="H62" s="153">
        <v>0</v>
      </c>
      <c r="I62" s="159">
        <v>0</v>
      </c>
      <c r="J62" s="160"/>
    </row>
    <row r="63" spans="1:10" outlineLevel="1" x14ac:dyDescent="0.2">
      <c r="A63" s="147">
        <v>203634</v>
      </c>
      <c r="B63" s="4">
        <v>8</v>
      </c>
      <c r="C63" s="269">
        <f>IF(SUM(D63:H63)&gt;0,(AVERAGE(D63:H63)-Constants!$B$17)*Constants!$B$19*(1+Constants!$B$18)*5*'Value Add'!I63,0)</f>
        <v>0</v>
      </c>
      <c r="D63" s="153">
        <v>0</v>
      </c>
      <c r="E63" s="153">
        <v>0</v>
      </c>
      <c r="F63" s="153">
        <v>0</v>
      </c>
      <c r="G63" s="153">
        <v>0</v>
      </c>
      <c r="H63" s="153">
        <v>0</v>
      </c>
      <c r="I63" s="159">
        <v>0</v>
      </c>
      <c r="J63" s="160"/>
    </row>
    <row r="64" spans="1:10" outlineLevel="1" x14ac:dyDescent="0.2">
      <c r="A64" s="147">
        <v>203634</v>
      </c>
      <c r="B64" s="4">
        <v>9</v>
      </c>
      <c r="C64" s="269">
        <f>IF(SUM(D64:H64)&gt;0,(AVERAGE(D64:H64)-Constants!$B$17)*Constants!$B$19*(1+Constants!$B$18)*5*'Value Add'!I64,0)</f>
        <v>0</v>
      </c>
      <c r="D64" s="153">
        <v>0</v>
      </c>
      <c r="E64" s="153">
        <v>0</v>
      </c>
      <c r="F64" s="153">
        <v>0</v>
      </c>
      <c r="G64" s="153">
        <v>0</v>
      </c>
      <c r="H64" s="153">
        <v>0</v>
      </c>
      <c r="I64" s="159">
        <v>0</v>
      </c>
      <c r="J64" s="160"/>
    </row>
    <row r="65" spans="1:11" outlineLevel="1" x14ac:dyDescent="0.2">
      <c r="A65" s="147">
        <v>203634</v>
      </c>
      <c r="B65" s="4">
        <v>10</v>
      </c>
      <c r="C65" s="269">
        <f>IF(SUM(D65:H65)&gt;0,(AVERAGE(D65:H65)-Constants!$B$17)*Constants!$B$19*(1+Constants!$B$18)*5*'Value Add'!I65,0)</f>
        <v>0</v>
      </c>
      <c r="D65" s="153">
        <v>0</v>
      </c>
      <c r="E65" s="153">
        <v>0</v>
      </c>
      <c r="F65" s="153">
        <v>0</v>
      </c>
      <c r="G65" s="153">
        <v>0</v>
      </c>
      <c r="H65" s="153">
        <v>0</v>
      </c>
      <c r="I65" s="159">
        <v>0</v>
      </c>
      <c r="J65" s="160"/>
    </row>
    <row r="66" spans="1:11" outlineLevel="1" x14ac:dyDescent="0.2">
      <c r="A66" s="147">
        <v>203634</v>
      </c>
      <c r="B66" s="4">
        <v>11</v>
      </c>
      <c r="C66" s="269">
        <f>IF(SUM(D66:H66)&gt;0,(AVERAGE(D66:H66)-Constants!$B$17)*Constants!$B$19*(1+Constants!$B$18)*5*'Value Add'!I66,0)</f>
        <v>0</v>
      </c>
      <c r="D66" s="153">
        <v>0</v>
      </c>
      <c r="E66" s="153">
        <v>0</v>
      </c>
      <c r="F66" s="153">
        <v>0</v>
      </c>
      <c r="G66" s="153">
        <v>0</v>
      </c>
      <c r="H66" s="153">
        <v>0</v>
      </c>
      <c r="I66" s="159">
        <v>0</v>
      </c>
      <c r="J66" s="160"/>
    </row>
    <row r="67" spans="1:11" outlineLevel="1" x14ac:dyDescent="0.2">
      <c r="A67" s="267">
        <v>203634</v>
      </c>
      <c r="B67" s="157">
        <v>12</v>
      </c>
      <c r="C67" s="269">
        <f>IF(SUM(D67:H67)&gt;0,(AVERAGE(D67:H67)-Constants!$B$17)*Constants!$B$19*(1+Constants!$B$18)*5*'Value Add'!I67,0)</f>
        <v>0</v>
      </c>
      <c r="D67" s="153">
        <v>0</v>
      </c>
      <c r="E67" s="153">
        <v>0</v>
      </c>
      <c r="F67" s="153">
        <v>0</v>
      </c>
      <c r="G67" s="153">
        <v>0</v>
      </c>
      <c r="H67" s="153">
        <v>0</v>
      </c>
      <c r="I67" s="159">
        <v>0</v>
      </c>
      <c r="J67" s="160"/>
    </row>
    <row r="68" spans="1:11" x14ac:dyDescent="0.2">
      <c r="A68" s="266"/>
      <c r="B68" s="270"/>
      <c r="C68" s="177">
        <v>0</v>
      </c>
      <c r="D68" s="271"/>
      <c r="E68" s="271"/>
      <c r="F68" s="271"/>
      <c r="G68" s="271"/>
      <c r="H68" s="271"/>
      <c r="I68" s="272"/>
      <c r="J68" s="273">
        <v>0</v>
      </c>
    </row>
    <row r="69" spans="1:11" outlineLevel="1" x14ac:dyDescent="0.2">
      <c r="A69" s="3">
        <v>133965</v>
      </c>
      <c r="B69" s="4">
        <v>1</v>
      </c>
      <c r="C69" s="269">
        <f>IF(SUM(D69:H69)&gt;0,(AVERAGE(D69:H69)-Constants!$B$17)*Constants!$B$19*(1+Constants!$B$18)*5*'Value Add'!I69,0)</f>
        <v>0</v>
      </c>
      <c r="D69" s="153">
        <v>0</v>
      </c>
      <c r="E69" s="153">
        <v>0</v>
      </c>
      <c r="F69" s="153">
        <v>0</v>
      </c>
      <c r="G69" s="153">
        <v>0</v>
      </c>
      <c r="H69" s="153">
        <v>0</v>
      </c>
      <c r="I69" s="159">
        <v>0</v>
      </c>
      <c r="J69" s="160"/>
    </row>
    <row r="70" spans="1:11" outlineLevel="1" x14ac:dyDescent="0.2">
      <c r="A70" s="3">
        <v>133965</v>
      </c>
      <c r="B70" s="4">
        <v>2</v>
      </c>
      <c r="C70" s="269">
        <f>IF(SUM(D70:H70)&gt;0,(AVERAGE(D70:H70)-Constants!$B$17)*Constants!$B$19*(1+Constants!$B$18)*5*'Value Add'!I70,0)</f>
        <v>0</v>
      </c>
      <c r="D70" s="153">
        <v>0</v>
      </c>
      <c r="E70" s="153">
        <v>0</v>
      </c>
      <c r="F70" s="153">
        <v>0</v>
      </c>
      <c r="G70" s="153">
        <v>0</v>
      </c>
      <c r="H70" s="153">
        <v>0</v>
      </c>
      <c r="I70" s="159">
        <v>0</v>
      </c>
      <c r="J70" s="160"/>
    </row>
    <row r="71" spans="1:11" outlineLevel="1" x14ac:dyDescent="0.2">
      <c r="A71" s="3">
        <v>133965</v>
      </c>
      <c r="B71" s="4">
        <v>3</v>
      </c>
      <c r="C71" s="269">
        <f>IF(SUM(D71:H71)&gt;0,(AVERAGE(D71:H71)-Constants!$B$17)*Constants!$B$19*(1+Constants!$B$18)*5*'Value Add'!I71,0)</f>
        <v>0</v>
      </c>
      <c r="D71" s="153">
        <v>0</v>
      </c>
      <c r="E71" s="153">
        <v>0</v>
      </c>
      <c r="F71" s="153">
        <v>0</v>
      </c>
      <c r="G71" s="153">
        <v>0</v>
      </c>
      <c r="H71" s="153">
        <v>0</v>
      </c>
      <c r="I71" s="159">
        <v>0</v>
      </c>
      <c r="J71" s="160"/>
    </row>
    <row r="72" spans="1:11" outlineLevel="1" x14ac:dyDescent="0.2">
      <c r="A72" s="3">
        <v>133965</v>
      </c>
      <c r="B72" s="4">
        <v>4</v>
      </c>
      <c r="C72" s="269">
        <f>IF(SUM(D72:H72)&gt;0,(AVERAGE(D72:H72)-Constants!$B$17)*Constants!$B$19*(1+Constants!$B$18)*5*'Value Add'!I72,0)</f>
        <v>0</v>
      </c>
      <c r="D72" s="153">
        <v>0</v>
      </c>
      <c r="E72" s="153">
        <v>0</v>
      </c>
      <c r="F72" s="153">
        <v>0</v>
      </c>
      <c r="G72" s="153">
        <v>0</v>
      </c>
      <c r="H72" s="153">
        <v>0</v>
      </c>
      <c r="I72" s="159">
        <v>0</v>
      </c>
      <c r="J72" s="160"/>
    </row>
    <row r="73" spans="1:11" outlineLevel="1" x14ac:dyDescent="0.2">
      <c r="A73" s="3">
        <v>133965</v>
      </c>
      <c r="B73" s="4">
        <v>5</v>
      </c>
      <c r="C73" s="269">
        <f>IF(SUM(D73:H73)&gt;0,(AVERAGE(D73:H73)-Constants!$B$17)*Constants!$B$19*(1+Constants!$B$18)*5*'Value Add'!I73,0)</f>
        <v>0</v>
      </c>
      <c r="D73" s="153">
        <v>0</v>
      </c>
      <c r="E73" s="153">
        <v>0</v>
      </c>
      <c r="F73" s="153">
        <v>0</v>
      </c>
      <c r="G73" s="153">
        <v>0</v>
      </c>
      <c r="H73" s="153">
        <v>0</v>
      </c>
      <c r="I73" s="159">
        <v>0</v>
      </c>
      <c r="J73" s="160"/>
    </row>
    <row r="74" spans="1:11" outlineLevel="1" x14ac:dyDescent="0.2">
      <c r="A74" s="3">
        <v>133965</v>
      </c>
      <c r="B74" s="4">
        <v>6</v>
      </c>
      <c r="C74" s="269">
        <f>IF(SUM(D74:H74)&gt;0,(AVERAGE(D74:H74)-Constants!$B$17)*Constants!$B$19*(1+Constants!$B$18)*5*'Value Add'!I74,0)</f>
        <v>0</v>
      </c>
      <c r="D74" s="153">
        <v>0</v>
      </c>
      <c r="E74" s="153">
        <v>0</v>
      </c>
      <c r="F74" s="153">
        <v>0</v>
      </c>
      <c r="G74" s="153">
        <v>0</v>
      </c>
      <c r="H74" s="153">
        <v>0</v>
      </c>
      <c r="I74" s="159">
        <v>0</v>
      </c>
      <c r="J74" s="160"/>
    </row>
    <row r="75" spans="1:11" outlineLevel="1" x14ac:dyDescent="0.2">
      <c r="A75" s="3">
        <v>133965</v>
      </c>
      <c r="B75" s="4">
        <v>7</v>
      </c>
      <c r="C75" s="269">
        <f>IF(SUM(D75:H75)&gt;0,(AVERAGE(D75:H75)-Constants!$B$17)*Constants!$B$19*(1+Constants!$B$18)*5*'Value Add'!I75,0)</f>
        <v>0</v>
      </c>
      <c r="D75" s="153">
        <v>0</v>
      </c>
      <c r="E75" s="153">
        <v>0</v>
      </c>
      <c r="F75" s="153">
        <v>0</v>
      </c>
      <c r="G75" s="153">
        <v>0</v>
      </c>
      <c r="H75" s="153">
        <v>0</v>
      </c>
      <c r="I75" s="159">
        <v>0</v>
      </c>
      <c r="J75" s="160"/>
    </row>
    <row r="76" spans="1:11" outlineLevel="1" x14ac:dyDescent="0.2">
      <c r="A76" s="3">
        <v>133965</v>
      </c>
      <c r="B76" s="4">
        <v>8</v>
      </c>
      <c r="C76" s="269">
        <f>IF(SUM(D76:H76)&gt;0,(AVERAGE(D76:H76)-Constants!$B$17)*Constants!$B$19*(1+Constants!$B$18)*5*'Value Add'!I76,0)</f>
        <v>0</v>
      </c>
      <c r="D76" s="153">
        <v>0</v>
      </c>
      <c r="E76" s="153">
        <v>0</v>
      </c>
      <c r="F76" s="153">
        <v>0</v>
      </c>
      <c r="G76" s="153">
        <v>0</v>
      </c>
      <c r="H76" s="153">
        <v>0</v>
      </c>
      <c r="I76" s="159">
        <v>0</v>
      </c>
      <c r="J76" s="160"/>
    </row>
    <row r="77" spans="1:11" outlineLevel="1" x14ac:dyDescent="0.2">
      <c r="A77" s="3">
        <v>133965</v>
      </c>
      <c r="B77" s="4">
        <v>9</v>
      </c>
      <c r="C77" s="269">
        <f>IF(SUM(D77:H77)&gt;0,(AVERAGE(D77:H77)-Constants!$B$17)*Constants!$B$19*(1+Constants!$B$18)*5*'Value Add'!I77,0)</f>
        <v>0</v>
      </c>
      <c r="D77" s="153">
        <v>0</v>
      </c>
      <c r="E77" s="153">
        <v>0</v>
      </c>
      <c r="F77" s="153">
        <v>0</v>
      </c>
      <c r="G77" s="153">
        <v>0</v>
      </c>
      <c r="H77" s="153">
        <v>0</v>
      </c>
      <c r="I77" s="159">
        <v>0</v>
      </c>
      <c r="J77" s="160"/>
    </row>
    <row r="78" spans="1:11" outlineLevel="1" x14ac:dyDescent="0.2">
      <c r="A78" s="3">
        <v>133965</v>
      </c>
      <c r="B78" s="4">
        <v>10</v>
      </c>
      <c r="C78" s="269">
        <f>IF(SUM(D78:H78)&gt;0,(AVERAGE(D78:H78)-Constants!$B$17)*Constants!$B$19*(1+Constants!$B$18)*5*'Value Add'!I78,0)</f>
        <v>0</v>
      </c>
      <c r="D78" s="153">
        <v>0</v>
      </c>
      <c r="E78" s="153">
        <v>0</v>
      </c>
      <c r="F78" s="153">
        <v>0</v>
      </c>
      <c r="G78" s="153">
        <v>0</v>
      </c>
      <c r="H78" s="153">
        <v>0</v>
      </c>
      <c r="I78" s="159">
        <v>0</v>
      </c>
      <c r="J78" s="160"/>
    </row>
    <row r="79" spans="1:11" outlineLevel="1" x14ac:dyDescent="0.2">
      <c r="A79" s="3">
        <v>133965</v>
      </c>
      <c r="B79" s="4">
        <v>11</v>
      </c>
      <c r="C79" s="269">
        <f>IF(SUM(D79:H79)&gt;0,(AVERAGE(D79:H79)-Constants!$B$17)*Constants!$B$19*(1+Constants!$B$18)*5*'Value Add'!I79,0)</f>
        <v>0</v>
      </c>
      <c r="D79" s="153">
        <v>0</v>
      </c>
      <c r="E79" s="153">
        <v>0</v>
      </c>
      <c r="F79" s="153">
        <v>0</v>
      </c>
      <c r="G79" s="153">
        <v>0</v>
      </c>
      <c r="H79" s="153">
        <v>0</v>
      </c>
      <c r="I79" s="159">
        <v>0</v>
      </c>
      <c r="J79" s="160"/>
    </row>
    <row r="80" spans="1:11" outlineLevel="1" x14ac:dyDescent="0.2">
      <c r="A80" s="264">
        <v>133965</v>
      </c>
      <c r="B80" s="157">
        <v>12</v>
      </c>
      <c r="C80" s="269">
        <f>IF(SUM(D80:H80)&gt;0,(AVERAGE(D80:H80)-Constants!$B$17)*Constants!$B$19*(1+Constants!$B$18)*5*'Value Add'!I80,0)</f>
        <v>0</v>
      </c>
      <c r="D80" s="153">
        <v>0</v>
      </c>
      <c r="E80" s="153">
        <v>0</v>
      </c>
      <c r="F80" s="153">
        <v>0</v>
      </c>
      <c r="G80" s="153">
        <v>0</v>
      </c>
      <c r="H80" s="153">
        <v>0</v>
      </c>
      <c r="I80" s="159">
        <v>0</v>
      </c>
      <c r="J80" s="160"/>
      <c r="K80" s="16"/>
    </row>
    <row r="81" spans="1:11" x14ac:dyDescent="0.2">
      <c r="A81" s="266"/>
      <c r="B81" s="270"/>
      <c r="C81" s="177">
        <v>0</v>
      </c>
      <c r="D81" s="271"/>
      <c r="E81" s="271"/>
      <c r="F81" s="271"/>
      <c r="G81" s="271"/>
      <c r="H81" s="271"/>
      <c r="I81" s="272"/>
      <c r="J81" s="273">
        <f>C81/$C$82</f>
        <v>0</v>
      </c>
      <c r="K81" s="16"/>
    </row>
    <row r="82" spans="1:11" x14ac:dyDescent="0.2">
      <c r="A82" s="274" t="s">
        <v>5</v>
      </c>
      <c r="B82" s="275"/>
      <c r="C82" s="276">
        <f>SUM(C16+C29+C42+C55)</f>
        <v>183396549.42200232</v>
      </c>
      <c r="D82" s="277"/>
      <c r="E82" s="277"/>
      <c r="F82" s="277"/>
      <c r="G82" s="277"/>
      <c r="H82" s="277"/>
      <c r="I82" s="278"/>
      <c r="J82" s="279">
        <f>C82/$C$82</f>
        <v>1</v>
      </c>
      <c r="K82" s="16"/>
    </row>
    <row r="83" spans="1:11" ht="29.25" customHeight="1" x14ac:dyDescent="0.25">
      <c r="A83" s="409" t="s">
        <v>139</v>
      </c>
      <c r="B83" s="410"/>
      <c r="C83" s="7">
        <f>C82*2</f>
        <v>366793098.84400463</v>
      </c>
      <c r="D83" s="151"/>
      <c r="E83" s="150"/>
      <c r="F83" s="150"/>
      <c r="G83" s="150"/>
      <c r="H83" s="150"/>
      <c r="I83" s="150"/>
      <c r="K83" s="152"/>
    </row>
    <row r="84" spans="1:11" ht="59.25" customHeight="1" x14ac:dyDescent="0.25">
      <c r="A84" s="409" t="s">
        <v>479</v>
      </c>
      <c r="B84" s="411"/>
      <c r="C84" s="7">
        <f>(C82*Constants!B20)*2</f>
        <v>132248702</v>
      </c>
      <c r="D84" s="150"/>
      <c r="E84" s="150"/>
      <c r="F84" s="150"/>
      <c r="G84" s="150"/>
      <c r="H84" s="150"/>
      <c r="I84" s="150"/>
      <c r="K84" s="152"/>
    </row>
    <row r="85" spans="1:11" ht="45" customHeight="1" x14ac:dyDescent="0.25">
      <c r="A85" s="409" t="s">
        <v>480</v>
      </c>
      <c r="B85" s="411"/>
      <c r="C85" s="7">
        <f>C84/2</f>
        <v>66124351</v>
      </c>
      <c r="D85" s="150"/>
      <c r="E85" s="150"/>
      <c r="F85" s="150"/>
      <c r="G85" s="150"/>
      <c r="H85" s="150"/>
      <c r="I85" s="150"/>
      <c r="K85" s="152"/>
    </row>
    <row r="86" spans="1:11" ht="20.25" customHeight="1" x14ac:dyDescent="0.2">
      <c r="A86" s="412" t="s">
        <v>532</v>
      </c>
      <c r="B86" s="412"/>
      <c r="C86" s="412"/>
      <c r="D86" s="412"/>
      <c r="E86" s="412"/>
      <c r="F86" s="412"/>
      <c r="G86" s="412"/>
      <c r="H86" s="412"/>
      <c r="I86" s="412"/>
      <c r="K86" s="152"/>
    </row>
    <row r="87" spans="1:11" ht="15" customHeight="1" x14ac:dyDescent="0.2">
      <c r="A87" s="403" t="s">
        <v>69</v>
      </c>
      <c r="B87" s="403"/>
      <c r="C87" s="403"/>
      <c r="D87" s="403"/>
      <c r="E87" s="403"/>
      <c r="F87" s="403"/>
      <c r="G87" s="403"/>
      <c r="H87" s="403"/>
      <c r="I87" s="403"/>
      <c r="K87" s="151"/>
    </row>
    <row r="88" spans="1:11" ht="29.25" customHeight="1" x14ac:dyDescent="0.2">
      <c r="A88" s="403" t="s">
        <v>79</v>
      </c>
      <c r="B88" s="403"/>
      <c r="C88" s="403"/>
      <c r="D88" s="403"/>
      <c r="E88" s="403"/>
      <c r="F88" s="403"/>
      <c r="G88" s="403"/>
      <c r="H88" s="403"/>
      <c r="I88" s="403"/>
      <c r="K88" s="151"/>
    </row>
    <row r="89" spans="1:11" ht="128.25" customHeight="1" x14ac:dyDescent="0.2">
      <c r="A89" s="403" t="s">
        <v>84</v>
      </c>
      <c r="B89" s="403"/>
      <c r="C89" s="403"/>
      <c r="D89" s="403"/>
      <c r="E89" s="403"/>
      <c r="F89" s="403"/>
      <c r="G89" s="403"/>
      <c r="H89" s="403"/>
      <c r="I89" s="403"/>
    </row>
    <row r="90" spans="1:11" ht="59.25" customHeight="1" x14ac:dyDescent="0.2">
      <c r="A90" s="403" t="s">
        <v>94</v>
      </c>
      <c r="B90" s="403"/>
      <c r="C90" s="403"/>
      <c r="D90" s="403"/>
      <c r="E90" s="403"/>
      <c r="F90" s="403"/>
      <c r="G90" s="403"/>
      <c r="H90" s="403"/>
      <c r="I90" s="403"/>
    </row>
    <row r="91" spans="1:11" ht="45" customHeight="1" x14ac:dyDescent="0.2">
      <c r="A91" s="403" t="s">
        <v>78</v>
      </c>
      <c r="B91" s="403"/>
      <c r="C91" s="403"/>
      <c r="D91" s="403"/>
      <c r="E91" s="403"/>
      <c r="F91" s="403"/>
      <c r="G91" s="403"/>
      <c r="H91" s="403"/>
      <c r="I91" s="403"/>
    </row>
    <row r="92" spans="1:11" ht="15" customHeight="1" x14ac:dyDescent="0.2">
      <c r="A92" s="254" t="s">
        <v>610</v>
      </c>
      <c r="B92" s="254"/>
      <c r="C92" s="268"/>
      <c r="D92" s="254"/>
      <c r="E92" s="254"/>
      <c r="F92" s="254"/>
      <c r="G92" s="254"/>
      <c r="H92" s="254"/>
      <c r="I92" s="254"/>
    </row>
    <row r="93" spans="1:11" ht="15" customHeight="1" x14ac:dyDescent="0.2">
      <c r="A93" s="404" t="s">
        <v>533</v>
      </c>
      <c r="B93" s="404"/>
      <c r="C93" s="404"/>
      <c r="D93" s="404"/>
      <c r="E93" s="404"/>
      <c r="F93" s="404"/>
      <c r="G93" s="404"/>
      <c r="H93" s="404"/>
      <c r="I93" s="404"/>
    </row>
  </sheetData>
  <mergeCells count="10">
    <mergeCell ref="A93:I93"/>
    <mergeCell ref="A89:I89"/>
    <mergeCell ref="A90:I90"/>
    <mergeCell ref="A91:I91"/>
    <mergeCell ref="A83:B83"/>
    <mergeCell ref="A84:B84"/>
    <mergeCell ref="A85:B85"/>
    <mergeCell ref="A87:I87"/>
    <mergeCell ref="A88:I88"/>
    <mergeCell ref="A86:I8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H11"/>
  <sheetViews>
    <sheetView showGridLines="0" zoomScaleNormal="100" zoomScaleSheetLayoutView="75" workbookViewId="0"/>
  </sheetViews>
  <sheetFormatPr defaultRowHeight="14.25" x14ac:dyDescent="0.2"/>
  <cols>
    <col min="1" max="1" width="10.42578125" style="100" customWidth="1"/>
    <col min="2" max="2" width="19" style="100" bestFit="1" customWidth="1"/>
    <col min="3" max="3" width="31.140625" style="100" customWidth="1"/>
    <col min="4" max="5" width="15.85546875" style="100" customWidth="1"/>
    <col min="6" max="10" width="10.140625" style="100" customWidth="1"/>
    <col min="11" max="16384" width="9.140625" style="100"/>
  </cols>
  <sheetData>
    <row r="1" spans="1:8" x14ac:dyDescent="0.2">
      <c r="A1" s="99" t="str">
        <f>'Space Support'!A1</f>
        <v>Technical Colleges Basis of Legislative Appropriations - 2020-2021</v>
      </c>
      <c r="C1" s="101"/>
      <c r="D1" s="101"/>
      <c r="E1" s="101"/>
    </row>
    <row r="2" spans="1:8" ht="15" thickBot="1" x14ac:dyDescent="0.25">
      <c r="A2" s="99" t="s">
        <v>35</v>
      </c>
      <c r="C2" s="101"/>
      <c r="D2" s="101"/>
      <c r="E2" s="101"/>
    </row>
    <row r="3" spans="1:8" ht="29.25" thickBot="1" x14ac:dyDescent="0.25">
      <c r="A3" s="413" t="s">
        <v>0</v>
      </c>
      <c r="B3" s="414"/>
      <c r="C3" s="237" t="s">
        <v>514</v>
      </c>
      <c r="D3" s="238" t="s">
        <v>67</v>
      </c>
      <c r="E3" s="238" t="s">
        <v>66</v>
      </c>
    </row>
    <row r="4" spans="1:8" x14ac:dyDescent="0.2">
      <c r="A4" s="239">
        <v>9225</v>
      </c>
      <c r="B4" s="240" t="str">
        <f>VLOOKUP(A4,'Space Support'!A:B,2,0)</f>
        <v>TSTC-Harlingen</v>
      </c>
      <c r="C4" s="241">
        <f>Comparison!J5</f>
        <v>4579</v>
      </c>
      <c r="D4" s="242">
        <f>658283.165801392*IF((10000-C4)/5000&gt;1,1,IF((10000-C4)/5000&gt;0,(10000-C4)/5000,0))</f>
        <v>658283.16580139205</v>
      </c>
      <c r="E4" s="243">
        <f>D4*2</f>
        <v>1316566.3316027841</v>
      </c>
      <c r="F4" s="102"/>
      <c r="G4" s="103"/>
      <c r="H4" s="251"/>
    </row>
    <row r="5" spans="1:8" x14ac:dyDescent="0.2">
      <c r="A5" s="244">
        <v>9932</v>
      </c>
      <c r="B5" s="146" t="str">
        <f>VLOOKUP(A5,'Space Support'!A:B,2,0)</f>
        <v>TSTC-West Texas</v>
      </c>
      <c r="C5" s="116">
        <f>Comparison!J6</f>
        <v>1935</v>
      </c>
      <c r="D5" s="145">
        <f t="shared" ref="D5:D9" si="0">658283.165801392*IF((10000-C5)/5000&gt;1,1,IF((10000-C5)/5000&gt;0,(10000-C5)/5000,0))</f>
        <v>658283.16580139205</v>
      </c>
      <c r="E5" s="245">
        <f t="shared" ref="E5:E7" si="1">D5*2</f>
        <v>1316566.3316027841</v>
      </c>
      <c r="F5" s="102"/>
      <c r="G5" s="103"/>
      <c r="H5" s="251"/>
    </row>
    <row r="6" spans="1:8" x14ac:dyDescent="0.2">
      <c r="A6" s="244">
        <v>33965</v>
      </c>
      <c r="B6" s="144" t="str">
        <f>VLOOKUP(A6,'Space Support'!A:B,2,0)</f>
        <v>TSTC-Marshall</v>
      </c>
      <c r="C6" s="116">
        <f>Comparison!J10</f>
        <v>586</v>
      </c>
      <c r="D6" s="145">
        <f t="shared" si="0"/>
        <v>658283.16580139205</v>
      </c>
      <c r="E6" s="245">
        <f t="shared" si="1"/>
        <v>1316566.3316027841</v>
      </c>
      <c r="F6" s="102"/>
      <c r="G6" s="103"/>
      <c r="H6" s="98"/>
    </row>
    <row r="7" spans="1:8" x14ac:dyDescent="0.2">
      <c r="A7" s="244">
        <v>3634</v>
      </c>
      <c r="B7" s="144" t="str">
        <f>VLOOKUP(A7,'Space Support'!A:B,2,0)</f>
        <v>TSTC-Waco</v>
      </c>
      <c r="C7" s="116">
        <f>Comparison!J11</f>
        <v>4195</v>
      </c>
      <c r="D7" s="145">
        <f t="shared" si="0"/>
        <v>658283.16580139205</v>
      </c>
      <c r="E7" s="245">
        <f t="shared" si="1"/>
        <v>1316566.3316027841</v>
      </c>
      <c r="F7" s="102"/>
      <c r="G7" s="103"/>
      <c r="H7" s="98"/>
    </row>
    <row r="8" spans="1:8" x14ac:dyDescent="0.2">
      <c r="A8" s="244">
        <v>203634</v>
      </c>
      <c r="B8" s="144" t="str">
        <f>VLOOKUP(A8,'Space Support'!A:B,2,0)</f>
        <v>TSTC-Fort Bend</v>
      </c>
      <c r="C8" s="116">
        <f>Comparison!J12</f>
        <v>531</v>
      </c>
      <c r="D8" s="145">
        <f t="shared" si="0"/>
        <v>658283.16580139205</v>
      </c>
      <c r="E8" s="245">
        <f t="shared" ref="E8:E9" si="2">D8*2</f>
        <v>1316566.3316027841</v>
      </c>
      <c r="F8" s="102"/>
      <c r="G8" s="103"/>
      <c r="H8" s="98"/>
    </row>
    <row r="9" spans="1:8" ht="15" thickBot="1" x14ac:dyDescent="0.25">
      <c r="A9" s="246">
        <v>133965</v>
      </c>
      <c r="B9" s="247" t="str">
        <f>VLOOKUP(A9,'Space Support'!A:B,2,0)</f>
        <v>TSTC-North Texas</v>
      </c>
      <c r="C9" s="248">
        <f>Comparison!J13</f>
        <v>297</v>
      </c>
      <c r="D9" s="249">
        <f t="shared" si="0"/>
        <v>658283.16580139205</v>
      </c>
      <c r="E9" s="250">
        <f t="shared" si="2"/>
        <v>1316566.3316027841</v>
      </c>
      <c r="F9" s="102"/>
      <c r="G9" s="103"/>
      <c r="H9" s="98"/>
    </row>
    <row r="10" spans="1:8" x14ac:dyDescent="0.2">
      <c r="B10" s="104" t="s">
        <v>5</v>
      </c>
      <c r="C10" s="105">
        <f>SUM(C4:C9)</f>
        <v>12123</v>
      </c>
      <c r="D10" s="105">
        <f>SUM(D4:D9)</f>
        <v>3949698.9948083521</v>
      </c>
      <c r="E10" s="105">
        <f>SUM(E4:E9)</f>
        <v>7899397.9896167042</v>
      </c>
    </row>
    <row r="11" spans="1:8" ht="78" customHeight="1" x14ac:dyDescent="0.2">
      <c r="A11" s="415" t="s">
        <v>515</v>
      </c>
      <c r="B11" s="415"/>
      <c r="C11" s="415"/>
      <c r="D11" s="415"/>
    </row>
  </sheetData>
  <mergeCells count="2">
    <mergeCell ref="A3:B3"/>
    <mergeCell ref="A11:D11"/>
  </mergeCells>
  <pageMargins left="0.34" right="0.26" top="0.49" bottom="0.37" header="0.33" footer="0.16"/>
  <pageSetup scale="91" orientation="portrait" r:id="rId1"/>
  <headerFooter alignWithMargins="0">
    <oddFooter>Prepared by Paul Turcotte &amp;D&amp;RPage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249"/>
  <sheetViews>
    <sheetView showGridLines="0" zoomScale="85" zoomScaleNormal="85" workbookViewId="0">
      <pane xSplit="2" ySplit="3" topLeftCell="C4" activePane="bottomRight" state="frozen"/>
      <selection activeCell="N2153" sqref="N2153"/>
      <selection pane="topRight" activeCell="N2153" sqref="N2153"/>
      <selection pane="bottomLeft" activeCell="N2153" sqref="N2153"/>
      <selection pane="bottomRight" activeCell="C4" sqref="C4"/>
    </sheetView>
  </sheetViews>
  <sheetFormatPr defaultColWidth="8.5703125" defaultRowHeight="12.75" x14ac:dyDescent="0.2"/>
  <cols>
    <col min="1" max="1" width="8.5703125" style="14" customWidth="1"/>
    <col min="2" max="2" width="5.5703125" style="15" bestFit="1" customWidth="1"/>
    <col min="3" max="3" width="11.140625" style="10" bestFit="1" customWidth="1"/>
    <col min="4" max="4" width="10.28515625" style="10" customWidth="1"/>
    <col min="5" max="5" width="16.42578125" style="10" bestFit="1" customWidth="1"/>
    <col min="6" max="6" width="14.42578125" style="10" bestFit="1" customWidth="1"/>
    <col min="7" max="7" width="10.5703125" style="10" bestFit="1" customWidth="1"/>
    <col min="8" max="8" width="10.85546875" style="10" customWidth="1"/>
    <col min="9" max="9" width="15.42578125" style="10" customWidth="1"/>
    <col min="10" max="10" width="17" style="10" customWidth="1"/>
    <col min="11" max="11" width="11.5703125" style="10" customWidth="1"/>
    <col min="12" max="12" width="10.28515625" style="10" bestFit="1" customWidth="1"/>
    <col min="13" max="13" width="11.5703125" style="10" customWidth="1"/>
    <col min="14" max="14" width="10.28515625" style="10" bestFit="1" customWidth="1"/>
    <col min="15" max="15" width="11.5703125" style="10" customWidth="1"/>
    <col min="16" max="16" width="10.28515625" style="10" bestFit="1" customWidth="1"/>
    <col min="17" max="17" width="8.5703125" style="9"/>
    <col min="18" max="18" width="10.85546875" style="9" bestFit="1" customWidth="1"/>
    <col min="19" max="16384" width="8.5703125" style="9"/>
  </cols>
  <sheetData>
    <row r="1" spans="1:16" x14ac:dyDescent="0.2">
      <c r="A1" s="8" t="str">
        <f>'Allocation Summary'!A1</f>
        <v>Technical Colleges Basis of Legislative Appropriations - 2020-2021</v>
      </c>
      <c r="B1" s="9"/>
    </row>
    <row r="2" spans="1:16" ht="15" x14ac:dyDescent="0.25">
      <c r="A2" s="172" t="s">
        <v>513</v>
      </c>
      <c r="B2" s="9"/>
    </row>
    <row r="3" spans="1:16" ht="38.25" x14ac:dyDescent="0.2">
      <c r="A3" s="234" t="s">
        <v>6</v>
      </c>
      <c r="B3" s="235" t="s">
        <v>14</v>
      </c>
      <c r="C3" s="236" t="s">
        <v>16</v>
      </c>
      <c r="D3" s="236" t="s">
        <v>17</v>
      </c>
      <c r="E3" s="236" t="s">
        <v>18</v>
      </c>
      <c r="F3" s="236" t="s">
        <v>19</v>
      </c>
      <c r="G3" s="236" t="s">
        <v>20</v>
      </c>
      <c r="H3" s="236" t="s">
        <v>21</v>
      </c>
      <c r="I3" s="236" t="s">
        <v>22</v>
      </c>
      <c r="J3" s="236" t="s">
        <v>23</v>
      </c>
      <c r="K3" s="236" t="s">
        <v>16</v>
      </c>
      <c r="L3" s="236" t="s">
        <v>20</v>
      </c>
      <c r="M3" s="236" t="s">
        <v>24</v>
      </c>
      <c r="N3" s="236" t="s">
        <v>25</v>
      </c>
      <c r="O3" s="236" t="s">
        <v>26</v>
      </c>
      <c r="P3" s="236" t="s">
        <v>27</v>
      </c>
    </row>
    <row r="4" spans="1:16" x14ac:dyDescent="0.2">
      <c r="A4" s="11">
        <v>9225</v>
      </c>
      <c r="B4" s="12">
        <v>1</v>
      </c>
      <c r="C4" s="171">
        <f>SUMIFS('Contact Hours'!F:F,'Contact Hours'!$A:$A,$A4,'Contact Hours'!$C:$C,$B4)</f>
        <v>0</v>
      </c>
      <c r="D4" s="171">
        <f>SUMIFS('Contact Hours'!G:G,'Contact Hours'!$A:$A,$A4,'Contact Hours'!$C:$C,$B4)</f>
        <v>0</v>
      </c>
      <c r="E4" s="171">
        <f>SUMIFS('Contact Hours'!H:H,'Contact Hours'!$A:$A,$A4,'Contact Hours'!$C:$C,$B4)</f>
        <v>0</v>
      </c>
      <c r="F4" s="171">
        <f>SUMIFS('Contact Hours'!I:I,'Contact Hours'!$A:$A,$A4,'Contact Hours'!$C:$C,$B4)</f>
        <v>0</v>
      </c>
      <c r="G4" s="171">
        <f>SUMIFS('Contact Hours'!J:J,'Contact Hours'!$A:$A,$A4,'Contact Hours'!$C:$C,$B4)</f>
        <v>20256</v>
      </c>
      <c r="H4" s="171">
        <f>SUMIFS('Contact Hours'!K:K,'Contact Hours'!$A:$A,$A4,'Contact Hours'!$C:$C,$B4)</f>
        <v>0</v>
      </c>
      <c r="I4" s="171">
        <f>SUMIFS('Contact Hours'!L:L,'Contact Hours'!$A:$A,$A4,'Contact Hours'!$C:$C,$B4)</f>
        <v>0</v>
      </c>
      <c r="J4" s="171">
        <f>SUMIFS('Contact Hours'!M:M,'Contact Hours'!$A:$A,$A4,'Contact Hours'!$C:$C,$B4)</f>
        <v>0</v>
      </c>
      <c r="K4" s="13">
        <f>SUM(C4:F4)</f>
        <v>0</v>
      </c>
      <c r="L4" s="13">
        <f>SUM(G4:J4)</f>
        <v>20256</v>
      </c>
      <c r="M4" s="13">
        <f t="shared" ref="M4:M31" si="0">IF(B4&lt;28,D4+E4,0)*0.1</f>
        <v>0</v>
      </c>
      <c r="N4" s="13">
        <f t="shared" ref="N4:N31" si="1">IF(B4&lt;28,H4+J4,0)*0.1</f>
        <v>0</v>
      </c>
      <c r="O4" s="13">
        <f>K4+M4</f>
        <v>0</v>
      </c>
      <c r="P4" s="13">
        <f>L4+N4</f>
        <v>20256</v>
      </c>
    </row>
    <row r="5" spans="1:16" x14ac:dyDescent="0.2">
      <c r="A5" s="11">
        <v>9225</v>
      </c>
      <c r="B5" s="12">
        <v>2</v>
      </c>
      <c r="C5" s="171">
        <f>SUMIFS('Contact Hours'!F:F,'Contact Hours'!$A:$A,$A5,'Contact Hours'!$C:$C,$B5)</f>
        <v>0</v>
      </c>
      <c r="D5" s="171">
        <f>SUMIFS('Contact Hours'!G:G,'Contact Hours'!$A:$A,$A5,'Contact Hours'!$C:$C,$B5)</f>
        <v>0</v>
      </c>
      <c r="E5" s="171">
        <f>SUMIFS('Contact Hours'!H:H,'Contact Hours'!$A:$A,$A5,'Contact Hours'!$C:$C,$B5)</f>
        <v>0</v>
      </c>
      <c r="F5" s="171">
        <f>SUMIFS('Contact Hours'!I:I,'Contact Hours'!$A:$A,$A5,'Contact Hours'!$C:$C,$B5)</f>
        <v>0</v>
      </c>
      <c r="G5" s="171">
        <f>SUMIFS('Contact Hours'!J:J,'Contact Hours'!$A:$A,$A5,'Contact Hours'!$C:$C,$B5)</f>
        <v>128912</v>
      </c>
      <c r="H5" s="171">
        <f>SUMIFS('Contact Hours'!K:K,'Contact Hours'!$A:$A,$A5,'Contact Hours'!$C:$C,$B5)</f>
        <v>0</v>
      </c>
      <c r="I5" s="171">
        <f>SUMIFS('Contact Hours'!L:L,'Contact Hours'!$A:$A,$A5,'Contact Hours'!$C:$C,$B5)</f>
        <v>2880</v>
      </c>
      <c r="J5" s="171">
        <f>SUMIFS('Contact Hours'!M:M,'Contact Hours'!$A:$A,$A5,'Contact Hours'!$C:$C,$B5)</f>
        <v>0</v>
      </c>
      <c r="K5" s="13">
        <f t="shared" ref="K5:K141" si="2">SUM(C5:F5)</f>
        <v>0</v>
      </c>
      <c r="L5" s="13">
        <f t="shared" ref="L5:L141" si="3">SUM(G5:J5)</f>
        <v>131792</v>
      </c>
      <c r="M5" s="13">
        <f t="shared" si="0"/>
        <v>0</v>
      </c>
      <c r="N5" s="13">
        <f t="shared" si="1"/>
        <v>0</v>
      </c>
      <c r="O5" s="13">
        <f t="shared" ref="O5:O141" si="4">K5+M5</f>
        <v>0</v>
      </c>
      <c r="P5" s="13">
        <f t="shared" ref="P5:P141" si="5">L5+N5</f>
        <v>131792</v>
      </c>
    </row>
    <row r="6" spans="1:16" x14ac:dyDescent="0.2">
      <c r="A6" s="11">
        <v>9225</v>
      </c>
      <c r="B6" s="12">
        <v>3</v>
      </c>
      <c r="C6" s="171">
        <f>SUMIFS('Contact Hours'!F:F,'Contact Hours'!$A:$A,$A6,'Contact Hours'!$C:$C,$B6)</f>
        <v>0</v>
      </c>
      <c r="D6" s="171">
        <f>SUMIFS('Contact Hours'!G:G,'Contact Hours'!$A:$A,$A6,'Contact Hours'!$C:$C,$B6)</f>
        <v>258048</v>
      </c>
      <c r="E6" s="171">
        <f>SUMIFS('Contact Hours'!H:H,'Contact Hours'!$A:$A,$A6,'Contact Hours'!$C:$C,$B6)</f>
        <v>0</v>
      </c>
      <c r="F6" s="171">
        <f>SUMIFS('Contact Hours'!I:I,'Contact Hours'!$A:$A,$A6,'Contact Hours'!$C:$C,$B6)</f>
        <v>0</v>
      </c>
      <c r="G6" s="171">
        <f>SUMIFS('Contact Hours'!J:J,'Contact Hours'!$A:$A,$A6,'Contact Hours'!$C:$C,$B6)</f>
        <v>4320</v>
      </c>
      <c r="H6" s="171">
        <f>SUMIFS('Contact Hours'!K:K,'Contact Hours'!$A:$A,$A6,'Contact Hours'!$C:$C,$B6)</f>
        <v>2960</v>
      </c>
      <c r="I6" s="171">
        <f>SUMIFS('Contact Hours'!L:L,'Contact Hours'!$A:$A,$A6,'Contact Hours'!$C:$C,$B6)</f>
        <v>0</v>
      </c>
      <c r="J6" s="171">
        <f>SUMIFS('Contact Hours'!M:M,'Contact Hours'!$A:$A,$A6,'Contact Hours'!$C:$C,$B6)</f>
        <v>0</v>
      </c>
      <c r="K6" s="13">
        <f t="shared" si="2"/>
        <v>258048</v>
      </c>
      <c r="L6" s="13">
        <f t="shared" si="3"/>
        <v>7280</v>
      </c>
      <c r="M6" s="13">
        <f t="shared" si="0"/>
        <v>25804.800000000003</v>
      </c>
      <c r="N6" s="13">
        <f t="shared" si="1"/>
        <v>296</v>
      </c>
      <c r="O6" s="13">
        <f t="shared" si="4"/>
        <v>283852.79999999999</v>
      </c>
      <c r="P6" s="13">
        <f t="shared" si="5"/>
        <v>7576</v>
      </c>
    </row>
    <row r="7" spans="1:16" x14ac:dyDescent="0.2">
      <c r="A7" s="11">
        <v>9225</v>
      </c>
      <c r="B7" s="12">
        <v>4</v>
      </c>
      <c r="C7" s="171">
        <f>SUMIFS('Contact Hours'!F:F,'Contact Hours'!$A:$A,$A7,'Contact Hours'!$C:$C,$B7)</f>
        <v>3840</v>
      </c>
      <c r="D7" s="171">
        <f>SUMIFS('Contact Hours'!G:G,'Contact Hours'!$A:$A,$A7,'Contact Hours'!$C:$C,$B7)</f>
        <v>1008</v>
      </c>
      <c r="E7" s="171">
        <f>SUMIFS('Contact Hours'!H:H,'Contact Hours'!$A:$A,$A7,'Contact Hours'!$C:$C,$B7)</f>
        <v>0</v>
      </c>
      <c r="F7" s="171">
        <f>SUMIFS('Contact Hours'!I:I,'Contact Hours'!$A:$A,$A7,'Contact Hours'!$C:$C,$B7)</f>
        <v>0</v>
      </c>
      <c r="G7" s="171">
        <f>SUMIFS('Contact Hours'!J:J,'Contact Hours'!$A:$A,$A7,'Contact Hours'!$C:$C,$B7)</f>
        <v>74144</v>
      </c>
      <c r="H7" s="171">
        <f>SUMIFS('Contact Hours'!K:K,'Contact Hours'!$A:$A,$A7,'Contact Hours'!$C:$C,$B7)</f>
        <v>71872</v>
      </c>
      <c r="I7" s="171">
        <f>SUMIFS('Contact Hours'!L:L,'Contact Hours'!$A:$A,$A7,'Contact Hours'!$C:$C,$B7)</f>
        <v>0</v>
      </c>
      <c r="J7" s="171">
        <f>SUMIFS('Contact Hours'!M:M,'Contact Hours'!$A:$A,$A7,'Contact Hours'!$C:$C,$B7)</f>
        <v>0</v>
      </c>
      <c r="K7" s="13">
        <f t="shared" si="2"/>
        <v>4848</v>
      </c>
      <c r="L7" s="13">
        <f t="shared" si="3"/>
        <v>146016</v>
      </c>
      <c r="M7" s="13">
        <f t="shared" si="0"/>
        <v>100.80000000000001</v>
      </c>
      <c r="N7" s="13">
        <f t="shared" si="1"/>
        <v>7187.2000000000007</v>
      </c>
      <c r="O7" s="13">
        <f t="shared" si="4"/>
        <v>4948.8</v>
      </c>
      <c r="P7" s="13">
        <f t="shared" si="5"/>
        <v>153203.20000000001</v>
      </c>
    </row>
    <row r="8" spans="1:16" x14ac:dyDescent="0.2">
      <c r="A8" s="11">
        <v>9225</v>
      </c>
      <c r="B8" s="12">
        <v>5</v>
      </c>
      <c r="C8" s="171">
        <f>SUMIFS('Contact Hours'!F:F,'Contact Hours'!$A:$A,$A8,'Contact Hours'!$C:$C,$B8)</f>
        <v>0</v>
      </c>
      <c r="D8" s="171">
        <f>SUMIFS('Contact Hours'!G:G,'Contact Hours'!$A:$A,$A8,'Contact Hours'!$C:$C,$B8)</f>
        <v>0</v>
      </c>
      <c r="E8" s="171">
        <f>SUMIFS('Contact Hours'!H:H,'Contact Hours'!$A:$A,$A8,'Contact Hours'!$C:$C,$B8)</f>
        <v>0</v>
      </c>
      <c r="F8" s="171">
        <f>SUMIFS('Contact Hours'!I:I,'Contact Hours'!$A:$A,$A8,'Contact Hours'!$C:$C,$B8)</f>
        <v>0</v>
      </c>
      <c r="G8" s="171">
        <f>SUMIFS('Contact Hours'!J:J,'Contact Hours'!$A:$A,$A8,'Contact Hours'!$C:$C,$B8)</f>
        <v>0</v>
      </c>
      <c r="H8" s="171">
        <f>SUMIFS('Contact Hours'!K:K,'Contact Hours'!$A:$A,$A8,'Contact Hours'!$C:$C,$B8)</f>
        <v>0</v>
      </c>
      <c r="I8" s="171">
        <f>SUMIFS('Contact Hours'!L:L,'Contact Hours'!$A:$A,$A8,'Contact Hours'!$C:$C,$B8)</f>
        <v>0</v>
      </c>
      <c r="J8" s="171">
        <f>SUMIFS('Contact Hours'!M:M,'Contact Hours'!$A:$A,$A8,'Contact Hours'!$C:$C,$B8)</f>
        <v>0</v>
      </c>
      <c r="K8" s="13">
        <f t="shared" si="2"/>
        <v>0</v>
      </c>
      <c r="L8" s="13">
        <f t="shared" si="3"/>
        <v>0</v>
      </c>
      <c r="M8" s="13">
        <f t="shared" si="0"/>
        <v>0</v>
      </c>
      <c r="N8" s="13">
        <f t="shared" si="1"/>
        <v>0</v>
      </c>
      <c r="O8" s="13">
        <f t="shared" si="4"/>
        <v>0</v>
      </c>
      <c r="P8" s="13">
        <f t="shared" si="5"/>
        <v>0</v>
      </c>
    </row>
    <row r="9" spans="1:16" x14ac:dyDescent="0.2">
      <c r="A9" s="11">
        <v>9225</v>
      </c>
      <c r="B9" s="12">
        <v>6</v>
      </c>
      <c r="C9" s="171">
        <f>SUMIFS('Contact Hours'!F:F,'Contact Hours'!$A:$A,$A9,'Contact Hours'!$C:$C,$B9)</f>
        <v>0</v>
      </c>
      <c r="D9" s="171">
        <f>SUMIFS('Contact Hours'!G:G,'Contact Hours'!$A:$A,$A9,'Contact Hours'!$C:$C,$B9)</f>
        <v>0</v>
      </c>
      <c r="E9" s="171">
        <f>SUMIFS('Contact Hours'!H:H,'Contact Hours'!$A:$A,$A9,'Contact Hours'!$C:$C,$B9)</f>
        <v>0</v>
      </c>
      <c r="F9" s="171">
        <f>SUMIFS('Contact Hours'!I:I,'Contact Hours'!$A:$A,$A9,'Contact Hours'!$C:$C,$B9)</f>
        <v>0</v>
      </c>
      <c r="G9" s="171">
        <f>SUMIFS('Contact Hours'!J:J,'Contact Hours'!$A:$A,$A9,'Contact Hours'!$C:$C,$B9)</f>
        <v>30016</v>
      </c>
      <c r="H9" s="171">
        <f>SUMIFS('Contact Hours'!K:K,'Contact Hours'!$A:$A,$A9,'Contact Hours'!$C:$C,$B9)</f>
        <v>0</v>
      </c>
      <c r="I9" s="171">
        <f>SUMIFS('Contact Hours'!L:L,'Contact Hours'!$A:$A,$A9,'Contact Hours'!$C:$C,$B9)</f>
        <v>0</v>
      </c>
      <c r="J9" s="171">
        <f>SUMIFS('Contact Hours'!M:M,'Contact Hours'!$A:$A,$A9,'Contact Hours'!$C:$C,$B9)</f>
        <v>0</v>
      </c>
      <c r="K9" s="13">
        <f t="shared" si="2"/>
        <v>0</v>
      </c>
      <c r="L9" s="13">
        <f t="shared" si="3"/>
        <v>30016</v>
      </c>
      <c r="M9" s="13">
        <f t="shared" si="0"/>
        <v>0</v>
      </c>
      <c r="N9" s="13">
        <f t="shared" si="1"/>
        <v>0</v>
      </c>
      <c r="O9" s="13">
        <f t="shared" si="4"/>
        <v>0</v>
      </c>
      <c r="P9" s="13">
        <f t="shared" si="5"/>
        <v>30016</v>
      </c>
    </row>
    <row r="10" spans="1:16" x14ac:dyDescent="0.2">
      <c r="A10" s="11">
        <v>9225</v>
      </c>
      <c r="B10" s="12">
        <v>7</v>
      </c>
      <c r="C10" s="171">
        <f>SUMIFS('Contact Hours'!F:F,'Contact Hours'!$A:$A,$A10,'Contact Hours'!$C:$C,$B10)</f>
        <v>0</v>
      </c>
      <c r="D10" s="171">
        <f>SUMIFS('Contact Hours'!G:G,'Contact Hours'!$A:$A,$A10,'Contact Hours'!$C:$C,$B10)</f>
        <v>7072</v>
      </c>
      <c r="E10" s="171">
        <f>SUMIFS('Contact Hours'!H:H,'Contact Hours'!$A:$A,$A10,'Contact Hours'!$C:$C,$B10)</f>
        <v>0</v>
      </c>
      <c r="F10" s="171">
        <f>SUMIFS('Contact Hours'!I:I,'Contact Hours'!$A:$A,$A10,'Contact Hours'!$C:$C,$B10)</f>
        <v>0</v>
      </c>
      <c r="G10" s="171">
        <f>SUMIFS('Contact Hours'!J:J,'Contact Hours'!$A:$A,$A10,'Contact Hours'!$C:$C,$B10)</f>
        <v>0</v>
      </c>
      <c r="H10" s="171">
        <f>SUMIFS('Contact Hours'!K:K,'Contact Hours'!$A:$A,$A10,'Contact Hours'!$C:$C,$B10)</f>
        <v>65376</v>
      </c>
      <c r="I10" s="171">
        <f>SUMIFS('Contact Hours'!L:L,'Contact Hours'!$A:$A,$A10,'Contact Hours'!$C:$C,$B10)</f>
        <v>0</v>
      </c>
      <c r="J10" s="171">
        <f>SUMIFS('Contact Hours'!M:M,'Contact Hours'!$A:$A,$A10,'Contact Hours'!$C:$C,$B10)</f>
        <v>0</v>
      </c>
      <c r="K10" s="13">
        <f t="shared" si="2"/>
        <v>7072</v>
      </c>
      <c r="L10" s="13">
        <f t="shared" si="3"/>
        <v>65376</v>
      </c>
      <c r="M10" s="13">
        <f t="shared" si="0"/>
        <v>707.2</v>
      </c>
      <c r="N10" s="13">
        <f t="shared" si="1"/>
        <v>6537.6</v>
      </c>
      <c r="O10" s="13">
        <f t="shared" si="4"/>
        <v>7779.2</v>
      </c>
      <c r="P10" s="13">
        <f t="shared" si="5"/>
        <v>71913.600000000006</v>
      </c>
    </row>
    <row r="11" spans="1:16" x14ac:dyDescent="0.2">
      <c r="A11" s="11">
        <v>9225</v>
      </c>
      <c r="B11" s="12">
        <v>8</v>
      </c>
      <c r="C11" s="171">
        <f>SUMIFS('Contact Hours'!F:F,'Contact Hours'!$A:$A,$A11,'Contact Hours'!$C:$C,$B11)</f>
        <v>0</v>
      </c>
      <c r="D11" s="171">
        <f>SUMIFS('Contact Hours'!G:G,'Contact Hours'!$A:$A,$A11,'Contact Hours'!$C:$C,$B11)</f>
        <v>0</v>
      </c>
      <c r="E11" s="171">
        <f>SUMIFS('Contact Hours'!H:H,'Contact Hours'!$A:$A,$A11,'Contact Hours'!$C:$C,$B11)</f>
        <v>0</v>
      </c>
      <c r="F11" s="171">
        <f>SUMIFS('Contact Hours'!I:I,'Contact Hours'!$A:$A,$A11,'Contact Hours'!$C:$C,$B11)</f>
        <v>0</v>
      </c>
      <c r="G11" s="171">
        <f>SUMIFS('Contact Hours'!J:J,'Contact Hours'!$A:$A,$A11,'Contact Hours'!$C:$C,$B11)</f>
        <v>0</v>
      </c>
      <c r="H11" s="171">
        <f>SUMIFS('Contact Hours'!K:K,'Contact Hours'!$A:$A,$A11,'Contact Hours'!$C:$C,$B11)</f>
        <v>0</v>
      </c>
      <c r="I11" s="171">
        <f>SUMIFS('Contact Hours'!L:L,'Contact Hours'!$A:$A,$A11,'Contact Hours'!$C:$C,$B11)</f>
        <v>3064</v>
      </c>
      <c r="J11" s="171">
        <f>SUMIFS('Contact Hours'!M:M,'Contact Hours'!$A:$A,$A11,'Contact Hours'!$C:$C,$B11)</f>
        <v>0</v>
      </c>
      <c r="K11" s="13">
        <f t="shared" si="2"/>
        <v>0</v>
      </c>
      <c r="L11" s="13">
        <f t="shared" si="3"/>
        <v>3064</v>
      </c>
      <c r="M11" s="13">
        <f t="shared" si="0"/>
        <v>0</v>
      </c>
      <c r="N11" s="13">
        <f t="shared" si="1"/>
        <v>0</v>
      </c>
      <c r="O11" s="13">
        <f t="shared" si="4"/>
        <v>0</v>
      </c>
      <c r="P11" s="13">
        <f t="shared" si="5"/>
        <v>3064</v>
      </c>
    </row>
    <row r="12" spans="1:16" x14ac:dyDescent="0.2">
      <c r="A12" s="11">
        <v>9225</v>
      </c>
      <c r="B12" s="12">
        <v>9</v>
      </c>
      <c r="C12" s="171">
        <f>SUMIFS('Contact Hours'!F:F,'Contact Hours'!$A:$A,$A12,'Contact Hours'!$C:$C,$B12)</f>
        <v>18432</v>
      </c>
      <c r="D12" s="171">
        <f>SUMIFS('Contact Hours'!G:G,'Contact Hours'!$A:$A,$A12,'Contact Hours'!$C:$C,$B12)</f>
        <v>4800</v>
      </c>
      <c r="E12" s="171">
        <f>SUMIFS('Contact Hours'!H:H,'Contact Hours'!$A:$A,$A12,'Contact Hours'!$C:$C,$B12)</f>
        <v>0</v>
      </c>
      <c r="F12" s="171">
        <f>SUMIFS('Contact Hours'!I:I,'Contact Hours'!$A:$A,$A12,'Contact Hours'!$C:$C,$B12)</f>
        <v>0</v>
      </c>
      <c r="G12" s="171">
        <f>SUMIFS('Contact Hours'!J:J,'Contact Hours'!$A:$A,$A12,'Contact Hours'!$C:$C,$B12)</f>
        <v>56928</v>
      </c>
      <c r="H12" s="171">
        <f>SUMIFS('Contact Hours'!K:K,'Contact Hours'!$A:$A,$A12,'Contact Hours'!$C:$C,$B12)</f>
        <v>92656</v>
      </c>
      <c r="I12" s="171">
        <f>SUMIFS('Contact Hours'!L:L,'Contact Hours'!$A:$A,$A12,'Contact Hours'!$C:$C,$B12)</f>
        <v>0</v>
      </c>
      <c r="J12" s="171">
        <f>SUMIFS('Contact Hours'!M:M,'Contact Hours'!$A:$A,$A12,'Contact Hours'!$C:$C,$B12)</f>
        <v>0</v>
      </c>
      <c r="K12" s="13">
        <f t="shared" si="2"/>
        <v>23232</v>
      </c>
      <c r="L12" s="13">
        <f t="shared" si="3"/>
        <v>149584</v>
      </c>
      <c r="M12" s="13">
        <f t="shared" si="0"/>
        <v>480</v>
      </c>
      <c r="N12" s="13">
        <f t="shared" si="1"/>
        <v>9265.6</v>
      </c>
      <c r="O12" s="13">
        <f t="shared" si="4"/>
        <v>23712</v>
      </c>
      <c r="P12" s="13">
        <f t="shared" si="5"/>
        <v>158849.60000000001</v>
      </c>
    </row>
    <row r="13" spans="1:16" x14ac:dyDescent="0.2">
      <c r="A13" s="11">
        <v>9225</v>
      </c>
      <c r="B13" s="12">
        <v>10</v>
      </c>
      <c r="C13" s="171">
        <f>SUMIFS('Contact Hours'!F:F,'Contact Hours'!$A:$A,$A13,'Contact Hours'!$C:$C,$B13)</f>
        <v>0</v>
      </c>
      <c r="D13" s="171">
        <f>SUMIFS('Contact Hours'!G:G,'Contact Hours'!$A:$A,$A13,'Contact Hours'!$C:$C,$B13)</f>
        <v>2992</v>
      </c>
      <c r="E13" s="171">
        <f>SUMIFS('Contact Hours'!H:H,'Contact Hours'!$A:$A,$A13,'Contact Hours'!$C:$C,$B13)</f>
        <v>0</v>
      </c>
      <c r="F13" s="171">
        <f>SUMIFS('Contact Hours'!I:I,'Contact Hours'!$A:$A,$A13,'Contact Hours'!$C:$C,$B13)</f>
        <v>0</v>
      </c>
      <c r="G13" s="171">
        <f>SUMIFS('Contact Hours'!J:J,'Contact Hours'!$A:$A,$A13,'Contact Hours'!$C:$C,$B13)</f>
        <v>0</v>
      </c>
      <c r="H13" s="171">
        <f>SUMIFS('Contact Hours'!K:K,'Contact Hours'!$A:$A,$A13,'Contact Hours'!$C:$C,$B13)</f>
        <v>0</v>
      </c>
      <c r="I13" s="171">
        <f>SUMIFS('Contact Hours'!L:L,'Contact Hours'!$A:$A,$A13,'Contact Hours'!$C:$C,$B13)</f>
        <v>0</v>
      </c>
      <c r="J13" s="171">
        <f>SUMIFS('Contact Hours'!M:M,'Contact Hours'!$A:$A,$A13,'Contact Hours'!$C:$C,$B13)</f>
        <v>0</v>
      </c>
      <c r="K13" s="13">
        <f t="shared" si="2"/>
        <v>2992</v>
      </c>
      <c r="L13" s="13">
        <f t="shared" si="3"/>
        <v>0</v>
      </c>
      <c r="M13" s="13">
        <f t="shared" si="0"/>
        <v>299.2</v>
      </c>
      <c r="N13" s="13">
        <f t="shared" si="1"/>
        <v>0</v>
      </c>
      <c r="O13" s="13">
        <f t="shared" si="4"/>
        <v>3291.2</v>
      </c>
      <c r="P13" s="13">
        <f t="shared" si="5"/>
        <v>0</v>
      </c>
    </row>
    <row r="14" spans="1:16" x14ac:dyDescent="0.2">
      <c r="A14" s="11">
        <v>9225</v>
      </c>
      <c r="B14" s="12">
        <v>11</v>
      </c>
      <c r="C14" s="171">
        <f>SUMIFS('Contact Hours'!F:F,'Contact Hours'!$A:$A,$A14,'Contact Hours'!$C:$C,$B14)</f>
        <v>0</v>
      </c>
      <c r="D14" s="171">
        <f>SUMIFS('Contact Hours'!G:G,'Contact Hours'!$A:$A,$A14,'Contact Hours'!$C:$C,$B14)</f>
        <v>0</v>
      </c>
      <c r="E14" s="171">
        <f>SUMIFS('Contact Hours'!H:H,'Contact Hours'!$A:$A,$A14,'Contact Hours'!$C:$C,$B14)</f>
        <v>0</v>
      </c>
      <c r="F14" s="171">
        <f>SUMIFS('Contact Hours'!I:I,'Contact Hours'!$A:$A,$A14,'Contact Hours'!$C:$C,$B14)</f>
        <v>0</v>
      </c>
      <c r="G14" s="171">
        <f>SUMIFS('Contact Hours'!J:J,'Contact Hours'!$A:$A,$A14,'Contact Hours'!$C:$C,$B14)</f>
        <v>0</v>
      </c>
      <c r="H14" s="171">
        <f>SUMIFS('Contact Hours'!K:K,'Contact Hours'!$A:$A,$A14,'Contact Hours'!$C:$C,$B14)</f>
        <v>255568</v>
      </c>
      <c r="I14" s="171">
        <f>SUMIFS('Contact Hours'!L:L,'Contact Hours'!$A:$A,$A14,'Contact Hours'!$C:$C,$B14)</f>
        <v>0</v>
      </c>
      <c r="J14" s="171">
        <f>SUMIFS('Contact Hours'!M:M,'Contact Hours'!$A:$A,$A14,'Contact Hours'!$C:$C,$B14)</f>
        <v>432</v>
      </c>
      <c r="K14" s="13">
        <f t="shared" si="2"/>
        <v>0</v>
      </c>
      <c r="L14" s="13">
        <f t="shared" si="3"/>
        <v>256000</v>
      </c>
      <c r="M14" s="13">
        <f t="shared" si="0"/>
        <v>0</v>
      </c>
      <c r="N14" s="13">
        <f t="shared" si="1"/>
        <v>25600</v>
      </c>
      <c r="O14" s="13">
        <f t="shared" si="4"/>
        <v>0</v>
      </c>
      <c r="P14" s="13">
        <f t="shared" si="5"/>
        <v>281600</v>
      </c>
    </row>
    <row r="15" spans="1:16" x14ac:dyDescent="0.2">
      <c r="A15" s="11">
        <v>9225</v>
      </c>
      <c r="B15" s="12">
        <v>12</v>
      </c>
      <c r="C15" s="171">
        <f>SUMIFS('Contact Hours'!F:F,'Contact Hours'!$A:$A,$A15,'Contact Hours'!$C:$C,$B15)</f>
        <v>166512</v>
      </c>
      <c r="D15" s="171">
        <f>SUMIFS('Contact Hours'!G:G,'Contact Hours'!$A:$A,$A15,'Contact Hours'!$C:$C,$B15)</f>
        <v>0</v>
      </c>
      <c r="E15" s="171">
        <f>SUMIFS('Contact Hours'!H:H,'Contact Hours'!$A:$A,$A15,'Contact Hours'!$C:$C,$B15)</f>
        <v>0</v>
      </c>
      <c r="F15" s="171">
        <f>SUMIFS('Contact Hours'!I:I,'Contact Hours'!$A:$A,$A15,'Contact Hours'!$C:$C,$B15)</f>
        <v>72040</v>
      </c>
      <c r="G15" s="171">
        <f>SUMIFS('Contact Hours'!J:J,'Contact Hours'!$A:$A,$A15,'Contact Hours'!$C:$C,$B15)</f>
        <v>0</v>
      </c>
      <c r="H15" s="171">
        <f>SUMIFS('Contact Hours'!K:K,'Contact Hours'!$A:$A,$A15,'Contact Hours'!$C:$C,$B15)</f>
        <v>0</v>
      </c>
      <c r="I15" s="171">
        <f>SUMIFS('Contact Hours'!L:L,'Contact Hours'!$A:$A,$A15,'Contact Hours'!$C:$C,$B15)</f>
        <v>0</v>
      </c>
      <c r="J15" s="171">
        <f>SUMIFS('Contact Hours'!M:M,'Contact Hours'!$A:$A,$A15,'Contact Hours'!$C:$C,$B15)</f>
        <v>0</v>
      </c>
      <c r="K15" s="13">
        <f t="shared" si="2"/>
        <v>238552</v>
      </c>
      <c r="L15" s="13">
        <f t="shared" si="3"/>
        <v>0</v>
      </c>
      <c r="M15" s="13">
        <f t="shared" si="0"/>
        <v>0</v>
      </c>
      <c r="N15" s="13">
        <f t="shared" si="1"/>
        <v>0</v>
      </c>
      <c r="O15" s="13">
        <f t="shared" si="4"/>
        <v>238552</v>
      </c>
      <c r="P15" s="13">
        <f t="shared" si="5"/>
        <v>0</v>
      </c>
    </row>
    <row r="16" spans="1:16" x14ac:dyDescent="0.2">
      <c r="A16" s="11">
        <v>9225</v>
      </c>
      <c r="B16" s="12">
        <v>13</v>
      </c>
      <c r="C16" s="171">
        <f>SUMIFS('Contact Hours'!F:F,'Contact Hours'!$A:$A,$A16,'Contact Hours'!$C:$C,$B16)</f>
        <v>5664</v>
      </c>
      <c r="D16" s="171">
        <f>SUMIFS('Contact Hours'!G:G,'Contact Hours'!$A:$A,$A16,'Contact Hours'!$C:$C,$B16)</f>
        <v>0</v>
      </c>
      <c r="E16" s="171">
        <f>SUMIFS('Contact Hours'!H:H,'Contact Hours'!$A:$A,$A16,'Contact Hours'!$C:$C,$B16)</f>
        <v>0</v>
      </c>
      <c r="F16" s="171">
        <f>SUMIFS('Contact Hours'!I:I,'Contact Hours'!$A:$A,$A16,'Contact Hours'!$C:$C,$B16)</f>
        <v>0</v>
      </c>
      <c r="G16" s="171">
        <f>SUMIFS('Contact Hours'!J:J,'Contact Hours'!$A:$A,$A16,'Contact Hours'!$C:$C,$B16)</f>
        <v>0</v>
      </c>
      <c r="H16" s="171">
        <f>SUMIFS('Contact Hours'!K:K,'Contact Hours'!$A:$A,$A16,'Contact Hours'!$C:$C,$B16)</f>
        <v>0</v>
      </c>
      <c r="I16" s="171">
        <f>SUMIFS('Contact Hours'!L:L,'Contact Hours'!$A:$A,$A16,'Contact Hours'!$C:$C,$B16)</f>
        <v>0</v>
      </c>
      <c r="J16" s="171">
        <f>SUMIFS('Contact Hours'!M:M,'Contact Hours'!$A:$A,$A16,'Contact Hours'!$C:$C,$B16)</f>
        <v>0</v>
      </c>
      <c r="K16" s="13">
        <f t="shared" si="2"/>
        <v>5664</v>
      </c>
      <c r="L16" s="13">
        <f t="shared" si="3"/>
        <v>0</v>
      </c>
      <c r="M16" s="13">
        <f t="shared" si="0"/>
        <v>0</v>
      </c>
      <c r="N16" s="13">
        <f t="shared" si="1"/>
        <v>0</v>
      </c>
      <c r="O16" s="13">
        <f t="shared" si="4"/>
        <v>5664</v>
      </c>
      <c r="P16" s="13">
        <f t="shared" si="5"/>
        <v>0</v>
      </c>
    </row>
    <row r="17" spans="1:16" x14ac:dyDescent="0.2">
      <c r="A17" s="11">
        <v>9225</v>
      </c>
      <c r="B17" s="12">
        <v>14</v>
      </c>
      <c r="C17" s="171">
        <f>SUMIFS('Contact Hours'!F:F,'Contact Hours'!$A:$A,$A17,'Contact Hours'!$C:$C,$B17)</f>
        <v>0</v>
      </c>
      <c r="D17" s="171">
        <f>SUMIFS('Contact Hours'!G:G,'Contact Hours'!$A:$A,$A17,'Contact Hours'!$C:$C,$B17)</f>
        <v>0</v>
      </c>
      <c r="E17" s="171">
        <f>SUMIFS('Contact Hours'!H:H,'Contact Hours'!$A:$A,$A17,'Contact Hours'!$C:$C,$B17)</f>
        <v>0</v>
      </c>
      <c r="F17" s="171">
        <f>SUMIFS('Contact Hours'!I:I,'Contact Hours'!$A:$A,$A17,'Contact Hours'!$C:$C,$B17)</f>
        <v>0</v>
      </c>
      <c r="G17" s="171">
        <f>SUMIFS('Contact Hours'!J:J,'Contact Hours'!$A:$A,$A17,'Contact Hours'!$C:$C,$B17)</f>
        <v>0</v>
      </c>
      <c r="H17" s="171">
        <f>SUMIFS('Contact Hours'!K:K,'Contact Hours'!$A:$A,$A17,'Contact Hours'!$C:$C,$B17)</f>
        <v>61136</v>
      </c>
      <c r="I17" s="171">
        <f>SUMIFS('Contact Hours'!L:L,'Contact Hours'!$A:$A,$A17,'Contact Hours'!$C:$C,$B17)</f>
        <v>0</v>
      </c>
      <c r="J17" s="171">
        <f>SUMIFS('Contact Hours'!M:M,'Contact Hours'!$A:$A,$A17,'Contact Hours'!$C:$C,$B17)</f>
        <v>0</v>
      </c>
      <c r="K17" s="13">
        <f t="shared" si="2"/>
        <v>0</v>
      </c>
      <c r="L17" s="13">
        <f t="shared" si="3"/>
        <v>61136</v>
      </c>
      <c r="M17" s="13">
        <f t="shared" si="0"/>
        <v>0</v>
      </c>
      <c r="N17" s="13">
        <f t="shared" si="1"/>
        <v>6113.6</v>
      </c>
      <c r="O17" s="13">
        <f t="shared" si="4"/>
        <v>0</v>
      </c>
      <c r="P17" s="13">
        <f t="shared" si="5"/>
        <v>67249.600000000006</v>
      </c>
    </row>
    <row r="18" spans="1:16" x14ac:dyDescent="0.2">
      <c r="A18" s="11">
        <v>9225</v>
      </c>
      <c r="B18" s="12">
        <v>15</v>
      </c>
      <c r="C18" s="171">
        <f>SUMIFS('Contact Hours'!F:F,'Contact Hours'!$A:$A,$A18,'Contact Hours'!$C:$C,$B18)</f>
        <v>0</v>
      </c>
      <c r="D18" s="171">
        <f>SUMIFS('Contact Hours'!G:G,'Contact Hours'!$A:$A,$A18,'Contact Hours'!$C:$C,$B18)</f>
        <v>0</v>
      </c>
      <c r="E18" s="171">
        <f>SUMIFS('Contact Hours'!H:H,'Contact Hours'!$A:$A,$A18,'Contact Hours'!$C:$C,$B18)</f>
        <v>0</v>
      </c>
      <c r="F18" s="171">
        <f>SUMIFS('Contact Hours'!I:I,'Contact Hours'!$A:$A,$A18,'Contact Hours'!$C:$C,$B18)</f>
        <v>0</v>
      </c>
      <c r="G18" s="171">
        <f>SUMIFS('Contact Hours'!J:J,'Contact Hours'!$A:$A,$A18,'Contact Hours'!$C:$C,$B18)</f>
        <v>0</v>
      </c>
      <c r="H18" s="171">
        <f>SUMIFS('Contact Hours'!K:K,'Contact Hours'!$A:$A,$A18,'Contact Hours'!$C:$C,$B18)</f>
        <v>43952</v>
      </c>
      <c r="I18" s="171">
        <f>SUMIFS('Contact Hours'!L:L,'Contact Hours'!$A:$A,$A18,'Contact Hours'!$C:$C,$B18)</f>
        <v>0</v>
      </c>
      <c r="J18" s="171">
        <f>SUMIFS('Contact Hours'!M:M,'Contact Hours'!$A:$A,$A18,'Contact Hours'!$C:$C,$B18)</f>
        <v>0</v>
      </c>
      <c r="K18" s="13">
        <f t="shared" si="2"/>
        <v>0</v>
      </c>
      <c r="L18" s="13">
        <f t="shared" si="3"/>
        <v>43952</v>
      </c>
      <c r="M18" s="13">
        <f t="shared" si="0"/>
        <v>0</v>
      </c>
      <c r="N18" s="13">
        <f t="shared" si="1"/>
        <v>4395.2</v>
      </c>
      <c r="O18" s="13">
        <f t="shared" si="4"/>
        <v>0</v>
      </c>
      <c r="P18" s="13">
        <f t="shared" si="5"/>
        <v>48347.199999999997</v>
      </c>
    </row>
    <row r="19" spans="1:16" x14ac:dyDescent="0.2">
      <c r="A19" s="11">
        <v>9225</v>
      </c>
      <c r="B19" s="12">
        <v>16</v>
      </c>
      <c r="C19" s="171">
        <f>SUMIFS('Contact Hours'!F:F,'Contact Hours'!$A:$A,$A19,'Contact Hours'!$C:$C,$B19)</f>
        <v>0</v>
      </c>
      <c r="D19" s="171">
        <f>SUMIFS('Contact Hours'!G:G,'Contact Hours'!$A:$A,$A19,'Contact Hours'!$C:$C,$B19)</f>
        <v>0</v>
      </c>
      <c r="E19" s="171">
        <f>SUMIFS('Contact Hours'!H:H,'Contact Hours'!$A:$A,$A19,'Contact Hours'!$C:$C,$B19)</f>
        <v>0</v>
      </c>
      <c r="F19" s="171">
        <f>SUMIFS('Contact Hours'!I:I,'Contact Hours'!$A:$A,$A19,'Contact Hours'!$C:$C,$B19)</f>
        <v>0</v>
      </c>
      <c r="G19" s="171">
        <f>SUMIFS('Contact Hours'!J:J,'Contact Hours'!$A:$A,$A19,'Contact Hours'!$C:$C,$B19)</f>
        <v>0</v>
      </c>
      <c r="H19" s="171">
        <f>SUMIFS('Contact Hours'!K:K,'Contact Hours'!$A:$A,$A19,'Contact Hours'!$C:$C,$B19)</f>
        <v>42400</v>
      </c>
      <c r="I19" s="171">
        <f>SUMIFS('Contact Hours'!L:L,'Contact Hours'!$A:$A,$A19,'Contact Hours'!$C:$C,$B19)</f>
        <v>0</v>
      </c>
      <c r="J19" s="171">
        <f>SUMIFS('Contact Hours'!M:M,'Contact Hours'!$A:$A,$A19,'Contact Hours'!$C:$C,$B19)</f>
        <v>10788</v>
      </c>
      <c r="K19" s="13">
        <f t="shared" si="2"/>
        <v>0</v>
      </c>
      <c r="L19" s="13">
        <f t="shared" si="3"/>
        <v>53188</v>
      </c>
      <c r="M19" s="13">
        <f t="shared" si="0"/>
        <v>0</v>
      </c>
      <c r="N19" s="13">
        <f t="shared" si="1"/>
        <v>5318.8</v>
      </c>
      <c r="O19" s="13">
        <f t="shared" si="4"/>
        <v>0</v>
      </c>
      <c r="P19" s="13">
        <f t="shared" si="5"/>
        <v>58506.8</v>
      </c>
    </row>
    <row r="20" spans="1:16" x14ac:dyDescent="0.2">
      <c r="A20" s="11">
        <v>9225</v>
      </c>
      <c r="B20" s="12">
        <v>17</v>
      </c>
      <c r="C20" s="171">
        <f>SUMIFS('Contact Hours'!F:F,'Contact Hours'!$A:$A,$A20,'Contact Hours'!$C:$C,$B20)</f>
        <v>0</v>
      </c>
      <c r="D20" s="171">
        <f>SUMIFS('Contact Hours'!G:G,'Contact Hours'!$A:$A,$A20,'Contact Hours'!$C:$C,$B20)</f>
        <v>0</v>
      </c>
      <c r="E20" s="171">
        <f>SUMIFS('Contact Hours'!H:H,'Contact Hours'!$A:$A,$A20,'Contact Hours'!$C:$C,$B20)</f>
        <v>0</v>
      </c>
      <c r="F20" s="171">
        <f>SUMIFS('Contact Hours'!I:I,'Contact Hours'!$A:$A,$A20,'Contact Hours'!$C:$C,$B20)</f>
        <v>0</v>
      </c>
      <c r="G20" s="171">
        <f>SUMIFS('Contact Hours'!J:J,'Contact Hours'!$A:$A,$A20,'Contact Hours'!$C:$C,$B20)</f>
        <v>0</v>
      </c>
      <c r="H20" s="171">
        <f>SUMIFS('Contact Hours'!K:K,'Contact Hours'!$A:$A,$A20,'Contact Hours'!$C:$C,$B20)</f>
        <v>0</v>
      </c>
      <c r="I20" s="171">
        <f>SUMIFS('Contact Hours'!L:L,'Contact Hours'!$A:$A,$A20,'Contact Hours'!$C:$C,$B20)</f>
        <v>0</v>
      </c>
      <c r="J20" s="171">
        <f>SUMIFS('Contact Hours'!M:M,'Contact Hours'!$A:$A,$A20,'Contact Hours'!$C:$C,$B20)</f>
        <v>0</v>
      </c>
      <c r="K20" s="13">
        <f t="shared" si="2"/>
        <v>0</v>
      </c>
      <c r="L20" s="13">
        <f t="shared" si="3"/>
        <v>0</v>
      </c>
      <c r="M20" s="13">
        <f t="shared" si="0"/>
        <v>0</v>
      </c>
      <c r="N20" s="13">
        <f t="shared" si="1"/>
        <v>0</v>
      </c>
      <c r="O20" s="13">
        <f t="shared" si="4"/>
        <v>0</v>
      </c>
      <c r="P20" s="13">
        <f t="shared" si="5"/>
        <v>0</v>
      </c>
    </row>
    <row r="21" spans="1:16" x14ac:dyDescent="0.2">
      <c r="A21" s="11">
        <v>9225</v>
      </c>
      <c r="B21" s="12">
        <v>18</v>
      </c>
      <c r="C21" s="171">
        <f>SUMIFS('Contact Hours'!F:F,'Contact Hours'!$A:$A,$A21,'Contact Hours'!$C:$C,$B21)</f>
        <v>0</v>
      </c>
      <c r="D21" s="171">
        <f>SUMIFS('Contact Hours'!G:G,'Contact Hours'!$A:$A,$A21,'Contact Hours'!$C:$C,$B21)</f>
        <v>0</v>
      </c>
      <c r="E21" s="171">
        <f>SUMIFS('Contact Hours'!H:H,'Contact Hours'!$A:$A,$A21,'Contact Hours'!$C:$C,$B21)</f>
        <v>0</v>
      </c>
      <c r="F21" s="171">
        <f>SUMIFS('Contact Hours'!I:I,'Contact Hours'!$A:$A,$A21,'Contact Hours'!$C:$C,$B21)</f>
        <v>0</v>
      </c>
      <c r="G21" s="171">
        <f>SUMIFS('Contact Hours'!J:J,'Contact Hours'!$A:$A,$A21,'Contact Hours'!$C:$C,$B21)</f>
        <v>0</v>
      </c>
      <c r="H21" s="171">
        <f>SUMIFS('Contact Hours'!K:K,'Contact Hours'!$A:$A,$A21,'Contact Hours'!$C:$C,$B21)</f>
        <v>56048</v>
      </c>
      <c r="I21" s="171">
        <f>SUMIFS('Contact Hours'!L:L,'Contact Hours'!$A:$A,$A21,'Contact Hours'!$C:$C,$B21)</f>
        <v>0</v>
      </c>
      <c r="J21" s="171">
        <f>SUMIFS('Contact Hours'!M:M,'Contact Hours'!$A:$A,$A21,'Contact Hours'!$C:$C,$B21)</f>
        <v>0</v>
      </c>
      <c r="K21" s="13">
        <f t="shared" si="2"/>
        <v>0</v>
      </c>
      <c r="L21" s="13">
        <f t="shared" si="3"/>
        <v>56048</v>
      </c>
      <c r="M21" s="13">
        <f t="shared" si="0"/>
        <v>0</v>
      </c>
      <c r="N21" s="13">
        <f t="shared" si="1"/>
        <v>5604.8</v>
      </c>
      <c r="O21" s="13">
        <f t="shared" si="4"/>
        <v>0</v>
      </c>
      <c r="P21" s="13">
        <f t="shared" si="5"/>
        <v>61652.800000000003</v>
      </c>
    </row>
    <row r="22" spans="1:16" x14ac:dyDescent="0.2">
      <c r="A22" s="11">
        <v>9225</v>
      </c>
      <c r="B22" s="12">
        <v>19</v>
      </c>
      <c r="C22" s="171">
        <f>SUMIFS('Contact Hours'!F:F,'Contact Hours'!$A:$A,$A22,'Contact Hours'!$C:$C,$B22)</f>
        <v>0</v>
      </c>
      <c r="D22" s="171">
        <f>SUMIFS('Contact Hours'!G:G,'Contact Hours'!$A:$A,$A22,'Contact Hours'!$C:$C,$B22)</f>
        <v>79776</v>
      </c>
      <c r="E22" s="171">
        <f>SUMIFS('Contact Hours'!H:H,'Contact Hours'!$A:$A,$A22,'Contact Hours'!$C:$C,$B22)</f>
        <v>47456</v>
      </c>
      <c r="F22" s="171">
        <f>SUMIFS('Contact Hours'!I:I,'Contact Hours'!$A:$A,$A22,'Contact Hours'!$C:$C,$B22)</f>
        <v>0</v>
      </c>
      <c r="G22" s="171">
        <f>SUMIFS('Contact Hours'!J:J,'Contact Hours'!$A:$A,$A22,'Contact Hours'!$C:$C,$B22)</f>
        <v>0</v>
      </c>
      <c r="H22" s="171">
        <f>SUMIFS('Contact Hours'!K:K,'Contact Hours'!$A:$A,$A22,'Contact Hours'!$C:$C,$B22)</f>
        <v>3888</v>
      </c>
      <c r="I22" s="171">
        <f>SUMIFS('Contact Hours'!L:L,'Contact Hours'!$A:$A,$A22,'Contact Hours'!$C:$C,$B22)</f>
        <v>0</v>
      </c>
      <c r="J22" s="171">
        <f>SUMIFS('Contact Hours'!M:M,'Contact Hours'!$A:$A,$A22,'Contact Hours'!$C:$C,$B22)</f>
        <v>0</v>
      </c>
      <c r="K22" s="13">
        <f t="shared" si="2"/>
        <v>127232</v>
      </c>
      <c r="L22" s="13">
        <f t="shared" si="3"/>
        <v>3888</v>
      </c>
      <c r="M22" s="13">
        <f t="shared" si="0"/>
        <v>12723.2</v>
      </c>
      <c r="N22" s="13">
        <f t="shared" si="1"/>
        <v>388.8</v>
      </c>
      <c r="O22" s="13">
        <f t="shared" si="4"/>
        <v>139955.20000000001</v>
      </c>
      <c r="P22" s="13">
        <f t="shared" si="5"/>
        <v>4276.8</v>
      </c>
    </row>
    <row r="23" spans="1:16" x14ac:dyDescent="0.2">
      <c r="A23" s="11">
        <v>9225</v>
      </c>
      <c r="B23" s="12">
        <v>20</v>
      </c>
      <c r="C23" s="171">
        <f>SUMIFS('Contact Hours'!F:F,'Contact Hours'!$A:$A,$A23,'Contact Hours'!$C:$C,$B23)</f>
        <v>0</v>
      </c>
      <c r="D23" s="171">
        <f>SUMIFS('Contact Hours'!G:G,'Contact Hours'!$A:$A,$A23,'Contact Hours'!$C:$C,$B23)</f>
        <v>0</v>
      </c>
      <c r="E23" s="171">
        <f>SUMIFS('Contact Hours'!H:H,'Contact Hours'!$A:$A,$A23,'Contact Hours'!$C:$C,$B23)</f>
        <v>0</v>
      </c>
      <c r="F23" s="171">
        <f>SUMIFS('Contact Hours'!I:I,'Contact Hours'!$A:$A,$A23,'Contact Hours'!$C:$C,$B23)</f>
        <v>0</v>
      </c>
      <c r="G23" s="171">
        <f>SUMIFS('Contact Hours'!J:J,'Contact Hours'!$A:$A,$A23,'Contact Hours'!$C:$C,$B23)</f>
        <v>134672</v>
      </c>
      <c r="H23" s="171">
        <f>SUMIFS('Contact Hours'!K:K,'Contact Hours'!$A:$A,$A23,'Contact Hours'!$C:$C,$B23)</f>
        <v>0</v>
      </c>
      <c r="I23" s="171">
        <f>SUMIFS('Contact Hours'!L:L,'Contact Hours'!$A:$A,$A23,'Contact Hours'!$C:$C,$B23)</f>
        <v>0</v>
      </c>
      <c r="J23" s="171">
        <f>SUMIFS('Contact Hours'!M:M,'Contact Hours'!$A:$A,$A23,'Contact Hours'!$C:$C,$B23)</f>
        <v>0</v>
      </c>
      <c r="K23" s="13">
        <f t="shared" si="2"/>
        <v>0</v>
      </c>
      <c r="L23" s="13">
        <f t="shared" si="3"/>
        <v>134672</v>
      </c>
      <c r="M23" s="13">
        <f t="shared" si="0"/>
        <v>0</v>
      </c>
      <c r="N23" s="13">
        <f t="shared" si="1"/>
        <v>0</v>
      </c>
      <c r="O23" s="13">
        <f t="shared" si="4"/>
        <v>0</v>
      </c>
      <c r="P23" s="13">
        <f t="shared" si="5"/>
        <v>134672</v>
      </c>
    </row>
    <row r="24" spans="1:16" x14ac:dyDescent="0.2">
      <c r="A24" s="11">
        <v>9225</v>
      </c>
      <c r="B24" s="12">
        <v>21</v>
      </c>
      <c r="C24" s="171">
        <f>SUMIFS('Contact Hours'!F:F,'Contact Hours'!$A:$A,$A24,'Contact Hours'!$C:$C,$B24)</f>
        <v>0</v>
      </c>
      <c r="D24" s="171">
        <f>SUMIFS('Contact Hours'!G:G,'Contact Hours'!$A:$A,$A24,'Contact Hours'!$C:$C,$B24)</f>
        <v>0</v>
      </c>
      <c r="E24" s="171">
        <f>SUMIFS('Contact Hours'!H:H,'Contact Hours'!$A:$A,$A24,'Contact Hours'!$C:$C,$B24)</f>
        <v>0</v>
      </c>
      <c r="F24" s="171">
        <f>SUMIFS('Contact Hours'!I:I,'Contact Hours'!$A:$A,$A24,'Contact Hours'!$C:$C,$B24)</f>
        <v>0</v>
      </c>
      <c r="G24" s="171">
        <f>SUMIFS('Contact Hours'!J:J,'Contact Hours'!$A:$A,$A24,'Contact Hours'!$C:$C,$B24)</f>
        <v>36800</v>
      </c>
      <c r="H24" s="171">
        <f>SUMIFS('Contact Hours'!K:K,'Contact Hours'!$A:$A,$A24,'Contact Hours'!$C:$C,$B24)</f>
        <v>0</v>
      </c>
      <c r="I24" s="171">
        <f>SUMIFS('Contact Hours'!L:L,'Contact Hours'!$A:$A,$A24,'Contact Hours'!$C:$C,$B24)</f>
        <v>29236</v>
      </c>
      <c r="J24" s="171">
        <f>SUMIFS('Contact Hours'!M:M,'Contact Hours'!$A:$A,$A24,'Contact Hours'!$C:$C,$B24)</f>
        <v>0</v>
      </c>
      <c r="K24" s="13">
        <f t="shared" si="2"/>
        <v>0</v>
      </c>
      <c r="L24" s="13">
        <f t="shared" si="3"/>
        <v>66036</v>
      </c>
      <c r="M24" s="13">
        <f t="shared" si="0"/>
        <v>0</v>
      </c>
      <c r="N24" s="13">
        <f t="shared" si="1"/>
        <v>0</v>
      </c>
      <c r="O24" s="13">
        <f t="shared" si="4"/>
        <v>0</v>
      </c>
      <c r="P24" s="13">
        <f t="shared" si="5"/>
        <v>66036</v>
      </c>
    </row>
    <row r="25" spans="1:16" x14ac:dyDescent="0.2">
      <c r="A25" s="11">
        <v>9225</v>
      </c>
      <c r="B25" s="12">
        <v>22</v>
      </c>
      <c r="C25" s="171">
        <f>SUMIFS('Contact Hours'!F:F,'Contact Hours'!$A:$A,$A25,'Contact Hours'!$C:$C,$B25)</f>
        <v>0</v>
      </c>
      <c r="D25" s="171">
        <f>SUMIFS('Contact Hours'!G:G,'Contact Hours'!$A:$A,$A25,'Contact Hours'!$C:$C,$B25)</f>
        <v>0</v>
      </c>
      <c r="E25" s="171">
        <f>SUMIFS('Contact Hours'!H:H,'Contact Hours'!$A:$A,$A25,'Contact Hours'!$C:$C,$B25)</f>
        <v>0</v>
      </c>
      <c r="F25" s="171">
        <f>SUMIFS('Contact Hours'!I:I,'Contact Hours'!$A:$A,$A25,'Contact Hours'!$C:$C,$B25)</f>
        <v>0</v>
      </c>
      <c r="G25" s="171">
        <f>SUMIFS('Contact Hours'!J:J,'Contact Hours'!$A:$A,$A25,'Contact Hours'!$C:$C,$B25)</f>
        <v>31488</v>
      </c>
      <c r="H25" s="171">
        <f>SUMIFS('Contact Hours'!K:K,'Contact Hours'!$A:$A,$A25,'Contact Hours'!$C:$C,$B25)</f>
        <v>0</v>
      </c>
      <c r="I25" s="171">
        <f>SUMIFS('Contact Hours'!L:L,'Contact Hours'!$A:$A,$A25,'Contact Hours'!$C:$C,$B25)</f>
        <v>0</v>
      </c>
      <c r="J25" s="171">
        <f>SUMIFS('Contact Hours'!M:M,'Contact Hours'!$A:$A,$A25,'Contact Hours'!$C:$C,$B25)</f>
        <v>0</v>
      </c>
      <c r="K25" s="13">
        <f t="shared" si="2"/>
        <v>0</v>
      </c>
      <c r="L25" s="13">
        <f t="shared" si="3"/>
        <v>31488</v>
      </c>
      <c r="M25" s="13">
        <f t="shared" si="0"/>
        <v>0</v>
      </c>
      <c r="N25" s="13">
        <f t="shared" si="1"/>
        <v>0</v>
      </c>
      <c r="O25" s="13">
        <f t="shared" si="4"/>
        <v>0</v>
      </c>
      <c r="P25" s="13">
        <f t="shared" si="5"/>
        <v>31488</v>
      </c>
    </row>
    <row r="26" spans="1:16" x14ac:dyDescent="0.2">
      <c r="A26" s="11">
        <v>9225</v>
      </c>
      <c r="B26" s="12">
        <v>23</v>
      </c>
      <c r="C26" s="171">
        <f>SUMIFS('Contact Hours'!F:F,'Contact Hours'!$A:$A,$A26,'Contact Hours'!$C:$C,$B26)</f>
        <v>0</v>
      </c>
      <c r="D26" s="171">
        <f>SUMIFS('Contact Hours'!G:G,'Contact Hours'!$A:$A,$A26,'Contact Hours'!$C:$C,$B26)</f>
        <v>0</v>
      </c>
      <c r="E26" s="171">
        <f>SUMIFS('Contact Hours'!H:H,'Contact Hours'!$A:$A,$A26,'Contact Hours'!$C:$C,$B26)</f>
        <v>0</v>
      </c>
      <c r="F26" s="171">
        <f>SUMIFS('Contact Hours'!I:I,'Contact Hours'!$A:$A,$A26,'Contact Hours'!$C:$C,$B26)</f>
        <v>0</v>
      </c>
      <c r="G26" s="171">
        <f>SUMIFS('Contact Hours'!J:J,'Contact Hours'!$A:$A,$A26,'Contact Hours'!$C:$C,$B26)</f>
        <v>0</v>
      </c>
      <c r="H26" s="171">
        <f>SUMIFS('Contact Hours'!K:K,'Contact Hours'!$A:$A,$A26,'Contact Hours'!$C:$C,$B26)</f>
        <v>0</v>
      </c>
      <c r="I26" s="171">
        <f>SUMIFS('Contact Hours'!L:L,'Contact Hours'!$A:$A,$A26,'Contact Hours'!$C:$C,$B26)</f>
        <v>0</v>
      </c>
      <c r="J26" s="171">
        <f>SUMIFS('Contact Hours'!M:M,'Contact Hours'!$A:$A,$A26,'Contact Hours'!$C:$C,$B26)</f>
        <v>0</v>
      </c>
      <c r="K26" s="13">
        <f t="shared" si="2"/>
        <v>0</v>
      </c>
      <c r="L26" s="13">
        <f t="shared" si="3"/>
        <v>0</v>
      </c>
      <c r="M26" s="13">
        <f t="shared" si="0"/>
        <v>0</v>
      </c>
      <c r="N26" s="13">
        <f t="shared" si="1"/>
        <v>0</v>
      </c>
      <c r="O26" s="13">
        <f t="shared" si="4"/>
        <v>0</v>
      </c>
      <c r="P26" s="13">
        <f t="shared" si="5"/>
        <v>0</v>
      </c>
    </row>
    <row r="27" spans="1:16" x14ac:dyDescent="0.2">
      <c r="A27" s="11">
        <v>9225</v>
      </c>
      <c r="B27" s="12">
        <v>24</v>
      </c>
      <c r="C27" s="171">
        <f>SUMIFS('Contact Hours'!F:F,'Contact Hours'!$A:$A,$A27,'Contact Hours'!$C:$C,$B27)</f>
        <v>0</v>
      </c>
      <c r="D27" s="171">
        <f>SUMIFS('Contact Hours'!G:G,'Contact Hours'!$A:$A,$A27,'Contact Hours'!$C:$C,$B27)</f>
        <v>0</v>
      </c>
      <c r="E27" s="171">
        <f>SUMIFS('Contact Hours'!H:H,'Contact Hours'!$A:$A,$A27,'Contact Hours'!$C:$C,$B27)</f>
        <v>0</v>
      </c>
      <c r="F27" s="171">
        <f>SUMIFS('Contact Hours'!I:I,'Contact Hours'!$A:$A,$A27,'Contact Hours'!$C:$C,$B27)</f>
        <v>0</v>
      </c>
      <c r="G27" s="171">
        <f>SUMIFS('Contact Hours'!J:J,'Contact Hours'!$A:$A,$A27,'Contact Hours'!$C:$C,$B27)</f>
        <v>0</v>
      </c>
      <c r="H27" s="171">
        <f>SUMIFS('Contact Hours'!K:K,'Contact Hours'!$A:$A,$A27,'Contact Hours'!$C:$C,$B27)</f>
        <v>0</v>
      </c>
      <c r="I27" s="171">
        <f>SUMIFS('Contact Hours'!L:L,'Contact Hours'!$A:$A,$A27,'Contact Hours'!$C:$C,$B27)</f>
        <v>0</v>
      </c>
      <c r="J27" s="171">
        <f>SUMIFS('Contact Hours'!M:M,'Contact Hours'!$A:$A,$A27,'Contact Hours'!$C:$C,$B27)</f>
        <v>0</v>
      </c>
      <c r="K27" s="13">
        <f t="shared" si="2"/>
        <v>0</v>
      </c>
      <c r="L27" s="13">
        <f t="shared" si="3"/>
        <v>0</v>
      </c>
      <c r="M27" s="13">
        <f t="shared" si="0"/>
        <v>0</v>
      </c>
      <c r="N27" s="13">
        <f t="shared" si="1"/>
        <v>0</v>
      </c>
      <c r="O27" s="13">
        <f t="shared" si="4"/>
        <v>0</v>
      </c>
      <c r="P27" s="13">
        <f t="shared" si="5"/>
        <v>0</v>
      </c>
    </row>
    <row r="28" spans="1:16" x14ac:dyDescent="0.2">
      <c r="A28" s="11">
        <v>9225</v>
      </c>
      <c r="B28" s="12">
        <v>25</v>
      </c>
      <c r="C28" s="171">
        <f>SUMIFS('Contact Hours'!F:F,'Contact Hours'!$A:$A,$A28,'Contact Hours'!$C:$C,$B28)</f>
        <v>237936</v>
      </c>
      <c r="D28" s="171">
        <f>SUMIFS('Contact Hours'!G:G,'Contact Hours'!$A:$A,$A28,'Contact Hours'!$C:$C,$B28)</f>
        <v>0</v>
      </c>
      <c r="E28" s="171">
        <f>SUMIFS('Contact Hours'!H:H,'Contact Hours'!$A:$A,$A28,'Contact Hours'!$C:$C,$B28)</f>
        <v>0</v>
      </c>
      <c r="F28" s="171">
        <f>SUMIFS('Contact Hours'!I:I,'Contact Hours'!$A:$A,$A28,'Contact Hours'!$C:$C,$B28)</f>
        <v>0</v>
      </c>
      <c r="G28" s="171">
        <f>SUMIFS('Contact Hours'!J:J,'Contact Hours'!$A:$A,$A28,'Contact Hours'!$C:$C,$B28)</f>
        <v>7008</v>
      </c>
      <c r="H28" s="171">
        <f>SUMIFS('Contact Hours'!K:K,'Contact Hours'!$A:$A,$A28,'Contact Hours'!$C:$C,$B28)</f>
        <v>0</v>
      </c>
      <c r="I28" s="171">
        <f>SUMIFS('Contact Hours'!L:L,'Contact Hours'!$A:$A,$A28,'Contact Hours'!$C:$C,$B28)</f>
        <v>0</v>
      </c>
      <c r="J28" s="171">
        <f>SUMIFS('Contact Hours'!M:M,'Contact Hours'!$A:$A,$A28,'Contact Hours'!$C:$C,$B28)</f>
        <v>0</v>
      </c>
      <c r="K28" s="13">
        <f t="shared" si="2"/>
        <v>237936</v>
      </c>
      <c r="L28" s="13">
        <f t="shared" si="3"/>
        <v>7008</v>
      </c>
      <c r="M28" s="13">
        <f t="shared" si="0"/>
        <v>0</v>
      </c>
      <c r="N28" s="13">
        <f t="shared" si="1"/>
        <v>0</v>
      </c>
      <c r="O28" s="13">
        <f t="shared" si="4"/>
        <v>237936</v>
      </c>
      <c r="P28" s="13">
        <f t="shared" si="5"/>
        <v>7008</v>
      </c>
    </row>
    <row r="29" spans="1:16" x14ac:dyDescent="0.2">
      <c r="A29" s="11">
        <v>9225</v>
      </c>
      <c r="B29" s="12">
        <v>26</v>
      </c>
      <c r="C29" s="171">
        <f>SUMIFS('Contact Hours'!F:F,'Contact Hours'!$A:$A,$A29,'Contact Hours'!$C:$C,$B29)</f>
        <v>70368</v>
      </c>
      <c r="D29" s="171">
        <f>SUMIFS('Contact Hours'!G:G,'Contact Hours'!$A:$A,$A29,'Contact Hours'!$C:$C,$B29)</f>
        <v>0</v>
      </c>
      <c r="E29" s="171">
        <f>SUMIFS('Contact Hours'!H:H,'Contact Hours'!$A:$A,$A29,'Contact Hours'!$C:$C,$B29)</f>
        <v>0</v>
      </c>
      <c r="F29" s="171">
        <f>SUMIFS('Contact Hours'!I:I,'Contact Hours'!$A:$A,$A29,'Contact Hours'!$C:$C,$B29)</f>
        <v>0</v>
      </c>
      <c r="G29" s="171">
        <f>SUMIFS('Contact Hours'!J:J,'Contact Hours'!$A:$A,$A29,'Contact Hours'!$C:$C,$B29)</f>
        <v>28896</v>
      </c>
      <c r="H29" s="171">
        <f>SUMIFS('Contact Hours'!K:K,'Contact Hours'!$A:$A,$A29,'Contact Hours'!$C:$C,$B29)</f>
        <v>0</v>
      </c>
      <c r="I29" s="171">
        <f>SUMIFS('Contact Hours'!L:L,'Contact Hours'!$A:$A,$A29,'Contact Hours'!$C:$C,$B29)</f>
        <v>0</v>
      </c>
      <c r="J29" s="171">
        <f>SUMIFS('Contact Hours'!M:M,'Contact Hours'!$A:$A,$A29,'Contact Hours'!$C:$C,$B29)</f>
        <v>0</v>
      </c>
      <c r="K29" s="13">
        <f t="shared" si="2"/>
        <v>70368</v>
      </c>
      <c r="L29" s="13">
        <f t="shared" si="3"/>
        <v>28896</v>
      </c>
      <c r="M29" s="13">
        <f t="shared" si="0"/>
        <v>0</v>
      </c>
      <c r="N29" s="13">
        <f t="shared" si="1"/>
        <v>0</v>
      </c>
      <c r="O29" s="13">
        <f t="shared" si="4"/>
        <v>70368</v>
      </c>
      <c r="P29" s="13">
        <f t="shared" si="5"/>
        <v>28896</v>
      </c>
    </row>
    <row r="30" spans="1:16" x14ac:dyDescent="0.2">
      <c r="A30" s="11">
        <v>9225</v>
      </c>
      <c r="B30" s="12">
        <v>27</v>
      </c>
      <c r="C30" s="171">
        <f>SUMIFS('Contact Hours'!F:F,'Contact Hours'!$A:$A,$A30,'Contact Hours'!$C:$C,$B30)</f>
        <v>0</v>
      </c>
      <c r="D30" s="171">
        <f>SUMIFS('Contact Hours'!G:G,'Contact Hours'!$A:$A,$A30,'Contact Hours'!$C:$C,$B30)</f>
        <v>0</v>
      </c>
      <c r="E30" s="171">
        <f>SUMIFS('Contact Hours'!H:H,'Contact Hours'!$A:$A,$A30,'Contact Hours'!$C:$C,$B30)</f>
        <v>0</v>
      </c>
      <c r="F30" s="171">
        <f>SUMIFS('Contact Hours'!I:I,'Contact Hours'!$A:$A,$A30,'Contact Hours'!$C:$C,$B30)</f>
        <v>0</v>
      </c>
      <c r="G30" s="171">
        <f>SUMIFS('Contact Hours'!J:J,'Contact Hours'!$A:$A,$A30,'Contact Hours'!$C:$C,$B30)</f>
        <v>0</v>
      </c>
      <c r="H30" s="171">
        <f>SUMIFS('Contact Hours'!K:K,'Contact Hours'!$A:$A,$A30,'Contact Hours'!$C:$C,$B30)</f>
        <v>0</v>
      </c>
      <c r="I30" s="171">
        <f>SUMIFS('Contact Hours'!L:L,'Contact Hours'!$A:$A,$A30,'Contact Hours'!$C:$C,$B30)</f>
        <v>0</v>
      </c>
      <c r="J30" s="171">
        <f>SUMIFS('Contact Hours'!M:M,'Contact Hours'!$A:$A,$A30,'Contact Hours'!$C:$C,$B30)</f>
        <v>0</v>
      </c>
      <c r="K30" s="13">
        <f t="shared" si="2"/>
        <v>0</v>
      </c>
      <c r="L30" s="13">
        <f t="shared" si="3"/>
        <v>0</v>
      </c>
      <c r="M30" s="13">
        <f t="shared" si="0"/>
        <v>0</v>
      </c>
      <c r="N30" s="13">
        <f t="shared" si="1"/>
        <v>0</v>
      </c>
      <c r="O30" s="13">
        <f t="shared" si="4"/>
        <v>0</v>
      </c>
      <c r="P30" s="13">
        <f t="shared" si="5"/>
        <v>0</v>
      </c>
    </row>
    <row r="31" spans="1:16" x14ac:dyDescent="0.2">
      <c r="A31" s="11">
        <v>9932</v>
      </c>
      <c r="B31" s="12">
        <v>1</v>
      </c>
      <c r="C31" s="171">
        <f>SUMIFS('Contact Hours'!F:F,'Contact Hours'!$A:$A,$A31,'Contact Hours'!$C:$C,$B31)</f>
        <v>0</v>
      </c>
      <c r="D31" s="171">
        <f>SUMIFS('Contact Hours'!G:G,'Contact Hours'!$A:$A,$A31,'Contact Hours'!$C:$C,$B31)</f>
        <v>0</v>
      </c>
      <c r="E31" s="171">
        <f>SUMIFS('Contact Hours'!H:H,'Contact Hours'!$A:$A,$A31,'Contact Hours'!$C:$C,$B31)</f>
        <v>0</v>
      </c>
      <c r="F31" s="171">
        <f>SUMIFS('Contact Hours'!I:I,'Contact Hours'!$A:$A,$A31,'Contact Hours'!$C:$C,$B31)</f>
        <v>0</v>
      </c>
      <c r="G31" s="171">
        <f>SUMIFS('Contact Hours'!J:J,'Contact Hours'!$A:$A,$A31,'Contact Hours'!$C:$C,$B31)</f>
        <v>0</v>
      </c>
      <c r="H31" s="171">
        <f>SUMIFS('Contact Hours'!K:K,'Contact Hours'!$A:$A,$A31,'Contact Hours'!$C:$C,$B31)</f>
        <v>0</v>
      </c>
      <c r="I31" s="171">
        <f>SUMIFS('Contact Hours'!L:L,'Contact Hours'!$A:$A,$A31,'Contact Hours'!$C:$C,$B31)</f>
        <v>0</v>
      </c>
      <c r="J31" s="171">
        <f>SUMIFS('Contact Hours'!M:M,'Contact Hours'!$A:$A,$A31,'Contact Hours'!$C:$C,$B31)</f>
        <v>0</v>
      </c>
      <c r="K31" s="13">
        <f t="shared" si="2"/>
        <v>0</v>
      </c>
      <c r="L31" s="13">
        <f t="shared" si="3"/>
        <v>0</v>
      </c>
      <c r="M31" s="13">
        <f t="shared" si="0"/>
        <v>0</v>
      </c>
      <c r="N31" s="13">
        <f t="shared" si="1"/>
        <v>0</v>
      </c>
      <c r="O31" s="13">
        <f t="shared" si="4"/>
        <v>0</v>
      </c>
      <c r="P31" s="13">
        <f t="shared" si="5"/>
        <v>0</v>
      </c>
    </row>
    <row r="32" spans="1:16" x14ac:dyDescent="0.2">
      <c r="A32" s="11">
        <v>9932</v>
      </c>
      <c r="B32" s="12">
        <v>2</v>
      </c>
      <c r="C32" s="171">
        <f>SUMIFS('Contact Hours'!F:F,'Contact Hours'!$A:$A,$A32,'Contact Hours'!$C:$C,$B32)</f>
        <v>0</v>
      </c>
      <c r="D32" s="171">
        <f>SUMIFS('Contact Hours'!G:G,'Contact Hours'!$A:$A,$A32,'Contact Hours'!$C:$C,$B32)</f>
        <v>0</v>
      </c>
      <c r="E32" s="171">
        <f>SUMIFS('Contact Hours'!H:H,'Contact Hours'!$A:$A,$A32,'Contact Hours'!$C:$C,$B32)</f>
        <v>0</v>
      </c>
      <c r="F32" s="171">
        <f>SUMIFS('Contact Hours'!I:I,'Contact Hours'!$A:$A,$A32,'Contact Hours'!$C:$C,$B32)</f>
        <v>0</v>
      </c>
      <c r="G32" s="171">
        <f>SUMIFS('Contact Hours'!J:J,'Contact Hours'!$A:$A,$A32,'Contact Hours'!$C:$C,$B32)</f>
        <v>24432</v>
      </c>
      <c r="H32" s="171">
        <f>SUMIFS('Contact Hours'!K:K,'Contact Hours'!$A:$A,$A32,'Contact Hours'!$C:$C,$B32)</f>
        <v>0</v>
      </c>
      <c r="I32" s="171">
        <f>SUMIFS('Contact Hours'!L:L,'Contact Hours'!$A:$A,$A32,'Contact Hours'!$C:$C,$B32)</f>
        <v>0</v>
      </c>
      <c r="J32" s="171">
        <f>SUMIFS('Contact Hours'!M:M,'Contact Hours'!$A:$A,$A32,'Contact Hours'!$C:$C,$B32)</f>
        <v>0</v>
      </c>
      <c r="K32" s="13">
        <f t="shared" si="2"/>
        <v>0</v>
      </c>
      <c r="L32" s="13">
        <f t="shared" si="3"/>
        <v>24432</v>
      </c>
      <c r="M32" s="13">
        <f t="shared" ref="M32:M140" si="6">IF(B32&lt;28,D32+E32,0)*0.1</f>
        <v>0</v>
      </c>
      <c r="N32" s="13">
        <f t="shared" ref="N32:N140" si="7">IF(B32&lt;28,H32+J32,0)*0.1</f>
        <v>0</v>
      </c>
      <c r="O32" s="13">
        <f t="shared" si="4"/>
        <v>0</v>
      </c>
      <c r="P32" s="13">
        <f t="shared" si="5"/>
        <v>24432</v>
      </c>
    </row>
    <row r="33" spans="1:16" x14ac:dyDescent="0.2">
      <c r="A33" s="11">
        <v>9932</v>
      </c>
      <c r="B33" s="12">
        <v>3</v>
      </c>
      <c r="C33" s="171">
        <f>SUMIFS('Contact Hours'!F:F,'Contact Hours'!$A:$A,$A33,'Contact Hours'!$C:$C,$B33)</f>
        <v>0</v>
      </c>
      <c r="D33" s="171">
        <f>SUMIFS('Contact Hours'!G:G,'Contact Hours'!$A:$A,$A33,'Contact Hours'!$C:$C,$B33)</f>
        <v>0</v>
      </c>
      <c r="E33" s="171">
        <f>SUMIFS('Contact Hours'!H:H,'Contact Hours'!$A:$A,$A33,'Contact Hours'!$C:$C,$B33)</f>
        <v>0</v>
      </c>
      <c r="F33" s="171">
        <f>SUMIFS('Contact Hours'!I:I,'Contact Hours'!$A:$A,$A33,'Contact Hours'!$C:$C,$B33)</f>
        <v>0</v>
      </c>
      <c r="G33" s="171">
        <f>SUMIFS('Contact Hours'!J:J,'Contact Hours'!$A:$A,$A33,'Contact Hours'!$C:$C,$B33)</f>
        <v>0</v>
      </c>
      <c r="H33" s="171">
        <f>SUMIFS('Contact Hours'!K:K,'Contact Hours'!$A:$A,$A33,'Contact Hours'!$C:$C,$B33)</f>
        <v>0</v>
      </c>
      <c r="I33" s="171">
        <f>SUMIFS('Contact Hours'!L:L,'Contact Hours'!$A:$A,$A33,'Contact Hours'!$C:$C,$B33)</f>
        <v>0</v>
      </c>
      <c r="J33" s="171">
        <f>SUMIFS('Contact Hours'!M:M,'Contact Hours'!$A:$A,$A33,'Contact Hours'!$C:$C,$B33)</f>
        <v>0</v>
      </c>
      <c r="K33" s="13">
        <f t="shared" si="2"/>
        <v>0</v>
      </c>
      <c r="L33" s="13">
        <f t="shared" si="3"/>
        <v>0</v>
      </c>
      <c r="M33" s="13">
        <f t="shared" si="6"/>
        <v>0</v>
      </c>
      <c r="N33" s="13">
        <f t="shared" si="7"/>
        <v>0</v>
      </c>
      <c r="O33" s="13">
        <f t="shared" si="4"/>
        <v>0</v>
      </c>
      <c r="P33" s="13">
        <f t="shared" si="5"/>
        <v>0</v>
      </c>
    </row>
    <row r="34" spans="1:16" x14ac:dyDescent="0.2">
      <c r="A34" s="11">
        <v>9932</v>
      </c>
      <c r="B34" s="12">
        <v>4</v>
      </c>
      <c r="C34" s="171">
        <f>SUMIFS('Contact Hours'!F:F,'Contact Hours'!$A:$A,$A34,'Contact Hours'!$C:$C,$B34)</f>
        <v>0</v>
      </c>
      <c r="D34" s="171">
        <f>SUMIFS('Contact Hours'!G:G,'Contact Hours'!$A:$A,$A34,'Contact Hours'!$C:$C,$B34)</f>
        <v>0</v>
      </c>
      <c r="E34" s="171">
        <f>SUMIFS('Contact Hours'!H:H,'Contact Hours'!$A:$A,$A34,'Contact Hours'!$C:$C,$B34)</f>
        <v>0</v>
      </c>
      <c r="F34" s="171">
        <f>SUMIFS('Contact Hours'!I:I,'Contact Hours'!$A:$A,$A34,'Contact Hours'!$C:$C,$B34)</f>
        <v>0</v>
      </c>
      <c r="G34" s="171">
        <f>SUMIFS('Contact Hours'!J:J,'Contact Hours'!$A:$A,$A34,'Contact Hours'!$C:$C,$B34)</f>
        <v>1056</v>
      </c>
      <c r="H34" s="171">
        <f>SUMIFS('Contact Hours'!K:K,'Contact Hours'!$A:$A,$A34,'Contact Hours'!$C:$C,$B34)</f>
        <v>0</v>
      </c>
      <c r="I34" s="171">
        <f>SUMIFS('Contact Hours'!L:L,'Contact Hours'!$A:$A,$A34,'Contact Hours'!$C:$C,$B34)</f>
        <v>0</v>
      </c>
      <c r="J34" s="171">
        <f>SUMIFS('Contact Hours'!M:M,'Contact Hours'!$A:$A,$A34,'Contact Hours'!$C:$C,$B34)</f>
        <v>0</v>
      </c>
      <c r="K34" s="13">
        <f t="shared" si="2"/>
        <v>0</v>
      </c>
      <c r="L34" s="13">
        <f t="shared" si="3"/>
        <v>1056</v>
      </c>
      <c r="M34" s="13">
        <f t="shared" si="6"/>
        <v>0</v>
      </c>
      <c r="N34" s="13">
        <f t="shared" si="7"/>
        <v>0</v>
      </c>
      <c r="O34" s="13">
        <f t="shared" si="4"/>
        <v>0</v>
      </c>
      <c r="P34" s="13">
        <f t="shared" si="5"/>
        <v>1056</v>
      </c>
    </row>
    <row r="35" spans="1:16" x14ac:dyDescent="0.2">
      <c r="A35" s="11">
        <v>9932</v>
      </c>
      <c r="B35" s="12">
        <v>5</v>
      </c>
      <c r="C35" s="171">
        <f>SUMIFS('Contact Hours'!F:F,'Contact Hours'!$A:$A,$A35,'Contact Hours'!$C:$C,$B35)</f>
        <v>0</v>
      </c>
      <c r="D35" s="171">
        <f>SUMIFS('Contact Hours'!G:G,'Contact Hours'!$A:$A,$A35,'Contact Hours'!$C:$C,$B35)</f>
        <v>0</v>
      </c>
      <c r="E35" s="171">
        <f>SUMIFS('Contact Hours'!H:H,'Contact Hours'!$A:$A,$A35,'Contact Hours'!$C:$C,$B35)</f>
        <v>0</v>
      </c>
      <c r="F35" s="171">
        <f>SUMIFS('Contact Hours'!I:I,'Contact Hours'!$A:$A,$A35,'Contact Hours'!$C:$C,$B35)</f>
        <v>0</v>
      </c>
      <c r="G35" s="171">
        <f>SUMIFS('Contact Hours'!J:J,'Contact Hours'!$A:$A,$A35,'Contact Hours'!$C:$C,$B35)</f>
        <v>0</v>
      </c>
      <c r="H35" s="171">
        <f>SUMIFS('Contact Hours'!K:K,'Contact Hours'!$A:$A,$A35,'Contact Hours'!$C:$C,$B35)</f>
        <v>0</v>
      </c>
      <c r="I35" s="171">
        <f>SUMIFS('Contact Hours'!L:L,'Contact Hours'!$A:$A,$A35,'Contact Hours'!$C:$C,$B35)</f>
        <v>0</v>
      </c>
      <c r="J35" s="171">
        <f>SUMIFS('Contact Hours'!M:M,'Contact Hours'!$A:$A,$A35,'Contact Hours'!$C:$C,$B35)</f>
        <v>0</v>
      </c>
      <c r="K35" s="13">
        <f t="shared" si="2"/>
        <v>0</v>
      </c>
      <c r="L35" s="13">
        <f t="shared" si="3"/>
        <v>0</v>
      </c>
      <c r="M35" s="13">
        <f t="shared" si="6"/>
        <v>0</v>
      </c>
      <c r="N35" s="13">
        <f t="shared" si="7"/>
        <v>0</v>
      </c>
      <c r="O35" s="13">
        <f t="shared" si="4"/>
        <v>0</v>
      </c>
      <c r="P35" s="13">
        <f t="shared" si="5"/>
        <v>0</v>
      </c>
    </row>
    <row r="36" spans="1:16" x14ac:dyDescent="0.2">
      <c r="A36" s="11">
        <v>9932</v>
      </c>
      <c r="B36" s="12">
        <v>6</v>
      </c>
      <c r="C36" s="171">
        <f>SUMIFS('Contact Hours'!F:F,'Contact Hours'!$A:$A,$A36,'Contact Hours'!$C:$C,$B36)</f>
        <v>0</v>
      </c>
      <c r="D36" s="171">
        <f>SUMIFS('Contact Hours'!G:G,'Contact Hours'!$A:$A,$A36,'Contact Hours'!$C:$C,$B36)</f>
        <v>0</v>
      </c>
      <c r="E36" s="171">
        <f>SUMIFS('Contact Hours'!H:H,'Contact Hours'!$A:$A,$A36,'Contact Hours'!$C:$C,$B36)</f>
        <v>0</v>
      </c>
      <c r="F36" s="171">
        <f>SUMIFS('Contact Hours'!I:I,'Contact Hours'!$A:$A,$A36,'Contact Hours'!$C:$C,$B36)</f>
        <v>0</v>
      </c>
      <c r="G36" s="171">
        <f>SUMIFS('Contact Hours'!J:J,'Contact Hours'!$A:$A,$A36,'Contact Hours'!$C:$C,$B36)</f>
        <v>0</v>
      </c>
      <c r="H36" s="171">
        <f>SUMIFS('Contact Hours'!K:K,'Contact Hours'!$A:$A,$A36,'Contact Hours'!$C:$C,$B36)</f>
        <v>0</v>
      </c>
      <c r="I36" s="171">
        <f>SUMIFS('Contact Hours'!L:L,'Contact Hours'!$A:$A,$A36,'Contact Hours'!$C:$C,$B36)</f>
        <v>0</v>
      </c>
      <c r="J36" s="171">
        <f>SUMIFS('Contact Hours'!M:M,'Contact Hours'!$A:$A,$A36,'Contact Hours'!$C:$C,$B36)</f>
        <v>0</v>
      </c>
      <c r="K36" s="13">
        <f t="shared" si="2"/>
        <v>0</v>
      </c>
      <c r="L36" s="13">
        <f t="shared" si="3"/>
        <v>0</v>
      </c>
      <c r="M36" s="13">
        <f t="shared" si="6"/>
        <v>0</v>
      </c>
      <c r="N36" s="13">
        <f t="shared" si="7"/>
        <v>0</v>
      </c>
      <c r="O36" s="13">
        <f t="shared" si="4"/>
        <v>0</v>
      </c>
      <c r="P36" s="13">
        <f t="shared" si="5"/>
        <v>0</v>
      </c>
    </row>
    <row r="37" spans="1:16" x14ac:dyDescent="0.2">
      <c r="A37" s="11">
        <v>9932</v>
      </c>
      <c r="B37" s="12">
        <v>7</v>
      </c>
      <c r="C37" s="171">
        <f>SUMIFS('Contact Hours'!F:F,'Contact Hours'!$A:$A,$A37,'Contact Hours'!$C:$C,$B37)</f>
        <v>0</v>
      </c>
      <c r="D37" s="171">
        <f>SUMIFS('Contact Hours'!G:G,'Contact Hours'!$A:$A,$A37,'Contact Hours'!$C:$C,$B37)</f>
        <v>0</v>
      </c>
      <c r="E37" s="171">
        <f>SUMIFS('Contact Hours'!H:H,'Contact Hours'!$A:$A,$A37,'Contact Hours'!$C:$C,$B37)</f>
        <v>0</v>
      </c>
      <c r="F37" s="171">
        <f>SUMIFS('Contact Hours'!I:I,'Contact Hours'!$A:$A,$A37,'Contact Hours'!$C:$C,$B37)</f>
        <v>0</v>
      </c>
      <c r="G37" s="171">
        <f>SUMIFS('Contact Hours'!J:J,'Contact Hours'!$A:$A,$A37,'Contact Hours'!$C:$C,$B37)</f>
        <v>0</v>
      </c>
      <c r="H37" s="171">
        <f>SUMIFS('Contact Hours'!K:K,'Contact Hours'!$A:$A,$A37,'Contact Hours'!$C:$C,$B37)</f>
        <v>0</v>
      </c>
      <c r="I37" s="171">
        <f>SUMIFS('Contact Hours'!L:L,'Contact Hours'!$A:$A,$A37,'Contact Hours'!$C:$C,$B37)</f>
        <v>0</v>
      </c>
      <c r="J37" s="171">
        <f>SUMIFS('Contact Hours'!M:M,'Contact Hours'!$A:$A,$A37,'Contact Hours'!$C:$C,$B37)</f>
        <v>0</v>
      </c>
      <c r="K37" s="13">
        <f t="shared" si="2"/>
        <v>0</v>
      </c>
      <c r="L37" s="13">
        <f t="shared" si="3"/>
        <v>0</v>
      </c>
      <c r="M37" s="13">
        <f t="shared" si="6"/>
        <v>0</v>
      </c>
      <c r="N37" s="13">
        <f t="shared" si="7"/>
        <v>0</v>
      </c>
      <c r="O37" s="13">
        <f t="shared" si="4"/>
        <v>0</v>
      </c>
      <c r="P37" s="13">
        <f t="shared" si="5"/>
        <v>0</v>
      </c>
    </row>
    <row r="38" spans="1:16" x14ac:dyDescent="0.2">
      <c r="A38" s="11">
        <v>9932</v>
      </c>
      <c r="B38" s="12">
        <v>8</v>
      </c>
      <c r="C38" s="171">
        <f>SUMIFS('Contact Hours'!F:F,'Contact Hours'!$A:$A,$A38,'Contact Hours'!$C:$C,$B38)</f>
        <v>0</v>
      </c>
      <c r="D38" s="171">
        <f>SUMIFS('Contact Hours'!G:G,'Contact Hours'!$A:$A,$A38,'Contact Hours'!$C:$C,$B38)</f>
        <v>0</v>
      </c>
      <c r="E38" s="171">
        <f>SUMIFS('Contact Hours'!H:H,'Contact Hours'!$A:$A,$A38,'Contact Hours'!$C:$C,$B38)</f>
        <v>0</v>
      </c>
      <c r="F38" s="171">
        <f>SUMIFS('Contact Hours'!I:I,'Contact Hours'!$A:$A,$A38,'Contact Hours'!$C:$C,$B38)</f>
        <v>0</v>
      </c>
      <c r="G38" s="171">
        <f>SUMIFS('Contact Hours'!J:J,'Contact Hours'!$A:$A,$A38,'Contact Hours'!$C:$C,$B38)</f>
        <v>0</v>
      </c>
      <c r="H38" s="171">
        <f>SUMIFS('Contact Hours'!K:K,'Contact Hours'!$A:$A,$A38,'Contact Hours'!$C:$C,$B38)</f>
        <v>0</v>
      </c>
      <c r="I38" s="171">
        <f>SUMIFS('Contact Hours'!L:L,'Contact Hours'!$A:$A,$A38,'Contact Hours'!$C:$C,$B38)</f>
        <v>0</v>
      </c>
      <c r="J38" s="171">
        <f>SUMIFS('Contact Hours'!M:M,'Contact Hours'!$A:$A,$A38,'Contact Hours'!$C:$C,$B38)</f>
        <v>0</v>
      </c>
      <c r="K38" s="13">
        <f t="shared" si="2"/>
        <v>0</v>
      </c>
      <c r="L38" s="13">
        <f t="shared" si="3"/>
        <v>0</v>
      </c>
      <c r="M38" s="13">
        <f t="shared" si="6"/>
        <v>0</v>
      </c>
      <c r="N38" s="13">
        <f t="shared" si="7"/>
        <v>0</v>
      </c>
      <c r="O38" s="13">
        <f t="shared" si="4"/>
        <v>0</v>
      </c>
      <c r="P38" s="13">
        <f t="shared" si="5"/>
        <v>0</v>
      </c>
    </row>
    <row r="39" spans="1:16" x14ac:dyDescent="0.2">
      <c r="A39" s="11">
        <v>9932</v>
      </c>
      <c r="B39" s="12">
        <v>9</v>
      </c>
      <c r="C39" s="171">
        <f>SUMIFS('Contact Hours'!F:F,'Contact Hours'!$A:$A,$A39,'Contact Hours'!$C:$C,$B39)</f>
        <v>0</v>
      </c>
      <c r="D39" s="171">
        <f>SUMIFS('Contact Hours'!G:G,'Contact Hours'!$A:$A,$A39,'Contact Hours'!$C:$C,$B39)</f>
        <v>0</v>
      </c>
      <c r="E39" s="171">
        <f>SUMIFS('Contact Hours'!H:H,'Contact Hours'!$A:$A,$A39,'Contact Hours'!$C:$C,$B39)</f>
        <v>0</v>
      </c>
      <c r="F39" s="171">
        <f>SUMIFS('Contact Hours'!I:I,'Contact Hours'!$A:$A,$A39,'Contact Hours'!$C:$C,$B39)</f>
        <v>0</v>
      </c>
      <c r="G39" s="171">
        <f>SUMIFS('Contact Hours'!J:J,'Contact Hours'!$A:$A,$A39,'Contact Hours'!$C:$C,$B39)</f>
        <v>0</v>
      </c>
      <c r="H39" s="171">
        <f>SUMIFS('Contact Hours'!K:K,'Contact Hours'!$A:$A,$A39,'Contact Hours'!$C:$C,$B39)</f>
        <v>0</v>
      </c>
      <c r="I39" s="171">
        <f>SUMIFS('Contact Hours'!L:L,'Contact Hours'!$A:$A,$A39,'Contact Hours'!$C:$C,$B39)</f>
        <v>0</v>
      </c>
      <c r="J39" s="171">
        <f>SUMIFS('Contact Hours'!M:M,'Contact Hours'!$A:$A,$A39,'Contact Hours'!$C:$C,$B39)</f>
        <v>0</v>
      </c>
      <c r="K39" s="13">
        <f t="shared" si="2"/>
        <v>0</v>
      </c>
      <c r="L39" s="13">
        <f t="shared" si="3"/>
        <v>0</v>
      </c>
      <c r="M39" s="13">
        <f t="shared" si="6"/>
        <v>0</v>
      </c>
      <c r="N39" s="13">
        <f t="shared" si="7"/>
        <v>0</v>
      </c>
      <c r="O39" s="13">
        <f t="shared" si="4"/>
        <v>0</v>
      </c>
      <c r="P39" s="13">
        <f t="shared" si="5"/>
        <v>0</v>
      </c>
    </row>
    <row r="40" spans="1:16" x14ac:dyDescent="0.2">
      <c r="A40" s="11">
        <v>9932</v>
      </c>
      <c r="B40" s="12">
        <v>10</v>
      </c>
      <c r="C40" s="171">
        <f>SUMIFS('Contact Hours'!F:F,'Contact Hours'!$A:$A,$A40,'Contact Hours'!$C:$C,$B40)</f>
        <v>0</v>
      </c>
      <c r="D40" s="171">
        <f>SUMIFS('Contact Hours'!G:G,'Contact Hours'!$A:$A,$A40,'Contact Hours'!$C:$C,$B40)</f>
        <v>0</v>
      </c>
      <c r="E40" s="171">
        <f>SUMIFS('Contact Hours'!H:H,'Contact Hours'!$A:$A,$A40,'Contact Hours'!$C:$C,$B40)</f>
        <v>0</v>
      </c>
      <c r="F40" s="171">
        <f>SUMIFS('Contact Hours'!I:I,'Contact Hours'!$A:$A,$A40,'Contact Hours'!$C:$C,$B40)</f>
        <v>0</v>
      </c>
      <c r="G40" s="171">
        <f>SUMIFS('Contact Hours'!J:J,'Contact Hours'!$A:$A,$A40,'Contact Hours'!$C:$C,$B40)</f>
        <v>0</v>
      </c>
      <c r="H40" s="171">
        <f>SUMIFS('Contact Hours'!K:K,'Contact Hours'!$A:$A,$A40,'Contact Hours'!$C:$C,$B40)</f>
        <v>0</v>
      </c>
      <c r="I40" s="171">
        <f>SUMIFS('Contact Hours'!L:L,'Contact Hours'!$A:$A,$A40,'Contact Hours'!$C:$C,$B40)</f>
        <v>0</v>
      </c>
      <c r="J40" s="171">
        <f>SUMIFS('Contact Hours'!M:M,'Contact Hours'!$A:$A,$A40,'Contact Hours'!$C:$C,$B40)</f>
        <v>0</v>
      </c>
      <c r="K40" s="13">
        <f t="shared" si="2"/>
        <v>0</v>
      </c>
      <c r="L40" s="13">
        <f t="shared" si="3"/>
        <v>0</v>
      </c>
      <c r="M40" s="13">
        <f t="shared" si="6"/>
        <v>0</v>
      </c>
      <c r="N40" s="13">
        <f t="shared" si="7"/>
        <v>0</v>
      </c>
      <c r="O40" s="13">
        <f t="shared" si="4"/>
        <v>0</v>
      </c>
      <c r="P40" s="13">
        <f t="shared" si="5"/>
        <v>0</v>
      </c>
    </row>
    <row r="41" spans="1:16" x14ac:dyDescent="0.2">
      <c r="A41" s="11">
        <v>9932</v>
      </c>
      <c r="B41" s="12">
        <v>11</v>
      </c>
      <c r="C41" s="171">
        <f>SUMIFS('Contact Hours'!F:F,'Contact Hours'!$A:$A,$A41,'Contact Hours'!$C:$C,$B41)</f>
        <v>0</v>
      </c>
      <c r="D41" s="171">
        <f>SUMIFS('Contact Hours'!G:G,'Contact Hours'!$A:$A,$A41,'Contact Hours'!$C:$C,$B41)</f>
        <v>0</v>
      </c>
      <c r="E41" s="171">
        <f>SUMIFS('Contact Hours'!H:H,'Contact Hours'!$A:$A,$A41,'Contact Hours'!$C:$C,$B41)</f>
        <v>0</v>
      </c>
      <c r="F41" s="171">
        <f>SUMIFS('Contact Hours'!I:I,'Contact Hours'!$A:$A,$A41,'Contact Hours'!$C:$C,$B41)</f>
        <v>0</v>
      </c>
      <c r="G41" s="171">
        <f>SUMIFS('Contact Hours'!J:J,'Contact Hours'!$A:$A,$A41,'Contact Hours'!$C:$C,$B41)</f>
        <v>0</v>
      </c>
      <c r="H41" s="171">
        <f>SUMIFS('Contact Hours'!K:K,'Contact Hours'!$A:$A,$A41,'Contact Hours'!$C:$C,$B41)</f>
        <v>64160</v>
      </c>
      <c r="I41" s="171">
        <f>SUMIFS('Contact Hours'!L:L,'Contact Hours'!$A:$A,$A41,'Contact Hours'!$C:$C,$B41)</f>
        <v>0</v>
      </c>
      <c r="J41" s="171">
        <f>SUMIFS('Contact Hours'!M:M,'Contact Hours'!$A:$A,$A41,'Contact Hours'!$C:$C,$B41)</f>
        <v>0</v>
      </c>
      <c r="K41" s="13">
        <f t="shared" si="2"/>
        <v>0</v>
      </c>
      <c r="L41" s="13">
        <f t="shared" si="3"/>
        <v>64160</v>
      </c>
      <c r="M41" s="13">
        <f t="shared" si="6"/>
        <v>0</v>
      </c>
      <c r="N41" s="13">
        <f t="shared" si="7"/>
        <v>6416</v>
      </c>
      <c r="O41" s="13">
        <f t="shared" si="4"/>
        <v>0</v>
      </c>
      <c r="P41" s="13">
        <f t="shared" si="5"/>
        <v>70576</v>
      </c>
    </row>
    <row r="42" spans="1:16" x14ac:dyDescent="0.2">
      <c r="A42" s="11">
        <v>9932</v>
      </c>
      <c r="B42" s="12">
        <v>12</v>
      </c>
      <c r="C42" s="171">
        <f>SUMIFS('Contact Hours'!F:F,'Contact Hours'!$A:$A,$A42,'Contact Hours'!$C:$C,$B42)</f>
        <v>640</v>
      </c>
      <c r="D42" s="171">
        <f>SUMIFS('Contact Hours'!G:G,'Contact Hours'!$A:$A,$A42,'Contact Hours'!$C:$C,$B42)</f>
        <v>0</v>
      </c>
      <c r="E42" s="171">
        <f>SUMIFS('Contact Hours'!H:H,'Contact Hours'!$A:$A,$A42,'Contact Hours'!$C:$C,$B42)</f>
        <v>0</v>
      </c>
      <c r="F42" s="171">
        <f>SUMIFS('Contact Hours'!I:I,'Contact Hours'!$A:$A,$A42,'Contact Hours'!$C:$C,$B42)</f>
        <v>11072</v>
      </c>
      <c r="G42" s="171">
        <f>SUMIFS('Contact Hours'!J:J,'Contact Hours'!$A:$A,$A42,'Contact Hours'!$C:$C,$B42)</f>
        <v>0</v>
      </c>
      <c r="H42" s="171">
        <f>SUMIFS('Contact Hours'!K:K,'Contact Hours'!$A:$A,$A42,'Contact Hours'!$C:$C,$B42)</f>
        <v>0</v>
      </c>
      <c r="I42" s="171">
        <f>SUMIFS('Contact Hours'!L:L,'Contact Hours'!$A:$A,$A42,'Contact Hours'!$C:$C,$B42)</f>
        <v>0</v>
      </c>
      <c r="J42" s="171">
        <f>SUMIFS('Contact Hours'!M:M,'Contact Hours'!$A:$A,$A42,'Contact Hours'!$C:$C,$B42)</f>
        <v>0</v>
      </c>
      <c r="K42" s="13">
        <f t="shared" si="2"/>
        <v>11712</v>
      </c>
      <c r="L42" s="13">
        <f t="shared" si="3"/>
        <v>0</v>
      </c>
      <c r="M42" s="13">
        <f t="shared" si="6"/>
        <v>0</v>
      </c>
      <c r="N42" s="13">
        <f t="shared" si="7"/>
        <v>0</v>
      </c>
      <c r="O42" s="13">
        <f t="shared" si="4"/>
        <v>11712</v>
      </c>
      <c r="P42" s="13">
        <f t="shared" si="5"/>
        <v>0</v>
      </c>
    </row>
    <row r="43" spans="1:16" x14ac:dyDescent="0.2">
      <c r="A43" s="11">
        <v>9932</v>
      </c>
      <c r="B43" s="12">
        <v>13</v>
      </c>
      <c r="C43" s="171">
        <f>SUMIFS('Contact Hours'!F:F,'Contact Hours'!$A:$A,$A43,'Contact Hours'!$C:$C,$B43)</f>
        <v>0</v>
      </c>
      <c r="D43" s="171">
        <f>SUMIFS('Contact Hours'!G:G,'Contact Hours'!$A:$A,$A43,'Contact Hours'!$C:$C,$B43)</f>
        <v>0</v>
      </c>
      <c r="E43" s="171">
        <f>SUMIFS('Contact Hours'!H:H,'Contact Hours'!$A:$A,$A43,'Contact Hours'!$C:$C,$B43)</f>
        <v>0</v>
      </c>
      <c r="F43" s="171">
        <f>SUMIFS('Contact Hours'!I:I,'Contact Hours'!$A:$A,$A43,'Contact Hours'!$C:$C,$B43)</f>
        <v>0</v>
      </c>
      <c r="G43" s="171">
        <f>SUMIFS('Contact Hours'!J:J,'Contact Hours'!$A:$A,$A43,'Contact Hours'!$C:$C,$B43)</f>
        <v>0</v>
      </c>
      <c r="H43" s="171">
        <f>SUMIFS('Contact Hours'!K:K,'Contact Hours'!$A:$A,$A43,'Contact Hours'!$C:$C,$B43)</f>
        <v>0</v>
      </c>
      <c r="I43" s="171">
        <f>SUMIFS('Contact Hours'!L:L,'Contact Hours'!$A:$A,$A43,'Contact Hours'!$C:$C,$B43)</f>
        <v>0</v>
      </c>
      <c r="J43" s="171">
        <f>SUMIFS('Contact Hours'!M:M,'Contact Hours'!$A:$A,$A43,'Contact Hours'!$C:$C,$B43)</f>
        <v>0</v>
      </c>
      <c r="K43" s="13">
        <f t="shared" si="2"/>
        <v>0</v>
      </c>
      <c r="L43" s="13">
        <f t="shared" si="3"/>
        <v>0</v>
      </c>
      <c r="M43" s="13">
        <f t="shared" si="6"/>
        <v>0</v>
      </c>
      <c r="N43" s="13">
        <f t="shared" si="7"/>
        <v>0</v>
      </c>
      <c r="O43" s="13">
        <f t="shared" si="4"/>
        <v>0</v>
      </c>
      <c r="P43" s="13">
        <f t="shared" si="5"/>
        <v>0</v>
      </c>
    </row>
    <row r="44" spans="1:16" x14ac:dyDescent="0.2">
      <c r="A44" s="11">
        <v>9932</v>
      </c>
      <c r="B44" s="12">
        <v>14</v>
      </c>
      <c r="C44" s="171">
        <f>SUMIFS('Contact Hours'!F:F,'Contact Hours'!$A:$A,$A44,'Contact Hours'!$C:$C,$B44)</f>
        <v>0</v>
      </c>
      <c r="D44" s="171">
        <f>SUMIFS('Contact Hours'!G:G,'Contact Hours'!$A:$A,$A44,'Contact Hours'!$C:$C,$B44)</f>
        <v>0</v>
      </c>
      <c r="E44" s="171">
        <f>SUMIFS('Contact Hours'!H:H,'Contact Hours'!$A:$A,$A44,'Contact Hours'!$C:$C,$B44)</f>
        <v>0</v>
      </c>
      <c r="F44" s="171">
        <f>SUMIFS('Contact Hours'!I:I,'Contact Hours'!$A:$A,$A44,'Contact Hours'!$C:$C,$B44)</f>
        <v>0</v>
      </c>
      <c r="G44" s="171">
        <f>SUMIFS('Contact Hours'!J:J,'Contact Hours'!$A:$A,$A44,'Contact Hours'!$C:$C,$B44)</f>
        <v>0</v>
      </c>
      <c r="H44" s="171">
        <f>SUMIFS('Contact Hours'!K:K,'Contact Hours'!$A:$A,$A44,'Contact Hours'!$C:$C,$B44)</f>
        <v>97808</v>
      </c>
      <c r="I44" s="171">
        <f>SUMIFS('Contact Hours'!L:L,'Contact Hours'!$A:$A,$A44,'Contact Hours'!$C:$C,$B44)</f>
        <v>0</v>
      </c>
      <c r="J44" s="171">
        <f>SUMIFS('Contact Hours'!M:M,'Contact Hours'!$A:$A,$A44,'Contact Hours'!$C:$C,$B44)</f>
        <v>0</v>
      </c>
      <c r="K44" s="13">
        <f t="shared" si="2"/>
        <v>0</v>
      </c>
      <c r="L44" s="13">
        <f t="shared" si="3"/>
        <v>97808</v>
      </c>
      <c r="M44" s="13">
        <f t="shared" si="6"/>
        <v>0</v>
      </c>
      <c r="N44" s="13">
        <f t="shared" si="7"/>
        <v>9780.8000000000011</v>
      </c>
      <c r="O44" s="13">
        <f t="shared" si="4"/>
        <v>0</v>
      </c>
      <c r="P44" s="13">
        <f t="shared" si="5"/>
        <v>107588.8</v>
      </c>
    </row>
    <row r="45" spans="1:16" x14ac:dyDescent="0.2">
      <c r="A45" s="11">
        <v>9932</v>
      </c>
      <c r="B45" s="12">
        <v>15</v>
      </c>
      <c r="C45" s="171">
        <f>SUMIFS('Contact Hours'!F:F,'Contact Hours'!$A:$A,$A45,'Contact Hours'!$C:$C,$B45)</f>
        <v>0</v>
      </c>
      <c r="D45" s="171">
        <f>SUMIFS('Contact Hours'!G:G,'Contact Hours'!$A:$A,$A45,'Contact Hours'!$C:$C,$B45)</f>
        <v>0</v>
      </c>
      <c r="E45" s="171">
        <f>SUMIFS('Contact Hours'!H:H,'Contact Hours'!$A:$A,$A45,'Contact Hours'!$C:$C,$B45)</f>
        <v>0</v>
      </c>
      <c r="F45" s="171">
        <f>SUMIFS('Contact Hours'!I:I,'Contact Hours'!$A:$A,$A45,'Contact Hours'!$C:$C,$B45)</f>
        <v>0</v>
      </c>
      <c r="G45" s="171">
        <f>SUMIFS('Contact Hours'!J:J,'Contact Hours'!$A:$A,$A45,'Contact Hours'!$C:$C,$B45)</f>
        <v>0</v>
      </c>
      <c r="H45" s="171">
        <f>SUMIFS('Contact Hours'!K:K,'Contact Hours'!$A:$A,$A45,'Contact Hours'!$C:$C,$B45)</f>
        <v>0</v>
      </c>
      <c r="I45" s="171">
        <f>SUMIFS('Contact Hours'!L:L,'Contact Hours'!$A:$A,$A45,'Contact Hours'!$C:$C,$B45)</f>
        <v>0</v>
      </c>
      <c r="J45" s="171">
        <f>SUMIFS('Contact Hours'!M:M,'Contact Hours'!$A:$A,$A45,'Contact Hours'!$C:$C,$B45)</f>
        <v>0</v>
      </c>
      <c r="K45" s="13">
        <f t="shared" si="2"/>
        <v>0</v>
      </c>
      <c r="L45" s="13">
        <f t="shared" si="3"/>
        <v>0</v>
      </c>
      <c r="M45" s="13">
        <f t="shared" si="6"/>
        <v>0</v>
      </c>
      <c r="N45" s="13">
        <f t="shared" si="7"/>
        <v>0</v>
      </c>
      <c r="O45" s="13">
        <f t="shared" si="4"/>
        <v>0</v>
      </c>
      <c r="P45" s="13">
        <f t="shared" si="5"/>
        <v>0</v>
      </c>
    </row>
    <row r="46" spans="1:16" x14ac:dyDescent="0.2">
      <c r="A46" s="11">
        <v>9932</v>
      </c>
      <c r="B46" s="12">
        <v>16</v>
      </c>
      <c r="C46" s="171">
        <f>SUMIFS('Contact Hours'!F:F,'Contact Hours'!$A:$A,$A46,'Contact Hours'!$C:$C,$B46)</f>
        <v>0</v>
      </c>
      <c r="D46" s="171">
        <f>SUMIFS('Contact Hours'!G:G,'Contact Hours'!$A:$A,$A46,'Contact Hours'!$C:$C,$B46)</f>
        <v>0</v>
      </c>
      <c r="E46" s="171">
        <f>SUMIFS('Contact Hours'!H:H,'Contact Hours'!$A:$A,$A46,'Contact Hours'!$C:$C,$B46)</f>
        <v>0</v>
      </c>
      <c r="F46" s="171">
        <f>SUMIFS('Contact Hours'!I:I,'Contact Hours'!$A:$A,$A46,'Contact Hours'!$C:$C,$B46)</f>
        <v>0</v>
      </c>
      <c r="G46" s="171">
        <f>SUMIFS('Contact Hours'!J:J,'Contact Hours'!$A:$A,$A46,'Contact Hours'!$C:$C,$B46)</f>
        <v>0</v>
      </c>
      <c r="H46" s="171">
        <f>SUMIFS('Contact Hours'!K:K,'Contact Hours'!$A:$A,$A46,'Contact Hours'!$C:$C,$B46)</f>
        <v>736</v>
      </c>
      <c r="I46" s="171">
        <f>SUMIFS('Contact Hours'!L:L,'Contact Hours'!$A:$A,$A46,'Contact Hours'!$C:$C,$B46)</f>
        <v>0</v>
      </c>
      <c r="J46" s="171">
        <f>SUMIFS('Contact Hours'!M:M,'Contact Hours'!$A:$A,$A46,'Contact Hours'!$C:$C,$B46)</f>
        <v>0</v>
      </c>
      <c r="K46" s="13">
        <f t="shared" si="2"/>
        <v>0</v>
      </c>
      <c r="L46" s="13">
        <f t="shared" si="3"/>
        <v>736</v>
      </c>
      <c r="M46" s="13">
        <f t="shared" si="6"/>
        <v>0</v>
      </c>
      <c r="N46" s="13">
        <f t="shared" si="7"/>
        <v>73.600000000000009</v>
      </c>
      <c r="O46" s="13">
        <f t="shared" si="4"/>
        <v>0</v>
      </c>
      <c r="P46" s="13">
        <f t="shared" si="5"/>
        <v>809.6</v>
      </c>
    </row>
    <row r="47" spans="1:16" x14ac:dyDescent="0.2">
      <c r="A47" s="11">
        <v>9932</v>
      </c>
      <c r="B47" s="12">
        <v>17</v>
      </c>
      <c r="C47" s="171">
        <f>SUMIFS('Contact Hours'!F:F,'Contact Hours'!$A:$A,$A47,'Contact Hours'!$C:$C,$B47)</f>
        <v>0</v>
      </c>
      <c r="D47" s="171">
        <f>SUMIFS('Contact Hours'!G:G,'Contact Hours'!$A:$A,$A47,'Contact Hours'!$C:$C,$B47)</f>
        <v>0</v>
      </c>
      <c r="E47" s="171">
        <f>SUMIFS('Contact Hours'!H:H,'Contact Hours'!$A:$A,$A47,'Contact Hours'!$C:$C,$B47)</f>
        <v>0</v>
      </c>
      <c r="F47" s="171">
        <f>SUMIFS('Contact Hours'!I:I,'Contact Hours'!$A:$A,$A47,'Contact Hours'!$C:$C,$B47)</f>
        <v>0</v>
      </c>
      <c r="G47" s="171">
        <f>SUMIFS('Contact Hours'!J:J,'Contact Hours'!$A:$A,$A47,'Contact Hours'!$C:$C,$B47)</f>
        <v>0</v>
      </c>
      <c r="H47" s="171">
        <f>SUMIFS('Contact Hours'!K:K,'Contact Hours'!$A:$A,$A47,'Contact Hours'!$C:$C,$B47)</f>
        <v>0</v>
      </c>
      <c r="I47" s="171">
        <f>SUMIFS('Contact Hours'!L:L,'Contact Hours'!$A:$A,$A47,'Contact Hours'!$C:$C,$B47)</f>
        <v>0</v>
      </c>
      <c r="J47" s="171">
        <f>SUMIFS('Contact Hours'!M:M,'Contact Hours'!$A:$A,$A47,'Contact Hours'!$C:$C,$B47)</f>
        <v>0</v>
      </c>
      <c r="K47" s="13">
        <f t="shared" si="2"/>
        <v>0</v>
      </c>
      <c r="L47" s="13">
        <f t="shared" si="3"/>
        <v>0</v>
      </c>
      <c r="M47" s="13">
        <f t="shared" si="6"/>
        <v>0</v>
      </c>
      <c r="N47" s="13">
        <f t="shared" si="7"/>
        <v>0</v>
      </c>
      <c r="O47" s="13">
        <f t="shared" si="4"/>
        <v>0</v>
      </c>
      <c r="P47" s="13">
        <f t="shared" si="5"/>
        <v>0</v>
      </c>
    </row>
    <row r="48" spans="1:16" x14ac:dyDescent="0.2">
      <c r="A48" s="11">
        <v>9932</v>
      </c>
      <c r="B48" s="12">
        <v>18</v>
      </c>
      <c r="C48" s="171">
        <f>SUMIFS('Contact Hours'!F:F,'Contact Hours'!$A:$A,$A48,'Contact Hours'!$C:$C,$B48)</f>
        <v>0</v>
      </c>
      <c r="D48" s="171">
        <f>SUMIFS('Contact Hours'!G:G,'Contact Hours'!$A:$A,$A48,'Contact Hours'!$C:$C,$B48)</f>
        <v>0</v>
      </c>
      <c r="E48" s="171">
        <f>SUMIFS('Contact Hours'!H:H,'Contact Hours'!$A:$A,$A48,'Contact Hours'!$C:$C,$B48)</f>
        <v>0</v>
      </c>
      <c r="F48" s="171">
        <f>SUMIFS('Contact Hours'!I:I,'Contact Hours'!$A:$A,$A48,'Contact Hours'!$C:$C,$B48)</f>
        <v>0</v>
      </c>
      <c r="G48" s="171">
        <f>SUMIFS('Contact Hours'!J:J,'Contact Hours'!$A:$A,$A48,'Contact Hours'!$C:$C,$B48)</f>
        <v>0</v>
      </c>
      <c r="H48" s="171">
        <f>SUMIFS('Contact Hours'!K:K,'Contact Hours'!$A:$A,$A48,'Contact Hours'!$C:$C,$B48)</f>
        <v>23632</v>
      </c>
      <c r="I48" s="171">
        <f>SUMIFS('Contact Hours'!L:L,'Contact Hours'!$A:$A,$A48,'Contact Hours'!$C:$C,$B48)</f>
        <v>0</v>
      </c>
      <c r="J48" s="171">
        <f>SUMIFS('Contact Hours'!M:M,'Contact Hours'!$A:$A,$A48,'Contact Hours'!$C:$C,$B48)</f>
        <v>0</v>
      </c>
      <c r="K48" s="13">
        <f t="shared" si="2"/>
        <v>0</v>
      </c>
      <c r="L48" s="13">
        <f t="shared" si="3"/>
        <v>23632</v>
      </c>
      <c r="M48" s="13">
        <f t="shared" si="6"/>
        <v>0</v>
      </c>
      <c r="N48" s="13">
        <f t="shared" si="7"/>
        <v>2363.2000000000003</v>
      </c>
      <c r="O48" s="13">
        <f t="shared" si="4"/>
        <v>0</v>
      </c>
      <c r="P48" s="13">
        <f t="shared" si="5"/>
        <v>25995.200000000001</v>
      </c>
    </row>
    <row r="49" spans="1:16" x14ac:dyDescent="0.2">
      <c r="A49" s="11">
        <v>9932</v>
      </c>
      <c r="B49" s="12">
        <v>19</v>
      </c>
      <c r="C49" s="171">
        <f>SUMIFS('Contact Hours'!F:F,'Contact Hours'!$A:$A,$A49,'Contact Hours'!$C:$C,$B49)</f>
        <v>0</v>
      </c>
      <c r="D49" s="171">
        <f>SUMIFS('Contact Hours'!G:G,'Contact Hours'!$A:$A,$A49,'Contact Hours'!$C:$C,$B49)</f>
        <v>1648</v>
      </c>
      <c r="E49" s="171">
        <f>SUMIFS('Contact Hours'!H:H,'Contact Hours'!$A:$A,$A49,'Contact Hours'!$C:$C,$B49)</f>
        <v>1676</v>
      </c>
      <c r="F49" s="171">
        <f>SUMIFS('Contact Hours'!I:I,'Contact Hours'!$A:$A,$A49,'Contact Hours'!$C:$C,$B49)</f>
        <v>0</v>
      </c>
      <c r="G49" s="171">
        <f>SUMIFS('Contact Hours'!J:J,'Contact Hours'!$A:$A,$A49,'Contact Hours'!$C:$C,$B49)</f>
        <v>0</v>
      </c>
      <c r="H49" s="171">
        <f>SUMIFS('Contact Hours'!K:K,'Contact Hours'!$A:$A,$A49,'Contact Hours'!$C:$C,$B49)</f>
        <v>336</v>
      </c>
      <c r="I49" s="171">
        <f>SUMIFS('Contact Hours'!L:L,'Contact Hours'!$A:$A,$A49,'Contact Hours'!$C:$C,$B49)</f>
        <v>0</v>
      </c>
      <c r="J49" s="171">
        <f>SUMIFS('Contact Hours'!M:M,'Contact Hours'!$A:$A,$A49,'Contact Hours'!$C:$C,$B49)</f>
        <v>0</v>
      </c>
      <c r="K49" s="13">
        <f t="shared" si="2"/>
        <v>3324</v>
      </c>
      <c r="L49" s="13">
        <f t="shared" si="3"/>
        <v>336</v>
      </c>
      <c r="M49" s="13">
        <f t="shared" si="6"/>
        <v>332.40000000000003</v>
      </c>
      <c r="N49" s="13">
        <f t="shared" si="7"/>
        <v>33.6</v>
      </c>
      <c r="O49" s="13">
        <f t="shared" si="4"/>
        <v>3656.4</v>
      </c>
      <c r="P49" s="13">
        <f t="shared" si="5"/>
        <v>369.6</v>
      </c>
    </row>
    <row r="50" spans="1:16" x14ac:dyDescent="0.2">
      <c r="A50" s="11">
        <v>9932</v>
      </c>
      <c r="B50" s="12">
        <v>20</v>
      </c>
      <c r="C50" s="171">
        <f>SUMIFS('Contact Hours'!F:F,'Contact Hours'!$A:$A,$A50,'Contact Hours'!$C:$C,$B50)</f>
        <v>0</v>
      </c>
      <c r="D50" s="171">
        <f>SUMIFS('Contact Hours'!G:G,'Contact Hours'!$A:$A,$A50,'Contact Hours'!$C:$C,$B50)</f>
        <v>0</v>
      </c>
      <c r="E50" s="171">
        <f>SUMIFS('Contact Hours'!H:H,'Contact Hours'!$A:$A,$A50,'Contact Hours'!$C:$C,$B50)</f>
        <v>0</v>
      </c>
      <c r="F50" s="171">
        <f>SUMIFS('Contact Hours'!I:I,'Contact Hours'!$A:$A,$A50,'Contact Hours'!$C:$C,$B50)</f>
        <v>0</v>
      </c>
      <c r="G50" s="171">
        <f>SUMIFS('Contact Hours'!J:J,'Contact Hours'!$A:$A,$A50,'Contact Hours'!$C:$C,$B50)</f>
        <v>29408</v>
      </c>
      <c r="H50" s="171">
        <f>SUMIFS('Contact Hours'!K:K,'Contact Hours'!$A:$A,$A50,'Contact Hours'!$C:$C,$B50)</f>
        <v>0</v>
      </c>
      <c r="I50" s="171">
        <f>SUMIFS('Contact Hours'!L:L,'Contact Hours'!$A:$A,$A50,'Contact Hours'!$C:$C,$B50)</f>
        <v>0</v>
      </c>
      <c r="J50" s="171">
        <f>SUMIFS('Contact Hours'!M:M,'Contact Hours'!$A:$A,$A50,'Contact Hours'!$C:$C,$B50)</f>
        <v>0</v>
      </c>
      <c r="K50" s="13">
        <f t="shared" si="2"/>
        <v>0</v>
      </c>
      <c r="L50" s="13">
        <f t="shared" si="3"/>
        <v>29408</v>
      </c>
      <c r="M50" s="13">
        <f t="shared" si="6"/>
        <v>0</v>
      </c>
      <c r="N50" s="13">
        <f t="shared" si="7"/>
        <v>0</v>
      </c>
      <c r="O50" s="13">
        <f t="shared" si="4"/>
        <v>0</v>
      </c>
      <c r="P50" s="13">
        <f t="shared" si="5"/>
        <v>29408</v>
      </c>
    </row>
    <row r="51" spans="1:16" x14ac:dyDescent="0.2">
      <c r="A51" s="11">
        <v>9932</v>
      </c>
      <c r="B51" s="12">
        <v>21</v>
      </c>
      <c r="C51" s="171">
        <f>SUMIFS('Contact Hours'!F:F,'Contact Hours'!$A:$A,$A51,'Contact Hours'!$C:$C,$B51)</f>
        <v>0</v>
      </c>
      <c r="D51" s="171">
        <f>SUMIFS('Contact Hours'!G:G,'Contact Hours'!$A:$A,$A51,'Contact Hours'!$C:$C,$B51)</f>
        <v>0</v>
      </c>
      <c r="E51" s="171">
        <f>SUMIFS('Contact Hours'!H:H,'Contact Hours'!$A:$A,$A51,'Contact Hours'!$C:$C,$B51)</f>
        <v>0</v>
      </c>
      <c r="F51" s="171">
        <f>SUMIFS('Contact Hours'!I:I,'Contact Hours'!$A:$A,$A51,'Contact Hours'!$C:$C,$B51)</f>
        <v>0</v>
      </c>
      <c r="G51" s="171">
        <f>SUMIFS('Contact Hours'!J:J,'Contact Hours'!$A:$A,$A51,'Contact Hours'!$C:$C,$B51)</f>
        <v>34752</v>
      </c>
      <c r="H51" s="171">
        <f>SUMIFS('Contact Hours'!K:K,'Contact Hours'!$A:$A,$A51,'Contact Hours'!$C:$C,$B51)</f>
        <v>0</v>
      </c>
      <c r="I51" s="171">
        <f>SUMIFS('Contact Hours'!L:L,'Contact Hours'!$A:$A,$A51,'Contact Hours'!$C:$C,$B51)</f>
        <v>0</v>
      </c>
      <c r="J51" s="171">
        <f>SUMIFS('Contact Hours'!M:M,'Contact Hours'!$A:$A,$A51,'Contact Hours'!$C:$C,$B51)</f>
        <v>0</v>
      </c>
      <c r="K51" s="13">
        <f t="shared" si="2"/>
        <v>0</v>
      </c>
      <c r="L51" s="13">
        <f t="shared" si="3"/>
        <v>34752</v>
      </c>
      <c r="M51" s="13">
        <f t="shared" si="6"/>
        <v>0</v>
      </c>
      <c r="N51" s="13">
        <f t="shared" si="7"/>
        <v>0</v>
      </c>
      <c r="O51" s="13">
        <f t="shared" si="4"/>
        <v>0</v>
      </c>
      <c r="P51" s="13">
        <f t="shared" si="5"/>
        <v>34752</v>
      </c>
    </row>
    <row r="52" spans="1:16" x14ac:dyDescent="0.2">
      <c r="A52" s="11">
        <v>9932</v>
      </c>
      <c r="B52" s="12">
        <v>22</v>
      </c>
      <c r="C52" s="171">
        <f>SUMIFS('Contact Hours'!F:F,'Contact Hours'!$A:$A,$A52,'Contact Hours'!$C:$C,$B52)</f>
        <v>0</v>
      </c>
      <c r="D52" s="171">
        <f>SUMIFS('Contact Hours'!G:G,'Contact Hours'!$A:$A,$A52,'Contact Hours'!$C:$C,$B52)</f>
        <v>0</v>
      </c>
      <c r="E52" s="171">
        <f>SUMIFS('Contact Hours'!H:H,'Contact Hours'!$A:$A,$A52,'Contact Hours'!$C:$C,$B52)</f>
        <v>0</v>
      </c>
      <c r="F52" s="171">
        <f>SUMIFS('Contact Hours'!I:I,'Contact Hours'!$A:$A,$A52,'Contact Hours'!$C:$C,$B52)</f>
        <v>0</v>
      </c>
      <c r="G52" s="171">
        <f>SUMIFS('Contact Hours'!J:J,'Contact Hours'!$A:$A,$A52,'Contact Hours'!$C:$C,$B52)</f>
        <v>0</v>
      </c>
      <c r="H52" s="171">
        <f>SUMIFS('Contact Hours'!K:K,'Contact Hours'!$A:$A,$A52,'Contact Hours'!$C:$C,$B52)</f>
        <v>0</v>
      </c>
      <c r="I52" s="171">
        <f>SUMIFS('Contact Hours'!L:L,'Contact Hours'!$A:$A,$A52,'Contact Hours'!$C:$C,$B52)</f>
        <v>0</v>
      </c>
      <c r="J52" s="171">
        <f>SUMIFS('Contact Hours'!M:M,'Contact Hours'!$A:$A,$A52,'Contact Hours'!$C:$C,$B52)</f>
        <v>0</v>
      </c>
      <c r="K52" s="13">
        <f t="shared" si="2"/>
        <v>0</v>
      </c>
      <c r="L52" s="13">
        <f t="shared" si="3"/>
        <v>0</v>
      </c>
      <c r="M52" s="13">
        <f t="shared" si="6"/>
        <v>0</v>
      </c>
      <c r="N52" s="13">
        <f t="shared" si="7"/>
        <v>0</v>
      </c>
      <c r="O52" s="13">
        <f t="shared" si="4"/>
        <v>0</v>
      </c>
      <c r="P52" s="13">
        <f t="shared" si="5"/>
        <v>0</v>
      </c>
    </row>
    <row r="53" spans="1:16" x14ac:dyDescent="0.2">
      <c r="A53" s="11">
        <v>9932</v>
      </c>
      <c r="B53" s="12">
        <v>23</v>
      </c>
      <c r="C53" s="171">
        <f>SUMIFS('Contact Hours'!F:F,'Contact Hours'!$A:$A,$A53,'Contact Hours'!$C:$C,$B53)</f>
        <v>0</v>
      </c>
      <c r="D53" s="171">
        <f>SUMIFS('Contact Hours'!G:G,'Contact Hours'!$A:$A,$A53,'Contact Hours'!$C:$C,$B53)</f>
        <v>0</v>
      </c>
      <c r="E53" s="171">
        <f>SUMIFS('Contact Hours'!H:H,'Contact Hours'!$A:$A,$A53,'Contact Hours'!$C:$C,$B53)</f>
        <v>0</v>
      </c>
      <c r="F53" s="171">
        <f>SUMIFS('Contact Hours'!I:I,'Contact Hours'!$A:$A,$A53,'Contact Hours'!$C:$C,$B53)</f>
        <v>0</v>
      </c>
      <c r="G53" s="171">
        <f>SUMIFS('Contact Hours'!J:J,'Contact Hours'!$A:$A,$A53,'Contact Hours'!$C:$C,$B53)</f>
        <v>0</v>
      </c>
      <c r="H53" s="171">
        <f>SUMIFS('Contact Hours'!K:K,'Contact Hours'!$A:$A,$A53,'Contact Hours'!$C:$C,$B53)</f>
        <v>0</v>
      </c>
      <c r="I53" s="171">
        <f>SUMIFS('Contact Hours'!L:L,'Contact Hours'!$A:$A,$A53,'Contact Hours'!$C:$C,$B53)</f>
        <v>0</v>
      </c>
      <c r="J53" s="171">
        <f>SUMIFS('Contact Hours'!M:M,'Contact Hours'!$A:$A,$A53,'Contact Hours'!$C:$C,$B53)</f>
        <v>0</v>
      </c>
      <c r="K53" s="13">
        <f t="shared" si="2"/>
        <v>0</v>
      </c>
      <c r="L53" s="13">
        <f t="shared" si="3"/>
        <v>0</v>
      </c>
      <c r="M53" s="13">
        <f t="shared" si="6"/>
        <v>0</v>
      </c>
      <c r="N53" s="13">
        <f t="shared" si="7"/>
        <v>0</v>
      </c>
      <c r="O53" s="13">
        <f t="shared" si="4"/>
        <v>0</v>
      </c>
      <c r="P53" s="13">
        <f t="shared" si="5"/>
        <v>0</v>
      </c>
    </row>
    <row r="54" spans="1:16" x14ac:dyDescent="0.2">
      <c r="A54" s="11">
        <v>9932</v>
      </c>
      <c r="B54" s="12">
        <v>24</v>
      </c>
      <c r="C54" s="171">
        <f>SUMIFS('Contact Hours'!F:F,'Contact Hours'!$A:$A,$A54,'Contact Hours'!$C:$C,$B54)</f>
        <v>0</v>
      </c>
      <c r="D54" s="171">
        <f>SUMIFS('Contact Hours'!G:G,'Contact Hours'!$A:$A,$A54,'Contact Hours'!$C:$C,$B54)</f>
        <v>0</v>
      </c>
      <c r="E54" s="171">
        <f>SUMIFS('Contact Hours'!H:H,'Contact Hours'!$A:$A,$A54,'Contact Hours'!$C:$C,$B54)</f>
        <v>0</v>
      </c>
      <c r="F54" s="171">
        <f>SUMIFS('Contact Hours'!I:I,'Contact Hours'!$A:$A,$A54,'Contact Hours'!$C:$C,$B54)</f>
        <v>0</v>
      </c>
      <c r="G54" s="171">
        <f>SUMIFS('Contact Hours'!J:J,'Contact Hours'!$A:$A,$A54,'Contact Hours'!$C:$C,$B54)</f>
        <v>0</v>
      </c>
      <c r="H54" s="171">
        <f>SUMIFS('Contact Hours'!K:K,'Contact Hours'!$A:$A,$A54,'Contact Hours'!$C:$C,$B54)</f>
        <v>0</v>
      </c>
      <c r="I54" s="171">
        <f>SUMIFS('Contact Hours'!L:L,'Contact Hours'!$A:$A,$A54,'Contact Hours'!$C:$C,$B54)</f>
        <v>0</v>
      </c>
      <c r="J54" s="171">
        <f>SUMIFS('Contact Hours'!M:M,'Contact Hours'!$A:$A,$A54,'Contact Hours'!$C:$C,$B54)</f>
        <v>0</v>
      </c>
      <c r="K54" s="13">
        <f t="shared" si="2"/>
        <v>0</v>
      </c>
      <c r="L54" s="13">
        <f t="shared" si="3"/>
        <v>0</v>
      </c>
      <c r="M54" s="13">
        <f t="shared" si="6"/>
        <v>0</v>
      </c>
      <c r="N54" s="13">
        <f t="shared" si="7"/>
        <v>0</v>
      </c>
      <c r="O54" s="13">
        <f t="shared" si="4"/>
        <v>0</v>
      </c>
      <c r="P54" s="13">
        <f t="shared" si="5"/>
        <v>0</v>
      </c>
    </row>
    <row r="55" spans="1:16" x14ac:dyDescent="0.2">
      <c r="A55" s="11">
        <v>9932</v>
      </c>
      <c r="B55" s="12">
        <v>25</v>
      </c>
      <c r="C55" s="171">
        <f>SUMIFS('Contact Hours'!F:F,'Contact Hours'!$A:$A,$A55,'Contact Hours'!$C:$C,$B55)</f>
        <v>0</v>
      </c>
      <c r="D55" s="171">
        <f>SUMIFS('Contact Hours'!G:G,'Contact Hours'!$A:$A,$A55,'Contact Hours'!$C:$C,$B55)</f>
        <v>0</v>
      </c>
      <c r="E55" s="171">
        <f>SUMIFS('Contact Hours'!H:H,'Contact Hours'!$A:$A,$A55,'Contact Hours'!$C:$C,$B55)</f>
        <v>0</v>
      </c>
      <c r="F55" s="171">
        <f>SUMIFS('Contact Hours'!I:I,'Contact Hours'!$A:$A,$A55,'Contact Hours'!$C:$C,$B55)</f>
        <v>0</v>
      </c>
      <c r="G55" s="171">
        <f>SUMIFS('Contact Hours'!J:J,'Contact Hours'!$A:$A,$A55,'Contact Hours'!$C:$C,$B55)</f>
        <v>0</v>
      </c>
      <c r="H55" s="171">
        <f>SUMIFS('Contact Hours'!K:K,'Contact Hours'!$A:$A,$A55,'Contact Hours'!$C:$C,$B55)</f>
        <v>0</v>
      </c>
      <c r="I55" s="171">
        <f>SUMIFS('Contact Hours'!L:L,'Contact Hours'!$A:$A,$A55,'Contact Hours'!$C:$C,$B55)</f>
        <v>0</v>
      </c>
      <c r="J55" s="171">
        <f>SUMIFS('Contact Hours'!M:M,'Contact Hours'!$A:$A,$A55,'Contact Hours'!$C:$C,$B55)</f>
        <v>0</v>
      </c>
      <c r="K55" s="13">
        <f t="shared" si="2"/>
        <v>0</v>
      </c>
      <c r="L55" s="13">
        <f t="shared" si="3"/>
        <v>0</v>
      </c>
      <c r="M55" s="13">
        <f t="shared" si="6"/>
        <v>0</v>
      </c>
      <c r="N55" s="13">
        <f t="shared" si="7"/>
        <v>0</v>
      </c>
      <c r="O55" s="13">
        <f t="shared" si="4"/>
        <v>0</v>
      </c>
      <c r="P55" s="13">
        <f t="shared" si="5"/>
        <v>0</v>
      </c>
    </row>
    <row r="56" spans="1:16" x14ac:dyDescent="0.2">
      <c r="A56" s="11">
        <v>9932</v>
      </c>
      <c r="B56" s="12">
        <v>26</v>
      </c>
      <c r="C56" s="171">
        <f>SUMIFS('Contact Hours'!F:F,'Contact Hours'!$A:$A,$A56,'Contact Hours'!$C:$C,$B56)</f>
        <v>0</v>
      </c>
      <c r="D56" s="171">
        <f>SUMIFS('Contact Hours'!G:G,'Contact Hours'!$A:$A,$A56,'Contact Hours'!$C:$C,$B56)</f>
        <v>0</v>
      </c>
      <c r="E56" s="171">
        <f>SUMIFS('Contact Hours'!H:H,'Contact Hours'!$A:$A,$A56,'Contact Hours'!$C:$C,$B56)</f>
        <v>0</v>
      </c>
      <c r="F56" s="171">
        <f>SUMIFS('Contact Hours'!I:I,'Contact Hours'!$A:$A,$A56,'Contact Hours'!$C:$C,$B56)</f>
        <v>0</v>
      </c>
      <c r="G56" s="171">
        <f>SUMIFS('Contact Hours'!J:J,'Contact Hours'!$A:$A,$A56,'Contact Hours'!$C:$C,$B56)</f>
        <v>0</v>
      </c>
      <c r="H56" s="171">
        <f>SUMIFS('Contact Hours'!K:K,'Contact Hours'!$A:$A,$A56,'Contact Hours'!$C:$C,$B56)</f>
        <v>0</v>
      </c>
      <c r="I56" s="171">
        <f>SUMIFS('Contact Hours'!L:L,'Contact Hours'!$A:$A,$A56,'Contact Hours'!$C:$C,$B56)</f>
        <v>0</v>
      </c>
      <c r="J56" s="171">
        <f>SUMIFS('Contact Hours'!M:M,'Contact Hours'!$A:$A,$A56,'Contact Hours'!$C:$C,$B56)</f>
        <v>0</v>
      </c>
      <c r="K56" s="13">
        <f t="shared" si="2"/>
        <v>0</v>
      </c>
      <c r="L56" s="13">
        <f t="shared" si="3"/>
        <v>0</v>
      </c>
      <c r="M56" s="13">
        <f t="shared" si="6"/>
        <v>0</v>
      </c>
      <c r="N56" s="13">
        <f t="shared" si="7"/>
        <v>0</v>
      </c>
      <c r="O56" s="13">
        <f t="shared" si="4"/>
        <v>0</v>
      </c>
      <c r="P56" s="13">
        <f t="shared" si="5"/>
        <v>0</v>
      </c>
    </row>
    <row r="57" spans="1:16" x14ac:dyDescent="0.2">
      <c r="A57" s="11">
        <v>9932</v>
      </c>
      <c r="B57" s="12">
        <v>27</v>
      </c>
      <c r="C57" s="171">
        <f>SUMIFS('Contact Hours'!F:F,'Contact Hours'!$A:$A,$A57,'Contact Hours'!$C:$C,$B57)</f>
        <v>0</v>
      </c>
      <c r="D57" s="171">
        <f>SUMIFS('Contact Hours'!G:G,'Contact Hours'!$A:$A,$A57,'Contact Hours'!$C:$C,$B57)</f>
        <v>0</v>
      </c>
      <c r="E57" s="171">
        <f>SUMIFS('Contact Hours'!H:H,'Contact Hours'!$A:$A,$A57,'Contact Hours'!$C:$C,$B57)</f>
        <v>0</v>
      </c>
      <c r="F57" s="171">
        <f>SUMIFS('Contact Hours'!I:I,'Contact Hours'!$A:$A,$A57,'Contact Hours'!$C:$C,$B57)</f>
        <v>0</v>
      </c>
      <c r="G57" s="171">
        <f>SUMIFS('Contact Hours'!J:J,'Contact Hours'!$A:$A,$A57,'Contact Hours'!$C:$C,$B57)</f>
        <v>0</v>
      </c>
      <c r="H57" s="171">
        <f>SUMIFS('Contact Hours'!K:K,'Contact Hours'!$A:$A,$A57,'Contact Hours'!$C:$C,$B57)</f>
        <v>0</v>
      </c>
      <c r="I57" s="171">
        <f>SUMIFS('Contact Hours'!L:L,'Contact Hours'!$A:$A,$A57,'Contact Hours'!$C:$C,$B57)</f>
        <v>0</v>
      </c>
      <c r="J57" s="171">
        <f>SUMIFS('Contact Hours'!M:M,'Contact Hours'!$A:$A,$A57,'Contact Hours'!$C:$C,$B57)</f>
        <v>0</v>
      </c>
      <c r="K57" s="13">
        <f t="shared" si="2"/>
        <v>0</v>
      </c>
      <c r="L57" s="13">
        <f t="shared" si="3"/>
        <v>0</v>
      </c>
      <c r="M57" s="13">
        <f t="shared" si="6"/>
        <v>0</v>
      </c>
      <c r="N57" s="13">
        <f t="shared" si="7"/>
        <v>0</v>
      </c>
      <c r="O57" s="13">
        <f t="shared" si="4"/>
        <v>0</v>
      </c>
      <c r="P57" s="13">
        <f t="shared" si="5"/>
        <v>0</v>
      </c>
    </row>
    <row r="58" spans="1:16" x14ac:dyDescent="0.2">
      <c r="A58" s="11">
        <v>109932</v>
      </c>
      <c r="B58" s="12">
        <v>1</v>
      </c>
      <c r="C58" s="171">
        <f>SUMIFS('Contact Hours'!F:F,'Contact Hours'!$A:$A,$A58,'Contact Hours'!$C:$C,$B58)</f>
        <v>0</v>
      </c>
      <c r="D58" s="171">
        <f>SUMIFS('Contact Hours'!G:G,'Contact Hours'!$A:$A,$A58,'Contact Hours'!$C:$C,$B58)</f>
        <v>0</v>
      </c>
      <c r="E58" s="171">
        <f>SUMIFS('Contact Hours'!H:H,'Contact Hours'!$A:$A,$A58,'Contact Hours'!$C:$C,$B58)</f>
        <v>0</v>
      </c>
      <c r="F58" s="171">
        <f>SUMIFS('Contact Hours'!I:I,'Contact Hours'!$A:$A,$A58,'Contact Hours'!$C:$C,$B58)</f>
        <v>0</v>
      </c>
      <c r="G58" s="171">
        <f>SUMIFS('Contact Hours'!J:J,'Contact Hours'!$A:$A,$A58,'Contact Hours'!$C:$C,$B58)</f>
        <v>0</v>
      </c>
      <c r="H58" s="171">
        <f>SUMIFS('Contact Hours'!K:K,'Contact Hours'!$A:$A,$A58,'Contact Hours'!$C:$C,$B58)</f>
        <v>0</v>
      </c>
      <c r="I58" s="171">
        <f>SUMIFS('Contact Hours'!L:L,'Contact Hours'!$A:$A,$A58,'Contact Hours'!$C:$C,$B58)</f>
        <v>0</v>
      </c>
      <c r="J58" s="171">
        <f>SUMIFS('Contact Hours'!M:M,'Contact Hours'!$A:$A,$A58,'Contact Hours'!$C:$C,$B58)</f>
        <v>0</v>
      </c>
      <c r="K58" s="13">
        <f t="shared" ref="K58:K84" si="8">SUM(C58:F58)</f>
        <v>0</v>
      </c>
      <c r="L58" s="13">
        <f t="shared" ref="L58:L84" si="9">SUM(G58:J58)</f>
        <v>0</v>
      </c>
      <c r="M58" s="13">
        <f t="shared" ref="M58:M84" si="10">IF(B58&lt;28,D58+E58,0)*0.1</f>
        <v>0</v>
      </c>
      <c r="N58" s="13">
        <f t="shared" ref="N58:N84" si="11">IF(B58&lt;28,H58+J58,0)*0.1</f>
        <v>0</v>
      </c>
      <c r="O58" s="13">
        <f t="shared" ref="O58:O84" si="12">K58+M58</f>
        <v>0</v>
      </c>
      <c r="P58" s="13">
        <f t="shared" ref="P58:P84" si="13">L58+N58</f>
        <v>0</v>
      </c>
    </row>
    <row r="59" spans="1:16" x14ac:dyDescent="0.2">
      <c r="A59" s="11">
        <v>109932</v>
      </c>
      <c r="B59" s="12">
        <v>2</v>
      </c>
      <c r="C59" s="171">
        <f>SUMIFS('Contact Hours'!F:F,'Contact Hours'!$A:$A,$A59,'Contact Hours'!$C:$C,$B59)</f>
        <v>0</v>
      </c>
      <c r="D59" s="171">
        <f>SUMIFS('Contact Hours'!G:G,'Contact Hours'!$A:$A,$A59,'Contact Hours'!$C:$C,$B59)</f>
        <v>0</v>
      </c>
      <c r="E59" s="171">
        <f>SUMIFS('Contact Hours'!H:H,'Contact Hours'!$A:$A,$A59,'Contact Hours'!$C:$C,$B59)</f>
        <v>0</v>
      </c>
      <c r="F59" s="171">
        <f>SUMIFS('Contact Hours'!I:I,'Contact Hours'!$A:$A,$A59,'Contact Hours'!$C:$C,$B59)</f>
        <v>0</v>
      </c>
      <c r="G59" s="171">
        <f>SUMIFS('Contact Hours'!J:J,'Contact Hours'!$A:$A,$A59,'Contact Hours'!$C:$C,$B59)</f>
        <v>27744</v>
      </c>
      <c r="H59" s="171">
        <f>SUMIFS('Contact Hours'!K:K,'Contact Hours'!$A:$A,$A59,'Contact Hours'!$C:$C,$B59)</f>
        <v>0</v>
      </c>
      <c r="I59" s="171">
        <f>SUMIFS('Contact Hours'!L:L,'Contact Hours'!$A:$A,$A59,'Contact Hours'!$C:$C,$B59)</f>
        <v>0</v>
      </c>
      <c r="J59" s="171">
        <f>SUMIFS('Contact Hours'!M:M,'Contact Hours'!$A:$A,$A59,'Contact Hours'!$C:$C,$B59)</f>
        <v>0</v>
      </c>
      <c r="K59" s="13">
        <f t="shared" si="8"/>
        <v>0</v>
      </c>
      <c r="L59" s="13">
        <f t="shared" si="9"/>
        <v>27744</v>
      </c>
      <c r="M59" s="13">
        <f t="shared" si="10"/>
        <v>0</v>
      </c>
      <c r="N59" s="13">
        <f t="shared" si="11"/>
        <v>0</v>
      </c>
      <c r="O59" s="13">
        <f t="shared" si="12"/>
        <v>0</v>
      </c>
      <c r="P59" s="13">
        <f t="shared" si="13"/>
        <v>27744</v>
      </c>
    </row>
    <row r="60" spans="1:16" x14ac:dyDescent="0.2">
      <c r="A60" s="11">
        <v>109932</v>
      </c>
      <c r="B60" s="12">
        <v>3</v>
      </c>
      <c r="C60" s="171">
        <f>SUMIFS('Contact Hours'!F:F,'Contact Hours'!$A:$A,$A60,'Contact Hours'!$C:$C,$B60)</f>
        <v>0</v>
      </c>
      <c r="D60" s="171">
        <f>SUMIFS('Contact Hours'!G:G,'Contact Hours'!$A:$A,$A60,'Contact Hours'!$C:$C,$B60)</f>
        <v>40272</v>
      </c>
      <c r="E60" s="171">
        <f>SUMIFS('Contact Hours'!H:H,'Contact Hours'!$A:$A,$A60,'Contact Hours'!$C:$C,$B60)</f>
        <v>0</v>
      </c>
      <c r="F60" s="171">
        <f>SUMIFS('Contact Hours'!I:I,'Contact Hours'!$A:$A,$A60,'Contact Hours'!$C:$C,$B60)</f>
        <v>0</v>
      </c>
      <c r="G60" s="171">
        <f>SUMIFS('Contact Hours'!J:J,'Contact Hours'!$A:$A,$A60,'Contact Hours'!$C:$C,$B60)</f>
        <v>0</v>
      </c>
      <c r="H60" s="171">
        <f>SUMIFS('Contact Hours'!K:K,'Contact Hours'!$A:$A,$A60,'Contact Hours'!$C:$C,$B60)</f>
        <v>5504</v>
      </c>
      <c r="I60" s="171">
        <f>SUMIFS('Contact Hours'!L:L,'Contact Hours'!$A:$A,$A60,'Contact Hours'!$C:$C,$B60)</f>
        <v>0</v>
      </c>
      <c r="J60" s="171">
        <f>SUMIFS('Contact Hours'!M:M,'Contact Hours'!$A:$A,$A60,'Contact Hours'!$C:$C,$B60)</f>
        <v>0</v>
      </c>
      <c r="K60" s="13">
        <f t="shared" si="8"/>
        <v>40272</v>
      </c>
      <c r="L60" s="13">
        <f t="shared" si="9"/>
        <v>5504</v>
      </c>
      <c r="M60" s="13">
        <f t="shared" si="10"/>
        <v>4027.2000000000003</v>
      </c>
      <c r="N60" s="13">
        <f t="shared" si="11"/>
        <v>550.4</v>
      </c>
      <c r="O60" s="13">
        <f t="shared" si="12"/>
        <v>44299.199999999997</v>
      </c>
      <c r="P60" s="13">
        <f t="shared" si="13"/>
        <v>6054.4</v>
      </c>
    </row>
    <row r="61" spans="1:16" x14ac:dyDescent="0.2">
      <c r="A61" s="11">
        <v>109932</v>
      </c>
      <c r="B61" s="12">
        <v>4</v>
      </c>
      <c r="C61" s="171">
        <f>SUMIFS('Contact Hours'!F:F,'Contact Hours'!$A:$A,$A61,'Contact Hours'!$C:$C,$B61)</f>
        <v>0</v>
      </c>
      <c r="D61" s="171">
        <f>SUMIFS('Contact Hours'!G:G,'Contact Hours'!$A:$A,$A61,'Contact Hours'!$C:$C,$B61)</f>
        <v>0</v>
      </c>
      <c r="E61" s="171">
        <f>SUMIFS('Contact Hours'!H:H,'Contact Hours'!$A:$A,$A61,'Contact Hours'!$C:$C,$B61)</f>
        <v>0</v>
      </c>
      <c r="F61" s="171">
        <f>SUMIFS('Contact Hours'!I:I,'Contact Hours'!$A:$A,$A61,'Contact Hours'!$C:$C,$B61)</f>
        <v>0</v>
      </c>
      <c r="G61" s="171">
        <f>SUMIFS('Contact Hours'!J:J,'Contact Hours'!$A:$A,$A61,'Contact Hours'!$C:$C,$B61)</f>
        <v>36432</v>
      </c>
      <c r="H61" s="171">
        <f>SUMIFS('Contact Hours'!K:K,'Contact Hours'!$A:$A,$A61,'Contact Hours'!$C:$C,$B61)</f>
        <v>68160</v>
      </c>
      <c r="I61" s="171">
        <f>SUMIFS('Contact Hours'!L:L,'Contact Hours'!$A:$A,$A61,'Contact Hours'!$C:$C,$B61)</f>
        <v>0</v>
      </c>
      <c r="J61" s="171">
        <f>SUMIFS('Contact Hours'!M:M,'Contact Hours'!$A:$A,$A61,'Contact Hours'!$C:$C,$B61)</f>
        <v>0</v>
      </c>
      <c r="K61" s="13">
        <f t="shared" si="8"/>
        <v>0</v>
      </c>
      <c r="L61" s="13">
        <f t="shared" si="9"/>
        <v>104592</v>
      </c>
      <c r="M61" s="13">
        <f t="shared" si="10"/>
        <v>0</v>
      </c>
      <c r="N61" s="13">
        <f t="shared" si="11"/>
        <v>6816</v>
      </c>
      <c r="O61" s="13">
        <f t="shared" si="12"/>
        <v>0</v>
      </c>
      <c r="P61" s="13">
        <f t="shared" si="13"/>
        <v>111408</v>
      </c>
    </row>
    <row r="62" spans="1:16" x14ac:dyDescent="0.2">
      <c r="A62" s="11">
        <v>109932</v>
      </c>
      <c r="B62" s="12">
        <v>5</v>
      </c>
      <c r="C62" s="171">
        <f>SUMIFS('Contact Hours'!F:F,'Contact Hours'!$A:$A,$A62,'Contact Hours'!$C:$C,$B62)</f>
        <v>0</v>
      </c>
      <c r="D62" s="171">
        <f>SUMIFS('Contact Hours'!G:G,'Contact Hours'!$A:$A,$A62,'Contact Hours'!$C:$C,$B62)</f>
        <v>0</v>
      </c>
      <c r="E62" s="171">
        <f>SUMIFS('Contact Hours'!H:H,'Contact Hours'!$A:$A,$A62,'Contact Hours'!$C:$C,$B62)</f>
        <v>0</v>
      </c>
      <c r="F62" s="171">
        <f>SUMIFS('Contact Hours'!I:I,'Contact Hours'!$A:$A,$A62,'Contact Hours'!$C:$C,$B62)</f>
        <v>0</v>
      </c>
      <c r="G62" s="171">
        <f>SUMIFS('Contact Hours'!J:J,'Contact Hours'!$A:$A,$A62,'Contact Hours'!$C:$C,$B62)</f>
        <v>0</v>
      </c>
      <c r="H62" s="171">
        <f>SUMIFS('Contact Hours'!K:K,'Contact Hours'!$A:$A,$A62,'Contact Hours'!$C:$C,$B62)</f>
        <v>0</v>
      </c>
      <c r="I62" s="171">
        <f>SUMIFS('Contact Hours'!L:L,'Contact Hours'!$A:$A,$A62,'Contact Hours'!$C:$C,$B62)</f>
        <v>0</v>
      </c>
      <c r="J62" s="171">
        <f>SUMIFS('Contact Hours'!M:M,'Contact Hours'!$A:$A,$A62,'Contact Hours'!$C:$C,$B62)</f>
        <v>0</v>
      </c>
      <c r="K62" s="13">
        <f t="shared" si="8"/>
        <v>0</v>
      </c>
      <c r="L62" s="13">
        <f t="shared" si="9"/>
        <v>0</v>
      </c>
      <c r="M62" s="13">
        <f t="shared" si="10"/>
        <v>0</v>
      </c>
      <c r="N62" s="13">
        <f t="shared" si="11"/>
        <v>0</v>
      </c>
      <c r="O62" s="13">
        <f t="shared" si="12"/>
        <v>0</v>
      </c>
      <c r="P62" s="13">
        <f t="shared" si="13"/>
        <v>0</v>
      </c>
    </row>
    <row r="63" spans="1:16" x14ac:dyDescent="0.2">
      <c r="A63" s="11">
        <v>109932</v>
      </c>
      <c r="B63" s="12">
        <v>6</v>
      </c>
      <c r="C63" s="171">
        <f>SUMIFS('Contact Hours'!F:F,'Contact Hours'!$A:$A,$A63,'Contact Hours'!$C:$C,$B63)</f>
        <v>0</v>
      </c>
      <c r="D63" s="171">
        <f>SUMIFS('Contact Hours'!G:G,'Contact Hours'!$A:$A,$A63,'Contact Hours'!$C:$C,$B63)</f>
        <v>0</v>
      </c>
      <c r="E63" s="171">
        <f>SUMIFS('Contact Hours'!H:H,'Contact Hours'!$A:$A,$A63,'Contact Hours'!$C:$C,$B63)</f>
        <v>0</v>
      </c>
      <c r="F63" s="171">
        <f>SUMIFS('Contact Hours'!I:I,'Contact Hours'!$A:$A,$A63,'Contact Hours'!$C:$C,$B63)</f>
        <v>0</v>
      </c>
      <c r="G63" s="171">
        <f>SUMIFS('Contact Hours'!J:J,'Contact Hours'!$A:$A,$A63,'Contact Hours'!$C:$C,$B63)</f>
        <v>14304</v>
      </c>
      <c r="H63" s="171">
        <f>SUMIFS('Contact Hours'!K:K,'Contact Hours'!$A:$A,$A63,'Contact Hours'!$C:$C,$B63)</f>
        <v>0</v>
      </c>
      <c r="I63" s="171">
        <f>SUMIFS('Contact Hours'!L:L,'Contact Hours'!$A:$A,$A63,'Contact Hours'!$C:$C,$B63)</f>
        <v>0</v>
      </c>
      <c r="J63" s="171">
        <f>SUMIFS('Contact Hours'!M:M,'Contact Hours'!$A:$A,$A63,'Contact Hours'!$C:$C,$B63)</f>
        <v>0</v>
      </c>
      <c r="K63" s="13">
        <f t="shared" si="8"/>
        <v>0</v>
      </c>
      <c r="L63" s="13">
        <f t="shared" si="9"/>
        <v>14304</v>
      </c>
      <c r="M63" s="13">
        <f t="shared" si="10"/>
        <v>0</v>
      </c>
      <c r="N63" s="13">
        <f t="shared" si="11"/>
        <v>0</v>
      </c>
      <c r="O63" s="13">
        <f t="shared" si="12"/>
        <v>0</v>
      </c>
      <c r="P63" s="13">
        <f t="shared" si="13"/>
        <v>14304</v>
      </c>
    </row>
    <row r="64" spans="1:16" x14ac:dyDescent="0.2">
      <c r="A64" s="11">
        <v>109932</v>
      </c>
      <c r="B64" s="12">
        <v>7</v>
      </c>
      <c r="C64" s="171">
        <f>SUMIFS('Contact Hours'!F:F,'Contact Hours'!$A:$A,$A64,'Contact Hours'!$C:$C,$B64)</f>
        <v>0</v>
      </c>
      <c r="D64" s="171">
        <f>SUMIFS('Contact Hours'!G:G,'Contact Hours'!$A:$A,$A64,'Contact Hours'!$C:$C,$B64)</f>
        <v>0</v>
      </c>
      <c r="E64" s="171">
        <f>SUMIFS('Contact Hours'!H:H,'Contact Hours'!$A:$A,$A64,'Contact Hours'!$C:$C,$B64)</f>
        <v>0</v>
      </c>
      <c r="F64" s="171">
        <f>SUMIFS('Contact Hours'!I:I,'Contact Hours'!$A:$A,$A64,'Contact Hours'!$C:$C,$B64)</f>
        <v>0</v>
      </c>
      <c r="G64" s="171">
        <f>SUMIFS('Contact Hours'!J:J,'Contact Hours'!$A:$A,$A64,'Contact Hours'!$C:$C,$B64)</f>
        <v>0</v>
      </c>
      <c r="H64" s="171">
        <f>SUMIFS('Contact Hours'!K:K,'Contact Hours'!$A:$A,$A64,'Contact Hours'!$C:$C,$B64)</f>
        <v>36784</v>
      </c>
      <c r="I64" s="171">
        <f>SUMIFS('Contact Hours'!L:L,'Contact Hours'!$A:$A,$A64,'Contact Hours'!$C:$C,$B64)</f>
        <v>0</v>
      </c>
      <c r="J64" s="171">
        <f>SUMIFS('Contact Hours'!M:M,'Contact Hours'!$A:$A,$A64,'Contact Hours'!$C:$C,$B64)</f>
        <v>0</v>
      </c>
      <c r="K64" s="13">
        <f t="shared" si="8"/>
        <v>0</v>
      </c>
      <c r="L64" s="13">
        <f t="shared" si="9"/>
        <v>36784</v>
      </c>
      <c r="M64" s="13">
        <f t="shared" si="10"/>
        <v>0</v>
      </c>
      <c r="N64" s="13">
        <f t="shared" si="11"/>
        <v>3678.4</v>
      </c>
      <c r="O64" s="13">
        <f t="shared" si="12"/>
        <v>0</v>
      </c>
      <c r="P64" s="13">
        <f t="shared" si="13"/>
        <v>40462.400000000001</v>
      </c>
    </row>
    <row r="65" spans="1:16" x14ac:dyDescent="0.2">
      <c r="A65" s="11">
        <v>109932</v>
      </c>
      <c r="B65" s="12">
        <v>8</v>
      </c>
      <c r="C65" s="171">
        <f>SUMIFS('Contact Hours'!F:F,'Contact Hours'!$A:$A,$A65,'Contact Hours'!$C:$C,$B65)</f>
        <v>0</v>
      </c>
      <c r="D65" s="171">
        <f>SUMIFS('Contact Hours'!G:G,'Contact Hours'!$A:$A,$A65,'Contact Hours'!$C:$C,$B65)</f>
        <v>0</v>
      </c>
      <c r="E65" s="171">
        <f>SUMIFS('Contact Hours'!H:H,'Contact Hours'!$A:$A,$A65,'Contact Hours'!$C:$C,$B65)</f>
        <v>0</v>
      </c>
      <c r="F65" s="171">
        <f>SUMIFS('Contact Hours'!I:I,'Contact Hours'!$A:$A,$A65,'Contact Hours'!$C:$C,$B65)</f>
        <v>0</v>
      </c>
      <c r="G65" s="171">
        <f>SUMIFS('Contact Hours'!J:J,'Contact Hours'!$A:$A,$A65,'Contact Hours'!$C:$C,$B65)</f>
        <v>6368</v>
      </c>
      <c r="H65" s="171">
        <f>SUMIFS('Contact Hours'!K:K,'Contact Hours'!$A:$A,$A65,'Contact Hours'!$C:$C,$B65)</f>
        <v>0</v>
      </c>
      <c r="I65" s="171">
        <f>SUMIFS('Contact Hours'!L:L,'Contact Hours'!$A:$A,$A65,'Contact Hours'!$C:$C,$B65)</f>
        <v>0</v>
      </c>
      <c r="J65" s="171">
        <f>SUMIFS('Contact Hours'!M:M,'Contact Hours'!$A:$A,$A65,'Contact Hours'!$C:$C,$B65)</f>
        <v>0</v>
      </c>
      <c r="K65" s="13">
        <f t="shared" si="8"/>
        <v>0</v>
      </c>
      <c r="L65" s="13">
        <f t="shared" si="9"/>
        <v>6368</v>
      </c>
      <c r="M65" s="13">
        <f t="shared" si="10"/>
        <v>0</v>
      </c>
      <c r="N65" s="13">
        <f t="shared" si="11"/>
        <v>0</v>
      </c>
      <c r="O65" s="13">
        <f t="shared" si="12"/>
        <v>0</v>
      </c>
      <c r="P65" s="13">
        <f t="shared" si="13"/>
        <v>6368</v>
      </c>
    </row>
    <row r="66" spans="1:16" x14ac:dyDescent="0.2">
      <c r="A66" s="11">
        <v>109932</v>
      </c>
      <c r="B66" s="12">
        <v>9</v>
      </c>
      <c r="C66" s="171">
        <f>SUMIFS('Contact Hours'!F:F,'Contact Hours'!$A:$A,$A66,'Contact Hours'!$C:$C,$B66)</f>
        <v>0</v>
      </c>
      <c r="D66" s="171">
        <f>SUMIFS('Contact Hours'!G:G,'Contact Hours'!$A:$A,$A66,'Contact Hours'!$C:$C,$B66)</f>
        <v>0</v>
      </c>
      <c r="E66" s="171">
        <f>SUMIFS('Contact Hours'!H:H,'Contact Hours'!$A:$A,$A66,'Contact Hours'!$C:$C,$B66)</f>
        <v>0</v>
      </c>
      <c r="F66" s="171">
        <f>SUMIFS('Contact Hours'!I:I,'Contact Hours'!$A:$A,$A66,'Contact Hours'!$C:$C,$B66)</f>
        <v>0</v>
      </c>
      <c r="G66" s="171">
        <f>SUMIFS('Contact Hours'!J:J,'Contact Hours'!$A:$A,$A66,'Contact Hours'!$C:$C,$B66)</f>
        <v>9440</v>
      </c>
      <c r="H66" s="171">
        <f>SUMIFS('Contact Hours'!K:K,'Contact Hours'!$A:$A,$A66,'Contact Hours'!$C:$C,$B66)</f>
        <v>0</v>
      </c>
      <c r="I66" s="171">
        <f>SUMIFS('Contact Hours'!L:L,'Contact Hours'!$A:$A,$A66,'Contact Hours'!$C:$C,$B66)</f>
        <v>0</v>
      </c>
      <c r="J66" s="171">
        <f>SUMIFS('Contact Hours'!M:M,'Contact Hours'!$A:$A,$A66,'Contact Hours'!$C:$C,$B66)</f>
        <v>0</v>
      </c>
      <c r="K66" s="13">
        <f t="shared" si="8"/>
        <v>0</v>
      </c>
      <c r="L66" s="13">
        <f t="shared" si="9"/>
        <v>9440</v>
      </c>
      <c r="M66" s="13">
        <f t="shared" si="10"/>
        <v>0</v>
      </c>
      <c r="N66" s="13">
        <f t="shared" si="11"/>
        <v>0</v>
      </c>
      <c r="O66" s="13">
        <f t="shared" si="12"/>
        <v>0</v>
      </c>
      <c r="P66" s="13">
        <f t="shared" si="13"/>
        <v>9440</v>
      </c>
    </row>
    <row r="67" spans="1:16" x14ac:dyDescent="0.2">
      <c r="A67" s="11">
        <v>109932</v>
      </c>
      <c r="B67" s="12">
        <v>10</v>
      </c>
      <c r="C67" s="171">
        <f>SUMIFS('Contact Hours'!F:F,'Contact Hours'!$A:$A,$A67,'Contact Hours'!$C:$C,$B67)</f>
        <v>0</v>
      </c>
      <c r="D67" s="171">
        <f>SUMIFS('Contact Hours'!G:G,'Contact Hours'!$A:$A,$A67,'Contact Hours'!$C:$C,$B67)</f>
        <v>0</v>
      </c>
      <c r="E67" s="171">
        <f>SUMIFS('Contact Hours'!H:H,'Contact Hours'!$A:$A,$A67,'Contact Hours'!$C:$C,$B67)</f>
        <v>0</v>
      </c>
      <c r="F67" s="171">
        <f>SUMIFS('Contact Hours'!I:I,'Contact Hours'!$A:$A,$A67,'Contact Hours'!$C:$C,$B67)</f>
        <v>0</v>
      </c>
      <c r="G67" s="171">
        <f>SUMIFS('Contact Hours'!J:J,'Contact Hours'!$A:$A,$A67,'Contact Hours'!$C:$C,$B67)</f>
        <v>0</v>
      </c>
      <c r="H67" s="171">
        <f>SUMIFS('Contact Hours'!K:K,'Contact Hours'!$A:$A,$A67,'Contact Hours'!$C:$C,$B67)</f>
        <v>0</v>
      </c>
      <c r="I67" s="171">
        <f>SUMIFS('Contact Hours'!L:L,'Contact Hours'!$A:$A,$A67,'Contact Hours'!$C:$C,$B67)</f>
        <v>0</v>
      </c>
      <c r="J67" s="171">
        <f>SUMIFS('Contact Hours'!M:M,'Contact Hours'!$A:$A,$A67,'Contact Hours'!$C:$C,$B67)</f>
        <v>0</v>
      </c>
      <c r="K67" s="13">
        <f t="shared" si="8"/>
        <v>0</v>
      </c>
      <c r="L67" s="13">
        <f t="shared" si="9"/>
        <v>0</v>
      </c>
      <c r="M67" s="13">
        <f t="shared" si="10"/>
        <v>0</v>
      </c>
      <c r="N67" s="13">
        <f t="shared" si="11"/>
        <v>0</v>
      </c>
      <c r="O67" s="13">
        <f t="shared" si="12"/>
        <v>0</v>
      </c>
      <c r="P67" s="13">
        <f t="shared" si="13"/>
        <v>0</v>
      </c>
    </row>
    <row r="68" spans="1:16" x14ac:dyDescent="0.2">
      <c r="A68" s="11">
        <v>109932</v>
      </c>
      <c r="B68" s="12">
        <v>11</v>
      </c>
      <c r="C68" s="171">
        <f>SUMIFS('Contact Hours'!F:F,'Contact Hours'!$A:$A,$A68,'Contact Hours'!$C:$C,$B68)</f>
        <v>0</v>
      </c>
      <c r="D68" s="171">
        <f>SUMIFS('Contact Hours'!G:G,'Contact Hours'!$A:$A,$A68,'Contact Hours'!$C:$C,$B68)</f>
        <v>0</v>
      </c>
      <c r="E68" s="171">
        <f>SUMIFS('Contact Hours'!H:H,'Contact Hours'!$A:$A,$A68,'Contact Hours'!$C:$C,$B68)</f>
        <v>0</v>
      </c>
      <c r="F68" s="171">
        <f>SUMIFS('Contact Hours'!I:I,'Contact Hours'!$A:$A,$A68,'Contact Hours'!$C:$C,$B68)</f>
        <v>0</v>
      </c>
      <c r="G68" s="171">
        <f>SUMIFS('Contact Hours'!J:J,'Contact Hours'!$A:$A,$A68,'Contact Hours'!$C:$C,$B68)</f>
        <v>0</v>
      </c>
      <c r="H68" s="171">
        <f>SUMIFS('Contact Hours'!K:K,'Contact Hours'!$A:$A,$A68,'Contact Hours'!$C:$C,$B68)</f>
        <v>37680</v>
      </c>
      <c r="I68" s="171">
        <f>SUMIFS('Contact Hours'!L:L,'Contact Hours'!$A:$A,$A68,'Contact Hours'!$C:$C,$B68)</f>
        <v>0</v>
      </c>
      <c r="J68" s="171">
        <f>SUMIFS('Contact Hours'!M:M,'Contact Hours'!$A:$A,$A68,'Contact Hours'!$C:$C,$B68)</f>
        <v>0</v>
      </c>
      <c r="K68" s="13">
        <f t="shared" si="8"/>
        <v>0</v>
      </c>
      <c r="L68" s="13">
        <f t="shared" si="9"/>
        <v>37680</v>
      </c>
      <c r="M68" s="13">
        <f t="shared" si="10"/>
        <v>0</v>
      </c>
      <c r="N68" s="13">
        <f t="shared" si="11"/>
        <v>3768</v>
      </c>
      <c r="O68" s="13">
        <f t="shared" si="12"/>
        <v>0</v>
      </c>
      <c r="P68" s="13">
        <f t="shared" si="13"/>
        <v>41448</v>
      </c>
    </row>
    <row r="69" spans="1:16" x14ac:dyDescent="0.2">
      <c r="A69" s="11">
        <v>109932</v>
      </c>
      <c r="B69" s="12">
        <v>12</v>
      </c>
      <c r="C69" s="171">
        <f>SUMIFS('Contact Hours'!F:F,'Contact Hours'!$A:$A,$A69,'Contact Hours'!$C:$C,$B69)</f>
        <v>29408</v>
      </c>
      <c r="D69" s="171">
        <f>SUMIFS('Contact Hours'!G:G,'Contact Hours'!$A:$A,$A69,'Contact Hours'!$C:$C,$B69)</f>
        <v>0</v>
      </c>
      <c r="E69" s="171">
        <f>SUMIFS('Contact Hours'!H:H,'Contact Hours'!$A:$A,$A69,'Contact Hours'!$C:$C,$B69)</f>
        <v>0</v>
      </c>
      <c r="F69" s="171">
        <f>SUMIFS('Contact Hours'!I:I,'Contact Hours'!$A:$A,$A69,'Contact Hours'!$C:$C,$B69)</f>
        <v>12728</v>
      </c>
      <c r="G69" s="171">
        <f>SUMIFS('Contact Hours'!J:J,'Contact Hours'!$A:$A,$A69,'Contact Hours'!$C:$C,$B69)</f>
        <v>0</v>
      </c>
      <c r="H69" s="171">
        <f>SUMIFS('Contact Hours'!K:K,'Contact Hours'!$A:$A,$A69,'Contact Hours'!$C:$C,$B69)</f>
        <v>0</v>
      </c>
      <c r="I69" s="171">
        <f>SUMIFS('Contact Hours'!L:L,'Contact Hours'!$A:$A,$A69,'Contact Hours'!$C:$C,$B69)</f>
        <v>0</v>
      </c>
      <c r="J69" s="171">
        <f>SUMIFS('Contact Hours'!M:M,'Contact Hours'!$A:$A,$A69,'Contact Hours'!$C:$C,$B69)</f>
        <v>0</v>
      </c>
      <c r="K69" s="13">
        <f t="shared" si="8"/>
        <v>42136</v>
      </c>
      <c r="L69" s="13">
        <f t="shared" si="9"/>
        <v>0</v>
      </c>
      <c r="M69" s="13">
        <f t="shared" si="10"/>
        <v>0</v>
      </c>
      <c r="N69" s="13">
        <f t="shared" si="11"/>
        <v>0</v>
      </c>
      <c r="O69" s="13">
        <f t="shared" si="12"/>
        <v>42136</v>
      </c>
      <c r="P69" s="13">
        <f t="shared" si="13"/>
        <v>0</v>
      </c>
    </row>
    <row r="70" spans="1:16" x14ac:dyDescent="0.2">
      <c r="A70" s="11">
        <v>109932</v>
      </c>
      <c r="B70" s="12">
        <v>13</v>
      </c>
      <c r="C70" s="171">
        <f>SUMIFS('Contact Hours'!F:F,'Contact Hours'!$A:$A,$A70,'Contact Hours'!$C:$C,$B70)</f>
        <v>0</v>
      </c>
      <c r="D70" s="171">
        <f>SUMIFS('Contact Hours'!G:G,'Contact Hours'!$A:$A,$A70,'Contact Hours'!$C:$C,$B70)</f>
        <v>0</v>
      </c>
      <c r="E70" s="171">
        <f>SUMIFS('Contact Hours'!H:H,'Contact Hours'!$A:$A,$A70,'Contact Hours'!$C:$C,$B70)</f>
        <v>0</v>
      </c>
      <c r="F70" s="171">
        <f>SUMIFS('Contact Hours'!I:I,'Contact Hours'!$A:$A,$A70,'Contact Hours'!$C:$C,$B70)</f>
        <v>0</v>
      </c>
      <c r="G70" s="171">
        <f>SUMIFS('Contact Hours'!J:J,'Contact Hours'!$A:$A,$A70,'Contact Hours'!$C:$C,$B70)</f>
        <v>0</v>
      </c>
      <c r="H70" s="171">
        <f>SUMIFS('Contact Hours'!K:K,'Contact Hours'!$A:$A,$A70,'Contact Hours'!$C:$C,$B70)</f>
        <v>0</v>
      </c>
      <c r="I70" s="171">
        <f>SUMIFS('Contact Hours'!L:L,'Contact Hours'!$A:$A,$A70,'Contact Hours'!$C:$C,$B70)</f>
        <v>0</v>
      </c>
      <c r="J70" s="171">
        <f>SUMIFS('Contact Hours'!M:M,'Contact Hours'!$A:$A,$A70,'Contact Hours'!$C:$C,$B70)</f>
        <v>0</v>
      </c>
      <c r="K70" s="13">
        <f t="shared" si="8"/>
        <v>0</v>
      </c>
      <c r="L70" s="13">
        <f t="shared" si="9"/>
        <v>0</v>
      </c>
      <c r="M70" s="13">
        <f t="shared" si="10"/>
        <v>0</v>
      </c>
      <c r="N70" s="13">
        <f t="shared" si="11"/>
        <v>0</v>
      </c>
      <c r="O70" s="13">
        <f t="shared" si="12"/>
        <v>0</v>
      </c>
      <c r="P70" s="13">
        <f t="shared" si="13"/>
        <v>0</v>
      </c>
    </row>
    <row r="71" spans="1:16" x14ac:dyDescent="0.2">
      <c r="A71" s="11">
        <v>109932</v>
      </c>
      <c r="B71" s="12">
        <v>14</v>
      </c>
      <c r="C71" s="171">
        <f>SUMIFS('Contact Hours'!F:F,'Contact Hours'!$A:$A,$A71,'Contact Hours'!$C:$C,$B71)</f>
        <v>0</v>
      </c>
      <c r="D71" s="171">
        <f>SUMIFS('Contact Hours'!G:G,'Contact Hours'!$A:$A,$A71,'Contact Hours'!$C:$C,$B71)</f>
        <v>0</v>
      </c>
      <c r="E71" s="171">
        <f>SUMIFS('Contact Hours'!H:H,'Contact Hours'!$A:$A,$A71,'Contact Hours'!$C:$C,$B71)</f>
        <v>0</v>
      </c>
      <c r="F71" s="171">
        <f>SUMIFS('Contact Hours'!I:I,'Contact Hours'!$A:$A,$A71,'Contact Hours'!$C:$C,$B71)</f>
        <v>0</v>
      </c>
      <c r="G71" s="171">
        <f>SUMIFS('Contact Hours'!J:J,'Contact Hours'!$A:$A,$A71,'Contact Hours'!$C:$C,$B71)</f>
        <v>0</v>
      </c>
      <c r="H71" s="171">
        <f>SUMIFS('Contact Hours'!K:K,'Contact Hours'!$A:$A,$A71,'Contact Hours'!$C:$C,$B71)</f>
        <v>0</v>
      </c>
      <c r="I71" s="171">
        <f>SUMIFS('Contact Hours'!L:L,'Contact Hours'!$A:$A,$A71,'Contact Hours'!$C:$C,$B71)</f>
        <v>0</v>
      </c>
      <c r="J71" s="171">
        <f>SUMIFS('Contact Hours'!M:M,'Contact Hours'!$A:$A,$A71,'Contact Hours'!$C:$C,$B71)</f>
        <v>0</v>
      </c>
      <c r="K71" s="13">
        <f t="shared" si="8"/>
        <v>0</v>
      </c>
      <c r="L71" s="13">
        <f t="shared" si="9"/>
        <v>0</v>
      </c>
      <c r="M71" s="13">
        <f t="shared" si="10"/>
        <v>0</v>
      </c>
      <c r="N71" s="13">
        <f t="shared" si="11"/>
        <v>0</v>
      </c>
      <c r="O71" s="13">
        <f t="shared" si="12"/>
        <v>0</v>
      </c>
      <c r="P71" s="13">
        <f t="shared" si="13"/>
        <v>0</v>
      </c>
    </row>
    <row r="72" spans="1:16" x14ac:dyDescent="0.2">
      <c r="A72" s="11">
        <v>109932</v>
      </c>
      <c r="B72" s="12">
        <v>15</v>
      </c>
      <c r="C72" s="171">
        <f>SUMIFS('Contact Hours'!F:F,'Contact Hours'!$A:$A,$A72,'Contact Hours'!$C:$C,$B72)</f>
        <v>0</v>
      </c>
      <c r="D72" s="171">
        <f>SUMIFS('Contact Hours'!G:G,'Contact Hours'!$A:$A,$A72,'Contact Hours'!$C:$C,$B72)</f>
        <v>0</v>
      </c>
      <c r="E72" s="171">
        <f>SUMIFS('Contact Hours'!H:H,'Contact Hours'!$A:$A,$A72,'Contact Hours'!$C:$C,$B72)</f>
        <v>0</v>
      </c>
      <c r="F72" s="171">
        <f>SUMIFS('Contact Hours'!I:I,'Contact Hours'!$A:$A,$A72,'Contact Hours'!$C:$C,$B72)</f>
        <v>0</v>
      </c>
      <c r="G72" s="171">
        <f>SUMIFS('Contact Hours'!J:J,'Contact Hours'!$A:$A,$A72,'Contact Hours'!$C:$C,$B72)</f>
        <v>0</v>
      </c>
      <c r="H72" s="171">
        <f>SUMIFS('Contact Hours'!K:K,'Contact Hours'!$A:$A,$A72,'Contact Hours'!$C:$C,$B72)</f>
        <v>0</v>
      </c>
      <c r="I72" s="171">
        <f>SUMIFS('Contact Hours'!L:L,'Contact Hours'!$A:$A,$A72,'Contact Hours'!$C:$C,$B72)</f>
        <v>0</v>
      </c>
      <c r="J72" s="171">
        <f>SUMIFS('Contact Hours'!M:M,'Contact Hours'!$A:$A,$A72,'Contact Hours'!$C:$C,$B72)</f>
        <v>0</v>
      </c>
      <c r="K72" s="13">
        <f t="shared" si="8"/>
        <v>0</v>
      </c>
      <c r="L72" s="13">
        <f t="shared" si="9"/>
        <v>0</v>
      </c>
      <c r="M72" s="13">
        <f t="shared" si="10"/>
        <v>0</v>
      </c>
      <c r="N72" s="13">
        <f t="shared" si="11"/>
        <v>0</v>
      </c>
      <c r="O72" s="13">
        <f t="shared" si="12"/>
        <v>0</v>
      </c>
      <c r="P72" s="13">
        <f t="shared" si="13"/>
        <v>0</v>
      </c>
    </row>
    <row r="73" spans="1:16" x14ac:dyDescent="0.2">
      <c r="A73" s="11">
        <v>109932</v>
      </c>
      <c r="B73" s="12">
        <v>16</v>
      </c>
      <c r="C73" s="171">
        <f>SUMIFS('Contact Hours'!F:F,'Contact Hours'!$A:$A,$A73,'Contact Hours'!$C:$C,$B73)</f>
        <v>0</v>
      </c>
      <c r="D73" s="171">
        <f>SUMIFS('Contact Hours'!G:G,'Contact Hours'!$A:$A,$A73,'Contact Hours'!$C:$C,$B73)</f>
        <v>0</v>
      </c>
      <c r="E73" s="171">
        <f>SUMIFS('Contact Hours'!H:H,'Contact Hours'!$A:$A,$A73,'Contact Hours'!$C:$C,$B73)</f>
        <v>0</v>
      </c>
      <c r="F73" s="171">
        <f>SUMIFS('Contact Hours'!I:I,'Contact Hours'!$A:$A,$A73,'Contact Hours'!$C:$C,$B73)</f>
        <v>0</v>
      </c>
      <c r="G73" s="171">
        <f>SUMIFS('Contact Hours'!J:J,'Contact Hours'!$A:$A,$A73,'Contact Hours'!$C:$C,$B73)</f>
        <v>0</v>
      </c>
      <c r="H73" s="171">
        <f>SUMIFS('Contact Hours'!K:K,'Contact Hours'!$A:$A,$A73,'Contact Hours'!$C:$C,$B73)</f>
        <v>70336</v>
      </c>
      <c r="I73" s="171">
        <f>SUMIFS('Contact Hours'!L:L,'Contact Hours'!$A:$A,$A73,'Contact Hours'!$C:$C,$B73)</f>
        <v>0</v>
      </c>
      <c r="J73" s="171">
        <f>SUMIFS('Contact Hours'!M:M,'Contact Hours'!$A:$A,$A73,'Contact Hours'!$C:$C,$B73)</f>
        <v>0</v>
      </c>
      <c r="K73" s="13">
        <f t="shared" si="8"/>
        <v>0</v>
      </c>
      <c r="L73" s="13">
        <f t="shared" si="9"/>
        <v>70336</v>
      </c>
      <c r="M73" s="13">
        <f t="shared" si="10"/>
        <v>0</v>
      </c>
      <c r="N73" s="13">
        <f t="shared" si="11"/>
        <v>7033.6</v>
      </c>
      <c r="O73" s="13">
        <f t="shared" si="12"/>
        <v>0</v>
      </c>
      <c r="P73" s="13">
        <f t="shared" si="13"/>
        <v>77369.600000000006</v>
      </c>
    </row>
    <row r="74" spans="1:16" x14ac:dyDescent="0.2">
      <c r="A74" s="11">
        <v>109932</v>
      </c>
      <c r="B74" s="12">
        <v>17</v>
      </c>
      <c r="C74" s="171">
        <f>SUMIFS('Contact Hours'!F:F,'Contact Hours'!$A:$A,$A74,'Contact Hours'!$C:$C,$B74)</f>
        <v>0</v>
      </c>
      <c r="D74" s="171">
        <f>SUMIFS('Contact Hours'!G:G,'Contact Hours'!$A:$A,$A74,'Contact Hours'!$C:$C,$B74)</f>
        <v>0</v>
      </c>
      <c r="E74" s="171">
        <f>SUMIFS('Contact Hours'!H:H,'Contact Hours'!$A:$A,$A74,'Contact Hours'!$C:$C,$B74)</f>
        <v>0</v>
      </c>
      <c r="F74" s="171">
        <f>SUMIFS('Contact Hours'!I:I,'Contact Hours'!$A:$A,$A74,'Contact Hours'!$C:$C,$B74)</f>
        <v>0</v>
      </c>
      <c r="G74" s="171">
        <f>SUMIFS('Contact Hours'!J:J,'Contact Hours'!$A:$A,$A74,'Contact Hours'!$C:$C,$B74)</f>
        <v>0</v>
      </c>
      <c r="H74" s="171">
        <f>SUMIFS('Contact Hours'!K:K,'Contact Hours'!$A:$A,$A74,'Contact Hours'!$C:$C,$B74)</f>
        <v>0</v>
      </c>
      <c r="I74" s="171">
        <f>SUMIFS('Contact Hours'!L:L,'Contact Hours'!$A:$A,$A74,'Contact Hours'!$C:$C,$B74)</f>
        <v>0</v>
      </c>
      <c r="J74" s="171">
        <f>SUMIFS('Contact Hours'!M:M,'Contact Hours'!$A:$A,$A74,'Contact Hours'!$C:$C,$B74)</f>
        <v>0</v>
      </c>
      <c r="K74" s="13">
        <f t="shared" si="8"/>
        <v>0</v>
      </c>
      <c r="L74" s="13">
        <f t="shared" si="9"/>
        <v>0</v>
      </c>
      <c r="M74" s="13">
        <f t="shared" si="10"/>
        <v>0</v>
      </c>
      <c r="N74" s="13">
        <f t="shared" si="11"/>
        <v>0</v>
      </c>
      <c r="O74" s="13">
        <f t="shared" si="12"/>
        <v>0</v>
      </c>
      <c r="P74" s="13">
        <f t="shared" si="13"/>
        <v>0</v>
      </c>
    </row>
    <row r="75" spans="1:16" x14ac:dyDescent="0.2">
      <c r="A75" s="11">
        <v>109932</v>
      </c>
      <c r="B75" s="12">
        <v>18</v>
      </c>
      <c r="C75" s="171">
        <f>SUMIFS('Contact Hours'!F:F,'Contact Hours'!$A:$A,$A75,'Contact Hours'!$C:$C,$B75)</f>
        <v>0</v>
      </c>
      <c r="D75" s="171">
        <f>SUMIFS('Contact Hours'!G:G,'Contact Hours'!$A:$A,$A75,'Contact Hours'!$C:$C,$B75)</f>
        <v>0</v>
      </c>
      <c r="E75" s="171">
        <f>SUMIFS('Contact Hours'!H:H,'Contact Hours'!$A:$A,$A75,'Contact Hours'!$C:$C,$B75)</f>
        <v>0</v>
      </c>
      <c r="F75" s="171">
        <f>SUMIFS('Contact Hours'!I:I,'Contact Hours'!$A:$A,$A75,'Contact Hours'!$C:$C,$B75)</f>
        <v>0</v>
      </c>
      <c r="G75" s="171">
        <f>SUMIFS('Contact Hours'!J:J,'Contact Hours'!$A:$A,$A75,'Contact Hours'!$C:$C,$B75)</f>
        <v>0</v>
      </c>
      <c r="H75" s="171">
        <f>SUMIFS('Contact Hours'!K:K,'Contact Hours'!$A:$A,$A75,'Contact Hours'!$C:$C,$B75)</f>
        <v>0</v>
      </c>
      <c r="I75" s="171">
        <f>SUMIFS('Contact Hours'!L:L,'Contact Hours'!$A:$A,$A75,'Contact Hours'!$C:$C,$B75)</f>
        <v>0</v>
      </c>
      <c r="J75" s="171">
        <f>SUMIFS('Contact Hours'!M:M,'Contact Hours'!$A:$A,$A75,'Contact Hours'!$C:$C,$B75)</f>
        <v>0</v>
      </c>
      <c r="K75" s="13">
        <f t="shared" si="8"/>
        <v>0</v>
      </c>
      <c r="L75" s="13">
        <f t="shared" si="9"/>
        <v>0</v>
      </c>
      <c r="M75" s="13">
        <f t="shared" si="10"/>
        <v>0</v>
      </c>
      <c r="N75" s="13">
        <f t="shared" si="11"/>
        <v>0</v>
      </c>
      <c r="O75" s="13">
        <f t="shared" si="12"/>
        <v>0</v>
      </c>
      <c r="P75" s="13">
        <f t="shared" si="13"/>
        <v>0</v>
      </c>
    </row>
    <row r="76" spans="1:16" x14ac:dyDescent="0.2">
      <c r="A76" s="11">
        <v>109932</v>
      </c>
      <c r="B76" s="12">
        <v>19</v>
      </c>
      <c r="C76" s="171">
        <f>SUMIFS('Contact Hours'!F:F,'Contact Hours'!$A:$A,$A76,'Contact Hours'!$C:$C,$B76)</f>
        <v>0</v>
      </c>
      <c r="D76" s="171">
        <f>SUMIFS('Contact Hours'!G:G,'Contact Hours'!$A:$A,$A76,'Contact Hours'!$C:$C,$B76)</f>
        <v>10128</v>
      </c>
      <c r="E76" s="171">
        <f>SUMIFS('Contact Hours'!H:H,'Contact Hours'!$A:$A,$A76,'Contact Hours'!$C:$C,$B76)</f>
        <v>6472</v>
      </c>
      <c r="F76" s="171">
        <f>SUMIFS('Contact Hours'!I:I,'Contact Hours'!$A:$A,$A76,'Contact Hours'!$C:$C,$B76)</f>
        <v>0</v>
      </c>
      <c r="G76" s="171">
        <f>SUMIFS('Contact Hours'!J:J,'Contact Hours'!$A:$A,$A76,'Contact Hours'!$C:$C,$B76)</f>
        <v>0</v>
      </c>
      <c r="H76" s="171">
        <f>SUMIFS('Contact Hours'!K:K,'Contact Hours'!$A:$A,$A76,'Contact Hours'!$C:$C,$B76)</f>
        <v>0</v>
      </c>
      <c r="I76" s="171">
        <f>SUMIFS('Contact Hours'!L:L,'Contact Hours'!$A:$A,$A76,'Contact Hours'!$C:$C,$B76)</f>
        <v>0</v>
      </c>
      <c r="J76" s="171">
        <f>SUMIFS('Contact Hours'!M:M,'Contact Hours'!$A:$A,$A76,'Contact Hours'!$C:$C,$B76)</f>
        <v>0</v>
      </c>
      <c r="K76" s="13">
        <f t="shared" si="8"/>
        <v>16600</v>
      </c>
      <c r="L76" s="13">
        <f t="shared" si="9"/>
        <v>0</v>
      </c>
      <c r="M76" s="13">
        <f t="shared" si="10"/>
        <v>1660</v>
      </c>
      <c r="N76" s="13">
        <f t="shared" si="11"/>
        <v>0</v>
      </c>
      <c r="O76" s="13">
        <f t="shared" si="12"/>
        <v>18260</v>
      </c>
      <c r="P76" s="13">
        <f t="shared" si="13"/>
        <v>0</v>
      </c>
    </row>
    <row r="77" spans="1:16" x14ac:dyDescent="0.2">
      <c r="A77" s="11">
        <v>109932</v>
      </c>
      <c r="B77" s="12">
        <v>20</v>
      </c>
      <c r="C77" s="171">
        <f>SUMIFS('Contact Hours'!F:F,'Contact Hours'!$A:$A,$A77,'Contact Hours'!$C:$C,$B77)</f>
        <v>0</v>
      </c>
      <c r="D77" s="171">
        <f>SUMIFS('Contact Hours'!G:G,'Contact Hours'!$A:$A,$A77,'Contact Hours'!$C:$C,$B77)</f>
        <v>0</v>
      </c>
      <c r="E77" s="171">
        <f>SUMIFS('Contact Hours'!H:H,'Contact Hours'!$A:$A,$A77,'Contact Hours'!$C:$C,$B77)</f>
        <v>0</v>
      </c>
      <c r="F77" s="171">
        <f>SUMIFS('Contact Hours'!I:I,'Contact Hours'!$A:$A,$A77,'Contact Hours'!$C:$C,$B77)</f>
        <v>0</v>
      </c>
      <c r="G77" s="171">
        <f>SUMIFS('Contact Hours'!J:J,'Contact Hours'!$A:$A,$A77,'Contact Hours'!$C:$C,$B77)</f>
        <v>0</v>
      </c>
      <c r="H77" s="171">
        <f>SUMIFS('Contact Hours'!K:K,'Contact Hours'!$A:$A,$A77,'Contact Hours'!$C:$C,$B77)</f>
        <v>0</v>
      </c>
      <c r="I77" s="171">
        <f>SUMIFS('Contact Hours'!L:L,'Contact Hours'!$A:$A,$A77,'Contact Hours'!$C:$C,$B77)</f>
        <v>0</v>
      </c>
      <c r="J77" s="171">
        <f>SUMIFS('Contact Hours'!M:M,'Contact Hours'!$A:$A,$A77,'Contact Hours'!$C:$C,$B77)</f>
        <v>0</v>
      </c>
      <c r="K77" s="13">
        <f t="shared" si="8"/>
        <v>0</v>
      </c>
      <c r="L77" s="13">
        <f t="shared" si="9"/>
        <v>0</v>
      </c>
      <c r="M77" s="13">
        <f t="shared" si="10"/>
        <v>0</v>
      </c>
      <c r="N77" s="13">
        <f t="shared" si="11"/>
        <v>0</v>
      </c>
      <c r="O77" s="13">
        <f t="shared" si="12"/>
        <v>0</v>
      </c>
      <c r="P77" s="13">
        <f t="shared" si="13"/>
        <v>0</v>
      </c>
    </row>
    <row r="78" spans="1:16" x14ac:dyDescent="0.2">
      <c r="A78" s="11">
        <v>109932</v>
      </c>
      <c r="B78" s="12">
        <v>21</v>
      </c>
      <c r="C78" s="171">
        <f>SUMIFS('Contact Hours'!F:F,'Contact Hours'!$A:$A,$A78,'Contact Hours'!$C:$C,$B78)</f>
        <v>0</v>
      </c>
      <c r="D78" s="171">
        <f>SUMIFS('Contact Hours'!G:G,'Contact Hours'!$A:$A,$A78,'Contact Hours'!$C:$C,$B78)</f>
        <v>0</v>
      </c>
      <c r="E78" s="171">
        <f>SUMIFS('Contact Hours'!H:H,'Contact Hours'!$A:$A,$A78,'Contact Hours'!$C:$C,$B78)</f>
        <v>0</v>
      </c>
      <c r="F78" s="171">
        <f>SUMIFS('Contact Hours'!I:I,'Contact Hours'!$A:$A,$A78,'Contact Hours'!$C:$C,$B78)</f>
        <v>0</v>
      </c>
      <c r="G78" s="171">
        <f>SUMIFS('Contact Hours'!J:J,'Contact Hours'!$A:$A,$A78,'Contact Hours'!$C:$C,$B78)</f>
        <v>28000</v>
      </c>
      <c r="H78" s="171">
        <f>SUMIFS('Contact Hours'!K:K,'Contact Hours'!$A:$A,$A78,'Contact Hours'!$C:$C,$B78)</f>
        <v>0</v>
      </c>
      <c r="I78" s="171">
        <f>SUMIFS('Contact Hours'!L:L,'Contact Hours'!$A:$A,$A78,'Contact Hours'!$C:$C,$B78)</f>
        <v>2780</v>
      </c>
      <c r="J78" s="171">
        <f>SUMIFS('Contact Hours'!M:M,'Contact Hours'!$A:$A,$A78,'Contact Hours'!$C:$C,$B78)</f>
        <v>0</v>
      </c>
      <c r="K78" s="13">
        <f t="shared" si="8"/>
        <v>0</v>
      </c>
      <c r="L78" s="13">
        <f t="shared" si="9"/>
        <v>30780</v>
      </c>
      <c r="M78" s="13">
        <f t="shared" si="10"/>
        <v>0</v>
      </c>
      <c r="N78" s="13">
        <f t="shared" si="11"/>
        <v>0</v>
      </c>
      <c r="O78" s="13">
        <f t="shared" si="12"/>
        <v>0</v>
      </c>
      <c r="P78" s="13">
        <f t="shared" si="13"/>
        <v>30780</v>
      </c>
    </row>
    <row r="79" spans="1:16" x14ac:dyDescent="0.2">
      <c r="A79" s="11">
        <v>109932</v>
      </c>
      <c r="B79" s="12">
        <v>22</v>
      </c>
      <c r="C79" s="171">
        <f>SUMIFS('Contact Hours'!F:F,'Contact Hours'!$A:$A,$A79,'Contact Hours'!$C:$C,$B79)</f>
        <v>0</v>
      </c>
      <c r="D79" s="171">
        <f>SUMIFS('Contact Hours'!G:G,'Contact Hours'!$A:$A,$A79,'Contact Hours'!$C:$C,$B79)</f>
        <v>0</v>
      </c>
      <c r="E79" s="171">
        <f>SUMIFS('Contact Hours'!H:H,'Contact Hours'!$A:$A,$A79,'Contact Hours'!$C:$C,$B79)</f>
        <v>0</v>
      </c>
      <c r="F79" s="171">
        <f>SUMIFS('Contact Hours'!I:I,'Contact Hours'!$A:$A,$A79,'Contact Hours'!$C:$C,$B79)</f>
        <v>0</v>
      </c>
      <c r="G79" s="171">
        <f>SUMIFS('Contact Hours'!J:J,'Contact Hours'!$A:$A,$A79,'Contact Hours'!$C:$C,$B79)</f>
        <v>5664</v>
      </c>
      <c r="H79" s="171">
        <f>SUMIFS('Contact Hours'!K:K,'Contact Hours'!$A:$A,$A79,'Contact Hours'!$C:$C,$B79)</f>
        <v>0</v>
      </c>
      <c r="I79" s="171">
        <f>SUMIFS('Contact Hours'!L:L,'Contact Hours'!$A:$A,$A79,'Contact Hours'!$C:$C,$B79)</f>
        <v>0</v>
      </c>
      <c r="J79" s="171">
        <f>SUMIFS('Contact Hours'!M:M,'Contact Hours'!$A:$A,$A79,'Contact Hours'!$C:$C,$B79)</f>
        <v>0</v>
      </c>
      <c r="K79" s="13">
        <f t="shared" si="8"/>
        <v>0</v>
      </c>
      <c r="L79" s="13">
        <f t="shared" si="9"/>
        <v>5664</v>
      </c>
      <c r="M79" s="13">
        <f t="shared" si="10"/>
        <v>0</v>
      </c>
      <c r="N79" s="13">
        <f t="shared" si="11"/>
        <v>0</v>
      </c>
      <c r="O79" s="13">
        <f t="shared" si="12"/>
        <v>0</v>
      </c>
      <c r="P79" s="13">
        <f t="shared" si="13"/>
        <v>5664</v>
      </c>
    </row>
    <row r="80" spans="1:16" x14ac:dyDescent="0.2">
      <c r="A80" s="11">
        <v>109932</v>
      </c>
      <c r="B80" s="12">
        <v>23</v>
      </c>
      <c r="C80" s="171">
        <f>SUMIFS('Contact Hours'!F:F,'Contact Hours'!$A:$A,$A80,'Contact Hours'!$C:$C,$B80)</f>
        <v>0</v>
      </c>
      <c r="D80" s="171">
        <f>SUMIFS('Contact Hours'!G:G,'Contact Hours'!$A:$A,$A80,'Contact Hours'!$C:$C,$B80)</f>
        <v>0</v>
      </c>
      <c r="E80" s="171">
        <f>SUMIFS('Contact Hours'!H:H,'Contact Hours'!$A:$A,$A80,'Contact Hours'!$C:$C,$B80)</f>
        <v>0</v>
      </c>
      <c r="F80" s="171">
        <f>SUMIFS('Contact Hours'!I:I,'Contact Hours'!$A:$A,$A80,'Contact Hours'!$C:$C,$B80)</f>
        <v>0</v>
      </c>
      <c r="G80" s="171">
        <f>SUMIFS('Contact Hours'!J:J,'Contact Hours'!$A:$A,$A80,'Contact Hours'!$C:$C,$B80)</f>
        <v>0</v>
      </c>
      <c r="H80" s="171">
        <f>SUMIFS('Contact Hours'!K:K,'Contact Hours'!$A:$A,$A80,'Contact Hours'!$C:$C,$B80)</f>
        <v>0</v>
      </c>
      <c r="I80" s="171">
        <f>SUMIFS('Contact Hours'!L:L,'Contact Hours'!$A:$A,$A80,'Contact Hours'!$C:$C,$B80)</f>
        <v>0</v>
      </c>
      <c r="J80" s="171">
        <f>SUMIFS('Contact Hours'!M:M,'Contact Hours'!$A:$A,$A80,'Contact Hours'!$C:$C,$B80)</f>
        <v>0</v>
      </c>
      <c r="K80" s="13">
        <f t="shared" si="8"/>
        <v>0</v>
      </c>
      <c r="L80" s="13">
        <f t="shared" si="9"/>
        <v>0</v>
      </c>
      <c r="M80" s="13">
        <f t="shared" si="10"/>
        <v>0</v>
      </c>
      <c r="N80" s="13">
        <f t="shared" si="11"/>
        <v>0</v>
      </c>
      <c r="O80" s="13">
        <f t="shared" si="12"/>
        <v>0</v>
      </c>
      <c r="P80" s="13">
        <f t="shared" si="13"/>
        <v>0</v>
      </c>
    </row>
    <row r="81" spans="1:16" x14ac:dyDescent="0.2">
      <c r="A81" s="11">
        <v>109932</v>
      </c>
      <c r="B81" s="12">
        <v>24</v>
      </c>
      <c r="C81" s="171">
        <f>SUMIFS('Contact Hours'!F:F,'Contact Hours'!$A:$A,$A81,'Contact Hours'!$C:$C,$B81)</f>
        <v>0</v>
      </c>
      <c r="D81" s="171">
        <f>SUMIFS('Contact Hours'!G:G,'Contact Hours'!$A:$A,$A81,'Contact Hours'!$C:$C,$B81)</f>
        <v>0</v>
      </c>
      <c r="E81" s="171">
        <f>SUMIFS('Contact Hours'!H:H,'Contact Hours'!$A:$A,$A81,'Contact Hours'!$C:$C,$B81)</f>
        <v>0</v>
      </c>
      <c r="F81" s="171">
        <f>SUMIFS('Contact Hours'!I:I,'Contact Hours'!$A:$A,$A81,'Contact Hours'!$C:$C,$B81)</f>
        <v>0</v>
      </c>
      <c r="G81" s="171">
        <f>SUMIFS('Contact Hours'!J:J,'Contact Hours'!$A:$A,$A81,'Contact Hours'!$C:$C,$B81)</f>
        <v>0</v>
      </c>
      <c r="H81" s="171">
        <f>SUMIFS('Contact Hours'!K:K,'Contact Hours'!$A:$A,$A81,'Contact Hours'!$C:$C,$B81)</f>
        <v>0</v>
      </c>
      <c r="I81" s="171">
        <f>SUMIFS('Contact Hours'!L:L,'Contact Hours'!$A:$A,$A81,'Contact Hours'!$C:$C,$B81)</f>
        <v>0</v>
      </c>
      <c r="J81" s="171">
        <f>SUMIFS('Contact Hours'!M:M,'Contact Hours'!$A:$A,$A81,'Contact Hours'!$C:$C,$B81)</f>
        <v>0</v>
      </c>
      <c r="K81" s="13">
        <f t="shared" si="8"/>
        <v>0</v>
      </c>
      <c r="L81" s="13">
        <f t="shared" si="9"/>
        <v>0</v>
      </c>
      <c r="M81" s="13">
        <f t="shared" si="10"/>
        <v>0</v>
      </c>
      <c r="N81" s="13">
        <f t="shared" si="11"/>
        <v>0</v>
      </c>
      <c r="O81" s="13">
        <f t="shared" si="12"/>
        <v>0</v>
      </c>
      <c r="P81" s="13">
        <f t="shared" si="13"/>
        <v>0</v>
      </c>
    </row>
    <row r="82" spans="1:16" x14ac:dyDescent="0.2">
      <c r="A82" s="11">
        <v>109932</v>
      </c>
      <c r="B82" s="12">
        <v>25</v>
      </c>
      <c r="C82" s="171">
        <f>SUMIFS('Contact Hours'!F:F,'Contact Hours'!$A:$A,$A82,'Contact Hours'!$C:$C,$B82)</f>
        <v>29856</v>
      </c>
      <c r="D82" s="171">
        <f>SUMIFS('Contact Hours'!G:G,'Contact Hours'!$A:$A,$A82,'Contact Hours'!$C:$C,$B82)</f>
        <v>0</v>
      </c>
      <c r="E82" s="171">
        <f>SUMIFS('Contact Hours'!H:H,'Contact Hours'!$A:$A,$A82,'Contact Hours'!$C:$C,$B82)</f>
        <v>0</v>
      </c>
      <c r="F82" s="171">
        <f>SUMIFS('Contact Hours'!I:I,'Contact Hours'!$A:$A,$A82,'Contact Hours'!$C:$C,$B82)</f>
        <v>0</v>
      </c>
      <c r="G82" s="171">
        <f>SUMIFS('Contact Hours'!J:J,'Contact Hours'!$A:$A,$A82,'Contact Hours'!$C:$C,$B82)</f>
        <v>0</v>
      </c>
      <c r="H82" s="171">
        <f>SUMIFS('Contact Hours'!K:K,'Contact Hours'!$A:$A,$A82,'Contact Hours'!$C:$C,$B82)</f>
        <v>0</v>
      </c>
      <c r="I82" s="171">
        <f>SUMIFS('Contact Hours'!L:L,'Contact Hours'!$A:$A,$A82,'Contact Hours'!$C:$C,$B82)</f>
        <v>0</v>
      </c>
      <c r="J82" s="171">
        <f>SUMIFS('Contact Hours'!M:M,'Contact Hours'!$A:$A,$A82,'Contact Hours'!$C:$C,$B82)</f>
        <v>0</v>
      </c>
      <c r="K82" s="13">
        <f t="shared" si="8"/>
        <v>29856</v>
      </c>
      <c r="L82" s="13">
        <f t="shared" si="9"/>
        <v>0</v>
      </c>
      <c r="M82" s="13">
        <f t="shared" si="10"/>
        <v>0</v>
      </c>
      <c r="N82" s="13">
        <f t="shared" si="11"/>
        <v>0</v>
      </c>
      <c r="O82" s="13">
        <f t="shared" si="12"/>
        <v>29856</v>
      </c>
      <c r="P82" s="13">
        <f t="shared" si="13"/>
        <v>0</v>
      </c>
    </row>
    <row r="83" spans="1:16" x14ac:dyDescent="0.2">
      <c r="A83" s="11">
        <v>109932</v>
      </c>
      <c r="B83" s="12">
        <v>26</v>
      </c>
      <c r="C83" s="171">
        <f>SUMIFS('Contact Hours'!F:F,'Contact Hours'!$A:$A,$A83,'Contact Hours'!$C:$C,$B83)</f>
        <v>0</v>
      </c>
      <c r="D83" s="171">
        <f>SUMIFS('Contact Hours'!G:G,'Contact Hours'!$A:$A,$A83,'Contact Hours'!$C:$C,$B83)</f>
        <v>0</v>
      </c>
      <c r="E83" s="171">
        <f>SUMIFS('Contact Hours'!H:H,'Contact Hours'!$A:$A,$A83,'Contact Hours'!$C:$C,$B83)</f>
        <v>0</v>
      </c>
      <c r="F83" s="171">
        <f>SUMIFS('Contact Hours'!I:I,'Contact Hours'!$A:$A,$A83,'Contact Hours'!$C:$C,$B83)</f>
        <v>0</v>
      </c>
      <c r="G83" s="171">
        <f>SUMIFS('Contact Hours'!J:J,'Contact Hours'!$A:$A,$A83,'Contact Hours'!$C:$C,$B83)</f>
        <v>24768</v>
      </c>
      <c r="H83" s="171">
        <f>SUMIFS('Contact Hours'!K:K,'Contact Hours'!$A:$A,$A83,'Contact Hours'!$C:$C,$B83)</f>
        <v>0</v>
      </c>
      <c r="I83" s="171">
        <f>SUMIFS('Contact Hours'!L:L,'Contact Hours'!$A:$A,$A83,'Contact Hours'!$C:$C,$B83)</f>
        <v>0</v>
      </c>
      <c r="J83" s="171">
        <f>SUMIFS('Contact Hours'!M:M,'Contact Hours'!$A:$A,$A83,'Contact Hours'!$C:$C,$B83)</f>
        <v>0</v>
      </c>
      <c r="K83" s="13">
        <f t="shared" si="8"/>
        <v>0</v>
      </c>
      <c r="L83" s="13">
        <f t="shared" si="9"/>
        <v>24768</v>
      </c>
      <c r="M83" s="13">
        <f t="shared" si="10"/>
        <v>0</v>
      </c>
      <c r="N83" s="13">
        <f t="shared" si="11"/>
        <v>0</v>
      </c>
      <c r="O83" s="13">
        <f t="shared" si="12"/>
        <v>0</v>
      </c>
      <c r="P83" s="13">
        <f t="shared" si="13"/>
        <v>24768</v>
      </c>
    </row>
    <row r="84" spans="1:16" x14ac:dyDescent="0.2">
      <c r="A84" s="11">
        <v>109932</v>
      </c>
      <c r="B84" s="12">
        <v>27</v>
      </c>
      <c r="C84" s="171">
        <f>SUMIFS('Contact Hours'!F:F,'Contact Hours'!$A:$A,$A84,'Contact Hours'!$C:$C,$B84)</f>
        <v>0</v>
      </c>
      <c r="D84" s="171">
        <f>SUMIFS('Contact Hours'!G:G,'Contact Hours'!$A:$A,$A84,'Contact Hours'!$C:$C,$B84)</f>
        <v>0</v>
      </c>
      <c r="E84" s="171">
        <f>SUMIFS('Contact Hours'!H:H,'Contact Hours'!$A:$A,$A84,'Contact Hours'!$C:$C,$B84)</f>
        <v>0</v>
      </c>
      <c r="F84" s="171">
        <f>SUMIFS('Contact Hours'!I:I,'Contact Hours'!$A:$A,$A84,'Contact Hours'!$C:$C,$B84)</f>
        <v>0</v>
      </c>
      <c r="G84" s="171">
        <f>SUMIFS('Contact Hours'!J:J,'Contact Hours'!$A:$A,$A84,'Contact Hours'!$C:$C,$B84)</f>
        <v>0</v>
      </c>
      <c r="H84" s="171">
        <f>SUMIFS('Contact Hours'!K:K,'Contact Hours'!$A:$A,$A84,'Contact Hours'!$C:$C,$B84)</f>
        <v>0</v>
      </c>
      <c r="I84" s="171">
        <f>SUMIFS('Contact Hours'!L:L,'Contact Hours'!$A:$A,$A84,'Contact Hours'!$C:$C,$B84)</f>
        <v>0</v>
      </c>
      <c r="J84" s="171">
        <f>SUMIFS('Contact Hours'!M:M,'Contact Hours'!$A:$A,$A84,'Contact Hours'!$C:$C,$B84)</f>
        <v>0</v>
      </c>
      <c r="K84" s="13">
        <f t="shared" si="8"/>
        <v>0</v>
      </c>
      <c r="L84" s="13">
        <f t="shared" si="9"/>
        <v>0</v>
      </c>
      <c r="M84" s="13">
        <f t="shared" si="10"/>
        <v>0</v>
      </c>
      <c r="N84" s="13">
        <f t="shared" si="11"/>
        <v>0</v>
      </c>
      <c r="O84" s="13">
        <f t="shared" si="12"/>
        <v>0</v>
      </c>
      <c r="P84" s="13">
        <f t="shared" si="13"/>
        <v>0</v>
      </c>
    </row>
    <row r="85" spans="1:16" x14ac:dyDescent="0.2">
      <c r="A85" s="11">
        <v>209932</v>
      </c>
      <c r="B85" s="12">
        <v>1</v>
      </c>
      <c r="C85" s="171">
        <f>SUMIFS('Contact Hours'!F:F,'Contact Hours'!$A:$A,$A85,'Contact Hours'!$C:$C,$B85)</f>
        <v>0</v>
      </c>
      <c r="D85" s="171">
        <f>SUMIFS('Contact Hours'!G:G,'Contact Hours'!$A:$A,$A85,'Contact Hours'!$C:$C,$B85)</f>
        <v>0</v>
      </c>
      <c r="E85" s="171">
        <f>SUMIFS('Contact Hours'!H:H,'Contact Hours'!$A:$A,$A85,'Contact Hours'!$C:$C,$B85)</f>
        <v>0</v>
      </c>
      <c r="F85" s="171">
        <f>SUMIFS('Contact Hours'!I:I,'Contact Hours'!$A:$A,$A85,'Contact Hours'!$C:$C,$B85)</f>
        <v>0</v>
      </c>
      <c r="G85" s="171">
        <f>SUMIFS('Contact Hours'!J:J,'Contact Hours'!$A:$A,$A85,'Contact Hours'!$C:$C,$B85)</f>
        <v>0</v>
      </c>
      <c r="H85" s="171">
        <f>SUMIFS('Contact Hours'!K:K,'Contact Hours'!$A:$A,$A85,'Contact Hours'!$C:$C,$B85)</f>
        <v>0</v>
      </c>
      <c r="I85" s="171">
        <f>SUMIFS('Contact Hours'!L:L,'Contact Hours'!$A:$A,$A85,'Contact Hours'!$C:$C,$B85)</f>
        <v>0</v>
      </c>
      <c r="J85" s="171">
        <f>SUMIFS('Contact Hours'!M:M,'Contact Hours'!$A:$A,$A85,'Contact Hours'!$C:$C,$B85)</f>
        <v>0</v>
      </c>
      <c r="K85" s="13">
        <f t="shared" ref="K85:K111" si="14">SUM(C85:F85)</f>
        <v>0</v>
      </c>
      <c r="L85" s="13">
        <f t="shared" ref="L85:L111" si="15">SUM(G85:J85)</f>
        <v>0</v>
      </c>
      <c r="M85" s="13">
        <f t="shared" ref="M85:M111" si="16">IF(B85&lt;28,D85+E85,0)*0.1</f>
        <v>0</v>
      </c>
      <c r="N85" s="13">
        <f t="shared" ref="N85:N111" si="17">IF(B85&lt;28,H85+J85,0)*0.1</f>
        <v>0</v>
      </c>
      <c r="O85" s="13">
        <f t="shared" ref="O85:O111" si="18">K85+M85</f>
        <v>0</v>
      </c>
      <c r="P85" s="13">
        <f t="shared" ref="P85:P111" si="19">L85+N85</f>
        <v>0</v>
      </c>
    </row>
    <row r="86" spans="1:16" x14ac:dyDescent="0.2">
      <c r="A86" s="11">
        <v>209932</v>
      </c>
      <c r="B86" s="12">
        <v>2</v>
      </c>
      <c r="C86" s="171">
        <f>SUMIFS('Contact Hours'!F:F,'Contact Hours'!$A:$A,$A86,'Contact Hours'!$C:$C,$B86)</f>
        <v>0</v>
      </c>
      <c r="D86" s="171">
        <f>SUMIFS('Contact Hours'!G:G,'Contact Hours'!$A:$A,$A86,'Contact Hours'!$C:$C,$B86)</f>
        <v>0</v>
      </c>
      <c r="E86" s="171">
        <f>SUMIFS('Contact Hours'!H:H,'Contact Hours'!$A:$A,$A86,'Contact Hours'!$C:$C,$B86)</f>
        <v>0</v>
      </c>
      <c r="F86" s="171">
        <f>SUMIFS('Contact Hours'!I:I,'Contact Hours'!$A:$A,$A86,'Contact Hours'!$C:$C,$B86)</f>
        <v>0</v>
      </c>
      <c r="G86" s="171">
        <f>SUMIFS('Contact Hours'!J:J,'Contact Hours'!$A:$A,$A86,'Contact Hours'!$C:$C,$B86)</f>
        <v>8832</v>
      </c>
      <c r="H86" s="171">
        <f>SUMIFS('Contact Hours'!K:K,'Contact Hours'!$A:$A,$A86,'Contact Hours'!$C:$C,$B86)</f>
        <v>0</v>
      </c>
      <c r="I86" s="171">
        <f>SUMIFS('Contact Hours'!L:L,'Contact Hours'!$A:$A,$A86,'Contact Hours'!$C:$C,$B86)</f>
        <v>0</v>
      </c>
      <c r="J86" s="171">
        <f>SUMIFS('Contact Hours'!M:M,'Contact Hours'!$A:$A,$A86,'Contact Hours'!$C:$C,$B86)</f>
        <v>0</v>
      </c>
      <c r="K86" s="13">
        <f t="shared" si="14"/>
        <v>0</v>
      </c>
      <c r="L86" s="13">
        <f t="shared" si="15"/>
        <v>8832</v>
      </c>
      <c r="M86" s="13">
        <f t="shared" si="16"/>
        <v>0</v>
      </c>
      <c r="N86" s="13">
        <f t="shared" si="17"/>
        <v>0</v>
      </c>
      <c r="O86" s="13">
        <f t="shared" si="18"/>
        <v>0</v>
      </c>
      <c r="P86" s="13">
        <f t="shared" si="19"/>
        <v>8832</v>
      </c>
    </row>
    <row r="87" spans="1:16" x14ac:dyDescent="0.2">
      <c r="A87" s="11">
        <v>209932</v>
      </c>
      <c r="B87" s="12">
        <v>3</v>
      </c>
      <c r="C87" s="171">
        <f>SUMIFS('Contact Hours'!F:F,'Contact Hours'!$A:$A,$A87,'Contact Hours'!$C:$C,$B87)</f>
        <v>0</v>
      </c>
      <c r="D87" s="171">
        <f>SUMIFS('Contact Hours'!G:G,'Contact Hours'!$A:$A,$A87,'Contact Hours'!$C:$C,$B87)</f>
        <v>0</v>
      </c>
      <c r="E87" s="171">
        <f>SUMIFS('Contact Hours'!H:H,'Contact Hours'!$A:$A,$A87,'Contact Hours'!$C:$C,$B87)</f>
        <v>0</v>
      </c>
      <c r="F87" s="171">
        <f>SUMIFS('Contact Hours'!I:I,'Contact Hours'!$A:$A,$A87,'Contact Hours'!$C:$C,$B87)</f>
        <v>0</v>
      </c>
      <c r="G87" s="171">
        <f>SUMIFS('Contact Hours'!J:J,'Contact Hours'!$A:$A,$A87,'Contact Hours'!$C:$C,$B87)</f>
        <v>0</v>
      </c>
      <c r="H87" s="171">
        <f>SUMIFS('Contact Hours'!K:K,'Contact Hours'!$A:$A,$A87,'Contact Hours'!$C:$C,$B87)</f>
        <v>0</v>
      </c>
      <c r="I87" s="171">
        <f>SUMIFS('Contact Hours'!L:L,'Contact Hours'!$A:$A,$A87,'Contact Hours'!$C:$C,$B87)</f>
        <v>0</v>
      </c>
      <c r="J87" s="171">
        <f>SUMIFS('Contact Hours'!M:M,'Contact Hours'!$A:$A,$A87,'Contact Hours'!$C:$C,$B87)</f>
        <v>0</v>
      </c>
      <c r="K87" s="13">
        <f t="shared" si="14"/>
        <v>0</v>
      </c>
      <c r="L87" s="13">
        <f t="shared" si="15"/>
        <v>0</v>
      </c>
      <c r="M87" s="13">
        <f t="shared" si="16"/>
        <v>0</v>
      </c>
      <c r="N87" s="13">
        <f t="shared" si="17"/>
        <v>0</v>
      </c>
      <c r="O87" s="13">
        <f t="shared" si="18"/>
        <v>0</v>
      </c>
      <c r="P87" s="13">
        <f t="shared" si="19"/>
        <v>0</v>
      </c>
    </row>
    <row r="88" spans="1:16" x14ac:dyDescent="0.2">
      <c r="A88" s="11">
        <v>209932</v>
      </c>
      <c r="B88" s="12">
        <v>4</v>
      </c>
      <c r="C88" s="171">
        <f>SUMIFS('Contact Hours'!F:F,'Contact Hours'!$A:$A,$A88,'Contact Hours'!$C:$C,$B88)</f>
        <v>0</v>
      </c>
      <c r="D88" s="171">
        <f>SUMIFS('Contact Hours'!G:G,'Contact Hours'!$A:$A,$A88,'Contact Hours'!$C:$C,$B88)</f>
        <v>0</v>
      </c>
      <c r="E88" s="171">
        <f>SUMIFS('Contact Hours'!H:H,'Contact Hours'!$A:$A,$A88,'Contact Hours'!$C:$C,$B88)</f>
        <v>0</v>
      </c>
      <c r="F88" s="171">
        <f>SUMIFS('Contact Hours'!I:I,'Contact Hours'!$A:$A,$A88,'Contact Hours'!$C:$C,$B88)</f>
        <v>0</v>
      </c>
      <c r="G88" s="171">
        <f>SUMIFS('Contact Hours'!J:J,'Contact Hours'!$A:$A,$A88,'Contact Hours'!$C:$C,$B88)</f>
        <v>0</v>
      </c>
      <c r="H88" s="171">
        <f>SUMIFS('Contact Hours'!K:K,'Contact Hours'!$A:$A,$A88,'Contact Hours'!$C:$C,$B88)</f>
        <v>0</v>
      </c>
      <c r="I88" s="171">
        <f>SUMIFS('Contact Hours'!L:L,'Contact Hours'!$A:$A,$A88,'Contact Hours'!$C:$C,$B88)</f>
        <v>0</v>
      </c>
      <c r="J88" s="171">
        <f>SUMIFS('Contact Hours'!M:M,'Contact Hours'!$A:$A,$A88,'Contact Hours'!$C:$C,$B88)</f>
        <v>0</v>
      </c>
      <c r="K88" s="13">
        <f t="shared" si="14"/>
        <v>0</v>
      </c>
      <c r="L88" s="13">
        <f t="shared" si="15"/>
        <v>0</v>
      </c>
      <c r="M88" s="13">
        <f t="shared" si="16"/>
        <v>0</v>
      </c>
      <c r="N88" s="13">
        <f t="shared" si="17"/>
        <v>0</v>
      </c>
      <c r="O88" s="13">
        <f t="shared" si="18"/>
        <v>0</v>
      </c>
      <c r="P88" s="13">
        <f t="shared" si="19"/>
        <v>0</v>
      </c>
    </row>
    <row r="89" spans="1:16" x14ac:dyDescent="0.2">
      <c r="A89" s="11">
        <v>209932</v>
      </c>
      <c r="B89" s="12">
        <v>5</v>
      </c>
      <c r="C89" s="171">
        <f>SUMIFS('Contact Hours'!F:F,'Contact Hours'!$A:$A,$A89,'Contact Hours'!$C:$C,$B89)</f>
        <v>0</v>
      </c>
      <c r="D89" s="171">
        <f>SUMIFS('Contact Hours'!G:G,'Contact Hours'!$A:$A,$A89,'Contact Hours'!$C:$C,$B89)</f>
        <v>0</v>
      </c>
      <c r="E89" s="171">
        <f>SUMIFS('Contact Hours'!H:H,'Contact Hours'!$A:$A,$A89,'Contact Hours'!$C:$C,$B89)</f>
        <v>0</v>
      </c>
      <c r="F89" s="171">
        <f>SUMIFS('Contact Hours'!I:I,'Contact Hours'!$A:$A,$A89,'Contact Hours'!$C:$C,$B89)</f>
        <v>0</v>
      </c>
      <c r="G89" s="171">
        <f>SUMIFS('Contact Hours'!J:J,'Contact Hours'!$A:$A,$A89,'Contact Hours'!$C:$C,$B89)</f>
        <v>0</v>
      </c>
      <c r="H89" s="171">
        <f>SUMIFS('Contact Hours'!K:K,'Contact Hours'!$A:$A,$A89,'Contact Hours'!$C:$C,$B89)</f>
        <v>0</v>
      </c>
      <c r="I89" s="171">
        <f>SUMIFS('Contact Hours'!L:L,'Contact Hours'!$A:$A,$A89,'Contact Hours'!$C:$C,$B89)</f>
        <v>0</v>
      </c>
      <c r="J89" s="171">
        <f>SUMIFS('Contact Hours'!M:M,'Contact Hours'!$A:$A,$A89,'Contact Hours'!$C:$C,$B89)</f>
        <v>0</v>
      </c>
      <c r="K89" s="13">
        <f t="shared" si="14"/>
        <v>0</v>
      </c>
      <c r="L89" s="13">
        <f t="shared" si="15"/>
        <v>0</v>
      </c>
      <c r="M89" s="13">
        <f t="shared" si="16"/>
        <v>0</v>
      </c>
      <c r="N89" s="13">
        <f t="shared" si="17"/>
        <v>0</v>
      </c>
      <c r="O89" s="13">
        <f t="shared" si="18"/>
        <v>0</v>
      </c>
      <c r="P89" s="13">
        <f t="shared" si="19"/>
        <v>0</v>
      </c>
    </row>
    <row r="90" spans="1:16" x14ac:dyDescent="0.2">
      <c r="A90" s="11">
        <v>209932</v>
      </c>
      <c r="B90" s="12">
        <v>6</v>
      </c>
      <c r="C90" s="171">
        <f>SUMIFS('Contact Hours'!F:F,'Contact Hours'!$A:$A,$A90,'Contact Hours'!$C:$C,$B90)</f>
        <v>0</v>
      </c>
      <c r="D90" s="171">
        <f>SUMIFS('Contact Hours'!G:G,'Contact Hours'!$A:$A,$A90,'Contact Hours'!$C:$C,$B90)</f>
        <v>0</v>
      </c>
      <c r="E90" s="171">
        <f>SUMIFS('Contact Hours'!H:H,'Contact Hours'!$A:$A,$A90,'Contact Hours'!$C:$C,$B90)</f>
        <v>0</v>
      </c>
      <c r="F90" s="171">
        <f>SUMIFS('Contact Hours'!I:I,'Contact Hours'!$A:$A,$A90,'Contact Hours'!$C:$C,$B90)</f>
        <v>0</v>
      </c>
      <c r="G90" s="171">
        <f>SUMIFS('Contact Hours'!J:J,'Contact Hours'!$A:$A,$A90,'Contact Hours'!$C:$C,$B90)</f>
        <v>0</v>
      </c>
      <c r="H90" s="171">
        <f>SUMIFS('Contact Hours'!K:K,'Contact Hours'!$A:$A,$A90,'Contact Hours'!$C:$C,$B90)</f>
        <v>0</v>
      </c>
      <c r="I90" s="171">
        <f>SUMIFS('Contact Hours'!L:L,'Contact Hours'!$A:$A,$A90,'Contact Hours'!$C:$C,$B90)</f>
        <v>0</v>
      </c>
      <c r="J90" s="171">
        <f>SUMIFS('Contact Hours'!M:M,'Contact Hours'!$A:$A,$A90,'Contact Hours'!$C:$C,$B90)</f>
        <v>0</v>
      </c>
      <c r="K90" s="13">
        <f t="shared" si="14"/>
        <v>0</v>
      </c>
      <c r="L90" s="13">
        <f t="shared" si="15"/>
        <v>0</v>
      </c>
      <c r="M90" s="13">
        <f t="shared" si="16"/>
        <v>0</v>
      </c>
      <c r="N90" s="13">
        <f t="shared" si="17"/>
        <v>0</v>
      </c>
      <c r="O90" s="13">
        <f t="shared" si="18"/>
        <v>0</v>
      </c>
      <c r="P90" s="13">
        <f t="shared" si="19"/>
        <v>0</v>
      </c>
    </row>
    <row r="91" spans="1:16" x14ac:dyDescent="0.2">
      <c r="A91" s="11">
        <v>209932</v>
      </c>
      <c r="B91" s="12">
        <v>7</v>
      </c>
      <c r="C91" s="171">
        <f>SUMIFS('Contact Hours'!F:F,'Contact Hours'!$A:$A,$A91,'Contact Hours'!$C:$C,$B91)</f>
        <v>0</v>
      </c>
      <c r="D91" s="171">
        <f>SUMIFS('Contact Hours'!G:G,'Contact Hours'!$A:$A,$A91,'Contact Hours'!$C:$C,$B91)</f>
        <v>0</v>
      </c>
      <c r="E91" s="171">
        <f>SUMIFS('Contact Hours'!H:H,'Contact Hours'!$A:$A,$A91,'Contact Hours'!$C:$C,$B91)</f>
        <v>0</v>
      </c>
      <c r="F91" s="171">
        <f>SUMIFS('Contact Hours'!I:I,'Contact Hours'!$A:$A,$A91,'Contact Hours'!$C:$C,$B91)</f>
        <v>0</v>
      </c>
      <c r="G91" s="171">
        <f>SUMIFS('Contact Hours'!J:J,'Contact Hours'!$A:$A,$A91,'Contact Hours'!$C:$C,$B91)</f>
        <v>0</v>
      </c>
      <c r="H91" s="171">
        <f>SUMIFS('Contact Hours'!K:K,'Contact Hours'!$A:$A,$A91,'Contact Hours'!$C:$C,$B91)</f>
        <v>0</v>
      </c>
      <c r="I91" s="171">
        <f>SUMIFS('Contact Hours'!L:L,'Contact Hours'!$A:$A,$A91,'Contact Hours'!$C:$C,$B91)</f>
        <v>0</v>
      </c>
      <c r="J91" s="171">
        <f>SUMIFS('Contact Hours'!M:M,'Contact Hours'!$A:$A,$A91,'Contact Hours'!$C:$C,$B91)</f>
        <v>0</v>
      </c>
      <c r="K91" s="13">
        <f t="shared" si="14"/>
        <v>0</v>
      </c>
      <c r="L91" s="13">
        <f t="shared" si="15"/>
        <v>0</v>
      </c>
      <c r="M91" s="13">
        <f t="shared" si="16"/>
        <v>0</v>
      </c>
      <c r="N91" s="13">
        <f t="shared" si="17"/>
        <v>0</v>
      </c>
      <c r="O91" s="13">
        <f t="shared" si="18"/>
        <v>0</v>
      </c>
      <c r="P91" s="13">
        <f t="shared" si="19"/>
        <v>0</v>
      </c>
    </row>
    <row r="92" spans="1:16" x14ac:dyDescent="0.2">
      <c r="A92" s="11">
        <v>209932</v>
      </c>
      <c r="B92" s="12">
        <v>8</v>
      </c>
      <c r="C92" s="171">
        <f>SUMIFS('Contact Hours'!F:F,'Contact Hours'!$A:$A,$A92,'Contact Hours'!$C:$C,$B92)</f>
        <v>0</v>
      </c>
      <c r="D92" s="171">
        <f>SUMIFS('Contact Hours'!G:G,'Contact Hours'!$A:$A,$A92,'Contact Hours'!$C:$C,$B92)</f>
        <v>0</v>
      </c>
      <c r="E92" s="171">
        <f>SUMIFS('Contact Hours'!H:H,'Contact Hours'!$A:$A,$A92,'Contact Hours'!$C:$C,$B92)</f>
        <v>0</v>
      </c>
      <c r="F92" s="171">
        <f>SUMIFS('Contact Hours'!I:I,'Contact Hours'!$A:$A,$A92,'Contact Hours'!$C:$C,$B92)</f>
        <v>0</v>
      </c>
      <c r="G92" s="171">
        <f>SUMIFS('Contact Hours'!J:J,'Contact Hours'!$A:$A,$A92,'Contact Hours'!$C:$C,$B92)</f>
        <v>0</v>
      </c>
      <c r="H92" s="171">
        <f>SUMIFS('Contact Hours'!K:K,'Contact Hours'!$A:$A,$A92,'Contact Hours'!$C:$C,$B92)</f>
        <v>0</v>
      </c>
      <c r="I92" s="171">
        <f>SUMIFS('Contact Hours'!L:L,'Contact Hours'!$A:$A,$A92,'Contact Hours'!$C:$C,$B92)</f>
        <v>0</v>
      </c>
      <c r="J92" s="171">
        <f>SUMIFS('Contact Hours'!M:M,'Contact Hours'!$A:$A,$A92,'Contact Hours'!$C:$C,$B92)</f>
        <v>0</v>
      </c>
      <c r="K92" s="13">
        <f t="shared" si="14"/>
        <v>0</v>
      </c>
      <c r="L92" s="13">
        <f t="shared" si="15"/>
        <v>0</v>
      </c>
      <c r="M92" s="13">
        <f t="shared" si="16"/>
        <v>0</v>
      </c>
      <c r="N92" s="13">
        <f t="shared" si="17"/>
        <v>0</v>
      </c>
      <c r="O92" s="13">
        <f t="shared" si="18"/>
        <v>0</v>
      </c>
      <c r="P92" s="13">
        <f t="shared" si="19"/>
        <v>0</v>
      </c>
    </row>
    <row r="93" spans="1:16" x14ac:dyDescent="0.2">
      <c r="A93" s="11">
        <v>209932</v>
      </c>
      <c r="B93" s="12">
        <v>9</v>
      </c>
      <c r="C93" s="171">
        <f>SUMIFS('Contact Hours'!F:F,'Contact Hours'!$A:$A,$A93,'Contact Hours'!$C:$C,$B93)</f>
        <v>0</v>
      </c>
      <c r="D93" s="171">
        <f>SUMIFS('Contact Hours'!G:G,'Contact Hours'!$A:$A,$A93,'Contact Hours'!$C:$C,$B93)</f>
        <v>0</v>
      </c>
      <c r="E93" s="171">
        <f>SUMIFS('Contact Hours'!H:H,'Contact Hours'!$A:$A,$A93,'Contact Hours'!$C:$C,$B93)</f>
        <v>0</v>
      </c>
      <c r="F93" s="171">
        <f>SUMIFS('Contact Hours'!I:I,'Contact Hours'!$A:$A,$A93,'Contact Hours'!$C:$C,$B93)</f>
        <v>0</v>
      </c>
      <c r="G93" s="171">
        <f>SUMIFS('Contact Hours'!J:J,'Contact Hours'!$A:$A,$A93,'Contact Hours'!$C:$C,$B93)</f>
        <v>0</v>
      </c>
      <c r="H93" s="171">
        <f>SUMIFS('Contact Hours'!K:K,'Contact Hours'!$A:$A,$A93,'Contact Hours'!$C:$C,$B93)</f>
        <v>0</v>
      </c>
      <c r="I93" s="171">
        <f>SUMIFS('Contact Hours'!L:L,'Contact Hours'!$A:$A,$A93,'Contact Hours'!$C:$C,$B93)</f>
        <v>0</v>
      </c>
      <c r="J93" s="171">
        <f>SUMIFS('Contact Hours'!M:M,'Contact Hours'!$A:$A,$A93,'Contact Hours'!$C:$C,$B93)</f>
        <v>0</v>
      </c>
      <c r="K93" s="13">
        <f t="shared" si="14"/>
        <v>0</v>
      </c>
      <c r="L93" s="13">
        <f t="shared" si="15"/>
        <v>0</v>
      </c>
      <c r="M93" s="13">
        <f t="shared" si="16"/>
        <v>0</v>
      </c>
      <c r="N93" s="13">
        <f t="shared" si="17"/>
        <v>0</v>
      </c>
      <c r="O93" s="13">
        <f t="shared" si="18"/>
        <v>0</v>
      </c>
      <c r="P93" s="13">
        <f t="shared" si="19"/>
        <v>0</v>
      </c>
    </row>
    <row r="94" spans="1:16" x14ac:dyDescent="0.2">
      <c r="A94" s="11">
        <v>209932</v>
      </c>
      <c r="B94" s="12">
        <v>10</v>
      </c>
      <c r="C94" s="171">
        <f>SUMIFS('Contact Hours'!F:F,'Contact Hours'!$A:$A,$A94,'Contact Hours'!$C:$C,$B94)</f>
        <v>0</v>
      </c>
      <c r="D94" s="171">
        <f>SUMIFS('Contact Hours'!G:G,'Contact Hours'!$A:$A,$A94,'Contact Hours'!$C:$C,$B94)</f>
        <v>0</v>
      </c>
      <c r="E94" s="171">
        <f>SUMIFS('Contact Hours'!H:H,'Contact Hours'!$A:$A,$A94,'Contact Hours'!$C:$C,$B94)</f>
        <v>0</v>
      </c>
      <c r="F94" s="171">
        <f>SUMIFS('Contact Hours'!I:I,'Contact Hours'!$A:$A,$A94,'Contact Hours'!$C:$C,$B94)</f>
        <v>0</v>
      </c>
      <c r="G94" s="171">
        <f>SUMIFS('Contact Hours'!J:J,'Contact Hours'!$A:$A,$A94,'Contact Hours'!$C:$C,$B94)</f>
        <v>0</v>
      </c>
      <c r="H94" s="171">
        <f>SUMIFS('Contact Hours'!K:K,'Contact Hours'!$A:$A,$A94,'Contact Hours'!$C:$C,$B94)</f>
        <v>0</v>
      </c>
      <c r="I94" s="171">
        <f>SUMIFS('Contact Hours'!L:L,'Contact Hours'!$A:$A,$A94,'Contact Hours'!$C:$C,$B94)</f>
        <v>0</v>
      </c>
      <c r="J94" s="171">
        <f>SUMIFS('Contact Hours'!M:M,'Contact Hours'!$A:$A,$A94,'Contact Hours'!$C:$C,$B94)</f>
        <v>0</v>
      </c>
      <c r="K94" s="13">
        <f t="shared" si="14"/>
        <v>0</v>
      </c>
      <c r="L94" s="13">
        <f t="shared" si="15"/>
        <v>0</v>
      </c>
      <c r="M94" s="13">
        <f t="shared" si="16"/>
        <v>0</v>
      </c>
      <c r="N94" s="13">
        <f t="shared" si="17"/>
        <v>0</v>
      </c>
      <c r="O94" s="13">
        <f t="shared" si="18"/>
        <v>0</v>
      </c>
      <c r="P94" s="13">
        <f t="shared" si="19"/>
        <v>0</v>
      </c>
    </row>
    <row r="95" spans="1:16" x14ac:dyDescent="0.2">
      <c r="A95" s="11">
        <v>209932</v>
      </c>
      <c r="B95" s="12">
        <v>11</v>
      </c>
      <c r="C95" s="171">
        <f>SUMIFS('Contact Hours'!F:F,'Contact Hours'!$A:$A,$A95,'Contact Hours'!$C:$C,$B95)</f>
        <v>0</v>
      </c>
      <c r="D95" s="171">
        <f>SUMIFS('Contact Hours'!G:G,'Contact Hours'!$A:$A,$A95,'Contact Hours'!$C:$C,$B95)</f>
        <v>0</v>
      </c>
      <c r="E95" s="171">
        <f>SUMIFS('Contact Hours'!H:H,'Contact Hours'!$A:$A,$A95,'Contact Hours'!$C:$C,$B95)</f>
        <v>0</v>
      </c>
      <c r="F95" s="171">
        <f>SUMIFS('Contact Hours'!I:I,'Contact Hours'!$A:$A,$A95,'Contact Hours'!$C:$C,$B95)</f>
        <v>0</v>
      </c>
      <c r="G95" s="171">
        <f>SUMIFS('Contact Hours'!J:J,'Contact Hours'!$A:$A,$A95,'Contact Hours'!$C:$C,$B95)</f>
        <v>0</v>
      </c>
      <c r="H95" s="171">
        <f>SUMIFS('Contact Hours'!K:K,'Contact Hours'!$A:$A,$A95,'Contact Hours'!$C:$C,$B95)</f>
        <v>7248</v>
      </c>
      <c r="I95" s="171">
        <f>SUMIFS('Contact Hours'!L:L,'Contact Hours'!$A:$A,$A95,'Contact Hours'!$C:$C,$B95)</f>
        <v>0</v>
      </c>
      <c r="J95" s="171">
        <f>SUMIFS('Contact Hours'!M:M,'Contact Hours'!$A:$A,$A95,'Contact Hours'!$C:$C,$B95)</f>
        <v>0</v>
      </c>
      <c r="K95" s="13">
        <f t="shared" si="14"/>
        <v>0</v>
      </c>
      <c r="L95" s="13">
        <f t="shared" si="15"/>
        <v>7248</v>
      </c>
      <c r="M95" s="13">
        <f t="shared" si="16"/>
        <v>0</v>
      </c>
      <c r="N95" s="13">
        <f t="shared" si="17"/>
        <v>724.80000000000007</v>
      </c>
      <c r="O95" s="13">
        <f t="shared" si="18"/>
        <v>0</v>
      </c>
      <c r="P95" s="13">
        <f t="shared" si="19"/>
        <v>7972.8</v>
      </c>
    </row>
    <row r="96" spans="1:16" x14ac:dyDescent="0.2">
      <c r="A96" s="11">
        <v>209932</v>
      </c>
      <c r="B96" s="12">
        <v>12</v>
      </c>
      <c r="C96" s="171">
        <f>SUMIFS('Contact Hours'!F:F,'Contact Hours'!$A:$A,$A96,'Contact Hours'!$C:$C,$B96)</f>
        <v>128</v>
      </c>
      <c r="D96" s="171">
        <f>SUMIFS('Contact Hours'!G:G,'Contact Hours'!$A:$A,$A96,'Contact Hours'!$C:$C,$B96)</f>
        <v>0</v>
      </c>
      <c r="E96" s="171">
        <f>SUMIFS('Contact Hours'!H:H,'Contact Hours'!$A:$A,$A96,'Contact Hours'!$C:$C,$B96)</f>
        <v>0</v>
      </c>
      <c r="F96" s="171">
        <f>SUMIFS('Contact Hours'!I:I,'Contact Hours'!$A:$A,$A96,'Contact Hours'!$C:$C,$B96)</f>
        <v>696</v>
      </c>
      <c r="G96" s="171">
        <f>SUMIFS('Contact Hours'!J:J,'Contact Hours'!$A:$A,$A96,'Contact Hours'!$C:$C,$B96)</f>
        <v>0</v>
      </c>
      <c r="H96" s="171">
        <f>SUMIFS('Contact Hours'!K:K,'Contact Hours'!$A:$A,$A96,'Contact Hours'!$C:$C,$B96)</f>
        <v>0</v>
      </c>
      <c r="I96" s="171">
        <f>SUMIFS('Contact Hours'!L:L,'Contact Hours'!$A:$A,$A96,'Contact Hours'!$C:$C,$B96)</f>
        <v>0</v>
      </c>
      <c r="J96" s="171">
        <f>SUMIFS('Contact Hours'!M:M,'Contact Hours'!$A:$A,$A96,'Contact Hours'!$C:$C,$B96)</f>
        <v>0</v>
      </c>
      <c r="K96" s="13">
        <f t="shared" si="14"/>
        <v>824</v>
      </c>
      <c r="L96" s="13">
        <f t="shared" si="15"/>
        <v>0</v>
      </c>
      <c r="M96" s="13">
        <f t="shared" si="16"/>
        <v>0</v>
      </c>
      <c r="N96" s="13">
        <f t="shared" si="17"/>
        <v>0</v>
      </c>
      <c r="O96" s="13">
        <f t="shared" si="18"/>
        <v>824</v>
      </c>
      <c r="P96" s="13">
        <f t="shared" si="19"/>
        <v>0</v>
      </c>
    </row>
    <row r="97" spans="1:16" x14ac:dyDescent="0.2">
      <c r="A97" s="11">
        <v>209932</v>
      </c>
      <c r="B97" s="12">
        <v>13</v>
      </c>
      <c r="C97" s="171">
        <f>SUMIFS('Contact Hours'!F:F,'Contact Hours'!$A:$A,$A97,'Contact Hours'!$C:$C,$B97)</f>
        <v>0</v>
      </c>
      <c r="D97" s="171">
        <f>SUMIFS('Contact Hours'!G:G,'Contact Hours'!$A:$A,$A97,'Contact Hours'!$C:$C,$B97)</f>
        <v>0</v>
      </c>
      <c r="E97" s="171">
        <f>SUMIFS('Contact Hours'!H:H,'Contact Hours'!$A:$A,$A97,'Contact Hours'!$C:$C,$B97)</f>
        <v>0</v>
      </c>
      <c r="F97" s="171">
        <f>SUMIFS('Contact Hours'!I:I,'Contact Hours'!$A:$A,$A97,'Contact Hours'!$C:$C,$B97)</f>
        <v>0</v>
      </c>
      <c r="G97" s="171">
        <f>SUMIFS('Contact Hours'!J:J,'Contact Hours'!$A:$A,$A97,'Contact Hours'!$C:$C,$B97)</f>
        <v>0</v>
      </c>
      <c r="H97" s="171">
        <f>SUMIFS('Contact Hours'!K:K,'Contact Hours'!$A:$A,$A97,'Contact Hours'!$C:$C,$B97)</f>
        <v>0</v>
      </c>
      <c r="I97" s="171">
        <f>SUMIFS('Contact Hours'!L:L,'Contact Hours'!$A:$A,$A97,'Contact Hours'!$C:$C,$B97)</f>
        <v>0</v>
      </c>
      <c r="J97" s="171">
        <f>SUMIFS('Contact Hours'!M:M,'Contact Hours'!$A:$A,$A97,'Contact Hours'!$C:$C,$B97)</f>
        <v>0</v>
      </c>
      <c r="K97" s="13">
        <f t="shared" si="14"/>
        <v>0</v>
      </c>
      <c r="L97" s="13">
        <f t="shared" si="15"/>
        <v>0</v>
      </c>
      <c r="M97" s="13">
        <f t="shared" si="16"/>
        <v>0</v>
      </c>
      <c r="N97" s="13">
        <f t="shared" si="17"/>
        <v>0</v>
      </c>
      <c r="O97" s="13">
        <f t="shared" si="18"/>
        <v>0</v>
      </c>
      <c r="P97" s="13">
        <f t="shared" si="19"/>
        <v>0</v>
      </c>
    </row>
    <row r="98" spans="1:16" x14ac:dyDescent="0.2">
      <c r="A98" s="11">
        <v>209932</v>
      </c>
      <c r="B98" s="12">
        <v>14</v>
      </c>
      <c r="C98" s="171">
        <f>SUMIFS('Contact Hours'!F:F,'Contact Hours'!$A:$A,$A98,'Contact Hours'!$C:$C,$B98)</f>
        <v>0</v>
      </c>
      <c r="D98" s="171">
        <f>SUMIFS('Contact Hours'!G:G,'Contact Hours'!$A:$A,$A98,'Contact Hours'!$C:$C,$B98)</f>
        <v>0</v>
      </c>
      <c r="E98" s="171">
        <f>SUMIFS('Contact Hours'!H:H,'Contact Hours'!$A:$A,$A98,'Contact Hours'!$C:$C,$B98)</f>
        <v>0</v>
      </c>
      <c r="F98" s="171">
        <f>SUMIFS('Contact Hours'!I:I,'Contact Hours'!$A:$A,$A98,'Contact Hours'!$C:$C,$B98)</f>
        <v>0</v>
      </c>
      <c r="G98" s="171">
        <f>SUMIFS('Contact Hours'!J:J,'Contact Hours'!$A:$A,$A98,'Contact Hours'!$C:$C,$B98)</f>
        <v>0</v>
      </c>
      <c r="H98" s="171">
        <f>SUMIFS('Contact Hours'!K:K,'Contact Hours'!$A:$A,$A98,'Contact Hours'!$C:$C,$B98)</f>
        <v>0</v>
      </c>
      <c r="I98" s="171">
        <f>SUMIFS('Contact Hours'!L:L,'Contact Hours'!$A:$A,$A98,'Contact Hours'!$C:$C,$B98)</f>
        <v>0</v>
      </c>
      <c r="J98" s="171">
        <f>SUMIFS('Contact Hours'!M:M,'Contact Hours'!$A:$A,$A98,'Contact Hours'!$C:$C,$B98)</f>
        <v>0</v>
      </c>
      <c r="K98" s="13">
        <f t="shared" si="14"/>
        <v>0</v>
      </c>
      <c r="L98" s="13">
        <f t="shared" si="15"/>
        <v>0</v>
      </c>
      <c r="M98" s="13">
        <f t="shared" si="16"/>
        <v>0</v>
      </c>
      <c r="N98" s="13">
        <f t="shared" si="17"/>
        <v>0</v>
      </c>
      <c r="O98" s="13">
        <f t="shared" si="18"/>
        <v>0</v>
      </c>
      <c r="P98" s="13">
        <f t="shared" si="19"/>
        <v>0</v>
      </c>
    </row>
    <row r="99" spans="1:16" x14ac:dyDescent="0.2">
      <c r="A99" s="11">
        <v>209932</v>
      </c>
      <c r="B99" s="12">
        <v>15</v>
      </c>
      <c r="C99" s="171">
        <f>SUMIFS('Contact Hours'!F:F,'Contact Hours'!$A:$A,$A99,'Contact Hours'!$C:$C,$B99)</f>
        <v>0</v>
      </c>
      <c r="D99" s="171">
        <f>SUMIFS('Contact Hours'!G:G,'Contact Hours'!$A:$A,$A99,'Contact Hours'!$C:$C,$B99)</f>
        <v>0</v>
      </c>
      <c r="E99" s="171">
        <f>SUMIFS('Contact Hours'!H:H,'Contact Hours'!$A:$A,$A99,'Contact Hours'!$C:$C,$B99)</f>
        <v>0</v>
      </c>
      <c r="F99" s="171">
        <f>SUMIFS('Contact Hours'!I:I,'Contact Hours'!$A:$A,$A99,'Contact Hours'!$C:$C,$B99)</f>
        <v>0</v>
      </c>
      <c r="G99" s="171">
        <f>SUMIFS('Contact Hours'!J:J,'Contact Hours'!$A:$A,$A99,'Contact Hours'!$C:$C,$B99)</f>
        <v>0</v>
      </c>
      <c r="H99" s="171">
        <f>SUMIFS('Contact Hours'!K:K,'Contact Hours'!$A:$A,$A99,'Contact Hours'!$C:$C,$B99)</f>
        <v>0</v>
      </c>
      <c r="I99" s="171">
        <f>SUMIFS('Contact Hours'!L:L,'Contact Hours'!$A:$A,$A99,'Contact Hours'!$C:$C,$B99)</f>
        <v>0</v>
      </c>
      <c r="J99" s="171">
        <f>SUMIFS('Contact Hours'!M:M,'Contact Hours'!$A:$A,$A99,'Contact Hours'!$C:$C,$B99)</f>
        <v>0</v>
      </c>
      <c r="K99" s="13">
        <f t="shared" si="14"/>
        <v>0</v>
      </c>
      <c r="L99" s="13">
        <f t="shared" si="15"/>
        <v>0</v>
      </c>
      <c r="M99" s="13">
        <f t="shared" si="16"/>
        <v>0</v>
      </c>
      <c r="N99" s="13">
        <f t="shared" si="17"/>
        <v>0</v>
      </c>
      <c r="O99" s="13">
        <f t="shared" si="18"/>
        <v>0</v>
      </c>
      <c r="P99" s="13">
        <f t="shared" si="19"/>
        <v>0</v>
      </c>
    </row>
    <row r="100" spans="1:16" x14ac:dyDescent="0.2">
      <c r="A100" s="11">
        <v>209932</v>
      </c>
      <c r="B100" s="12">
        <v>16</v>
      </c>
      <c r="C100" s="171">
        <f>SUMIFS('Contact Hours'!F:F,'Contact Hours'!$A:$A,$A100,'Contact Hours'!$C:$C,$B100)</f>
        <v>0</v>
      </c>
      <c r="D100" s="171">
        <f>SUMIFS('Contact Hours'!G:G,'Contact Hours'!$A:$A,$A100,'Contact Hours'!$C:$C,$B100)</f>
        <v>0</v>
      </c>
      <c r="E100" s="171">
        <f>SUMIFS('Contact Hours'!H:H,'Contact Hours'!$A:$A,$A100,'Contact Hours'!$C:$C,$B100)</f>
        <v>0</v>
      </c>
      <c r="F100" s="171">
        <f>SUMIFS('Contact Hours'!I:I,'Contact Hours'!$A:$A,$A100,'Contact Hours'!$C:$C,$B100)</f>
        <v>0</v>
      </c>
      <c r="G100" s="171">
        <f>SUMIFS('Contact Hours'!J:J,'Contact Hours'!$A:$A,$A100,'Contact Hours'!$C:$C,$B100)</f>
        <v>0</v>
      </c>
      <c r="H100" s="171">
        <f>SUMIFS('Contact Hours'!K:K,'Contact Hours'!$A:$A,$A100,'Contact Hours'!$C:$C,$B100)</f>
        <v>10912</v>
      </c>
      <c r="I100" s="171">
        <f>SUMIFS('Contact Hours'!L:L,'Contact Hours'!$A:$A,$A100,'Contact Hours'!$C:$C,$B100)</f>
        <v>0</v>
      </c>
      <c r="J100" s="171">
        <f>SUMIFS('Contact Hours'!M:M,'Contact Hours'!$A:$A,$A100,'Contact Hours'!$C:$C,$B100)</f>
        <v>0</v>
      </c>
      <c r="K100" s="13">
        <f t="shared" si="14"/>
        <v>0</v>
      </c>
      <c r="L100" s="13">
        <f t="shared" si="15"/>
        <v>10912</v>
      </c>
      <c r="M100" s="13">
        <f t="shared" si="16"/>
        <v>0</v>
      </c>
      <c r="N100" s="13">
        <f t="shared" si="17"/>
        <v>1091.2</v>
      </c>
      <c r="O100" s="13">
        <f t="shared" si="18"/>
        <v>0</v>
      </c>
      <c r="P100" s="13">
        <f t="shared" si="19"/>
        <v>12003.2</v>
      </c>
    </row>
    <row r="101" spans="1:16" x14ac:dyDescent="0.2">
      <c r="A101" s="11">
        <v>209932</v>
      </c>
      <c r="B101" s="12">
        <v>17</v>
      </c>
      <c r="C101" s="171">
        <f>SUMIFS('Contact Hours'!F:F,'Contact Hours'!$A:$A,$A101,'Contact Hours'!$C:$C,$B101)</f>
        <v>0</v>
      </c>
      <c r="D101" s="171">
        <f>SUMIFS('Contact Hours'!G:G,'Contact Hours'!$A:$A,$A101,'Contact Hours'!$C:$C,$B101)</f>
        <v>0</v>
      </c>
      <c r="E101" s="171">
        <f>SUMIFS('Contact Hours'!H:H,'Contact Hours'!$A:$A,$A101,'Contact Hours'!$C:$C,$B101)</f>
        <v>0</v>
      </c>
      <c r="F101" s="171">
        <f>SUMIFS('Contact Hours'!I:I,'Contact Hours'!$A:$A,$A101,'Contact Hours'!$C:$C,$B101)</f>
        <v>0</v>
      </c>
      <c r="G101" s="171">
        <f>SUMIFS('Contact Hours'!J:J,'Contact Hours'!$A:$A,$A101,'Contact Hours'!$C:$C,$B101)</f>
        <v>0</v>
      </c>
      <c r="H101" s="171">
        <f>SUMIFS('Contact Hours'!K:K,'Contact Hours'!$A:$A,$A101,'Contact Hours'!$C:$C,$B101)</f>
        <v>0</v>
      </c>
      <c r="I101" s="171">
        <f>SUMIFS('Contact Hours'!L:L,'Contact Hours'!$A:$A,$A101,'Contact Hours'!$C:$C,$B101)</f>
        <v>0</v>
      </c>
      <c r="J101" s="171">
        <f>SUMIFS('Contact Hours'!M:M,'Contact Hours'!$A:$A,$A101,'Contact Hours'!$C:$C,$B101)</f>
        <v>0</v>
      </c>
      <c r="K101" s="13">
        <f t="shared" si="14"/>
        <v>0</v>
      </c>
      <c r="L101" s="13">
        <f t="shared" si="15"/>
        <v>0</v>
      </c>
      <c r="M101" s="13">
        <f t="shared" si="16"/>
        <v>0</v>
      </c>
      <c r="N101" s="13">
        <f t="shared" si="17"/>
        <v>0</v>
      </c>
      <c r="O101" s="13">
        <f t="shared" si="18"/>
        <v>0</v>
      </c>
      <c r="P101" s="13">
        <f t="shared" si="19"/>
        <v>0</v>
      </c>
    </row>
    <row r="102" spans="1:16" x14ac:dyDescent="0.2">
      <c r="A102" s="11">
        <v>209932</v>
      </c>
      <c r="B102" s="12">
        <v>18</v>
      </c>
      <c r="C102" s="171">
        <f>SUMIFS('Contact Hours'!F:F,'Contact Hours'!$A:$A,$A102,'Contact Hours'!$C:$C,$B102)</f>
        <v>0</v>
      </c>
      <c r="D102" s="171">
        <f>SUMIFS('Contact Hours'!G:G,'Contact Hours'!$A:$A,$A102,'Contact Hours'!$C:$C,$B102)</f>
        <v>0</v>
      </c>
      <c r="E102" s="171">
        <f>SUMIFS('Contact Hours'!H:H,'Contact Hours'!$A:$A,$A102,'Contact Hours'!$C:$C,$B102)</f>
        <v>0</v>
      </c>
      <c r="F102" s="171">
        <f>SUMIFS('Contact Hours'!I:I,'Contact Hours'!$A:$A,$A102,'Contact Hours'!$C:$C,$B102)</f>
        <v>0</v>
      </c>
      <c r="G102" s="171">
        <f>SUMIFS('Contact Hours'!J:J,'Contact Hours'!$A:$A,$A102,'Contact Hours'!$C:$C,$B102)</f>
        <v>0</v>
      </c>
      <c r="H102" s="171">
        <f>SUMIFS('Contact Hours'!K:K,'Contact Hours'!$A:$A,$A102,'Contact Hours'!$C:$C,$B102)</f>
        <v>18080</v>
      </c>
      <c r="I102" s="171">
        <f>SUMIFS('Contact Hours'!L:L,'Contact Hours'!$A:$A,$A102,'Contact Hours'!$C:$C,$B102)</f>
        <v>0</v>
      </c>
      <c r="J102" s="171">
        <f>SUMIFS('Contact Hours'!M:M,'Contact Hours'!$A:$A,$A102,'Contact Hours'!$C:$C,$B102)</f>
        <v>0</v>
      </c>
      <c r="K102" s="13">
        <f t="shared" si="14"/>
        <v>0</v>
      </c>
      <c r="L102" s="13">
        <f t="shared" si="15"/>
        <v>18080</v>
      </c>
      <c r="M102" s="13">
        <f t="shared" si="16"/>
        <v>0</v>
      </c>
      <c r="N102" s="13">
        <f t="shared" si="17"/>
        <v>1808</v>
      </c>
      <c r="O102" s="13">
        <f t="shared" si="18"/>
        <v>0</v>
      </c>
      <c r="P102" s="13">
        <f t="shared" si="19"/>
        <v>19888</v>
      </c>
    </row>
    <row r="103" spans="1:16" x14ac:dyDescent="0.2">
      <c r="A103" s="11">
        <v>209932</v>
      </c>
      <c r="B103" s="12">
        <v>19</v>
      </c>
      <c r="C103" s="171">
        <f>SUMIFS('Contact Hours'!F:F,'Contact Hours'!$A:$A,$A103,'Contact Hours'!$C:$C,$B103)</f>
        <v>0</v>
      </c>
      <c r="D103" s="171">
        <f>SUMIFS('Contact Hours'!G:G,'Contact Hours'!$A:$A,$A103,'Contact Hours'!$C:$C,$B103)</f>
        <v>448</v>
      </c>
      <c r="E103" s="171">
        <f>SUMIFS('Contact Hours'!H:H,'Contact Hours'!$A:$A,$A103,'Contact Hours'!$C:$C,$B103)</f>
        <v>5492</v>
      </c>
      <c r="F103" s="171">
        <f>SUMIFS('Contact Hours'!I:I,'Contact Hours'!$A:$A,$A103,'Contact Hours'!$C:$C,$B103)</f>
        <v>0</v>
      </c>
      <c r="G103" s="171">
        <f>SUMIFS('Contact Hours'!J:J,'Contact Hours'!$A:$A,$A103,'Contact Hours'!$C:$C,$B103)</f>
        <v>0</v>
      </c>
      <c r="H103" s="171">
        <f>SUMIFS('Contact Hours'!K:K,'Contact Hours'!$A:$A,$A103,'Contact Hours'!$C:$C,$B103)</f>
        <v>2832</v>
      </c>
      <c r="I103" s="171">
        <f>SUMIFS('Contact Hours'!L:L,'Contact Hours'!$A:$A,$A103,'Contact Hours'!$C:$C,$B103)</f>
        <v>0</v>
      </c>
      <c r="J103" s="171">
        <f>SUMIFS('Contact Hours'!M:M,'Contact Hours'!$A:$A,$A103,'Contact Hours'!$C:$C,$B103)</f>
        <v>0</v>
      </c>
      <c r="K103" s="13">
        <f t="shared" si="14"/>
        <v>5940</v>
      </c>
      <c r="L103" s="13">
        <f t="shared" si="15"/>
        <v>2832</v>
      </c>
      <c r="M103" s="13">
        <f t="shared" si="16"/>
        <v>594</v>
      </c>
      <c r="N103" s="13">
        <f t="shared" si="17"/>
        <v>283.2</v>
      </c>
      <c r="O103" s="13">
        <f t="shared" si="18"/>
        <v>6534</v>
      </c>
      <c r="P103" s="13">
        <f t="shared" si="19"/>
        <v>3115.2</v>
      </c>
    </row>
    <row r="104" spans="1:16" x14ac:dyDescent="0.2">
      <c r="A104" s="11">
        <v>209932</v>
      </c>
      <c r="B104" s="12">
        <v>20</v>
      </c>
      <c r="C104" s="171">
        <f>SUMIFS('Contact Hours'!F:F,'Contact Hours'!$A:$A,$A104,'Contact Hours'!$C:$C,$B104)</f>
        <v>0</v>
      </c>
      <c r="D104" s="171">
        <f>SUMIFS('Contact Hours'!G:G,'Contact Hours'!$A:$A,$A104,'Contact Hours'!$C:$C,$B104)</f>
        <v>0</v>
      </c>
      <c r="E104" s="171">
        <f>SUMIFS('Contact Hours'!H:H,'Contact Hours'!$A:$A,$A104,'Contact Hours'!$C:$C,$B104)</f>
        <v>0</v>
      </c>
      <c r="F104" s="171">
        <f>SUMIFS('Contact Hours'!I:I,'Contact Hours'!$A:$A,$A104,'Contact Hours'!$C:$C,$B104)</f>
        <v>0</v>
      </c>
      <c r="G104" s="171">
        <f>SUMIFS('Contact Hours'!J:J,'Contact Hours'!$A:$A,$A104,'Contact Hours'!$C:$C,$B104)</f>
        <v>0</v>
      </c>
      <c r="H104" s="171">
        <f>SUMIFS('Contact Hours'!K:K,'Contact Hours'!$A:$A,$A104,'Contact Hours'!$C:$C,$B104)</f>
        <v>0</v>
      </c>
      <c r="I104" s="171">
        <f>SUMIFS('Contact Hours'!L:L,'Contact Hours'!$A:$A,$A104,'Contact Hours'!$C:$C,$B104)</f>
        <v>0</v>
      </c>
      <c r="J104" s="171">
        <f>SUMIFS('Contact Hours'!M:M,'Contact Hours'!$A:$A,$A104,'Contact Hours'!$C:$C,$B104)</f>
        <v>0</v>
      </c>
      <c r="K104" s="13">
        <f t="shared" si="14"/>
        <v>0</v>
      </c>
      <c r="L104" s="13">
        <f t="shared" si="15"/>
        <v>0</v>
      </c>
      <c r="M104" s="13">
        <f t="shared" si="16"/>
        <v>0</v>
      </c>
      <c r="N104" s="13">
        <f t="shared" si="17"/>
        <v>0</v>
      </c>
      <c r="O104" s="13">
        <f t="shared" si="18"/>
        <v>0</v>
      </c>
      <c r="P104" s="13">
        <f t="shared" si="19"/>
        <v>0</v>
      </c>
    </row>
    <row r="105" spans="1:16" x14ac:dyDescent="0.2">
      <c r="A105" s="11">
        <v>209932</v>
      </c>
      <c r="B105" s="12">
        <v>21</v>
      </c>
      <c r="C105" s="171">
        <f>SUMIFS('Contact Hours'!F:F,'Contact Hours'!$A:$A,$A105,'Contact Hours'!$C:$C,$B105)</f>
        <v>0</v>
      </c>
      <c r="D105" s="171">
        <f>SUMIFS('Contact Hours'!G:G,'Contact Hours'!$A:$A,$A105,'Contact Hours'!$C:$C,$B105)</f>
        <v>0</v>
      </c>
      <c r="E105" s="171">
        <f>SUMIFS('Contact Hours'!H:H,'Contact Hours'!$A:$A,$A105,'Contact Hours'!$C:$C,$B105)</f>
        <v>0</v>
      </c>
      <c r="F105" s="171">
        <f>SUMIFS('Contact Hours'!I:I,'Contact Hours'!$A:$A,$A105,'Contact Hours'!$C:$C,$B105)</f>
        <v>0</v>
      </c>
      <c r="G105" s="171">
        <f>SUMIFS('Contact Hours'!J:J,'Contact Hours'!$A:$A,$A105,'Contact Hours'!$C:$C,$B105)</f>
        <v>0</v>
      </c>
      <c r="H105" s="171">
        <f>SUMIFS('Contact Hours'!K:K,'Contact Hours'!$A:$A,$A105,'Contact Hours'!$C:$C,$B105)</f>
        <v>0</v>
      </c>
      <c r="I105" s="171">
        <f>SUMIFS('Contact Hours'!L:L,'Contact Hours'!$A:$A,$A105,'Contact Hours'!$C:$C,$B105)</f>
        <v>0</v>
      </c>
      <c r="J105" s="171">
        <f>SUMIFS('Contact Hours'!M:M,'Contact Hours'!$A:$A,$A105,'Contact Hours'!$C:$C,$B105)</f>
        <v>0</v>
      </c>
      <c r="K105" s="13">
        <f t="shared" si="14"/>
        <v>0</v>
      </c>
      <c r="L105" s="13">
        <f t="shared" si="15"/>
        <v>0</v>
      </c>
      <c r="M105" s="13">
        <f t="shared" si="16"/>
        <v>0</v>
      </c>
      <c r="N105" s="13">
        <f t="shared" si="17"/>
        <v>0</v>
      </c>
      <c r="O105" s="13">
        <f t="shared" si="18"/>
        <v>0</v>
      </c>
      <c r="P105" s="13">
        <f t="shared" si="19"/>
        <v>0</v>
      </c>
    </row>
    <row r="106" spans="1:16" x14ac:dyDescent="0.2">
      <c r="A106" s="11">
        <v>209932</v>
      </c>
      <c r="B106" s="12">
        <v>22</v>
      </c>
      <c r="C106" s="171">
        <f>SUMIFS('Contact Hours'!F:F,'Contact Hours'!$A:$A,$A106,'Contact Hours'!$C:$C,$B106)</f>
        <v>0</v>
      </c>
      <c r="D106" s="171">
        <f>SUMIFS('Contact Hours'!G:G,'Contact Hours'!$A:$A,$A106,'Contact Hours'!$C:$C,$B106)</f>
        <v>0</v>
      </c>
      <c r="E106" s="171">
        <f>SUMIFS('Contact Hours'!H:H,'Contact Hours'!$A:$A,$A106,'Contact Hours'!$C:$C,$B106)</f>
        <v>0</v>
      </c>
      <c r="F106" s="171">
        <f>SUMIFS('Contact Hours'!I:I,'Contact Hours'!$A:$A,$A106,'Contact Hours'!$C:$C,$B106)</f>
        <v>0</v>
      </c>
      <c r="G106" s="171">
        <f>SUMIFS('Contact Hours'!J:J,'Contact Hours'!$A:$A,$A106,'Contact Hours'!$C:$C,$B106)</f>
        <v>0</v>
      </c>
      <c r="H106" s="171">
        <f>SUMIFS('Contact Hours'!K:K,'Contact Hours'!$A:$A,$A106,'Contact Hours'!$C:$C,$B106)</f>
        <v>0</v>
      </c>
      <c r="I106" s="171">
        <f>SUMIFS('Contact Hours'!L:L,'Contact Hours'!$A:$A,$A106,'Contact Hours'!$C:$C,$B106)</f>
        <v>0</v>
      </c>
      <c r="J106" s="171">
        <f>SUMIFS('Contact Hours'!M:M,'Contact Hours'!$A:$A,$A106,'Contact Hours'!$C:$C,$B106)</f>
        <v>0</v>
      </c>
      <c r="K106" s="13">
        <f t="shared" si="14"/>
        <v>0</v>
      </c>
      <c r="L106" s="13">
        <f t="shared" si="15"/>
        <v>0</v>
      </c>
      <c r="M106" s="13">
        <f t="shared" si="16"/>
        <v>0</v>
      </c>
      <c r="N106" s="13">
        <f t="shared" si="17"/>
        <v>0</v>
      </c>
      <c r="O106" s="13">
        <f t="shared" si="18"/>
        <v>0</v>
      </c>
      <c r="P106" s="13">
        <f t="shared" si="19"/>
        <v>0</v>
      </c>
    </row>
    <row r="107" spans="1:16" x14ac:dyDescent="0.2">
      <c r="A107" s="11">
        <v>209932</v>
      </c>
      <c r="B107" s="12">
        <v>23</v>
      </c>
      <c r="C107" s="171">
        <f>SUMIFS('Contact Hours'!F:F,'Contact Hours'!$A:$A,$A107,'Contact Hours'!$C:$C,$B107)</f>
        <v>0</v>
      </c>
      <c r="D107" s="171">
        <f>SUMIFS('Contact Hours'!G:G,'Contact Hours'!$A:$A,$A107,'Contact Hours'!$C:$C,$B107)</f>
        <v>0</v>
      </c>
      <c r="E107" s="171">
        <f>SUMIFS('Contact Hours'!H:H,'Contact Hours'!$A:$A,$A107,'Contact Hours'!$C:$C,$B107)</f>
        <v>0</v>
      </c>
      <c r="F107" s="171">
        <f>SUMIFS('Contact Hours'!I:I,'Contact Hours'!$A:$A,$A107,'Contact Hours'!$C:$C,$B107)</f>
        <v>0</v>
      </c>
      <c r="G107" s="171">
        <f>SUMIFS('Contact Hours'!J:J,'Contact Hours'!$A:$A,$A107,'Contact Hours'!$C:$C,$B107)</f>
        <v>0</v>
      </c>
      <c r="H107" s="171">
        <f>SUMIFS('Contact Hours'!K:K,'Contact Hours'!$A:$A,$A107,'Contact Hours'!$C:$C,$B107)</f>
        <v>0</v>
      </c>
      <c r="I107" s="171">
        <f>SUMIFS('Contact Hours'!L:L,'Contact Hours'!$A:$A,$A107,'Contact Hours'!$C:$C,$B107)</f>
        <v>0</v>
      </c>
      <c r="J107" s="171">
        <f>SUMIFS('Contact Hours'!M:M,'Contact Hours'!$A:$A,$A107,'Contact Hours'!$C:$C,$B107)</f>
        <v>0</v>
      </c>
      <c r="K107" s="13">
        <f t="shared" si="14"/>
        <v>0</v>
      </c>
      <c r="L107" s="13">
        <f t="shared" si="15"/>
        <v>0</v>
      </c>
      <c r="M107" s="13">
        <f t="shared" si="16"/>
        <v>0</v>
      </c>
      <c r="N107" s="13">
        <f t="shared" si="17"/>
        <v>0</v>
      </c>
      <c r="O107" s="13">
        <f t="shared" si="18"/>
        <v>0</v>
      </c>
      <c r="P107" s="13">
        <f t="shared" si="19"/>
        <v>0</v>
      </c>
    </row>
    <row r="108" spans="1:16" x14ac:dyDescent="0.2">
      <c r="A108" s="11">
        <v>209932</v>
      </c>
      <c r="B108" s="12">
        <v>24</v>
      </c>
      <c r="C108" s="171">
        <f>SUMIFS('Contact Hours'!F:F,'Contact Hours'!$A:$A,$A108,'Contact Hours'!$C:$C,$B108)</f>
        <v>0</v>
      </c>
      <c r="D108" s="171">
        <f>SUMIFS('Contact Hours'!G:G,'Contact Hours'!$A:$A,$A108,'Contact Hours'!$C:$C,$B108)</f>
        <v>0</v>
      </c>
      <c r="E108" s="171">
        <f>SUMIFS('Contact Hours'!H:H,'Contact Hours'!$A:$A,$A108,'Contact Hours'!$C:$C,$B108)</f>
        <v>0</v>
      </c>
      <c r="F108" s="171">
        <f>SUMIFS('Contact Hours'!I:I,'Contact Hours'!$A:$A,$A108,'Contact Hours'!$C:$C,$B108)</f>
        <v>0</v>
      </c>
      <c r="G108" s="171">
        <f>SUMIFS('Contact Hours'!J:J,'Contact Hours'!$A:$A,$A108,'Contact Hours'!$C:$C,$B108)</f>
        <v>1104</v>
      </c>
      <c r="H108" s="171">
        <f>SUMIFS('Contact Hours'!K:K,'Contact Hours'!$A:$A,$A108,'Contact Hours'!$C:$C,$B108)</f>
        <v>0</v>
      </c>
      <c r="I108" s="171">
        <f>SUMIFS('Contact Hours'!L:L,'Contact Hours'!$A:$A,$A108,'Contact Hours'!$C:$C,$B108)</f>
        <v>0</v>
      </c>
      <c r="J108" s="171">
        <f>SUMIFS('Contact Hours'!M:M,'Contact Hours'!$A:$A,$A108,'Contact Hours'!$C:$C,$B108)</f>
        <v>0</v>
      </c>
      <c r="K108" s="13">
        <f t="shared" si="14"/>
        <v>0</v>
      </c>
      <c r="L108" s="13">
        <f t="shared" si="15"/>
        <v>1104</v>
      </c>
      <c r="M108" s="13">
        <f t="shared" si="16"/>
        <v>0</v>
      </c>
      <c r="N108" s="13">
        <f t="shared" si="17"/>
        <v>0</v>
      </c>
      <c r="O108" s="13">
        <f t="shared" si="18"/>
        <v>0</v>
      </c>
      <c r="P108" s="13">
        <f t="shared" si="19"/>
        <v>1104</v>
      </c>
    </row>
    <row r="109" spans="1:16" x14ac:dyDescent="0.2">
      <c r="A109" s="11">
        <v>209932</v>
      </c>
      <c r="B109" s="12">
        <v>25</v>
      </c>
      <c r="C109" s="171">
        <f>SUMIFS('Contact Hours'!F:F,'Contact Hours'!$A:$A,$A109,'Contact Hours'!$C:$C,$B109)</f>
        <v>0</v>
      </c>
      <c r="D109" s="171">
        <f>SUMIFS('Contact Hours'!G:G,'Contact Hours'!$A:$A,$A109,'Contact Hours'!$C:$C,$B109)</f>
        <v>0</v>
      </c>
      <c r="E109" s="171">
        <f>SUMIFS('Contact Hours'!H:H,'Contact Hours'!$A:$A,$A109,'Contact Hours'!$C:$C,$B109)</f>
        <v>0</v>
      </c>
      <c r="F109" s="171">
        <f>SUMIFS('Contact Hours'!I:I,'Contact Hours'!$A:$A,$A109,'Contact Hours'!$C:$C,$B109)</f>
        <v>0</v>
      </c>
      <c r="G109" s="171">
        <f>SUMIFS('Contact Hours'!J:J,'Contact Hours'!$A:$A,$A109,'Contact Hours'!$C:$C,$B109)</f>
        <v>1088</v>
      </c>
      <c r="H109" s="171">
        <f>SUMIFS('Contact Hours'!K:K,'Contact Hours'!$A:$A,$A109,'Contact Hours'!$C:$C,$B109)</f>
        <v>0</v>
      </c>
      <c r="I109" s="171">
        <f>SUMIFS('Contact Hours'!L:L,'Contact Hours'!$A:$A,$A109,'Contact Hours'!$C:$C,$B109)</f>
        <v>0</v>
      </c>
      <c r="J109" s="171">
        <f>SUMIFS('Contact Hours'!M:M,'Contact Hours'!$A:$A,$A109,'Contact Hours'!$C:$C,$B109)</f>
        <v>0</v>
      </c>
      <c r="K109" s="13">
        <f t="shared" si="14"/>
        <v>0</v>
      </c>
      <c r="L109" s="13">
        <f t="shared" si="15"/>
        <v>1088</v>
      </c>
      <c r="M109" s="13">
        <f t="shared" si="16"/>
        <v>0</v>
      </c>
      <c r="N109" s="13">
        <f t="shared" si="17"/>
        <v>0</v>
      </c>
      <c r="O109" s="13">
        <f t="shared" si="18"/>
        <v>0</v>
      </c>
      <c r="P109" s="13">
        <f t="shared" si="19"/>
        <v>1088</v>
      </c>
    </row>
    <row r="110" spans="1:16" x14ac:dyDescent="0.2">
      <c r="A110" s="11">
        <v>209932</v>
      </c>
      <c r="B110" s="12">
        <v>26</v>
      </c>
      <c r="C110" s="171">
        <f>SUMIFS('Contact Hours'!F:F,'Contact Hours'!$A:$A,$A110,'Contact Hours'!$C:$C,$B110)</f>
        <v>0</v>
      </c>
      <c r="D110" s="171">
        <f>SUMIFS('Contact Hours'!G:G,'Contact Hours'!$A:$A,$A110,'Contact Hours'!$C:$C,$B110)</f>
        <v>0</v>
      </c>
      <c r="E110" s="171">
        <f>SUMIFS('Contact Hours'!H:H,'Contact Hours'!$A:$A,$A110,'Contact Hours'!$C:$C,$B110)</f>
        <v>0</v>
      </c>
      <c r="F110" s="171">
        <f>SUMIFS('Contact Hours'!I:I,'Contact Hours'!$A:$A,$A110,'Contact Hours'!$C:$C,$B110)</f>
        <v>0</v>
      </c>
      <c r="G110" s="171">
        <f>SUMIFS('Contact Hours'!J:J,'Contact Hours'!$A:$A,$A110,'Contact Hours'!$C:$C,$B110)</f>
        <v>0</v>
      </c>
      <c r="H110" s="171">
        <f>SUMIFS('Contact Hours'!K:K,'Contact Hours'!$A:$A,$A110,'Contact Hours'!$C:$C,$B110)</f>
        <v>0</v>
      </c>
      <c r="I110" s="171">
        <f>SUMIFS('Contact Hours'!L:L,'Contact Hours'!$A:$A,$A110,'Contact Hours'!$C:$C,$B110)</f>
        <v>0</v>
      </c>
      <c r="J110" s="171">
        <f>SUMIFS('Contact Hours'!M:M,'Contact Hours'!$A:$A,$A110,'Contact Hours'!$C:$C,$B110)</f>
        <v>0</v>
      </c>
      <c r="K110" s="13">
        <f t="shared" si="14"/>
        <v>0</v>
      </c>
      <c r="L110" s="13">
        <f t="shared" si="15"/>
        <v>0</v>
      </c>
      <c r="M110" s="13">
        <f t="shared" si="16"/>
        <v>0</v>
      </c>
      <c r="N110" s="13">
        <f t="shared" si="17"/>
        <v>0</v>
      </c>
      <c r="O110" s="13">
        <f t="shared" si="18"/>
        <v>0</v>
      </c>
      <c r="P110" s="13">
        <f t="shared" si="19"/>
        <v>0</v>
      </c>
    </row>
    <row r="111" spans="1:16" x14ac:dyDescent="0.2">
      <c r="A111" s="11">
        <v>209932</v>
      </c>
      <c r="B111" s="12">
        <v>27</v>
      </c>
      <c r="C111" s="171">
        <f>SUMIFS('Contact Hours'!F:F,'Contact Hours'!$A:$A,$A111,'Contact Hours'!$C:$C,$B111)</f>
        <v>0</v>
      </c>
      <c r="D111" s="171">
        <f>SUMIFS('Contact Hours'!G:G,'Contact Hours'!$A:$A,$A111,'Contact Hours'!$C:$C,$B111)</f>
        <v>0</v>
      </c>
      <c r="E111" s="171">
        <f>SUMIFS('Contact Hours'!H:H,'Contact Hours'!$A:$A,$A111,'Contact Hours'!$C:$C,$B111)</f>
        <v>0</v>
      </c>
      <c r="F111" s="171">
        <f>SUMIFS('Contact Hours'!I:I,'Contact Hours'!$A:$A,$A111,'Contact Hours'!$C:$C,$B111)</f>
        <v>0</v>
      </c>
      <c r="G111" s="171">
        <f>SUMIFS('Contact Hours'!J:J,'Contact Hours'!$A:$A,$A111,'Contact Hours'!$C:$C,$B111)</f>
        <v>0</v>
      </c>
      <c r="H111" s="171">
        <f>SUMIFS('Contact Hours'!K:K,'Contact Hours'!$A:$A,$A111,'Contact Hours'!$C:$C,$B111)</f>
        <v>0</v>
      </c>
      <c r="I111" s="171">
        <f>SUMIFS('Contact Hours'!L:L,'Contact Hours'!$A:$A,$A111,'Contact Hours'!$C:$C,$B111)</f>
        <v>0</v>
      </c>
      <c r="J111" s="171">
        <f>SUMIFS('Contact Hours'!M:M,'Contact Hours'!$A:$A,$A111,'Contact Hours'!$C:$C,$B111)</f>
        <v>0</v>
      </c>
      <c r="K111" s="13">
        <f t="shared" si="14"/>
        <v>0</v>
      </c>
      <c r="L111" s="13">
        <f t="shared" si="15"/>
        <v>0</v>
      </c>
      <c r="M111" s="13">
        <f t="shared" si="16"/>
        <v>0</v>
      </c>
      <c r="N111" s="13">
        <f t="shared" si="17"/>
        <v>0</v>
      </c>
      <c r="O111" s="13">
        <f t="shared" si="18"/>
        <v>0</v>
      </c>
      <c r="P111" s="13">
        <f t="shared" si="19"/>
        <v>0</v>
      </c>
    </row>
    <row r="112" spans="1:16" x14ac:dyDescent="0.2">
      <c r="A112" s="11">
        <v>309932</v>
      </c>
      <c r="B112" s="12">
        <v>1</v>
      </c>
      <c r="C112" s="171">
        <f>SUMIFS('Contact Hours'!F:F,'Contact Hours'!$A:$A,$A112,'Contact Hours'!$C:$C,$B112)</f>
        <v>0</v>
      </c>
      <c r="D112" s="171">
        <f>SUMIFS('Contact Hours'!G:G,'Contact Hours'!$A:$A,$A112,'Contact Hours'!$C:$C,$B112)</f>
        <v>0</v>
      </c>
      <c r="E112" s="171">
        <f>SUMIFS('Contact Hours'!H:H,'Contact Hours'!$A:$A,$A112,'Contact Hours'!$C:$C,$B112)</f>
        <v>0</v>
      </c>
      <c r="F112" s="171">
        <f>SUMIFS('Contact Hours'!I:I,'Contact Hours'!$A:$A,$A112,'Contact Hours'!$C:$C,$B112)</f>
        <v>0</v>
      </c>
      <c r="G112" s="171">
        <f>SUMIFS('Contact Hours'!J:J,'Contact Hours'!$A:$A,$A112,'Contact Hours'!$C:$C,$B112)</f>
        <v>0</v>
      </c>
      <c r="H112" s="171">
        <f>SUMIFS('Contact Hours'!K:K,'Contact Hours'!$A:$A,$A112,'Contact Hours'!$C:$C,$B112)</f>
        <v>0</v>
      </c>
      <c r="I112" s="171">
        <f>SUMIFS('Contact Hours'!L:L,'Contact Hours'!$A:$A,$A112,'Contact Hours'!$C:$C,$B112)</f>
        <v>0</v>
      </c>
      <c r="J112" s="171">
        <f>SUMIFS('Contact Hours'!M:M,'Contact Hours'!$A:$A,$A112,'Contact Hours'!$C:$C,$B112)</f>
        <v>0</v>
      </c>
      <c r="K112" s="13">
        <f t="shared" ref="K112:K138" si="20">SUM(C112:F112)</f>
        <v>0</v>
      </c>
      <c r="L112" s="13">
        <f t="shared" ref="L112:L138" si="21">SUM(G112:J112)</f>
        <v>0</v>
      </c>
      <c r="M112" s="13">
        <f t="shared" ref="M112:M138" si="22">IF(B112&lt;28,D112+E112,0)*0.1</f>
        <v>0</v>
      </c>
      <c r="N112" s="13">
        <f t="shared" ref="N112:N138" si="23">IF(B112&lt;28,H112+J112,0)*0.1</f>
        <v>0</v>
      </c>
      <c r="O112" s="13">
        <f t="shared" ref="O112:O138" si="24">K112+M112</f>
        <v>0</v>
      </c>
      <c r="P112" s="13">
        <f t="shared" ref="P112:P138" si="25">L112+N112</f>
        <v>0</v>
      </c>
    </row>
    <row r="113" spans="1:16" x14ac:dyDescent="0.2">
      <c r="A113" s="11">
        <v>309932</v>
      </c>
      <c r="B113" s="12">
        <v>2</v>
      </c>
      <c r="C113" s="171">
        <f>SUMIFS('Contact Hours'!F:F,'Contact Hours'!$A:$A,$A113,'Contact Hours'!$C:$C,$B113)</f>
        <v>0</v>
      </c>
      <c r="D113" s="171">
        <f>SUMIFS('Contact Hours'!G:G,'Contact Hours'!$A:$A,$A113,'Contact Hours'!$C:$C,$B113)</f>
        <v>0</v>
      </c>
      <c r="E113" s="171">
        <f>SUMIFS('Contact Hours'!H:H,'Contact Hours'!$A:$A,$A113,'Contact Hours'!$C:$C,$B113)</f>
        <v>0</v>
      </c>
      <c r="F113" s="171">
        <f>SUMIFS('Contact Hours'!I:I,'Contact Hours'!$A:$A,$A113,'Contact Hours'!$C:$C,$B113)</f>
        <v>0</v>
      </c>
      <c r="G113" s="171">
        <f>SUMIFS('Contact Hours'!J:J,'Contact Hours'!$A:$A,$A113,'Contact Hours'!$C:$C,$B113)</f>
        <v>20624</v>
      </c>
      <c r="H113" s="171">
        <f>SUMIFS('Contact Hours'!K:K,'Contact Hours'!$A:$A,$A113,'Contact Hours'!$C:$C,$B113)</f>
        <v>0</v>
      </c>
      <c r="I113" s="171">
        <f>SUMIFS('Contact Hours'!L:L,'Contact Hours'!$A:$A,$A113,'Contact Hours'!$C:$C,$B113)</f>
        <v>0</v>
      </c>
      <c r="J113" s="171">
        <f>SUMIFS('Contact Hours'!M:M,'Contact Hours'!$A:$A,$A113,'Contact Hours'!$C:$C,$B113)</f>
        <v>0</v>
      </c>
      <c r="K113" s="13">
        <f t="shared" si="20"/>
        <v>0</v>
      </c>
      <c r="L113" s="13">
        <f t="shared" si="21"/>
        <v>20624</v>
      </c>
      <c r="M113" s="13">
        <f t="shared" si="22"/>
        <v>0</v>
      </c>
      <c r="N113" s="13">
        <f t="shared" si="23"/>
        <v>0</v>
      </c>
      <c r="O113" s="13">
        <f t="shared" si="24"/>
        <v>0</v>
      </c>
      <c r="P113" s="13">
        <f t="shared" si="25"/>
        <v>20624</v>
      </c>
    </row>
    <row r="114" spans="1:16" x14ac:dyDescent="0.2">
      <c r="A114" s="11">
        <v>309932</v>
      </c>
      <c r="B114" s="12">
        <v>3</v>
      </c>
      <c r="C114" s="171">
        <f>SUMIFS('Contact Hours'!F:F,'Contact Hours'!$A:$A,$A114,'Contact Hours'!$C:$C,$B114)</f>
        <v>0</v>
      </c>
      <c r="D114" s="171">
        <f>SUMIFS('Contact Hours'!G:G,'Contact Hours'!$A:$A,$A114,'Contact Hours'!$C:$C,$B114)</f>
        <v>0</v>
      </c>
      <c r="E114" s="171">
        <f>SUMIFS('Contact Hours'!H:H,'Contact Hours'!$A:$A,$A114,'Contact Hours'!$C:$C,$B114)</f>
        <v>0</v>
      </c>
      <c r="F114" s="171">
        <f>SUMIFS('Contact Hours'!I:I,'Contact Hours'!$A:$A,$A114,'Contact Hours'!$C:$C,$B114)</f>
        <v>0</v>
      </c>
      <c r="G114" s="171">
        <f>SUMIFS('Contact Hours'!J:J,'Contact Hours'!$A:$A,$A114,'Contact Hours'!$C:$C,$B114)</f>
        <v>0</v>
      </c>
      <c r="H114" s="171">
        <f>SUMIFS('Contact Hours'!K:K,'Contact Hours'!$A:$A,$A114,'Contact Hours'!$C:$C,$B114)</f>
        <v>0</v>
      </c>
      <c r="I114" s="171">
        <f>SUMIFS('Contact Hours'!L:L,'Contact Hours'!$A:$A,$A114,'Contact Hours'!$C:$C,$B114)</f>
        <v>0</v>
      </c>
      <c r="J114" s="171">
        <f>SUMIFS('Contact Hours'!M:M,'Contact Hours'!$A:$A,$A114,'Contact Hours'!$C:$C,$B114)</f>
        <v>0</v>
      </c>
      <c r="K114" s="13">
        <f t="shared" si="20"/>
        <v>0</v>
      </c>
      <c r="L114" s="13">
        <f t="shared" si="21"/>
        <v>0</v>
      </c>
      <c r="M114" s="13">
        <f t="shared" si="22"/>
        <v>0</v>
      </c>
      <c r="N114" s="13">
        <f t="shared" si="23"/>
        <v>0</v>
      </c>
      <c r="O114" s="13">
        <f t="shared" si="24"/>
        <v>0</v>
      </c>
      <c r="P114" s="13">
        <f t="shared" si="25"/>
        <v>0</v>
      </c>
    </row>
    <row r="115" spans="1:16" x14ac:dyDescent="0.2">
      <c r="A115" s="11">
        <v>309932</v>
      </c>
      <c r="B115" s="12">
        <v>4</v>
      </c>
      <c r="C115" s="171">
        <f>SUMIFS('Contact Hours'!F:F,'Contact Hours'!$A:$A,$A115,'Contact Hours'!$C:$C,$B115)</f>
        <v>0</v>
      </c>
      <c r="D115" s="171">
        <f>SUMIFS('Contact Hours'!G:G,'Contact Hours'!$A:$A,$A115,'Contact Hours'!$C:$C,$B115)</f>
        <v>0</v>
      </c>
      <c r="E115" s="171">
        <f>SUMIFS('Contact Hours'!H:H,'Contact Hours'!$A:$A,$A115,'Contact Hours'!$C:$C,$B115)</f>
        <v>0</v>
      </c>
      <c r="F115" s="171">
        <f>SUMIFS('Contact Hours'!I:I,'Contact Hours'!$A:$A,$A115,'Contact Hours'!$C:$C,$B115)</f>
        <v>0</v>
      </c>
      <c r="G115" s="171">
        <f>SUMIFS('Contact Hours'!J:J,'Contact Hours'!$A:$A,$A115,'Contact Hours'!$C:$C,$B115)</f>
        <v>15552</v>
      </c>
      <c r="H115" s="171">
        <f>SUMIFS('Contact Hours'!K:K,'Contact Hours'!$A:$A,$A115,'Contact Hours'!$C:$C,$B115)</f>
        <v>3840</v>
      </c>
      <c r="I115" s="171">
        <f>SUMIFS('Contact Hours'!L:L,'Contact Hours'!$A:$A,$A115,'Contact Hours'!$C:$C,$B115)</f>
        <v>0</v>
      </c>
      <c r="J115" s="171">
        <f>SUMIFS('Contact Hours'!M:M,'Contact Hours'!$A:$A,$A115,'Contact Hours'!$C:$C,$B115)</f>
        <v>0</v>
      </c>
      <c r="K115" s="13">
        <f t="shared" si="20"/>
        <v>0</v>
      </c>
      <c r="L115" s="13">
        <f t="shared" si="21"/>
        <v>19392</v>
      </c>
      <c r="M115" s="13">
        <f t="shared" si="22"/>
        <v>0</v>
      </c>
      <c r="N115" s="13">
        <f t="shared" si="23"/>
        <v>384</v>
      </c>
      <c r="O115" s="13">
        <f t="shared" si="24"/>
        <v>0</v>
      </c>
      <c r="P115" s="13">
        <f t="shared" si="25"/>
        <v>19776</v>
      </c>
    </row>
    <row r="116" spans="1:16" x14ac:dyDescent="0.2">
      <c r="A116" s="11">
        <v>309932</v>
      </c>
      <c r="B116" s="12">
        <v>5</v>
      </c>
      <c r="C116" s="171">
        <f>SUMIFS('Contact Hours'!F:F,'Contact Hours'!$A:$A,$A116,'Contact Hours'!$C:$C,$B116)</f>
        <v>0</v>
      </c>
      <c r="D116" s="171">
        <f>SUMIFS('Contact Hours'!G:G,'Contact Hours'!$A:$A,$A116,'Contact Hours'!$C:$C,$B116)</f>
        <v>0</v>
      </c>
      <c r="E116" s="171">
        <f>SUMIFS('Contact Hours'!H:H,'Contact Hours'!$A:$A,$A116,'Contact Hours'!$C:$C,$B116)</f>
        <v>0</v>
      </c>
      <c r="F116" s="171">
        <f>SUMIFS('Contact Hours'!I:I,'Contact Hours'!$A:$A,$A116,'Contact Hours'!$C:$C,$B116)</f>
        <v>0</v>
      </c>
      <c r="G116" s="171">
        <f>SUMIFS('Contact Hours'!J:J,'Contact Hours'!$A:$A,$A116,'Contact Hours'!$C:$C,$B116)</f>
        <v>0</v>
      </c>
      <c r="H116" s="171">
        <f>SUMIFS('Contact Hours'!K:K,'Contact Hours'!$A:$A,$A116,'Contact Hours'!$C:$C,$B116)</f>
        <v>0</v>
      </c>
      <c r="I116" s="171">
        <f>SUMIFS('Contact Hours'!L:L,'Contact Hours'!$A:$A,$A116,'Contact Hours'!$C:$C,$B116)</f>
        <v>0</v>
      </c>
      <c r="J116" s="171">
        <f>SUMIFS('Contact Hours'!M:M,'Contact Hours'!$A:$A,$A116,'Contact Hours'!$C:$C,$B116)</f>
        <v>0</v>
      </c>
      <c r="K116" s="13">
        <f t="shared" si="20"/>
        <v>0</v>
      </c>
      <c r="L116" s="13">
        <f t="shared" si="21"/>
        <v>0</v>
      </c>
      <c r="M116" s="13">
        <f t="shared" si="22"/>
        <v>0</v>
      </c>
      <c r="N116" s="13">
        <f t="shared" si="23"/>
        <v>0</v>
      </c>
      <c r="O116" s="13">
        <f t="shared" si="24"/>
        <v>0</v>
      </c>
      <c r="P116" s="13">
        <f t="shared" si="25"/>
        <v>0</v>
      </c>
    </row>
    <row r="117" spans="1:16" x14ac:dyDescent="0.2">
      <c r="A117" s="11">
        <v>309932</v>
      </c>
      <c r="B117" s="12">
        <v>6</v>
      </c>
      <c r="C117" s="171">
        <f>SUMIFS('Contact Hours'!F:F,'Contact Hours'!$A:$A,$A117,'Contact Hours'!$C:$C,$B117)</f>
        <v>0</v>
      </c>
      <c r="D117" s="171">
        <f>SUMIFS('Contact Hours'!G:G,'Contact Hours'!$A:$A,$A117,'Contact Hours'!$C:$C,$B117)</f>
        <v>0</v>
      </c>
      <c r="E117" s="171">
        <f>SUMIFS('Contact Hours'!H:H,'Contact Hours'!$A:$A,$A117,'Contact Hours'!$C:$C,$B117)</f>
        <v>0</v>
      </c>
      <c r="F117" s="171">
        <f>SUMIFS('Contact Hours'!I:I,'Contact Hours'!$A:$A,$A117,'Contact Hours'!$C:$C,$B117)</f>
        <v>0</v>
      </c>
      <c r="G117" s="171">
        <f>SUMIFS('Contact Hours'!J:J,'Contact Hours'!$A:$A,$A117,'Contact Hours'!$C:$C,$B117)</f>
        <v>0</v>
      </c>
      <c r="H117" s="171">
        <f>SUMIFS('Contact Hours'!K:K,'Contact Hours'!$A:$A,$A117,'Contact Hours'!$C:$C,$B117)</f>
        <v>0</v>
      </c>
      <c r="I117" s="171">
        <f>SUMIFS('Contact Hours'!L:L,'Contact Hours'!$A:$A,$A117,'Contact Hours'!$C:$C,$B117)</f>
        <v>0</v>
      </c>
      <c r="J117" s="171">
        <f>SUMIFS('Contact Hours'!M:M,'Contact Hours'!$A:$A,$A117,'Contact Hours'!$C:$C,$B117)</f>
        <v>0</v>
      </c>
      <c r="K117" s="13">
        <f t="shared" si="20"/>
        <v>0</v>
      </c>
      <c r="L117" s="13">
        <f t="shared" si="21"/>
        <v>0</v>
      </c>
      <c r="M117" s="13">
        <f t="shared" si="22"/>
        <v>0</v>
      </c>
      <c r="N117" s="13">
        <f t="shared" si="23"/>
        <v>0</v>
      </c>
      <c r="O117" s="13">
        <f t="shared" si="24"/>
        <v>0</v>
      </c>
      <c r="P117" s="13">
        <f t="shared" si="25"/>
        <v>0</v>
      </c>
    </row>
    <row r="118" spans="1:16" x14ac:dyDescent="0.2">
      <c r="A118" s="11">
        <v>309932</v>
      </c>
      <c r="B118" s="12">
        <v>7</v>
      </c>
      <c r="C118" s="171">
        <f>SUMIFS('Contact Hours'!F:F,'Contact Hours'!$A:$A,$A118,'Contact Hours'!$C:$C,$B118)</f>
        <v>0</v>
      </c>
      <c r="D118" s="171">
        <f>SUMIFS('Contact Hours'!G:G,'Contact Hours'!$A:$A,$A118,'Contact Hours'!$C:$C,$B118)</f>
        <v>0</v>
      </c>
      <c r="E118" s="171">
        <f>SUMIFS('Contact Hours'!H:H,'Contact Hours'!$A:$A,$A118,'Contact Hours'!$C:$C,$B118)</f>
        <v>0</v>
      </c>
      <c r="F118" s="171">
        <f>SUMIFS('Contact Hours'!I:I,'Contact Hours'!$A:$A,$A118,'Contact Hours'!$C:$C,$B118)</f>
        <v>0</v>
      </c>
      <c r="G118" s="171">
        <f>SUMIFS('Contact Hours'!J:J,'Contact Hours'!$A:$A,$A118,'Contact Hours'!$C:$C,$B118)</f>
        <v>0</v>
      </c>
      <c r="H118" s="171">
        <f>SUMIFS('Contact Hours'!K:K,'Contact Hours'!$A:$A,$A118,'Contact Hours'!$C:$C,$B118)</f>
        <v>12464</v>
      </c>
      <c r="I118" s="171">
        <f>SUMIFS('Contact Hours'!L:L,'Contact Hours'!$A:$A,$A118,'Contact Hours'!$C:$C,$B118)</f>
        <v>0</v>
      </c>
      <c r="J118" s="171">
        <f>SUMIFS('Contact Hours'!M:M,'Contact Hours'!$A:$A,$A118,'Contact Hours'!$C:$C,$B118)</f>
        <v>0</v>
      </c>
      <c r="K118" s="13">
        <f t="shared" si="20"/>
        <v>0</v>
      </c>
      <c r="L118" s="13">
        <f t="shared" si="21"/>
        <v>12464</v>
      </c>
      <c r="M118" s="13">
        <f t="shared" si="22"/>
        <v>0</v>
      </c>
      <c r="N118" s="13">
        <f t="shared" si="23"/>
        <v>1246.4000000000001</v>
      </c>
      <c r="O118" s="13">
        <f t="shared" si="24"/>
        <v>0</v>
      </c>
      <c r="P118" s="13">
        <f t="shared" si="25"/>
        <v>13710.4</v>
      </c>
    </row>
    <row r="119" spans="1:16" x14ac:dyDescent="0.2">
      <c r="A119" s="11">
        <v>309932</v>
      </c>
      <c r="B119" s="12">
        <v>8</v>
      </c>
      <c r="C119" s="171">
        <f>SUMIFS('Contact Hours'!F:F,'Contact Hours'!$A:$A,$A119,'Contact Hours'!$C:$C,$B119)</f>
        <v>0</v>
      </c>
      <c r="D119" s="171">
        <f>SUMIFS('Contact Hours'!G:G,'Contact Hours'!$A:$A,$A119,'Contact Hours'!$C:$C,$B119)</f>
        <v>0</v>
      </c>
      <c r="E119" s="171">
        <f>SUMIFS('Contact Hours'!H:H,'Contact Hours'!$A:$A,$A119,'Contact Hours'!$C:$C,$B119)</f>
        <v>0</v>
      </c>
      <c r="F119" s="171">
        <f>SUMIFS('Contact Hours'!I:I,'Contact Hours'!$A:$A,$A119,'Contact Hours'!$C:$C,$B119)</f>
        <v>0</v>
      </c>
      <c r="G119" s="171">
        <f>SUMIFS('Contact Hours'!J:J,'Contact Hours'!$A:$A,$A119,'Contact Hours'!$C:$C,$B119)</f>
        <v>0</v>
      </c>
      <c r="H119" s="171">
        <f>SUMIFS('Contact Hours'!K:K,'Contact Hours'!$A:$A,$A119,'Contact Hours'!$C:$C,$B119)</f>
        <v>0</v>
      </c>
      <c r="I119" s="171">
        <f>SUMIFS('Contact Hours'!L:L,'Contact Hours'!$A:$A,$A119,'Contact Hours'!$C:$C,$B119)</f>
        <v>0</v>
      </c>
      <c r="J119" s="171">
        <f>SUMIFS('Contact Hours'!M:M,'Contact Hours'!$A:$A,$A119,'Contact Hours'!$C:$C,$B119)</f>
        <v>0</v>
      </c>
      <c r="K119" s="13">
        <f t="shared" si="20"/>
        <v>0</v>
      </c>
      <c r="L119" s="13">
        <f t="shared" si="21"/>
        <v>0</v>
      </c>
      <c r="M119" s="13">
        <f t="shared" si="22"/>
        <v>0</v>
      </c>
      <c r="N119" s="13">
        <f t="shared" si="23"/>
        <v>0</v>
      </c>
      <c r="O119" s="13">
        <f t="shared" si="24"/>
        <v>0</v>
      </c>
      <c r="P119" s="13">
        <f t="shared" si="25"/>
        <v>0</v>
      </c>
    </row>
    <row r="120" spans="1:16" x14ac:dyDescent="0.2">
      <c r="A120" s="11">
        <v>309932</v>
      </c>
      <c r="B120" s="12">
        <v>9</v>
      </c>
      <c r="C120" s="171">
        <f>SUMIFS('Contact Hours'!F:F,'Contact Hours'!$A:$A,$A120,'Contact Hours'!$C:$C,$B120)</f>
        <v>0</v>
      </c>
      <c r="D120" s="171">
        <f>SUMIFS('Contact Hours'!G:G,'Contact Hours'!$A:$A,$A120,'Contact Hours'!$C:$C,$B120)</f>
        <v>0</v>
      </c>
      <c r="E120" s="171">
        <f>SUMIFS('Contact Hours'!H:H,'Contact Hours'!$A:$A,$A120,'Contact Hours'!$C:$C,$B120)</f>
        <v>0</v>
      </c>
      <c r="F120" s="171">
        <f>SUMIFS('Contact Hours'!I:I,'Contact Hours'!$A:$A,$A120,'Contact Hours'!$C:$C,$B120)</f>
        <v>0</v>
      </c>
      <c r="G120" s="171">
        <f>SUMIFS('Contact Hours'!J:J,'Contact Hours'!$A:$A,$A120,'Contact Hours'!$C:$C,$B120)</f>
        <v>0</v>
      </c>
      <c r="H120" s="171">
        <f>SUMIFS('Contact Hours'!K:K,'Contact Hours'!$A:$A,$A120,'Contact Hours'!$C:$C,$B120)</f>
        <v>0</v>
      </c>
      <c r="I120" s="171">
        <f>SUMIFS('Contact Hours'!L:L,'Contact Hours'!$A:$A,$A120,'Contact Hours'!$C:$C,$B120)</f>
        <v>0</v>
      </c>
      <c r="J120" s="171">
        <f>SUMIFS('Contact Hours'!M:M,'Contact Hours'!$A:$A,$A120,'Contact Hours'!$C:$C,$B120)</f>
        <v>0</v>
      </c>
      <c r="K120" s="13">
        <f t="shared" si="20"/>
        <v>0</v>
      </c>
      <c r="L120" s="13">
        <f t="shared" si="21"/>
        <v>0</v>
      </c>
      <c r="M120" s="13">
        <f t="shared" si="22"/>
        <v>0</v>
      </c>
      <c r="N120" s="13">
        <f t="shared" si="23"/>
        <v>0</v>
      </c>
      <c r="O120" s="13">
        <f t="shared" si="24"/>
        <v>0</v>
      </c>
      <c r="P120" s="13">
        <f t="shared" si="25"/>
        <v>0</v>
      </c>
    </row>
    <row r="121" spans="1:16" x14ac:dyDescent="0.2">
      <c r="A121" s="11">
        <v>309932</v>
      </c>
      <c r="B121" s="12">
        <v>10</v>
      </c>
      <c r="C121" s="171">
        <f>SUMIFS('Contact Hours'!F:F,'Contact Hours'!$A:$A,$A121,'Contact Hours'!$C:$C,$B121)</f>
        <v>0</v>
      </c>
      <c r="D121" s="171">
        <f>SUMIFS('Contact Hours'!G:G,'Contact Hours'!$A:$A,$A121,'Contact Hours'!$C:$C,$B121)</f>
        <v>0</v>
      </c>
      <c r="E121" s="171">
        <f>SUMIFS('Contact Hours'!H:H,'Contact Hours'!$A:$A,$A121,'Contact Hours'!$C:$C,$B121)</f>
        <v>0</v>
      </c>
      <c r="F121" s="171">
        <f>SUMIFS('Contact Hours'!I:I,'Contact Hours'!$A:$A,$A121,'Contact Hours'!$C:$C,$B121)</f>
        <v>0</v>
      </c>
      <c r="G121" s="171">
        <f>SUMIFS('Contact Hours'!J:J,'Contact Hours'!$A:$A,$A121,'Contact Hours'!$C:$C,$B121)</f>
        <v>0</v>
      </c>
      <c r="H121" s="171">
        <f>SUMIFS('Contact Hours'!K:K,'Contact Hours'!$A:$A,$A121,'Contact Hours'!$C:$C,$B121)</f>
        <v>0</v>
      </c>
      <c r="I121" s="171">
        <f>SUMIFS('Contact Hours'!L:L,'Contact Hours'!$A:$A,$A121,'Contact Hours'!$C:$C,$B121)</f>
        <v>0</v>
      </c>
      <c r="J121" s="171">
        <f>SUMIFS('Contact Hours'!M:M,'Contact Hours'!$A:$A,$A121,'Contact Hours'!$C:$C,$B121)</f>
        <v>0</v>
      </c>
      <c r="K121" s="13">
        <f t="shared" si="20"/>
        <v>0</v>
      </c>
      <c r="L121" s="13">
        <f t="shared" si="21"/>
        <v>0</v>
      </c>
      <c r="M121" s="13">
        <f t="shared" si="22"/>
        <v>0</v>
      </c>
      <c r="N121" s="13">
        <f t="shared" si="23"/>
        <v>0</v>
      </c>
      <c r="O121" s="13">
        <f t="shared" si="24"/>
        <v>0</v>
      </c>
      <c r="P121" s="13">
        <f t="shared" si="25"/>
        <v>0</v>
      </c>
    </row>
    <row r="122" spans="1:16" x14ac:dyDescent="0.2">
      <c r="A122" s="11">
        <v>309932</v>
      </c>
      <c r="B122" s="12">
        <v>11</v>
      </c>
      <c r="C122" s="171">
        <f>SUMIFS('Contact Hours'!F:F,'Contact Hours'!$A:$A,$A122,'Contact Hours'!$C:$C,$B122)</f>
        <v>0</v>
      </c>
      <c r="D122" s="171">
        <f>SUMIFS('Contact Hours'!G:G,'Contact Hours'!$A:$A,$A122,'Contact Hours'!$C:$C,$B122)</f>
        <v>0</v>
      </c>
      <c r="E122" s="171">
        <f>SUMIFS('Contact Hours'!H:H,'Contact Hours'!$A:$A,$A122,'Contact Hours'!$C:$C,$B122)</f>
        <v>0</v>
      </c>
      <c r="F122" s="171">
        <f>SUMIFS('Contact Hours'!I:I,'Contact Hours'!$A:$A,$A122,'Contact Hours'!$C:$C,$B122)</f>
        <v>0</v>
      </c>
      <c r="G122" s="171">
        <f>SUMIFS('Contact Hours'!J:J,'Contact Hours'!$A:$A,$A122,'Contact Hours'!$C:$C,$B122)</f>
        <v>0</v>
      </c>
      <c r="H122" s="171">
        <f>SUMIFS('Contact Hours'!K:K,'Contact Hours'!$A:$A,$A122,'Contact Hours'!$C:$C,$B122)</f>
        <v>0</v>
      </c>
      <c r="I122" s="171">
        <f>SUMIFS('Contact Hours'!L:L,'Contact Hours'!$A:$A,$A122,'Contact Hours'!$C:$C,$B122)</f>
        <v>0</v>
      </c>
      <c r="J122" s="171">
        <f>SUMIFS('Contact Hours'!M:M,'Contact Hours'!$A:$A,$A122,'Contact Hours'!$C:$C,$B122)</f>
        <v>0</v>
      </c>
      <c r="K122" s="13">
        <f t="shared" si="20"/>
        <v>0</v>
      </c>
      <c r="L122" s="13">
        <f t="shared" si="21"/>
        <v>0</v>
      </c>
      <c r="M122" s="13">
        <f t="shared" si="22"/>
        <v>0</v>
      </c>
      <c r="N122" s="13">
        <f t="shared" si="23"/>
        <v>0</v>
      </c>
      <c r="O122" s="13">
        <f t="shared" si="24"/>
        <v>0</v>
      </c>
      <c r="P122" s="13">
        <f t="shared" si="25"/>
        <v>0</v>
      </c>
    </row>
    <row r="123" spans="1:16" x14ac:dyDescent="0.2">
      <c r="A123" s="11">
        <v>309932</v>
      </c>
      <c r="B123" s="12">
        <v>12</v>
      </c>
      <c r="C123" s="171">
        <f>SUMIFS('Contact Hours'!F:F,'Contact Hours'!$A:$A,$A123,'Contact Hours'!$C:$C,$B123)</f>
        <v>1424</v>
      </c>
      <c r="D123" s="171">
        <f>SUMIFS('Contact Hours'!G:G,'Contact Hours'!$A:$A,$A123,'Contact Hours'!$C:$C,$B123)</f>
        <v>0</v>
      </c>
      <c r="E123" s="171">
        <f>SUMIFS('Contact Hours'!H:H,'Contact Hours'!$A:$A,$A123,'Contact Hours'!$C:$C,$B123)</f>
        <v>0</v>
      </c>
      <c r="F123" s="171">
        <f>SUMIFS('Contact Hours'!I:I,'Contact Hours'!$A:$A,$A123,'Contact Hours'!$C:$C,$B123)</f>
        <v>1768</v>
      </c>
      <c r="G123" s="171">
        <f>SUMIFS('Contact Hours'!J:J,'Contact Hours'!$A:$A,$A123,'Contact Hours'!$C:$C,$B123)</f>
        <v>0</v>
      </c>
      <c r="H123" s="171">
        <f>SUMIFS('Contact Hours'!K:K,'Contact Hours'!$A:$A,$A123,'Contact Hours'!$C:$C,$B123)</f>
        <v>0</v>
      </c>
      <c r="I123" s="171">
        <f>SUMIFS('Contact Hours'!L:L,'Contact Hours'!$A:$A,$A123,'Contact Hours'!$C:$C,$B123)</f>
        <v>0</v>
      </c>
      <c r="J123" s="171">
        <f>SUMIFS('Contact Hours'!M:M,'Contact Hours'!$A:$A,$A123,'Contact Hours'!$C:$C,$B123)</f>
        <v>0</v>
      </c>
      <c r="K123" s="13">
        <f t="shared" si="20"/>
        <v>3192</v>
      </c>
      <c r="L123" s="13">
        <f t="shared" si="21"/>
        <v>0</v>
      </c>
      <c r="M123" s="13">
        <f t="shared" si="22"/>
        <v>0</v>
      </c>
      <c r="N123" s="13">
        <f t="shared" si="23"/>
        <v>0</v>
      </c>
      <c r="O123" s="13">
        <f t="shared" si="24"/>
        <v>3192</v>
      </c>
      <c r="P123" s="13">
        <f t="shared" si="25"/>
        <v>0</v>
      </c>
    </row>
    <row r="124" spans="1:16" x14ac:dyDescent="0.2">
      <c r="A124" s="11">
        <v>309932</v>
      </c>
      <c r="B124" s="12">
        <v>13</v>
      </c>
      <c r="C124" s="171">
        <f>SUMIFS('Contact Hours'!F:F,'Contact Hours'!$A:$A,$A124,'Contact Hours'!$C:$C,$B124)</f>
        <v>0</v>
      </c>
      <c r="D124" s="171">
        <f>SUMIFS('Contact Hours'!G:G,'Contact Hours'!$A:$A,$A124,'Contact Hours'!$C:$C,$B124)</f>
        <v>0</v>
      </c>
      <c r="E124" s="171">
        <f>SUMIFS('Contact Hours'!H:H,'Contact Hours'!$A:$A,$A124,'Contact Hours'!$C:$C,$B124)</f>
        <v>0</v>
      </c>
      <c r="F124" s="171">
        <f>SUMIFS('Contact Hours'!I:I,'Contact Hours'!$A:$A,$A124,'Contact Hours'!$C:$C,$B124)</f>
        <v>0</v>
      </c>
      <c r="G124" s="171">
        <f>SUMIFS('Contact Hours'!J:J,'Contact Hours'!$A:$A,$A124,'Contact Hours'!$C:$C,$B124)</f>
        <v>0</v>
      </c>
      <c r="H124" s="171">
        <f>SUMIFS('Contact Hours'!K:K,'Contact Hours'!$A:$A,$A124,'Contact Hours'!$C:$C,$B124)</f>
        <v>0</v>
      </c>
      <c r="I124" s="171">
        <f>SUMIFS('Contact Hours'!L:L,'Contact Hours'!$A:$A,$A124,'Contact Hours'!$C:$C,$B124)</f>
        <v>0</v>
      </c>
      <c r="J124" s="171">
        <f>SUMIFS('Contact Hours'!M:M,'Contact Hours'!$A:$A,$A124,'Contact Hours'!$C:$C,$B124)</f>
        <v>0</v>
      </c>
      <c r="K124" s="13">
        <f t="shared" si="20"/>
        <v>0</v>
      </c>
      <c r="L124" s="13">
        <f t="shared" si="21"/>
        <v>0</v>
      </c>
      <c r="M124" s="13">
        <f t="shared" si="22"/>
        <v>0</v>
      </c>
      <c r="N124" s="13">
        <f t="shared" si="23"/>
        <v>0</v>
      </c>
      <c r="O124" s="13">
        <f t="shared" si="24"/>
        <v>0</v>
      </c>
      <c r="P124" s="13">
        <f t="shared" si="25"/>
        <v>0</v>
      </c>
    </row>
    <row r="125" spans="1:16" x14ac:dyDescent="0.2">
      <c r="A125" s="11">
        <v>309932</v>
      </c>
      <c r="B125" s="12">
        <v>14</v>
      </c>
      <c r="C125" s="171">
        <f>SUMIFS('Contact Hours'!F:F,'Contact Hours'!$A:$A,$A125,'Contact Hours'!$C:$C,$B125)</f>
        <v>0</v>
      </c>
      <c r="D125" s="171">
        <f>SUMIFS('Contact Hours'!G:G,'Contact Hours'!$A:$A,$A125,'Contact Hours'!$C:$C,$B125)</f>
        <v>0</v>
      </c>
      <c r="E125" s="171">
        <f>SUMIFS('Contact Hours'!H:H,'Contact Hours'!$A:$A,$A125,'Contact Hours'!$C:$C,$B125)</f>
        <v>0</v>
      </c>
      <c r="F125" s="171">
        <f>SUMIFS('Contact Hours'!I:I,'Contact Hours'!$A:$A,$A125,'Contact Hours'!$C:$C,$B125)</f>
        <v>0</v>
      </c>
      <c r="G125" s="171">
        <f>SUMIFS('Contact Hours'!J:J,'Contact Hours'!$A:$A,$A125,'Contact Hours'!$C:$C,$B125)</f>
        <v>0</v>
      </c>
      <c r="H125" s="171">
        <f>SUMIFS('Contact Hours'!K:K,'Contact Hours'!$A:$A,$A125,'Contact Hours'!$C:$C,$B125)</f>
        <v>0</v>
      </c>
      <c r="I125" s="171">
        <f>SUMIFS('Contact Hours'!L:L,'Contact Hours'!$A:$A,$A125,'Contact Hours'!$C:$C,$B125)</f>
        <v>0</v>
      </c>
      <c r="J125" s="171">
        <f>SUMIFS('Contact Hours'!M:M,'Contact Hours'!$A:$A,$A125,'Contact Hours'!$C:$C,$B125)</f>
        <v>0</v>
      </c>
      <c r="K125" s="13">
        <f t="shared" si="20"/>
        <v>0</v>
      </c>
      <c r="L125" s="13">
        <f t="shared" si="21"/>
        <v>0</v>
      </c>
      <c r="M125" s="13">
        <f t="shared" si="22"/>
        <v>0</v>
      </c>
      <c r="N125" s="13">
        <f t="shared" si="23"/>
        <v>0</v>
      </c>
      <c r="O125" s="13">
        <f t="shared" si="24"/>
        <v>0</v>
      </c>
      <c r="P125" s="13">
        <f t="shared" si="25"/>
        <v>0</v>
      </c>
    </row>
    <row r="126" spans="1:16" x14ac:dyDescent="0.2">
      <c r="A126" s="11">
        <v>309932</v>
      </c>
      <c r="B126" s="12">
        <v>15</v>
      </c>
      <c r="C126" s="171">
        <f>SUMIFS('Contact Hours'!F:F,'Contact Hours'!$A:$A,$A126,'Contact Hours'!$C:$C,$B126)</f>
        <v>0</v>
      </c>
      <c r="D126" s="171">
        <f>SUMIFS('Contact Hours'!G:G,'Contact Hours'!$A:$A,$A126,'Contact Hours'!$C:$C,$B126)</f>
        <v>0</v>
      </c>
      <c r="E126" s="171">
        <f>SUMIFS('Contact Hours'!H:H,'Contact Hours'!$A:$A,$A126,'Contact Hours'!$C:$C,$B126)</f>
        <v>0</v>
      </c>
      <c r="F126" s="171">
        <f>SUMIFS('Contact Hours'!I:I,'Contact Hours'!$A:$A,$A126,'Contact Hours'!$C:$C,$B126)</f>
        <v>0</v>
      </c>
      <c r="G126" s="171">
        <f>SUMIFS('Contact Hours'!J:J,'Contact Hours'!$A:$A,$A126,'Contact Hours'!$C:$C,$B126)</f>
        <v>0</v>
      </c>
      <c r="H126" s="171">
        <f>SUMIFS('Contact Hours'!K:K,'Contact Hours'!$A:$A,$A126,'Contact Hours'!$C:$C,$B126)</f>
        <v>0</v>
      </c>
      <c r="I126" s="171">
        <f>SUMIFS('Contact Hours'!L:L,'Contact Hours'!$A:$A,$A126,'Contact Hours'!$C:$C,$B126)</f>
        <v>0</v>
      </c>
      <c r="J126" s="171">
        <f>SUMIFS('Contact Hours'!M:M,'Contact Hours'!$A:$A,$A126,'Contact Hours'!$C:$C,$B126)</f>
        <v>0</v>
      </c>
      <c r="K126" s="13">
        <f t="shared" si="20"/>
        <v>0</v>
      </c>
      <c r="L126" s="13">
        <f t="shared" si="21"/>
        <v>0</v>
      </c>
      <c r="M126" s="13">
        <f t="shared" si="22"/>
        <v>0</v>
      </c>
      <c r="N126" s="13">
        <f t="shared" si="23"/>
        <v>0</v>
      </c>
      <c r="O126" s="13">
        <f t="shared" si="24"/>
        <v>0</v>
      </c>
      <c r="P126" s="13">
        <f t="shared" si="25"/>
        <v>0</v>
      </c>
    </row>
    <row r="127" spans="1:16" x14ac:dyDescent="0.2">
      <c r="A127" s="11">
        <v>309932</v>
      </c>
      <c r="B127" s="12">
        <v>16</v>
      </c>
      <c r="C127" s="171">
        <f>SUMIFS('Contact Hours'!F:F,'Contact Hours'!$A:$A,$A127,'Contact Hours'!$C:$C,$B127)</f>
        <v>0</v>
      </c>
      <c r="D127" s="171">
        <f>SUMIFS('Contact Hours'!G:G,'Contact Hours'!$A:$A,$A127,'Contact Hours'!$C:$C,$B127)</f>
        <v>0</v>
      </c>
      <c r="E127" s="171">
        <f>SUMIFS('Contact Hours'!H:H,'Contact Hours'!$A:$A,$A127,'Contact Hours'!$C:$C,$B127)</f>
        <v>0</v>
      </c>
      <c r="F127" s="171">
        <f>SUMIFS('Contact Hours'!I:I,'Contact Hours'!$A:$A,$A127,'Contact Hours'!$C:$C,$B127)</f>
        <v>0</v>
      </c>
      <c r="G127" s="171">
        <f>SUMIFS('Contact Hours'!J:J,'Contact Hours'!$A:$A,$A127,'Contact Hours'!$C:$C,$B127)</f>
        <v>0</v>
      </c>
      <c r="H127" s="171">
        <f>SUMIFS('Contact Hours'!K:K,'Contact Hours'!$A:$A,$A127,'Contact Hours'!$C:$C,$B127)</f>
        <v>19824</v>
      </c>
      <c r="I127" s="171">
        <f>SUMIFS('Contact Hours'!L:L,'Contact Hours'!$A:$A,$A127,'Contact Hours'!$C:$C,$B127)</f>
        <v>0</v>
      </c>
      <c r="J127" s="171">
        <f>SUMIFS('Contact Hours'!M:M,'Contact Hours'!$A:$A,$A127,'Contact Hours'!$C:$C,$B127)</f>
        <v>0</v>
      </c>
      <c r="K127" s="13">
        <f t="shared" si="20"/>
        <v>0</v>
      </c>
      <c r="L127" s="13">
        <f t="shared" si="21"/>
        <v>19824</v>
      </c>
      <c r="M127" s="13">
        <f t="shared" si="22"/>
        <v>0</v>
      </c>
      <c r="N127" s="13">
        <f t="shared" si="23"/>
        <v>1982.4</v>
      </c>
      <c r="O127" s="13">
        <f t="shared" si="24"/>
        <v>0</v>
      </c>
      <c r="P127" s="13">
        <f t="shared" si="25"/>
        <v>21806.400000000001</v>
      </c>
    </row>
    <row r="128" spans="1:16" x14ac:dyDescent="0.2">
      <c r="A128" s="11">
        <v>309932</v>
      </c>
      <c r="B128" s="12">
        <v>17</v>
      </c>
      <c r="C128" s="171">
        <f>SUMIFS('Contact Hours'!F:F,'Contact Hours'!$A:$A,$A128,'Contact Hours'!$C:$C,$B128)</f>
        <v>0</v>
      </c>
      <c r="D128" s="171">
        <f>SUMIFS('Contact Hours'!G:G,'Contact Hours'!$A:$A,$A128,'Contact Hours'!$C:$C,$B128)</f>
        <v>0</v>
      </c>
      <c r="E128" s="171">
        <f>SUMIFS('Contact Hours'!H:H,'Contact Hours'!$A:$A,$A128,'Contact Hours'!$C:$C,$B128)</f>
        <v>0</v>
      </c>
      <c r="F128" s="171">
        <f>SUMIFS('Contact Hours'!I:I,'Contact Hours'!$A:$A,$A128,'Contact Hours'!$C:$C,$B128)</f>
        <v>0</v>
      </c>
      <c r="G128" s="171">
        <f>SUMIFS('Contact Hours'!J:J,'Contact Hours'!$A:$A,$A128,'Contact Hours'!$C:$C,$B128)</f>
        <v>0</v>
      </c>
      <c r="H128" s="171">
        <f>SUMIFS('Contact Hours'!K:K,'Contact Hours'!$A:$A,$A128,'Contact Hours'!$C:$C,$B128)</f>
        <v>0</v>
      </c>
      <c r="I128" s="171">
        <f>SUMIFS('Contact Hours'!L:L,'Contact Hours'!$A:$A,$A128,'Contact Hours'!$C:$C,$B128)</f>
        <v>0</v>
      </c>
      <c r="J128" s="171">
        <f>SUMIFS('Contact Hours'!M:M,'Contact Hours'!$A:$A,$A128,'Contact Hours'!$C:$C,$B128)</f>
        <v>0</v>
      </c>
      <c r="K128" s="13">
        <f t="shared" si="20"/>
        <v>0</v>
      </c>
      <c r="L128" s="13">
        <f t="shared" si="21"/>
        <v>0</v>
      </c>
      <c r="M128" s="13">
        <f t="shared" si="22"/>
        <v>0</v>
      </c>
      <c r="N128" s="13">
        <f t="shared" si="23"/>
        <v>0</v>
      </c>
      <c r="O128" s="13">
        <f t="shared" si="24"/>
        <v>0</v>
      </c>
      <c r="P128" s="13">
        <f t="shared" si="25"/>
        <v>0</v>
      </c>
    </row>
    <row r="129" spans="1:16" x14ac:dyDescent="0.2">
      <c r="A129" s="11">
        <v>309932</v>
      </c>
      <c r="B129" s="12">
        <v>18</v>
      </c>
      <c r="C129" s="171">
        <f>SUMIFS('Contact Hours'!F:F,'Contact Hours'!$A:$A,$A129,'Contact Hours'!$C:$C,$B129)</f>
        <v>0</v>
      </c>
      <c r="D129" s="171">
        <f>SUMIFS('Contact Hours'!G:G,'Contact Hours'!$A:$A,$A129,'Contact Hours'!$C:$C,$B129)</f>
        <v>0</v>
      </c>
      <c r="E129" s="171">
        <f>SUMIFS('Contact Hours'!H:H,'Contact Hours'!$A:$A,$A129,'Contact Hours'!$C:$C,$B129)</f>
        <v>0</v>
      </c>
      <c r="F129" s="171">
        <f>SUMIFS('Contact Hours'!I:I,'Contact Hours'!$A:$A,$A129,'Contact Hours'!$C:$C,$B129)</f>
        <v>0</v>
      </c>
      <c r="G129" s="171">
        <f>SUMIFS('Contact Hours'!J:J,'Contact Hours'!$A:$A,$A129,'Contact Hours'!$C:$C,$B129)</f>
        <v>0</v>
      </c>
      <c r="H129" s="171">
        <f>SUMIFS('Contact Hours'!K:K,'Contact Hours'!$A:$A,$A129,'Contact Hours'!$C:$C,$B129)</f>
        <v>0</v>
      </c>
      <c r="I129" s="171">
        <f>SUMIFS('Contact Hours'!L:L,'Contact Hours'!$A:$A,$A129,'Contact Hours'!$C:$C,$B129)</f>
        <v>0</v>
      </c>
      <c r="J129" s="171">
        <f>SUMIFS('Contact Hours'!M:M,'Contact Hours'!$A:$A,$A129,'Contact Hours'!$C:$C,$B129)</f>
        <v>0</v>
      </c>
      <c r="K129" s="13">
        <f t="shared" si="20"/>
        <v>0</v>
      </c>
      <c r="L129" s="13">
        <f t="shared" si="21"/>
        <v>0</v>
      </c>
      <c r="M129" s="13">
        <f t="shared" si="22"/>
        <v>0</v>
      </c>
      <c r="N129" s="13">
        <f t="shared" si="23"/>
        <v>0</v>
      </c>
      <c r="O129" s="13">
        <f t="shared" si="24"/>
        <v>0</v>
      </c>
      <c r="P129" s="13">
        <f t="shared" si="25"/>
        <v>0</v>
      </c>
    </row>
    <row r="130" spans="1:16" x14ac:dyDescent="0.2">
      <c r="A130" s="11">
        <v>309932</v>
      </c>
      <c r="B130" s="12">
        <v>19</v>
      </c>
      <c r="C130" s="171">
        <f>SUMIFS('Contact Hours'!F:F,'Contact Hours'!$A:$A,$A130,'Contact Hours'!$C:$C,$B130)</f>
        <v>0</v>
      </c>
      <c r="D130" s="171">
        <f>SUMIFS('Contact Hours'!G:G,'Contact Hours'!$A:$A,$A130,'Contact Hours'!$C:$C,$B130)</f>
        <v>1808</v>
      </c>
      <c r="E130" s="171">
        <f>SUMIFS('Contact Hours'!H:H,'Contact Hours'!$A:$A,$A130,'Contact Hours'!$C:$C,$B130)</f>
        <v>2176</v>
      </c>
      <c r="F130" s="171">
        <f>SUMIFS('Contact Hours'!I:I,'Contact Hours'!$A:$A,$A130,'Contact Hours'!$C:$C,$B130)</f>
        <v>0</v>
      </c>
      <c r="G130" s="171">
        <f>SUMIFS('Contact Hours'!J:J,'Contact Hours'!$A:$A,$A130,'Contact Hours'!$C:$C,$B130)</f>
        <v>0</v>
      </c>
      <c r="H130" s="171">
        <f>SUMIFS('Contact Hours'!K:K,'Contact Hours'!$A:$A,$A130,'Contact Hours'!$C:$C,$B130)</f>
        <v>0</v>
      </c>
      <c r="I130" s="171">
        <f>SUMIFS('Contact Hours'!L:L,'Contact Hours'!$A:$A,$A130,'Contact Hours'!$C:$C,$B130)</f>
        <v>0</v>
      </c>
      <c r="J130" s="171">
        <f>SUMIFS('Contact Hours'!M:M,'Contact Hours'!$A:$A,$A130,'Contact Hours'!$C:$C,$B130)</f>
        <v>0</v>
      </c>
      <c r="K130" s="13">
        <f t="shared" si="20"/>
        <v>3984</v>
      </c>
      <c r="L130" s="13">
        <f t="shared" si="21"/>
        <v>0</v>
      </c>
      <c r="M130" s="13">
        <f t="shared" si="22"/>
        <v>398.40000000000003</v>
      </c>
      <c r="N130" s="13">
        <f t="shared" si="23"/>
        <v>0</v>
      </c>
      <c r="O130" s="13">
        <f t="shared" si="24"/>
        <v>4382.3999999999996</v>
      </c>
      <c r="P130" s="13">
        <f t="shared" si="25"/>
        <v>0</v>
      </c>
    </row>
    <row r="131" spans="1:16" x14ac:dyDescent="0.2">
      <c r="A131" s="11">
        <v>309932</v>
      </c>
      <c r="B131" s="12">
        <v>20</v>
      </c>
      <c r="C131" s="171">
        <f>SUMIFS('Contact Hours'!F:F,'Contact Hours'!$A:$A,$A131,'Contact Hours'!$C:$C,$B131)</f>
        <v>0</v>
      </c>
      <c r="D131" s="171">
        <f>SUMIFS('Contact Hours'!G:G,'Contact Hours'!$A:$A,$A131,'Contact Hours'!$C:$C,$B131)</f>
        <v>0</v>
      </c>
      <c r="E131" s="171">
        <f>SUMIFS('Contact Hours'!H:H,'Contact Hours'!$A:$A,$A131,'Contact Hours'!$C:$C,$B131)</f>
        <v>0</v>
      </c>
      <c r="F131" s="171">
        <f>SUMIFS('Contact Hours'!I:I,'Contact Hours'!$A:$A,$A131,'Contact Hours'!$C:$C,$B131)</f>
        <v>0</v>
      </c>
      <c r="G131" s="171">
        <f>SUMIFS('Contact Hours'!J:J,'Contact Hours'!$A:$A,$A131,'Contact Hours'!$C:$C,$B131)</f>
        <v>0</v>
      </c>
      <c r="H131" s="171">
        <f>SUMIFS('Contact Hours'!K:K,'Contact Hours'!$A:$A,$A131,'Contact Hours'!$C:$C,$B131)</f>
        <v>0</v>
      </c>
      <c r="I131" s="171">
        <f>SUMIFS('Contact Hours'!L:L,'Contact Hours'!$A:$A,$A131,'Contact Hours'!$C:$C,$B131)</f>
        <v>0</v>
      </c>
      <c r="J131" s="171">
        <f>SUMIFS('Contact Hours'!M:M,'Contact Hours'!$A:$A,$A131,'Contact Hours'!$C:$C,$B131)</f>
        <v>0</v>
      </c>
      <c r="K131" s="13">
        <f t="shared" si="20"/>
        <v>0</v>
      </c>
      <c r="L131" s="13">
        <f t="shared" si="21"/>
        <v>0</v>
      </c>
      <c r="M131" s="13">
        <f t="shared" si="22"/>
        <v>0</v>
      </c>
      <c r="N131" s="13">
        <f t="shared" si="23"/>
        <v>0</v>
      </c>
      <c r="O131" s="13">
        <f t="shared" si="24"/>
        <v>0</v>
      </c>
      <c r="P131" s="13">
        <f t="shared" si="25"/>
        <v>0</v>
      </c>
    </row>
    <row r="132" spans="1:16" x14ac:dyDescent="0.2">
      <c r="A132" s="11">
        <v>309932</v>
      </c>
      <c r="B132" s="12">
        <v>21</v>
      </c>
      <c r="C132" s="171">
        <f>SUMIFS('Contact Hours'!F:F,'Contact Hours'!$A:$A,$A132,'Contact Hours'!$C:$C,$B132)</f>
        <v>0</v>
      </c>
      <c r="D132" s="171">
        <f>SUMIFS('Contact Hours'!G:G,'Contact Hours'!$A:$A,$A132,'Contact Hours'!$C:$C,$B132)</f>
        <v>0</v>
      </c>
      <c r="E132" s="171">
        <f>SUMIFS('Contact Hours'!H:H,'Contact Hours'!$A:$A,$A132,'Contact Hours'!$C:$C,$B132)</f>
        <v>0</v>
      </c>
      <c r="F132" s="171">
        <f>SUMIFS('Contact Hours'!I:I,'Contact Hours'!$A:$A,$A132,'Contact Hours'!$C:$C,$B132)</f>
        <v>0</v>
      </c>
      <c r="G132" s="171">
        <f>SUMIFS('Contact Hours'!J:J,'Contact Hours'!$A:$A,$A132,'Contact Hours'!$C:$C,$B132)</f>
        <v>0</v>
      </c>
      <c r="H132" s="171">
        <f>SUMIFS('Contact Hours'!K:K,'Contact Hours'!$A:$A,$A132,'Contact Hours'!$C:$C,$B132)</f>
        <v>0</v>
      </c>
      <c r="I132" s="171">
        <f>SUMIFS('Contact Hours'!L:L,'Contact Hours'!$A:$A,$A132,'Contact Hours'!$C:$C,$B132)</f>
        <v>0</v>
      </c>
      <c r="J132" s="171">
        <f>SUMIFS('Contact Hours'!M:M,'Contact Hours'!$A:$A,$A132,'Contact Hours'!$C:$C,$B132)</f>
        <v>0</v>
      </c>
      <c r="K132" s="13">
        <f t="shared" si="20"/>
        <v>0</v>
      </c>
      <c r="L132" s="13">
        <f t="shared" si="21"/>
        <v>0</v>
      </c>
      <c r="M132" s="13">
        <f t="shared" si="22"/>
        <v>0</v>
      </c>
      <c r="N132" s="13">
        <f t="shared" si="23"/>
        <v>0</v>
      </c>
      <c r="O132" s="13">
        <f t="shared" si="24"/>
        <v>0</v>
      </c>
      <c r="P132" s="13">
        <f t="shared" si="25"/>
        <v>0</v>
      </c>
    </row>
    <row r="133" spans="1:16" x14ac:dyDescent="0.2">
      <c r="A133" s="11">
        <v>309932</v>
      </c>
      <c r="B133" s="12">
        <v>22</v>
      </c>
      <c r="C133" s="171">
        <f>SUMIFS('Contact Hours'!F:F,'Contact Hours'!$A:$A,$A133,'Contact Hours'!$C:$C,$B133)</f>
        <v>0</v>
      </c>
      <c r="D133" s="171">
        <f>SUMIFS('Contact Hours'!G:G,'Contact Hours'!$A:$A,$A133,'Contact Hours'!$C:$C,$B133)</f>
        <v>0</v>
      </c>
      <c r="E133" s="171">
        <f>SUMIFS('Contact Hours'!H:H,'Contact Hours'!$A:$A,$A133,'Contact Hours'!$C:$C,$B133)</f>
        <v>0</v>
      </c>
      <c r="F133" s="171">
        <f>SUMIFS('Contact Hours'!I:I,'Contact Hours'!$A:$A,$A133,'Contact Hours'!$C:$C,$B133)</f>
        <v>0</v>
      </c>
      <c r="G133" s="171">
        <f>SUMIFS('Contact Hours'!J:J,'Contact Hours'!$A:$A,$A133,'Contact Hours'!$C:$C,$B133)</f>
        <v>1248</v>
      </c>
      <c r="H133" s="171">
        <f>SUMIFS('Contact Hours'!K:K,'Contact Hours'!$A:$A,$A133,'Contact Hours'!$C:$C,$B133)</f>
        <v>0</v>
      </c>
      <c r="I133" s="171">
        <f>SUMIFS('Contact Hours'!L:L,'Contact Hours'!$A:$A,$A133,'Contact Hours'!$C:$C,$B133)</f>
        <v>0</v>
      </c>
      <c r="J133" s="171">
        <f>SUMIFS('Contact Hours'!M:M,'Contact Hours'!$A:$A,$A133,'Contact Hours'!$C:$C,$B133)</f>
        <v>0</v>
      </c>
      <c r="K133" s="13">
        <f t="shared" si="20"/>
        <v>0</v>
      </c>
      <c r="L133" s="13">
        <f t="shared" si="21"/>
        <v>1248</v>
      </c>
      <c r="M133" s="13">
        <f t="shared" si="22"/>
        <v>0</v>
      </c>
      <c r="N133" s="13">
        <f t="shared" si="23"/>
        <v>0</v>
      </c>
      <c r="O133" s="13">
        <f t="shared" si="24"/>
        <v>0</v>
      </c>
      <c r="P133" s="13">
        <f t="shared" si="25"/>
        <v>1248</v>
      </c>
    </row>
    <row r="134" spans="1:16" x14ac:dyDescent="0.2">
      <c r="A134" s="11">
        <v>309932</v>
      </c>
      <c r="B134" s="12">
        <v>23</v>
      </c>
      <c r="C134" s="171">
        <f>SUMIFS('Contact Hours'!F:F,'Contact Hours'!$A:$A,$A134,'Contact Hours'!$C:$C,$B134)</f>
        <v>0</v>
      </c>
      <c r="D134" s="171">
        <f>SUMIFS('Contact Hours'!G:G,'Contact Hours'!$A:$A,$A134,'Contact Hours'!$C:$C,$B134)</f>
        <v>0</v>
      </c>
      <c r="E134" s="171">
        <f>SUMIFS('Contact Hours'!H:H,'Contact Hours'!$A:$A,$A134,'Contact Hours'!$C:$C,$B134)</f>
        <v>0</v>
      </c>
      <c r="F134" s="171">
        <f>SUMIFS('Contact Hours'!I:I,'Contact Hours'!$A:$A,$A134,'Contact Hours'!$C:$C,$B134)</f>
        <v>0</v>
      </c>
      <c r="G134" s="171">
        <f>SUMIFS('Contact Hours'!J:J,'Contact Hours'!$A:$A,$A134,'Contact Hours'!$C:$C,$B134)</f>
        <v>0</v>
      </c>
      <c r="H134" s="171">
        <f>SUMIFS('Contact Hours'!K:K,'Contact Hours'!$A:$A,$A134,'Contact Hours'!$C:$C,$B134)</f>
        <v>0</v>
      </c>
      <c r="I134" s="171">
        <f>SUMIFS('Contact Hours'!L:L,'Contact Hours'!$A:$A,$A134,'Contact Hours'!$C:$C,$B134)</f>
        <v>0</v>
      </c>
      <c r="J134" s="171">
        <f>SUMIFS('Contact Hours'!M:M,'Contact Hours'!$A:$A,$A134,'Contact Hours'!$C:$C,$B134)</f>
        <v>0</v>
      </c>
      <c r="K134" s="13">
        <f t="shared" si="20"/>
        <v>0</v>
      </c>
      <c r="L134" s="13">
        <f t="shared" si="21"/>
        <v>0</v>
      </c>
      <c r="M134" s="13">
        <f t="shared" si="22"/>
        <v>0</v>
      </c>
      <c r="N134" s="13">
        <f t="shared" si="23"/>
        <v>0</v>
      </c>
      <c r="O134" s="13">
        <f t="shared" si="24"/>
        <v>0</v>
      </c>
      <c r="P134" s="13">
        <f t="shared" si="25"/>
        <v>0</v>
      </c>
    </row>
    <row r="135" spans="1:16" x14ac:dyDescent="0.2">
      <c r="A135" s="11">
        <v>309932</v>
      </c>
      <c r="B135" s="12">
        <v>24</v>
      </c>
      <c r="C135" s="171">
        <f>SUMIFS('Contact Hours'!F:F,'Contact Hours'!$A:$A,$A135,'Contact Hours'!$C:$C,$B135)</f>
        <v>0</v>
      </c>
      <c r="D135" s="171">
        <f>SUMIFS('Contact Hours'!G:G,'Contact Hours'!$A:$A,$A135,'Contact Hours'!$C:$C,$B135)</f>
        <v>0</v>
      </c>
      <c r="E135" s="171">
        <f>SUMIFS('Contact Hours'!H:H,'Contact Hours'!$A:$A,$A135,'Contact Hours'!$C:$C,$B135)</f>
        <v>0</v>
      </c>
      <c r="F135" s="171">
        <f>SUMIFS('Contact Hours'!I:I,'Contact Hours'!$A:$A,$A135,'Contact Hours'!$C:$C,$B135)</f>
        <v>0</v>
      </c>
      <c r="G135" s="171">
        <f>SUMIFS('Contact Hours'!J:J,'Contact Hours'!$A:$A,$A135,'Contact Hours'!$C:$C,$B135)</f>
        <v>0</v>
      </c>
      <c r="H135" s="171">
        <f>SUMIFS('Contact Hours'!K:K,'Contact Hours'!$A:$A,$A135,'Contact Hours'!$C:$C,$B135)</f>
        <v>0</v>
      </c>
      <c r="I135" s="171">
        <f>SUMIFS('Contact Hours'!L:L,'Contact Hours'!$A:$A,$A135,'Contact Hours'!$C:$C,$B135)</f>
        <v>0</v>
      </c>
      <c r="J135" s="171">
        <f>SUMIFS('Contact Hours'!M:M,'Contact Hours'!$A:$A,$A135,'Contact Hours'!$C:$C,$B135)</f>
        <v>0</v>
      </c>
      <c r="K135" s="13">
        <f t="shared" si="20"/>
        <v>0</v>
      </c>
      <c r="L135" s="13">
        <f t="shared" si="21"/>
        <v>0</v>
      </c>
      <c r="M135" s="13">
        <f t="shared" si="22"/>
        <v>0</v>
      </c>
      <c r="N135" s="13">
        <f t="shared" si="23"/>
        <v>0</v>
      </c>
      <c r="O135" s="13">
        <f t="shared" si="24"/>
        <v>0</v>
      </c>
      <c r="P135" s="13">
        <f t="shared" si="25"/>
        <v>0</v>
      </c>
    </row>
    <row r="136" spans="1:16" x14ac:dyDescent="0.2">
      <c r="A136" s="11">
        <v>309932</v>
      </c>
      <c r="B136" s="12">
        <v>25</v>
      </c>
      <c r="C136" s="171">
        <f>SUMIFS('Contact Hours'!F:F,'Contact Hours'!$A:$A,$A136,'Contact Hours'!$C:$C,$B136)</f>
        <v>0</v>
      </c>
      <c r="D136" s="171">
        <f>SUMIFS('Contact Hours'!G:G,'Contact Hours'!$A:$A,$A136,'Contact Hours'!$C:$C,$B136)</f>
        <v>0</v>
      </c>
      <c r="E136" s="171">
        <f>SUMIFS('Contact Hours'!H:H,'Contact Hours'!$A:$A,$A136,'Contact Hours'!$C:$C,$B136)</f>
        <v>0</v>
      </c>
      <c r="F136" s="171">
        <f>SUMIFS('Contact Hours'!I:I,'Contact Hours'!$A:$A,$A136,'Contact Hours'!$C:$C,$B136)</f>
        <v>0</v>
      </c>
      <c r="G136" s="171">
        <f>SUMIFS('Contact Hours'!J:J,'Contact Hours'!$A:$A,$A136,'Contact Hours'!$C:$C,$B136)</f>
        <v>0</v>
      </c>
      <c r="H136" s="171">
        <f>SUMIFS('Contact Hours'!K:K,'Contact Hours'!$A:$A,$A136,'Contact Hours'!$C:$C,$B136)</f>
        <v>0</v>
      </c>
      <c r="I136" s="171">
        <f>SUMIFS('Contact Hours'!L:L,'Contact Hours'!$A:$A,$A136,'Contact Hours'!$C:$C,$B136)</f>
        <v>0</v>
      </c>
      <c r="J136" s="171">
        <f>SUMIFS('Contact Hours'!M:M,'Contact Hours'!$A:$A,$A136,'Contact Hours'!$C:$C,$B136)</f>
        <v>0</v>
      </c>
      <c r="K136" s="13">
        <f t="shared" si="20"/>
        <v>0</v>
      </c>
      <c r="L136" s="13">
        <f t="shared" si="21"/>
        <v>0</v>
      </c>
      <c r="M136" s="13">
        <f t="shared" si="22"/>
        <v>0</v>
      </c>
      <c r="N136" s="13">
        <f t="shared" si="23"/>
        <v>0</v>
      </c>
      <c r="O136" s="13">
        <f t="shared" si="24"/>
        <v>0</v>
      </c>
      <c r="P136" s="13">
        <f t="shared" si="25"/>
        <v>0</v>
      </c>
    </row>
    <row r="137" spans="1:16" x14ac:dyDescent="0.2">
      <c r="A137" s="11">
        <v>309932</v>
      </c>
      <c r="B137" s="12">
        <v>26</v>
      </c>
      <c r="C137" s="171">
        <f>SUMIFS('Contact Hours'!F:F,'Contact Hours'!$A:$A,$A137,'Contact Hours'!$C:$C,$B137)</f>
        <v>0</v>
      </c>
      <c r="D137" s="171">
        <f>SUMIFS('Contact Hours'!G:G,'Contact Hours'!$A:$A,$A137,'Contact Hours'!$C:$C,$B137)</f>
        <v>0</v>
      </c>
      <c r="E137" s="171">
        <f>SUMIFS('Contact Hours'!H:H,'Contact Hours'!$A:$A,$A137,'Contact Hours'!$C:$C,$B137)</f>
        <v>0</v>
      </c>
      <c r="F137" s="171">
        <f>SUMIFS('Contact Hours'!I:I,'Contact Hours'!$A:$A,$A137,'Contact Hours'!$C:$C,$B137)</f>
        <v>0</v>
      </c>
      <c r="G137" s="171">
        <f>SUMIFS('Contact Hours'!J:J,'Contact Hours'!$A:$A,$A137,'Contact Hours'!$C:$C,$B137)</f>
        <v>0</v>
      </c>
      <c r="H137" s="171">
        <f>SUMIFS('Contact Hours'!K:K,'Contact Hours'!$A:$A,$A137,'Contact Hours'!$C:$C,$B137)</f>
        <v>0</v>
      </c>
      <c r="I137" s="171">
        <f>SUMIFS('Contact Hours'!L:L,'Contact Hours'!$A:$A,$A137,'Contact Hours'!$C:$C,$B137)</f>
        <v>0</v>
      </c>
      <c r="J137" s="171">
        <f>SUMIFS('Contact Hours'!M:M,'Contact Hours'!$A:$A,$A137,'Contact Hours'!$C:$C,$B137)</f>
        <v>0</v>
      </c>
      <c r="K137" s="13">
        <f t="shared" si="20"/>
        <v>0</v>
      </c>
      <c r="L137" s="13">
        <f t="shared" si="21"/>
        <v>0</v>
      </c>
      <c r="M137" s="13">
        <f t="shared" si="22"/>
        <v>0</v>
      </c>
      <c r="N137" s="13">
        <f t="shared" si="23"/>
        <v>0</v>
      </c>
      <c r="O137" s="13">
        <f t="shared" si="24"/>
        <v>0</v>
      </c>
      <c r="P137" s="13">
        <f t="shared" si="25"/>
        <v>0</v>
      </c>
    </row>
    <row r="138" spans="1:16" x14ac:dyDescent="0.2">
      <c r="A138" s="11">
        <v>309932</v>
      </c>
      <c r="B138" s="12">
        <v>27</v>
      </c>
      <c r="C138" s="171">
        <f>SUMIFS('Contact Hours'!F:F,'Contact Hours'!$A:$A,$A138,'Contact Hours'!$C:$C,$B138)</f>
        <v>0</v>
      </c>
      <c r="D138" s="171">
        <f>SUMIFS('Contact Hours'!G:G,'Contact Hours'!$A:$A,$A138,'Contact Hours'!$C:$C,$B138)</f>
        <v>0</v>
      </c>
      <c r="E138" s="171">
        <f>SUMIFS('Contact Hours'!H:H,'Contact Hours'!$A:$A,$A138,'Contact Hours'!$C:$C,$B138)</f>
        <v>0</v>
      </c>
      <c r="F138" s="171">
        <f>SUMIFS('Contact Hours'!I:I,'Contact Hours'!$A:$A,$A138,'Contact Hours'!$C:$C,$B138)</f>
        <v>0</v>
      </c>
      <c r="G138" s="171">
        <f>SUMIFS('Contact Hours'!J:J,'Contact Hours'!$A:$A,$A138,'Contact Hours'!$C:$C,$B138)</f>
        <v>0</v>
      </c>
      <c r="H138" s="171">
        <f>SUMIFS('Contact Hours'!K:K,'Contact Hours'!$A:$A,$A138,'Contact Hours'!$C:$C,$B138)</f>
        <v>0</v>
      </c>
      <c r="I138" s="171">
        <f>SUMIFS('Contact Hours'!L:L,'Contact Hours'!$A:$A,$A138,'Contact Hours'!$C:$C,$B138)</f>
        <v>0</v>
      </c>
      <c r="J138" s="171">
        <f>SUMIFS('Contact Hours'!M:M,'Contact Hours'!$A:$A,$A138,'Contact Hours'!$C:$C,$B138)</f>
        <v>0</v>
      </c>
      <c r="K138" s="13">
        <f t="shared" si="20"/>
        <v>0</v>
      </c>
      <c r="L138" s="13">
        <f t="shared" si="21"/>
        <v>0</v>
      </c>
      <c r="M138" s="13">
        <f t="shared" si="22"/>
        <v>0</v>
      </c>
      <c r="N138" s="13">
        <f t="shared" si="23"/>
        <v>0</v>
      </c>
      <c r="O138" s="13">
        <f t="shared" si="24"/>
        <v>0</v>
      </c>
      <c r="P138" s="13">
        <f t="shared" si="25"/>
        <v>0</v>
      </c>
    </row>
    <row r="139" spans="1:16" x14ac:dyDescent="0.2">
      <c r="A139" s="11">
        <v>33965</v>
      </c>
      <c r="B139" s="12">
        <v>1</v>
      </c>
      <c r="C139" s="171">
        <f>SUMIFS('Contact Hours'!F:F,'Contact Hours'!$A:$A,$A139,'Contact Hours'!$C:$C,$B139)</f>
        <v>0</v>
      </c>
      <c r="D139" s="171">
        <f>SUMIFS('Contact Hours'!G:G,'Contact Hours'!$A:$A,$A139,'Contact Hours'!$C:$C,$B139)</f>
        <v>0</v>
      </c>
      <c r="E139" s="171">
        <f>SUMIFS('Contact Hours'!H:H,'Contact Hours'!$A:$A,$A139,'Contact Hours'!$C:$C,$B139)</f>
        <v>0</v>
      </c>
      <c r="F139" s="171">
        <f>SUMIFS('Contact Hours'!I:I,'Contact Hours'!$A:$A,$A139,'Contact Hours'!$C:$C,$B139)</f>
        <v>0</v>
      </c>
      <c r="G139" s="171">
        <f>SUMIFS('Contact Hours'!J:J,'Contact Hours'!$A:$A,$A139,'Contact Hours'!$C:$C,$B139)</f>
        <v>0</v>
      </c>
      <c r="H139" s="171">
        <f>SUMIFS('Contact Hours'!K:K,'Contact Hours'!$A:$A,$A139,'Contact Hours'!$C:$C,$B139)</f>
        <v>0</v>
      </c>
      <c r="I139" s="171">
        <f>SUMIFS('Contact Hours'!L:L,'Contact Hours'!$A:$A,$A139,'Contact Hours'!$C:$C,$B139)</f>
        <v>0</v>
      </c>
      <c r="J139" s="171">
        <f>SUMIFS('Contact Hours'!M:M,'Contact Hours'!$A:$A,$A139,'Contact Hours'!$C:$C,$B139)</f>
        <v>0</v>
      </c>
      <c r="K139" s="13">
        <f t="shared" si="2"/>
        <v>0</v>
      </c>
      <c r="L139" s="13">
        <f t="shared" si="3"/>
        <v>0</v>
      </c>
      <c r="M139" s="13">
        <f t="shared" si="6"/>
        <v>0</v>
      </c>
      <c r="N139" s="13">
        <f t="shared" si="7"/>
        <v>0</v>
      </c>
      <c r="O139" s="13">
        <f t="shared" si="4"/>
        <v>0</v>
      </c>
      <c r="P139" s="13">
        <f t="shared" si="5"/>
        <v>0</v>
      </c>
    </row>
    <row r="140" spans="1:16" x14ac:dyDescent="0.2">
      <c r="A140" s="11">
        <v>33965</v>
      </c>
      <c r="B140" s="12">
        <v>2</v>
      </c>
      <c r="C140" s="171">
        <f>SUMIFS('Contact Hours'!F:F,'Contact Hours'!$A:$A,$A140,'Contact Hours'!$C:$C,$B140)</f>
        <v>0</v>
      </c>
      <c r="D140" s="171">
        <f>SUMIFS('Contact Hours'!G:G,'Contact Hours'!$A:$A,$A140,'Contact Hours'!$C:$C,$B140)</f>
        <v>0</v>
      </c>
      <c r="E140" s="171">
        <f>SUMIFS('Contact Hours'!H:H,'Contact Hours'!$A:$A,$A140,'Contact Hours'!$C:$C,$B140)</f>
        <v>0</v>
      </c>
      <c r="F140" s="171">
        <f>SUMIFS('Contact Hours'!I:I,'Contact Hours'!$A:$A,$A140,'Contact Hours'!$C:$C,$B140)</f>
        <v>0</v>
      </c>
      <c r="G140" s="171">
        <f>SUMIFS('Contact Hours'!J:J,'Contact Hours'!$A:$A,$A140,'Contact Hours'!$C:$C,$B140)</f>
        <v>59600</v>
      </c>
      <c r="H140" s="171">
        <f>SUMIFS('Contact Hours'!K:K,'Contact Hours'!$A:$A,$A140,'Contact Hours'!$C:$C,$B140)</f>
        <v>0</v>
      </c>
      <c r="I140" s="171">
        <f>SUMIFS('Contact Hours'!L:L,'Contact Hours'!$A:$A,$A140,'Contact Hours'!$C:$C,$B140)</f>
        <v>0</v>
      </c>
      <c r="J140" s="171">
        <f>SUMIFS('Contact Hours'!M:M,'Contact Hours'!$A:$A,$A140,'Contact Hours'!$C:$C,$B140)</f>
        <v>0</v>
      </c>
      <c r="K140" s="13">
        <f t="shared" si="2"/>
        <v>0</v>
      </c>
      <c r="L140" s="13">
        <f t="shared" si="3"/>
        <v>59600</v>
      </c>
      <c r="M140" s="13">
        <f t="shared" si="6"/>
        <v>0</v>
      </c>
      <c r="N140" s="13">
        <f t="shared" si="7"/>
        <v>0</v>
      </c>
      <c r="O140" s="13">
        <f t="shared" si="4"/>
        <v>0</v>
      </c>
      <c r="P140" s="13">
        <f t="shared" si="5"/>
        <v>59600</v>
      </c>
    </row>
    <row r="141" spans="1:16" x14ac:dyDescent="0.2">
      <c r="A141" s="11">
        <v>33965</v>
      </c>
      <c r="B141" s="12">
        <v>3</v>
      </c>
      <c r="C141" s="171">
        <f>SUMIFS('Contact Hours'!F:F,'Contact Hours'!$A:$A,$A141,'Contact Hours'!$C:$C,$B141)</f>
        <v>0</v>
      </c>
      <c r="D141" s="171">
        <f>SUMIFS('Contact Hours'!G:G,'Contact Hours'!$A:$A,$A141,'Contact Hours'!$C:$C,$B141)</f>
        <v>3552</v>
      </c>
      <c r="E141" s="171">
        <f>SUMIFS('Contact Hours'!H:H,'Contact Hours'!$A:$A,$A141,'Contact Hours'!$C:$C,$B141)</f>
        <v>0</v>
      </c>
      <c r="F141" s="171">
        <f>SUMIFS('Contact Hours'!I:I,'Contact Hours'!$A:$A,$A141,'Contact Hours'!$C:$C,$B141)</f>
        <v>0</v>
      </c>
      <c r="G141" s="171">
        <f>SUMIFS('Contact Hours'!J:J,'Contact Hours'!$A:$A,$A141,'Contact Hours'!$C:$C,$B141)</f>
        <v>24736</v>
      </c>
      <c r="H141" s="171">
        <f>SUMIFS('Contact Hours'!K:K,'Contact Hours'!$A:$A,$A141,'Contact Hours'!$C:$C,$B141)</f>
        <v>2016</v>
      </c>
      <c r="I141" s="171">
        <f>SUMIFS('Contact Hours'!L:L,'Contact Hours'!$A:$A,$A141,'Contact Hours'!$C:$C,$B141)</f>
        <v>0</v>
      </c>
      <c r="J141" s="171">
        <f>SUMIFS('Contact Hours'!M:M,'Contact Hours'!$A:$A,$A141,'Contact Hours'!$C:$C,$B141)</f>
        <v>0</v>
      </c>
      <c r="K141" s="13">
        <f t="shared" si="2"/>
        <v>3552</v>
      </c>
      <c r="L141" s="13">
        <f t="shared" si="3"/>
        <v>26752</v>
      </c>
      <c r="M141" s="13">
        <f t="shared" ref="M141:M165" si="26">IF(B141&lt;28,D141+E141,0)*0.1</f>
        <v>355.20000000000005</v>
      </c>
      <c r="N141" s="13">
        <f t="shared" ref="N141:N165" si="27">IF(B141&lt;28,H141+J141,0)*0.1</f>
        <v>201.60000000000002</v>
      </c>
      <c r="O141" s="13">
        <f t="shared" si="4"/>
        <v>3907.2</v>
      </c>
      <c r="P141" s="13">
        <f t="shared" si="5"/>
        <v>26953.599999999999</v>
      </c>
    </row>
    <row r="142" spans="1:16" x14ac:dyDescent="0.2">
      <c r="A142" s="11">
        <v>33965</v>
      </c>
      <c r="B142" s="12">
        <v>4</v>
      </c>
      <c r="C142" s="171">
        <f>SUMIFS('Contact Hours'!F:F,'Contact Hours'!$A:$A,$A142,'Contact Hours'!$C:$C,$B142)</f>
        <v>0</v>
      </c>
      <c r="D142" s="171">
        <f>SUMIFS('Contact Hours'!G:G,'Contact Hours'!$A:$A,$A142,'Contact Hours'!$C:$C,$B142)</f>
        <v>0</v>
      </c>
      <c r="E142" s="171">
        <f>SUMIFS('Contact Hours'!H:H,'Contact Hours'!$A:$A,$A142,'Contact Hours'!$C:$C,$B142)</f>
        <v>0</v>
      </c>
      <c r="F142" s="171">
        <f>SUMIFS('Contact Hours'!I:I,'Contact Hours'!$A:$A,$A142,'Contact Hours'!$C:$C,$B142)</f>
        <v>0</v>
      </c>
      <c r="G142" s="171">
        <f>SUMIFS('Contact Hours'!J:J,'Contact Hours'!$A:$A,$A142,'Contact Hours'!$C:$C,$B142)</f>
        <v>21680</v>
      </c>
      <c r="H142" s="171">
        <f>SUMIFS('Contact Hours'!K:K,'Contact Hours'!$A:$A,$A142,'Contact Hours'!$C:$C,$B142)</f>
        <v>4704</v>
      </c>
      <c r="I142" s="171">
        <f>SUMIFS('Contact Hours'!L:L,'Contact Hours'!$A:$A,$A142,'Contact Hours'!$C:$C,$B142)</f>
        <v>0</v>
      </c>
      <c r="J142" s="171">
        <f>SUMIFS('Contact Hours'!M:M,'Contact Hours'!$A:$A,$A142,'Contact Hours'!$C:$C,$B142)</f>
        <v>0</v>
      </c>
      <c r="K142" s="13">
        <f t="shared" ref="K142:K192" si="28">SUM(C142:F142)</f>
        <v>0</v>
      </c>
      <c r="L142" s="13">
        <f t="shared" ref="L142:L192" si="29">SUM(G142:J142)</f>
        <v>26384</v>
      </c>
      <c r="M142" s="13">
        <f t="shared" si="26"/>
        <v>0</v>
      </c>
      <c r="N142" s="13">
        <f t="shared" si="27"/>
        <v>470.40000000000003</v>
      </c>
      <c r="O142" s="13">
        <f t="shared" ref="O142:O192" si="30">K142+M142</f>
        <v>0</v>
      </c>
      <c r="P142" s="13">
        <f t="shared" ref="P142:P192" si="31">L142+N142</f>
        <v>26854.400000000001</v>
      </c>
    </row>
    <row r="143" spans="1:16" x14ac:dyDescent="0.2">
      <c r="A143" s="11">
        <v>33965</v>
      </c>
      <c r="B143" s="12">
        <v>5</v>
      </c>
      <c r="C143" s="171">
        <f>SUMIFS('Contact Hours'!F:F,'Contact Hours'!$A:$A,$A143,'Contact Hours'!$C:$C,$B143)</f>
        <v>0</v>
      </c>
      <c r="D143" s="171">
        <f>SUMIFS('Contact Hours'!G:G,'Contact Hours'!$A:$A,$A143,'Contact Hours'!$C:$C,$B143)</f>
        <v>0</v>
      </c>
      <c r="E143" s="171">
        <f>SUMIFS('Contact Hours'!H:H,'Contact Hours'!$A:$A,$A143,'Contact Hours'!$C:$C,$B143)</f>
        <v>0</v>
      </c>
      <c r="F143" s="171">
        <f>SUMIFS('Contact Hours'!I:I,'Contact Hours'!$A:$A,$A143,'Contact Hours'!$C:$C,$B143)</f>
        <v>0</v>
      </c>
      <c r="G143" s="171">
        <f>SUMIFS('Contact Hours'!J:J,'Contact Hours'!$A:$A,$A143,'Contact Hours'!$C:$C,$B143)</f>
        <v>0</v>
      </c>
      <c r="H143" s="171">
        <f>SUMIFS('Contact Hours'!K:K,'Contact Hours'!$A:$A,$A143,'Contact Hours'!$C:$C,$B143)</f>
        <v>0</v>
      </c>
      <c r="I143" s="171">
        <f>SUMIFS('Contact Hours'!L:L,'Contact Hours'!$A:$A,$A143,'Contact Hours'!$C:$C,$B143)</f>
        <v>0</v>
      </c>
      <c r="J143" s="171">
        <f>SUMIFS('Contact Hours'!M:M,'Contact Hours'!$A:$A,$A143,'Contact Hours'!$C:$C,$B143)</f>
        <v>0</v>
      </c>
      <c r="K143" s="13">
        <f t="shared" si="28"/>
        <v>0</v>
      </c>
      <c r="L143" s="13">
        <f t="shared" si="29"/>
        <v>0</v>
      </c>
      <c r="M143" s="13">
        <f t="shared" si="26"/>
        <v>0</v>
      </c>
      <c r="N143" s="13">
        <f t="shared" si="27"/>
        <v>0</v>
      </c>
      <c r="O143" s="13">
        <f t="shared" si="30"/>
        <v>0</v>
      </c>
      <c r="P143" s="13">
        <f t="shared" si="31"/>
        <v>0</v>
      </c>
    </row>
    <row r="144" spans="1:16" x14ac:dyDescent="0.2">
      <c r="A144" s="11">
        <v>33965</v>
      </c>
      <c r="B144" s="12">
        <v>6</v>
      </c>
      <c r="C144" s="171">
        <f>SUMIFS('Contact Hours'!F:F,'Contact Hours'!$A:$A,$A144,'Contact Hours'!$C:$C,$B144)</f>
        <v>0</v>
      </c>
      <c r="D144" s="171">
        <f>SUMIFS('Contact Hours'!G:G,'Contact Hours'!$A:$A,$A144,'Contact Hours'!$C:$C,$B144)</f>
        <v>0</v>
      </c>
      <c r="E144" s="171">
        <f>SUMIFS('Contact Hours'!H:H,'Contact Hours'!$A:$A,$A144,'Contact Hours'!$C:$C,$B144)</f>
        <v>0</v>
      </c>
      <c r="F144" s="171">
        <f>SUMIFS('Contact Hours'!I:I,'Contact Hours'!$A:$A,$A144,'Contact Hours'!$C:$C,$B144)</f>
        <v>0</v>
      </c>
      <c r="G144" s="171">
        <f>SUMIFS('Contact Hours'!J:J,'Contact Hours'!$A:$A,$A144,'Contact Hours'!$C:$C,$B144)</f>
        <v>0</v>
      </c>
      <c r="H144" s="171">
        <f>SUMIFS('Contact Hours'!K:K,'Contact Hours'!$A:$A,$A144,'Contact Hours'!$C:$C,$B144)</f>
        <v>0</v>
      </c>
      <c r="I144" s="171">
        <f>SUMIFS('Contact Hours'!L:L,'Contact Hours'!$A:$A,$A144,'Contact Hours'!$C:$C,$B144)</f>
        <v>0</v>
      </c>
      <c r="J144" s="171">
        <f>SUMIFS('Contact Hours'!M:M,'Contact Hours'!$A:$A,$A144,'Contact Hours'!$C:$C,$B144)</f>
        <v>0</v>
      </c>
      <c r="K144" s="13">
        <f t="shared" si="28"/>
        <v>0</v>
      </c>
      <c r="L144" s="13">
        <f t="shared" si="29"/>
        <v>0</v>
      </c>
      <c r="M144" s="13">
        <f t="shared" si="26"/>
        <v>0</v>
      </c>
      <c r="N144" s="13">
        <f t="shared" si="27"/>
        <v>0</v>
      </c>
      <c r="O144" s="13">
        <f t="shared" si="30"/>
        <v>0</v>
      </c>
      <c r="P144" s="13">
        <f t="shared" si="31"/>
        <v>0</v>
      </c>
    </row>
    <row r="145" spans="1:16" x14ac:dyDescent="0.2">
      <c r="A145" s="11">
        <v>33965</v>
      </c>
      <c r="B145" s="12">
        <v>7</v>
      </c>
      <c r="C145" s="171">
        <f>SUMIFS('Contact Hours'!F:F,'Contact Hours'!$A:$A,$A145,'Contact Hours'!$C:$C,$B145)</f>
        <v>0</v>
      </c>
      <c r="D145" s="171">
        <f>SUMIFS('Contact Hours'!G:G,'Contact Hours'!$A:$A,$A145,'Contact Hours'!$C:$C,$B145)</f>
        <v>0</v>
      </c>
      <c r="E145" s="171">
        <f>SUMIFS('Contact Hours'!H:H,'Contact Hours'!$A:$A,$A145,'Contact Hours'!$C:$C,$B145)</f>
        <v>0</v>
      </c>
      <c r="F145" s="171">
        <f>SUMIFS('Contact Hours'!I:I,'Contact Hours'!$A:$A,$A145,'Contact Hours'!$C:$C,$B145)</f>
        <v>0</v>
      </c>
      <c r="G145" s="171">
        <f>SUMIFS('Contact Hours'!J:J,'Contact Hours'!$A:$A,$A145,'Contact Hours'!$C:$C,$B145)</f>
        <v>0</v>
      </c>
      <c r="H145" s="171">
        <f>SUMIFS('Contact Hours'!K:K,'Contact Hours'!$A:$A,$A145,'Contact Hours'!$C:$C,$B145)</f>
        <v>40656</v>
      </c>
      <c r="I145" s="171">
        <f>SUMIFS('Contact Hours'!L:L,'Contact Hours'!$A:$A,$A145,'Contact Hours'!$C:$C,$B145)</f>
        <v>0</v>
      </c>
      <c r="J145" s="171">
        <f>SUMIFS('Contact Hours'!M:M,'Contact Hours'!$A:$A,$A145,'Contact Hours'!$C:$C,$B145)</f>
        <v>0</v>
      </c>
      <c r="K145" s="13">
        <f t="shared" si="28"/>
        <v>0</v>
      </c>
      <c r="L145" s="13">
        <f t="shared" si="29"/>
        <v>40656</v>
      </c>
      <c r="M145" s="13">
        <f t="shared" si="26"/>
        <v>0</v>
      </c>
      <c r="N145" s="13">
        <f t="shared" si="27"/>
        <v>4065.6000000000004</v>
      </c>
      <c r="O145" s="13">
        <f t="shared" si="30"/>
        <v>0</v>
      </c>
      <c r="P145" s="13">
        <f t="shared" si="31"/>
        <v>44721.599999999999</v>
      </c>
    </row>
    <row r="146" spans="1:16" x14ac:dyDescent="0.2">
      <c r="A146" s="11">
        <v>33965</v>
      </c>
      <c r="B146" s="12">
        <v>8</v>
      </c>
      <c r="C146" s="171">
        <f>SUMIFS('Contact Hours'!F:F,'Contact Hours'!$A:$A,$A146,'Contact Hours'!$C:$C,$B146)</f>
        <v>0</v>
      </c>
      <c r="D146" s="171">
        <f>SUMIFS('Contact Hours'!G:G,'Contact Hours'!$A:$A,$A146,'Contact Hours'!$C:$C,$B146)</f>
        <v>0</v>
      </c>
      <c r="E146" s="171">
        <f>SUMIFS('Contact Hours'!H:H,'Contact Hours'!$A:$A,$A146,'Contact Hours'!$C:$C,$B146)</f>
        <v>0</v>
      </c>
      <c r="F146" s="171">
        <f>SUMIFS('Contact Hours'!I:I,'Contact Hours'!$A:$A,$A146,'Contact Hours'!$C:$C,$B146)</f>
        <v>0</v>
      </c>
      <c r="G146" s="171">
        <f>SUMIFS('Contact Hours'!J:J,'Contact Hours'!$A:$A,$A146,'Contact Hours'!$C:$C,$B146)</f>
        <v>85936</v>
      </c>
      <c r="H146" s="171">
        <f>SUMIFS('Contact Hours'!K:K,'Contact Hours'!$A:$A,$A146,'Contact Hours'!$C:$C,$B146)</f>
        <v>0</v>
      </c>
      <c r="I146" s="171">
        <f>SUMIFS('Contact Hours'!L:L,'Contact Hours'!$A:$A,$A146,'Contact Hours'!$C:$C,$B146)</f>
        <v>0</v>
      </c>
      <c r="J146" s="171">
        <f>SUMIFS('Contact Hours'!M:M,'Contact Hours'!$A:$A,$A146,'Contact Hours'!$C:$C,$B146)</f>
        <v>0</v>
      </c>
      <c r="K146" s="13">
        <f t="shared" si="28"/>
        <v>0</v>
      </c>
      <c r="L146" s="13">
        <f t="shared" si="29"/>
        <v>85936</v>
      </c>
      <c r="M146" s="13">
        <f t="shared" si="26"/>
        <v>0</v>
      </c>
      <c r="N146" s="13">
        <f t="shared" si="27"/>
        <v>0</v>
      </c>
      <c r="O146" s="13">
        <f t="shared" si="30"/>
        <v>0</v>
      </c>
      <c r="P146" s="13">
        <f t="shared" si="31"/>
        <v>85936</v>
      </c>
    </row>
    <row r="147" spans="1:16" x14ac:dyDescent="0.2">
      <c r="A147" s="11">
        <v>33965</v>
      </c>
      <c r="B147" s="12">
        <v>9</v>
      </c>
      <c r="C147" s="171">
        <f>SUMIFS('Contact Hours'!F:F,'Contact Hours'!$A:$A,$A147,'Contact Hours'!$C:$C,$B147)</f>
        <v>0</v>
      </c>
      <c r="D147" s="171">
        <f>SUMIFS('Contact Hours'!G:G,'Contact Hours'!$A:$A,$A147,'Contact Hours'!$C:$C,$B147)</f>
        <v>0</v>
      </c>
      <c r="E147" s="171">
        <f>SUMIFS('Contact Hours'!H:H,'Contact Hours'!$A:$A,$A147,'Contact Hours'!$C:$C,$B147)</f>
        <v>0</v>
      </c>
      <c r="F147" s="171">
        <f>SUMIFS('Contact Hours'!I:I,'Contact Hours'!$A:$A,$A147,'Contact Hours'!$C:$C,$B147)</f>
        <v>0</v>
      </c>
      <c r="G147" s="171">
        <f>SUMIFS('Contact Hours'!J:J,'Contact Hours'!$A:$A,$A147,'Contact Hours'!$C:$C,$B147)</f>
        <v>0</v>
      </c>
      <c r="H147" s="171">
        <f>SUMIFS('Contact Hours'!K:K,'Contact Hours'!$A:$A,$A147,'Contact Hours'!$C:$C,$B147)</f>
        <v>0</v>
      </c>
      <c r="I147" s="171">
        <f>SUMIFS('Contact Hours'!L:L,'Contact Hours'!$A:$A,$A147,'Contact Hours'!$C:$C,$B147)</f>
        <v>0</v>
      </c>
      <c r="J147" s="171">
        <f>SUMIFS('Contact Hours'!M:M,'Contact Hours'!$A:$A,$A147,'Contact Hours'!$C:$C,$B147)</f>
        <v>0</v>
      </c>
      <c r="K147" s="13">
        <f t="shared" si="28"/>
        <v>0</v>
      </c>
      <c r="L147" s="13">
        <f t="shared" si="29"/>
        <v>0</v>
      </c>
      <c r="M147" s="13">
        <f t="shared" si="26"/>
        <v>0</v>
      </c>
      <c r="N147" s="13">
        <f t="shared" si="27"/>
        <v>0</v>
      </c>
      <c r="O147" s="13">
        <f t="shared" si="30"/>
        <v>0</v>
      </c>
      <c r="P147" s="13">
        <f t="shared" si="31"/>
        <v>0</v>
      </c>
    </row>
    <row r="148" spans="1:16" x14ac:dyDescent="0.2">
      <c r="A148" s="11">
        <v>33965</v>
      </c>
      <c r="B148" s="12">
        <v>10</v>
      </c>
      <c r="C148" s="171">
        <f>SUMIFS('Contact Hours'!F:F,'Contact Hours'!$A:$A,$A148,'Contact Hours'!$C:$C,$B148)</f>
        <v>0</v>
      </c>
      <c r="D148" s="171">
        <f>SUMIFS('Contact Hours'!G:G,'Contact Hours'!$A:$A,$A148,'Contact Hours'!$C:$C,$B148)</f>
        <v>0</v>
      </c>
      <c r="E148" s="171">
        <f>SUMIFS('Contact Hours'!H:H,'Contact Hours'!$A:$A,$A148,'Contact Hours'!$C:$C,$B148)</f>
        <v>0</v>
      </c>
      <c r="F148" s="171">
        <f>SUMIFS('Contact Hours'!I:I,'Contact Hours'!$A:$A,$A148,'Contact Hours'!$C:$C,$B148)</f>
        <v>0</v>
      </c>
      <c r="G148" s="171">
        <f>SUMIFS('Contact Hours'!J:J,'Contact Hours'!$A:$A,$A148,'Contact Hours'!$C:$C,$B148)</f>
        <v>0</v>
      </c>
      <c r="H148" s="171">
        <f>SUMIFS('Contact Hours'!K:K,'Contact Hours'!$A:$A,$A148,'Contact Hours'!$C:$C,$B148)</f>
        <v>0</v>
      </c>
      <c r="I148" s="171">
        <f>SUMIFS('Contact Hours'!L:L,'Contact Hours'!$A:$A,$A148,'Contact Hours'!$C:$C,$B148)</f>
        <v>0</v>
      </c>
      <c r="J148" s="171">
        <f>SUMIFS('Contact Hours'!M:M,'Contact Hours'!$A:$A,$A148,'Contact Hours'!$C:$C,$B148)</f>
        <v>0</v>
      </c>
      <c r="K148" s="13">
        <f t="shared" si="28"/>
        <v>0</v>
      </c>
      <c r="L148" s="13">
        <f t="shared" si="29"/>
        <v>0</v>
      </c>
      <c r="M148" s="13">
        <f t="shared" si="26"/>
        <v>0</v>
      </c>
      <c r="N148" s="13">
        <f t="shared" si="27"/>
        <v>0</v>
      </c>
      <c r="O148" s="13">
        <f t="shared" si="30"/>
        <v>0</v>
      </c>
      <c r="P148" s="13">
        <f t="shared" si="31"/>
        <v>0</v>
      </c>
    </row>
    <row r="149" spans="1:16" x14ac:dyDescent="0.2">
      <c r="A149" s="11">
        <v>33965</v>
      </c>
      <c r="B149" s="12">
        <v>11</v>
      </c>
      <c r="C149" s="171">
        <f>SUMIFS('Contact Hours'!F:F,'Contact Hours'!$A:$A,$A149,'Contact Hours'!$C:$C,$B149)</f>
        <v>0</v>
      </c>
      <c r="D149" s="171">
        <f>SUMIFS('Contact Hours'!G:G,'Contact Hours'!$A:$A,$A149,'Contact Hours'!$C:$C,$B149)</f>
        <v>0</v>
      </c>
      <c r="E149" s="171">
        <f>SUMIFS('Contact Hours'!H:H,'Contact Hours'!$A:$A,$A149,'Contact Hours'!$C:$C,$B149)</f>
        <v>0</v>
      </c>
      <c r="F149" s="171">
        <f>SUMIFS('Contact Hours'!I:I,'Contact Hours'!$A:$A,$A149,'Contact Hours'!$C:$C,$B149)</f>
        <v>0</v>
      </c>
      <c r="G149" s="171">
        <f>SUMIFS('Contact Hours'!J:J,'Contact Hours'!$A:$A,$A149,'Contact Hours'!$C:$C,$B149)</f>
        <v>0</v>
      </c>
      <c r="H149" s="171">
        <f>SUMIFS('Contact Hours'!K:K,'Contact Hours'!$A:$A,$A149,'Contact Hours'!$C:$C,$B149)</f>
        <v>65184</v>
      </c>
      <c r="I149" s="171">
        <f>SUMIFS('Contact Hours'!L:L,'Contact Hours'!$A:$A,$A149,'Contact Hours'!$C:$C,$B149)</f>
        <v>0</v>
      </c>
      <c r="J149" s="171">
        <f>SUMIFS('Contact Hours'!M:M,'Contact Hours'!$A:$A,$A149,'Contact Hours'!$C:$C,$B149)</f>
        <v>0</v>
      </c>
      <c r="K149" s="13">
        <f t="shared" si="28"/>
        <v>0</v>
      </c>
      <c r="L149" s="13">
        <f t="shared" si="29"/>
        <v>65184</v>
      </c>
      <c r="M149" s="13">
        <f t="shared" si="26"/>
        <v>0</v>
      </c>
      <c r="N149" s="13">
        <f t="shared" si="27"/>
        <v>6518.4000000000005</v>
      </c>
      <c r="O149" s="13">
        <f t="shared" si="30"/>
        <v>0</v>
      </c>
      <c r="P149" s="13">
        <f t="shared" si="31"/>
        <v>71702.399999999994</v>
      </c>
    </row>
    <row r="150" spans="1:16" x14ac:dyDescent="0.2">
      <c r="A150" s="11">
        <v>33965</v>
      </c>
      <c r="B150" s="12">
        <v>12</v>
      </c>
      <c r="C150" s="171">
        <f>SUMIFS('Contact Hours'!F:F,'Contact Hours'!$A:$A,$A150,'Contact Hours'!$C:$C,$B150)</f>
        <v>12480</v>
      </c>
      <c r="D150" s="171">
        <f>SUMIFS('Contact Hours'!G:G,'Contact Hours'!$A:$A,$A150,'Contact Hours'!$C:$C,$B150)</f>
        <v>0</v>
      </c>
      <c r="E150" s="171">
        <f>SUMIFS('Contact Hours'!H:H,'Contact Hours'!$A:$A,$A150,'Contact Hours'!$C:$C,$B150)</f>
        <v>0</v>
      </c>
      <c r="F150" s="171">
        <f>SUMIFS('Contact Hours'!I:I,'Contact Hours'!$A:$A,$A150,'Contact Hours'!$C:$C,$B150)</f>
        <v>10988</v>
      </c>
      <c r="G150" s="171">
        <f>SUMIFS('Contact Hours'!J:J,'Contact Hours'!$A:$A,$A150,'Contact Hours'!$C:$C,$B150)</f>
        <v>0</v>
      </c>
      <c r="H150" s="171">
        <f>SUMIFS('Contact Hours'!K:K,'Contact Hours'!$A:$A,$A150,'Contact Hours'!$C:$C,$B150)</f>
        <v>0</v>
      </c>
      <c r="I150" s="171">
        <f>SUMIFS('Contact Hours'!L:L,'Contact Hours'!$A:$A,$A150,'Contact Hours'!$C:$C,$B150)</f>
        <v>0</v>
      </c>
      <c r="J150" s="171">
        <f>SUMIFS('Contact Hours'!M:M,'Contact Hours'!$A:$A,$A150,'Contact Hours'!$C:$C,$B150)</f>
        <v>0</v>
      </c>
      <c r="K150" s="13">
        <f t="shared" si="28"/>
        <v>23468</v>
      </c>
      <c r="L150" s="13">
        <f t="shared" si="29"/>
        <v>0</v>
      </c>
      <c r="M150" s="13">
        <f t="shared" si="26"/>
        <v>0</v>
      </c>
      <c r="N150" s="13">
        <f t="shared" si="27"/>
        <v>0</v>
      </c>
      <c r="O150" s="13">
        <f t="shared" si="30"/>
        <v>23468</v>
      </c>
      <c r="P150" s="13">
        <f t="shared" si="31"/>
        <v>0</v>
      </c>
    </row>
    <row r="151" spans="1:16" x14ac:dyDescent="0.2">
      <c r="A151" s="11">
        <v>33965</v>
      </c>
      <c r="B151" s="12">
        <v>13</v>
      </c>
      <c r="C151" s="171">
        <f>SUMIFS('Contact Hours'!F:F,'Contact Hours'!$A:$A,$A151,'Contact Hours'!$C:$C,$B151)</f>
        <v>0</v>
      </c>
      <c r="D151" s="171">
        <f>SUMIFS('Contact Hours'!G:G,'Contact Hours'!$A:$A,$A151,'Contact Hours'!$C:$C,$B151)</f>
        <v>0</v>
      </c>
      <c r="E151" s="171">
        <f>SUMIFS('Contact Hours'!H:H,'Contact Hours'!$A:$A,$A151,'Contact Hours'!$C:$C,$B151)</f>
        <v>0</v>
      </c>
      <c r="F151" s="171">
        <f>SUMIFS('Contact Hours'!I:I,'Contact Hours'!$A:$A,$A151,'Contact Hours'!$C:$C,$B151)</f>
        <v>0</v>
      </c>
      <c r="G151" s="171">
        <f>SUMIFS('Contact Hours'!J:J,'Contact Hours'!$A:$A,$A151,'Contact Hours'!$C:$C,$B151)</f>
        <v>0</v>
      </c>
      <c r="H151" s="171">
        <f>SUMIFS('Contact Hours'!K:K,'Contact Hours'!$A:$A,$A151,'Contact Hours'!$C:$C,$B151)</f>
        <v>0</v>
      </c>
      <c r="I151" s="171">
        <f>SUMIFS('Contact Hours'!L:L,'Contact Hours'!$A:$A,$A151,'Contact Hours'!$C:$C,$B151)</f>
        <v>0</v>
      </c>
      <c r="J151" s="171">
        <f>SUMIFS('Contact Hours'!M:M,'Contact Hours'!$A:$A,$A151,'Contact Hours'!$C:$C,$B151)</f>
        <v>0</v>
      </c>
      <c r="K151" s="13">
        <f t="shared" si="28"/>
        <v>0</v>
      </c>
      <c r="L151" s="13">
        <f t="shared" si="29"/>
        <v>0</v>
      </c>
      <c r="M151" s="13">
        <f t="shared" si="26"/>
        <v>0</v>
      </c>
      <c r="N151" s="13">
        <f t="shared" si="27"/>
        <v>0</v>
      </c>
      <c r="O151" s="13">
        <f t="shared" si="30"/>
        <v>0</v>
      </c>
      <c r="P151" s="13">
        <f t="shared" si="31"/>
        <v>0</v>
      </c>
    </row>
    <row r="152" spans="1:16" x14ac:dyDescent="0.2">
      <c r="A152" s="11">
        <v>33965</v>
      </c>
      <c r="B152" s="12">
        <v>14</v>
      </c>
      <c r="C152" s="171">
        <f>SUMIFS('Contact Hours'!F:F,'Contact Hours'!$A:$A,$A152,'Contact Hours'!$C:$C,$B152)</f>
        <v>0</v>
      </c>
      <c r="D152" s="171">
        <f>SUMIFS('Contact Hours'!G:G,'Contact Hours'!$A:$A,$A152,'Contact Hours'!$C:$C,$B152)</f>
        <v>0</v>
      </c>
      <c r="E152" s="171">
        <f>SUMIFS('Contact Hours'!H:H,'Contact Hours'!$A:$A,$A152,'Contact Hours'!$C:$C,$B152)</f>
        <v>0</v>
      </c>
      <c r="F152" s="171">
        <f>SUMIFS('Contact Hours'!I:I,'Contact Hours'!$A:$A,$A152,'Contact Hours'!$C:$C,$B152)</f>
        <v>0</v>
      </c>
      <c r="G152" s="171">
        <f>SUMIFS('Contact Hours'!J:J,'Contact Hours'!$A:$A,$A152,'Contact Hours'!$C:$C,$B152)</f>
        <v>0</v>
      </c>
      <c r="H152" s="171">
        <f>SUMIFS('Contact Hours'!K:K,'Contact Hours'!$A:$A,$A152,'Contact Hours'!$C:$C,$B152)</f>
        <v>0</v>
      </c>
      <c r="I152" s="171">
        <f>SUMIFS('Contact Hours'!L:L,'Contact Hours'!$A:$A,$A152,'Contact Hours'!$C:$C,$B152)</f>
        <v>0</v>
      </c>
      <c r="J152" s="171">
        <f>SUMIFS('Contact Hours'!M:M,'Contact Hours'!$A:$A,$A152,'Contact Hours'!$C:$C,$B152)</f>
        <v>0</v>
      </c>
      <c r="K152" s="13">
        <f t="shared" si="28"/>
        <v>0</v>
      </c>
      <c r="L152" s="13">
        <f t="shared" si="29"/>
        <v>0</v>
      </c>
      <c r="M152" s="13">
        <f t="shared" si="26"/>
        <v>0</v>
      </c>
      <c r="N152" s="13">
        <f t="shared" si="27"/>
        <v>0</v>
      </c>
      <c r="O152" s="13">
        <f t="shared" si="30"/>
        <v>0</v>
      </c>
      <c r="P152" s="13">
        <f t="shared" si="31"/>
        <v>0</v>
      </c>
    </row>
    <row r="153" spans="1:16" x14ac:dyDescent="0.2">
      <c r="A153" s="11">
        <v>33965</v>
      </c>
      <c r="B153" s="12">
        <v>15</v>
      </c>
      <c r="C153" s="171">
        <f>SUMIFS('Contact Hours'!F:F,'Contact Hours'!$A:$A,$A153,'Contact Hours'!$C:$C,$B153)</f>
        <v>0</v>
      </c>
      <c r="D153" s="171">
        <f>SUMIFS('Contact Hours'!G:G,'Contact Hours'!$A:$A,$A153,'Contact Hours'!$C:$C,$B153)</f>
        <v>0</v>
      </c>
      <c r="E153" s="171">
        <f>SUMIFS('Contact Hours'!H:H,'Contact Hours'!$A:$A,$A153,'Contact Hours'!$C:$C,$B153)</f>
        <v>0</v>
      </c>
      <c r="F153" s="171">
        <f>SUMIFS('Contact Hours'!I:I,'Contact Hours'!$A:$A,$A153,'Contact Hours'!$C:$C,$B153)</f>
        <v>0</v>
      </c>
      <c r="G153" s="171">
        <f>SUMIFS('Contact Hours'!J:J,'Contact Hours'!$A:$A,$A153,'Contact Hours'!$C:$C,$B153)</f>
        <v>0</v>
      </c>
      <c r="H153" s="171">
        <f>SUMIFS('Contact Hours'!K:K,'Contact Hours'!$A:$A,$A153,'Contact Hours'!$C:$C,$B153)</f>
        <v>0</v>
      </c>
      <c r="I153" s="171">
        <f>SUMIFS('Contact Hours'!L:L,'Contact Hours'!$A:$A,$A153,'Contact Hours'!$C:$C,$B153)</f>
        <v>0</v>
      </c>
      <c r="J153" s="171">
        <f>SUMIFS('Contact Hours'!M:M,'Contact Hours'!$A:$A,$A153,'Contact Hours'!$C:$C,$B153)</f>
        <v>0</v>
      </c>
      <c r="K153" s="13">
        <f t="shared" si="28"/>
        <v>0</v>
      </c>
      <c r="L153" s="13">
        <f t="shared" si="29"/>
        <v>0</v>
      </c>
      <c r="M153" s="13">
        <f t="shared" si="26"/>
        <v>0</v>
      </c>
      <c r="N153" s="13">
        <f t="shared" si="27"/>
        <v>0</v>
      </c>
      <c r="O153" s="13">
        <f t="shared" si="30"/>
        <v>0</v>
      </c>
      <c r="P153" s="13">
        <f t="shared" si="31"/>
        <v>0</v>
      </c>
    </row>
    <row r="154" spans="1:16" x14ac:dyDescent="0.2">
      <c r="A154" s="11">
        <v>33965</v>
      </c>
      <c r="B154" s="12">
        <v>16</v>
      </c>
      <c r="C154" s="171">
        <f>SUMIFS('Contact Hours'!F:F,'Contact Hours'!$A:$A,$A154,'Contact Hours'!$C:$C,$B154)</f>
        <v>0</v>
      </c>
      <c r="D154" s="171">
        <f>SUMIFS('Contact Hours'!G:G,'Contact Hours'!$A:$A,$A154,'Contact Hours'!$C:$C,$B154)</f>
        <v>0</v>
      </c>
      <c r="E154" s="171">
        <f>SUMIFS('Contact Hours'!H:H,'Contact Hours'!$A:$A,$A154,'Contact Hours'!$C:$C,$B154)</f>
        <v>0</v>
      </c>
      <c r="F154" s="171">
        <f>SUMIFS('Contact Hours'!I:I,'Contact Hours'!$A:$A,$A154,'Contact Hours'!$C:$C,$B154)</f>
        <v>0</v>
      </c>
      <c r="G154" s="171">
        <f>SUMIFS('Contact Hours'!J:J,'Contact Hours'!$A:$A,$A154,'Contact Hours'!$C:$C,$B154)</f>
        <v>0</v>
      </c>
      <c r="H154" s="171">
        <f>SUMIFS('Contact Hours'!K:K,'Contact Hours'!$A:$A,$A154,'Contact Hours'!$C:$C,$B154)</f>
        <v>0</v>
      </c>
      <c r="I154" s="171">
        <f>SUMIFS('Contact Hours'!L:L,'Contact Hours'!$A:$A,$A154,'Contact Hours'!$C:$C,$B154)</f>
        <v>0</v>
      </c>
      <c r="J154" s="171">
        <f>SUMIFS('Contact Hours'!M:M,'Contact Hours'!$A:$A,$A154,'Contact Hours'!$C:$C,$B154)</f>
        <v>0</v>
      </c>
      <c r="K154" s="13">
        <f t="shared" si="28"/>
        <v>0</v>
      </c>
      <c r="L154" s="13">
        <f t="shared" si="29"/>
        <v>0</v>
      </c>
      <c r="M154" s="13">
        <f t="shared" si="26"/>
        <v>0</v>
      </c>
      <c r="N154" s="13">
        <f t="shared" si="27"/>
        <v>0</v>
      </c>
      <c r="O154" s="13">
        <f t="shared" si="30"/>
        <v>0</v>
      </c>
      <c r="P154" s="13">
        <f t="shared" si="31"/>
        <v>0</v>
      </c>
    </row>
    <row r="155" spans="1:16" x14ac:dyDescent="0.2">
      <c r="A155" s="11">
        <v>33965</v>
      </c>
      <c r="B155" s="12">
        <v>17</v>
      </c>
      <c r="C155" s="171">
        <f>SUMIFS('Contact Hours'!F:F,'Contact Hours'!$A:$A,$A155,'Contact Hours'!$C:$C,$B155)</f>
        <v>0</v>
      </c>
      <c r="D155" s="171">
        <f>SUMIFS('Contact Hours'!G:G,'Contact Hours'!$A:$A,$A155,'Contact Hours'!$C:$C,$B155)</f>
        <v>0</v>
      </c>
      <c r="E155" s="171">
        <f>SUMIFS('Contact Hours'!H:H,'Contact Hours'!$A:$A,$A155,'Contact Hours'!$C:$C,$B155)</f>
        <v>0</v>
      </c>
      <c r="F155" s="171">
        <f>SUMIFS('Contact Hours'!I:I,'Contact Hours'!$A:$A,$A155,'Contact Hours'!$C:$C,$B155)</f>
        <v>0</v>
      </c>
      <c r="G155" s="171">
        <f>SUMIFS('Contact Hours'!J:J,'Contact Hours'!$A:$A,$A155,'Contact Hours'!$C:$C,$B155)</f>
        <v>0</v>
      </c>
      <c r="H155" s="171">
        <f>SUMIFS('Contact Hours'!K:K,'Contact Hours'!$A:$A,$A155,'Contact Hours'!$C:$C,$B155)</f>
        <v>0</v>
      </c>
      <c r="I155" s="171">
        <f>SUMIFS('Contact Hours'!L:L,'Contact Hours'!$A:$A,$A155,'Contact Hours'!$C:$C,$B155)</f>
        <v>0</v>
      </c>
      <c r="J155" s="171">
        <f>SUMIFS('Contact Hours'!M:M,'Contact Hours'!$A:$A,$A155,'Contact Hours'!$C:$C,$B155)</f>
        <v>0</v>
      </c>
      <c r="K155" s="13">
        <f t="shared" si="28"/>
        <v>0</v>
      </c>
      <c r="L155" s="13">
        <f t="shared" si="29"/>
        <v>0</v>
      </c>
      <c r="M155" s="13">
        <f t="shared" si="26"/>
        <v>0</v>
      </c>
      <c r="N155" s="13">
        <f t="shared" si="27"/>
        <v>0</v>
      </c>
      <c r="O155" s="13">
        <f t="shared" si="30"/>
        <v>0</v>
      </c>
      <c r="P155" s="13">
        <f t="shared" si="31"/>
        <v>0</v>
      </c>
    </row>
    <row r="156" spans="1:16" x14ac:dyDescent="0.2">
      <c r="A156" s="11">
        <v>33965</v>
      </c>
      <c r="B156" s="12">
        <v>18</v>
      </c>
      <c r="C156" s="171">
        <f>SUMIFS('Contact Hours'!F:F,'Contact Hours'!$A:$A,$A156,'Contact Hours'!$C:$C,$B156)</f>
        <v>0</v>
      </c>
      <c r="D156" s="171">
        <f>SUMIFS('Contact Hours'!G:G,'Contact Hours'!$A:$A,$A156,'Contact Hours'!$C:$C,$B156)</f>
        <v>0</v>
      </c>
      <c r="E156" s="171">
        <f>SUMIFS('Contact Hours'!H:H,'Contact Hours'!$A:$A,$A156,'Contact Hours'!$C:$C,$B156)</f>
        <v>0</v>
      </c>
      <c r="F156" s="171">
        <f>SUMIFS('Contact Hours'!I:I,'Contact Hours'!$A:$A,$A156,'Contact Hours'!$C:$C,$B156)</f>
        <v>0</v>
      </c>
      <c r="G156" s="171">
        <f>SUMIFS('Contact Hours'!J:J,'Contact Hours'!$A:$A,$A156,'Contact Hours'!$C:$C,$B156)</f>
        <v>0</v>
      </c>
      <c r="H156" s="171">
        <f>SUMIFS('Contact Hours'!K:K,'Contact Hours'!$A:$A,$A156,'Contact Hours'!$C:$C,$B156)</f>
        <v>0</v>
      </c>
      <c r="I156" s="171">
        <f>SUMIFS('Contact Hours'!L:L,'Contact Hours'!$A:$A,$A156,'Contact Hours'!$C:$C,$B156)</f>
        <v>0</v>
      </c>
      <c r="J156" s="171">
        <f>SUMIFS('Contact Hours'!M:M,'Contact Hours'!$A:$A,$A156,'Contact Hours'!$C:$C,$B156)</f>
        <v>0</v>
      </c>
      <c r="K156" s="13">
        <f t="shared" si="28"/>
        <v>0</v>
      </c>
      <c r="L156" s="13">
        <f t="shared" si="29"/>
        <v>0</v>
      </c>
      <c r="M156" s="13">
        <f t="shared" si="26"/>
        <v>0</v>
      </c>
      <c r="N156" s="13">
        <f t="shared" si="27"/>
        <v>0</v>
      </c>
      <c r="O156" s="13">
        <f t="shared" si="30"/>
        <v>0</v>
      </c>
      <c r="P156" s="13">
        <f t="shared" si="31"/>
        <v>0</v>
      </c>
    </row>
    <row r="157" spans="1:16" x14ac:dyDescent="0.2">
      <c r="A157" s="11">
        <v>33965</v>
      </c>
      <c r="B157" s="12">
        <v>19</v>
      </c>
      <c r="C157" s="171">
        <f>SUMIFS('Contact Hours'!F:F,'Contact Hours'!$A:$A,$A157,'Contact Hours'!$C:$C,$B157)</f>
        <v>0</v>
      </c>
      <c r="D157" s="171">
        <f>SUMIFS('Contact Hours'!G:G,'Contact Hours'!$A:$A,$A157,'Contact Hours'!$C:$C,$B157)</f>
        <v>11328</v>
      </c>
      <c r="E157" s="171">
        <f>SUMIFS('Contact Hours'!H:H,'Contact Hours'!$A:$A,$A157,'Contact Hours'!$C:$C,$B157)</f>
        <v>6600</v>
      </c>
      <c r="F157" s="171">
        <f>SUMIFS('Contact Hours'!I:I,'Contact Hours'!$A:$A,$A157,'Contact Hours'!$C:$C,$B157)</f>
        <v>0</v>
      </c>
      <c r="G157" s="171">
        <f>SUMIFS('Contact Hours'!J:J,'Contact Hours'!$A:$A,$A157,'Contact Hours'!$C:$C,$B157)</f>
        <v>0</v>
      </c>
      <c r="H157" s="171">
        <f>SUMIFS('Contact Hours'!K:K,'Contact Hours'!$A:$A,$A157,'Contact Hours'!$C:$C,$B157)</f>
        <v>1776</v>
      </c>
      <c r="I157" s="171">
        <f>SUMIFS('Contact Hours'!L:L,'Contact Hours'!$A:$A,$A157,'Contact Hours'!$C:$C,$B157)</f>
        <v>0</v>
      </c>
      <c r="J157" s="171">
        <f>SUMIFS('Contact Hours'!M:M,'Contact Hours'!$A:$A,$A157,'Contact Hours'!$C:$C,$B157)</f>
        <v>0</v>
      </c>
      <c r="K157" s="13">
        <f t="shared" si="28"/>
        <v>17928</v>
      </c>
      <c r="L157" s="13">
        <f t="shared" si="29"/>
        <v>1776</v>
      </c>
      <c r="M157" s="13">
        <f t="shared" si="26"/>
        <v>1792.8000000000002</v>
      </c>
      <c r="N157" s="13">
        <f t="shared" si="27"/>
        <v>177.60000000000002</v>
      </c>
      <c r="O157" s="13">
        <f t="shared" si="30"/>
        <v>19720.8</v>
      </c>
      <c r="P157" s="13">
        <f t="shared" si="31"/>
        <v>1953.6</v>
      </c>
    </row>
    <row r="158" spans="1:16" x14ac:dyDescent="0.2">
      <c r="A158" s="11">
        <v>33965</v>
      </c>
      <c r="B158" s="12">
        <v>20</v>
      </c>
      <c r="C158" s="171">
        <f>SUMIFS('Contact Hours'!F:F,'Contact Hours'!$A:$A,$A158,'Contact Hours'!$C:$C,$B158)</f>
        <v>0</v>
      </c>
      <c r="D158" s="171">
        <f>SUMIFS('Contact Hours'!G:G,'Contact Hours'!$A:$A,$A158,'Contact Hours'!$C:$C,$B158)</f>
        <v>0</v>
      </c>
      <c r="E158" s="171">
        <f>SUMIFS('Contact Hours'!H:H,'Contact Hours'!$A:$A,$A158,'Contact Hours'!$C:$C,$B158)</f>
        <v>0</v>
      </c>
      <c r="F158" s="171">
        <f>SUMIFS('Contact Hours'!I:I,'Contact Hours'!$A:$A,$A158,'Contact Hours'!$C:$C,$B158)</f>
        <v>0</v>
      </c>
      <c r="G158" s="171">
        <f>SUMIFS('Contact Hours'!J:J,'Contact Hours'!$A:$A,$A158,'Contact Hours'!$C:$C,$B158)</f>
        <v>3456</v>
      </c>
      <c r="H158" s="171">
        <f>SUMIFS('Contact Hours'!K:K,'Contact Hours'!$A:$A,$A158,'Contact Hours'!$C:$C,$B158)</f>
        <v>0</v>
      </c>
      <c r="I158" s="171">
        <f>SUMIFS('Contact Hours'!L:L,'Contact Hours'!$A:$A,$A158,'Contact Hours'!$C:$C,$B158)</f>
        <v>0</v>
      </c>
      <c r="J158" s="171">
        <f>SUMIFS('Contact Hours'!M:M,'Contact Hours'!$A:$A,$A158,'Contact Hours'!$C:$C,$B158)</f>
        <v>0</v>
      </c>
      <c r="K158" s="13">
        <f t="shared" si="28"/>
        <v>0</v>
      </c>
      <c r="L158" s="13">
        <f t="shared" si="29"/>
        <v>3456</v>
      </c>
      <c r="M158" s="13">
        <f t="shared" si="26"/>
        <v>0</v>
      </c>
      <c r="N158" s="13">
        <f t="shared" si="27"/>
        <v>0</v>
      </c>
      <c r="O158" s="13">
        <f t="shared" si="30"/>
        <v>0</v>
      </c>
      <c r="P158" s="13">
        <f t="shared" si="31"/>
        <v>3456</v>
      </c>
    </row>
    <row r="159" spans="1:16" x14ac:dyDescent="0.2">
      <c r="A159" s="11">
        <v>33965</v>
      </c>
      <c r="B159" s="12">
        <v>21</v>
      </c>
      <c r="C159" s="171">
        <f>SUMIFS('Contact Hours'!F:F,'Contact Hours'!$A:$A,$A159,'Contact Hours'!$C:$C,$B159)</f>
        <v>0</v>
      </c>
      <c r="D159" s="171">
        <f>SUMIFS('Contact Hours'!G:G,'Contact Hours'!$A:$A,$A159,'Contact Hours'!$C:$C,$B159)</f>
        <v>0</v>
      </c>
      <c r="E159" s="171">
        <f>SUMIFS('Contact Hours'!H:H,'Contact Hours'!$A:$A,$A159,'Contact Hours'!$C:$C,$B159)</f>
        <v>0</v>
      </c>
      <c r="F159" s="171">
        <f>SUMIFS('Contact Hours'!I:I,'Contact Hours'!$A:$A,$A159,'Contact Hours'!$C:$C,$B159)</f>
        <v>0</v>
      </c>
      <c r="G159" s="171">
        <f>SUMIFS('Contact Hours'!J:J,'Contact Hours'!$A:$A,$A159,'Contact Hours'!$C:$C,$B159)</f>
        <v>33024</v>
      </c>
      <c r="H159" s="171">
        <f>SUMIFS('Contact Hours'!K:K,'Contact Hours'!$A:$A,$A159,'Contact Hours'!$C:$C,$B159)</f>
        <v>0</v>
      </c>
      <c r="I159" s="171">
        <f>SUMIFS('Contact Hours'!L:L,'Contact Hours'!$A:$A,$A159,'Contact Hours'!$C:$C,$B159)</f>
        <v>0</v>
      </c>
      <c r="J159" s="171">
        <f>SUMIFS('Contact Hours'!M:M,'Contact Hours'!$A:$A,$A159,'Contact Hours'!$C:$C,$B159)</f>
        <v>0</v>
      </c>
      <c r="K159" s="13">
        <f t="shared" si="28"/>
        <v>0</v>
      </c>
      <c r="L159" s="13">
        <f t="shared" si="29"/>
        <v>33024</v>
      </c>
      <c r="M159" s="13">
        <f t="shared" si="26"/>
        <v>0</v>
      </c>
      <c r="N159" s="13">
        <f t="shared" si="27"/>
        <v>0</v>
      </c>
      <c r="O159" s="13">
        <f t="shared" si="30"/>
        <v>0</v>
      </c>
      <c r="P159" s="13">
        <f t="shared" si="31"/>
        <v>33024</v>
      </c>
    </row>
    <row r="160" spans="1:16" x14ac:dyDescent="0.2">
      <c r="A160" s="11">
        <v>33965</v>
      </c>
      <c r="B160" s="12">
        <v>22</v>
      </c>
      <c r="C160" s="171">
        <f>SUMIFS('Contact Hours'!F:F,'Contact Hours'!$A:$A,$A160,'Contact Hours'!$C:$C,$B160)</f>
        <v>0</v>
      </c>
      <c r="D160" s="171">
        <f>SUMIFS('Contact Hours'!G:G,'Contact Hours'!$A:$A,$A160,'Contact Hours'!$C:$C,$B160)</f>
        <v>0</v>
      </c>
      <c r="E160" s="171">
        <f>SUMIFS('Contact Hours'!H:H,'Contact Hours'!$A:$A,$A160,'Contact Hours'!$C:$C,$B160)</f>
        <v>0</v>
      </c>
      <c r="F160" s="171">
        <f>SUMIFS('Contact Hours'!I:I,'Contact Hours'!$A:$A,$A160,'Contact Hours'!$C:$C,$B160)</f>
        <v>0</v>
      </c>
      <c r="G160" s="171">
        <f>SUMIFS('Contact Hours'!J:J,'Contact Hours'!$A:$A,$A160,'Contact Hours'!$C:$C,$B160)</f>
        <v>4128</v>
      </c>
      <c r="H160" s="171">
        <f>SUMIFS('Contact Hours'!K:K,'Contact Hours'!$A:$A,$A160,'Contact Hours'!$C:$C,$B160)</f>
        <v>0</v>
      </c>
      <c r="I160" s="171">
        <f>SUMIFS('Contact Hours'!L:L,'Contact Hours'!$A:$A,$A160,'Contact Hours'!$C:$C,$B160)</f>
        <v>0</v>
      </c>
      <c r="J160" s="171">
        <f>SUMIFS('Contact Hours'!M:M,'Contact Hours'!$A:$A,$A160,'Contact Hours'!$C:$C,$B160)</f>
        <v>0</v>
      </c>
      <c r="K160" s="13">
        <f t="shared" si="28"/>
        <v>0</v>
      </c>
      <c r="L160" s="13">
        <f t="shared" si="29"/>
        <v>4128</v>
      </c>
      <c r="M160" s="13">
        <f t="shared" si="26"/>
        <v>0</v>
      </c>
      <c r="N160" s="13">
        <f t="shared" si="27"/>
        <v>0</v>
      </c>
      <c r="O160" s="13">
        <f t="shared" si="30"/>
        <v>0</v>
      </c>
      <c r="P160" s="13">
        <f t="shared" si="31"/>
        <v>4128</v>
      </c>
    </row>
    <row r="161" spans="1:16" x14ac:dyDescent="0.2">
      <c r="A161" s="11">
        <v>33965</v>
      </c>
      <c r="B161" s="12">
        <v>23</v>
      </c>
      <c r="C161" s="171">
        <f>SUMIFS('Contact Hours'!F:F,'Contact Hours'!$A:$A,$A161,'Contact Hours'!$C:$C,$B161)</f>
        <v>0</v>
      </c>
      <c r="D161" s="171">
        <f>SUMIFS('Contact Hours'!G:G,'Contact Hours'!$A:$A,$A161,'Contact Hours'!$C:$C,$B161)</f>
        <v>0</v>
      </c>
      <c r="E161" s="171">
        <f>SUMIFS('Contact Hours'!H:H,'Contact Hours'!$A:$A,$A161,'Contact Hours'!$C:$C,$B161)</f>
        <v>0</v>
      </c>
      <c r="F161" s="171">
        <f>SUMIFS('Contact Hours'!I:I,'Contact Hours'!$A:$A,$A161,'Contact Hours'!$C:$C,$B161)</f>
        <v>0</v>
      </c>
      <c r="G161" s="171">
        <f>SUMIFS('Contact Hours'!J:J,'Contact Hours'!$A:$A,$A161,'Contact Hours'!$C:$C,$B161)</f>
        <v>0</v>
      </c>
      <c r="H161" s="171">
        <f>SUMIFS('Contact Hours'!K:K,'Contact Hours'!$A:$A,$A161,'Contact Hours'!$C:$C,$B161)</f>
        <v>0</v>
      </c>
      <c r="I161" s="171">
        <f>SUMIFS('Contact Hours'!L:L,'Contact Hours'!$A:$A,$A161,'Contact Hours'!$C:$C,$B161)</f>
        <v>0</v>
      </c>
      <c r="J161" s="171">
        <f>SUMIFS('Contact Hours'!M:M,'Contact Hours'!$A:$A,$A161,'Contact Hours'!$C:$C,$B161)</f>
        <v>0</v>
      </c>
      <c r="K161" s="13">
        <f t="shared" si="28"/>
        <v>0</v>
      </c>
      <c r="L161" s="13">
        <f t="shared" si="29"/>
        <v>0</v>
      </c>
      <c r="M161" s="13">
        <f t="shared" si="26"/>
        <v>0</v>
      </c>
      <c r="N161" s="13">
        <f t="shared" si="27"/>
        <v>0</v>
      </c>
      <c r="O161" s="13">
        <f t="shared" si="30"/>
        <v>0</v>
      </c>
      <c r="P161" s="13">
        <f t="shared" si="31"/>
        <v>0</v>
      </c>
    </row>
    <row r="162" spans="1:16" x14ac:dyDescent="0.2">
      <c r="A162" s="11">
        <v>33965</v>
      </c>
      <c r="B162" s="12">
        <v>24</v>
      </c>
      <c r="C162" s="171">
        <f>SUMIFS('Contact Hours'!F:F,'Contact Hours'!$A:$A,$A162,'Contact Hours'!$C:$C,$B162)</f>
        <v>0</v>
      </c>
      <c r="D162" s="171">
        <f>SUMIFS('Contact Hours'!G:G,'Contact Hours'!$A:$A,$A162,'Contact Hours'!$C:$C,$B162)</f>
        <v>0</v>
      </c>
      <c r="E162" s="171">
        <f>SUMIFS('Contact Hours'!H:H,'Contact Hours'!$A:$A,$A162,'Contact Hours'!$C:$C,$B162)</f>
        <v>0</v>
      </c>
      <c r="F162" s="171">
        <f>SUMIFS('Contact Hours'!I:I,'Contact Hours'!$A:$A,$A162,'Contact Hours'!$C:$C,$B162)</f>
        <v>0</v>
      </c>
      <c r="G162" s="171">
        <f>SUMIFS('Contact Hours'!J:J,'Contact Hours'!$A:$A,$A162,'Contact Hours'!$C:$C,$B162)</f>
        <v>0</v>
      </c>
      <c r="H162" s="171">
        <f>SUMIFS('Contact Hours'!K:K,'Contact Hours'!$A:$A,$A162,'Contact Hours'!$C:$C,$B162)</f>
        <v>0</v>
      </c>
      <c r="I162" s="171">
        <f>SUMIFS('Contact Hours'!L:L,'Contact Hours'!$A:$A,$A162,'Contact Hours'!$C:$C,$B162)</f>
        <v>0</v>
      </c>
      <c r="J162" s="171">
        <f>SUMIFS('Contact Hours'!M:M,'Contact Hours'!$A:$A,$A162,'Contact Hours'!$C:$C,$B162)</f>
        <v>0</v>
      </c>
      <c r="K162" s="13">
        <f t="shared" si="28"/>
        <v>0</v>
      </c>
      <c r="L162" s="13">
        <f t="shared" si="29"/>
        <v>0</v>
      </c>
      <c r="M162" s="13">
        <f t="shared" si="26"/>
        <v>0</v>
      </c>
      <c r="N162" s="13">
        <f t="shared" si="27"/>
        <v>0</v>
      </c>
      <c r="O162" s="13">
        <f t="shared" si="30"/>
        <v>0</v>
      </c>
      <c r="P162" s="13">
        <f t="shared" si="31"/>
        <v>0</v>
      </c>
    </row>
    <row r="163" spans="1:16" x14ac:dyDescent="0.2">
      <c r="A163" s="11">
        <v>33965</v>
      </c>
      <c r="B163" s="12">
        <v>25</v>
      </c>
      <c r="C163" s="171">
        <f>SUMIFS('Contact Hours'!F:F,'Contact Hours'!$A:$A,$A163,'Contact Hours'!$C:$C,$B163)</f>
        <v>5664</v>
      </c>
      <c r="D163" s="171">
        <f>SUMIFS('Contact Hours'!G:G,'Contact Hours'!$A:$A,$A163,'Contact Hours'!$C:$C,$B163)</f>
        <v>0</v>
      </c>
      <c r="E163" s="171">
        <f>SUMIFS('Contact Hours'!H:H,'Contact Hours'!$A:$A,$A163,'Contact Hours'!$C:$C,$B163)</f>
        <v>0</v>
      </c>
      <c r="F163" s="171">
        <f>SUMIFS('Contact Hours'!I:I,'Contact Hours'!$A:$A,$A163,'Contact Hours'!$C:$C,$B163)</f>
        <v>0</v>
      </c>
      <c r="G163" s="171">
        <f>SUMIFS('Contact Hours'!J:J,'Contact Hours'!$A:$A,$A163,'Contact Hours'!$C:$C,$B163)</f>
        <v>0</v>
      </c>
      <c r="H163" s="171">
        <f>SUMIFS('Contact Hours'!K:K,'Contact Hours'!$A:$A,$A163,'Contact Hours'!$C:$C,$B163)</f>
        <v>0</v>
      </c>
      <c r="I163" s="171">
        <f>SUMIFS('Contact Hours'!L:L,'Contact Hours'!$A:$A,$A163,'Contact Hours'!$C:$C,$B163)</f>
        <v>0</v>
      </c>
      <c r="J163" s="171">
        <f>SUMIFS('Contact Hours'!M:M,'Contact Hours'!$A:$A,$A163,'Contact Hours'!$C:$C,$B163)</f>
        <v>0</v>
      </c>
      <c r="K163" s="13">
        <f t="shared" si="28"/>
        <v>5664</v>
      </c>
      <c r="L163" s="13">
        <f t="shared" si="29"/>
        <v>0</v>
      </c>
      <c r="M163" s="13">
        <f t="shared" si="26"/>
        <v>0</v>
      </c>
      <c r="N163" s="13">
        <f t="shared" si="27"/>
        <v>0</v>
      </c>
      <c r="O163" s="13">
        <f t="shared" si="30"/>
        <v>5664</v>
      </c>
      <c r="P163" s="13">
        <f t="shared" si="31"/>
        <v>0</v>
      </c>
    </row>
    <row r="164" spans="1:16" x14ac:dyDescent="0.2">
      <c r="A164" s="11">
        <v>33965</v>
      </c>
      <c r="B164" s="12">
        <v>26</v>
      </c>
      <c r="C164" s="171">
        <f>SUMIFS('Contact Hours'!F:F,'Contact Hours'!$A:$A,$A164,'Contact Hours'!$C:$C,$B164)</f>
        <v>0</v>
      </c>
      <c r="D164" s="171">
        <f>SUMIFS('Contact Hours'!G:G,'Contact Hours'!$A:$A,$A164,'Contact Hours'!$C:$C,$B164)</f>
        <v>0</v>
      </c>
      <c r="E164" s="171">
        <f>SUMIFS('Contact Hours'!H:H,'Contact Hours'!$A:$A,$A164,'Contact Hours'!$C:$C,$B164)</f>
        <v>0</v>
      </c>
      <c r="F164" s="171">
        <f>SUMIFS('Contact Hours'!I:I,'Contact Hours'!$A:$A,$A164,'Contact Hours'!$C:$C,$B164)</f>
        <v>0</v>
      </c>
      <c r="G164" s="171">
        <f>SUMIFS('Contact Hours'!J:J,'Contact Hours'!$A:$A,$A164,'Contact Hours'!$C:$C,$B164)</f>
        <v>0</v>
      </c>
      <c r="H164" s="171">
        <f>SUMIFS('Contact Hours'!K:K,'Contact Hours'!$A:$A,$A164,'Contact Hours'!$C:$C,$B164)</f>
        <v>0</v>
      </c>
      <c r="I164" s="171">
        <f>SUMIFS('Contact Hours'!L:L,'Contact Hours'!$A:$A,$A164,'Contact Hours'!$C:$C,$B164)</f>
        <v>0</v>
      </c>
      <c r="J164" s="171">
        <f>SUMIFS('Contact Hours'!M:M,'Contact Hours'!$A:$A,$A164,'Contact Hours'!$C:$C,$B164)</f>
        <v>0</v>
      </c>
      <c r="K164" s="13">
        <f t="shared" si="28"/>
        <v>0</v>
      </c>
      <c r="L164" s="13">
        <f t="shared" si="29"/>
        <v>0</v>
      </c>
      <c r="M164" s="13">
        <f t="shared" si="26"/>
        <v>0</v>
      </c>
      <c r="N164" s="13">
        <f t="shared" si="27"/>
        <v>0</v>
      </c>
      <c r="O164" s="13">
        <f t="shared" si="30"/>
        <v>0</v>
      </c>
      <c r="P164" s="13">
        <f t="shared" si="31"/>
        <v>0</v>
      </c>
    </row>
    <row r="165" spans="1:16" x14ac:dyDescent="0.2">
      <c r="A165" s="11">
        <v>33965</v>
      </c>
      <c r="B165" s="12">
        <v>27</v>
      </c>
      <c r="C165" s="171">
        <f>SUMIFS('Contact Hours'!F:F,'Contact Hours'!$A:$A,$A165,'Contact Hours'!$C:$C,$B165)</f>
        <v>0</v>
      </c>
      <c r="D165" s="171">
        <f>SUMIFS('Contact Hours'!G:G,'Contact Hours'!$A:$A,$A165,'Contact Hours'!$C:$C,$B165)</f>
        <v>0</v>
      </c>
      <c r="E165" s="171">
        <f>SUMIFS('Contact Hours'!H:H,'Contact Hours'!$A:$A,$A165,'Contact Hours'!$C:$C,$B165)</f>
        <v>0</v>
      </c>
      <c r="F165" s="171">
        <f>SUMIFS('Contact Hours'!I:I,'Contact Hours'!$A:$A,$A165,'Contact Hours'!$C:$C,$B165)</f>
        <v>0</v>
      </c>
      <c r="G165" s="171">
        <f>SUMIFS('Contact Hours'!J:J,'Contact Hours'!$A:$A,$A165,'Contact Hours'!$C:$C,$B165)</f>
        <v>0</v>
      </c>
      <c r="H165" s="171">
        <f>SUMIFS('Contact Hours'!K:K,'Contact Hours'!$A:$A,$A165,'Contact Hours'!$C:$C,$B165)</f>
        <v>0</v>
      </c>
      <c r="I165" s="171">
        <f>SUMIFS('Contact Hours'!L:L,'Contact Hours'!$A:$A,$A165,'Contact Hours'!$C:$C,$B165)</f>
        <v>0</v>
      </c>
      <c r="J165" s="171">
        <f>SUMIFS('Contact Hours'!M:M,'Contact Hours'!$A:$A,$A165,'Contact Hours'!$C:$C,$B165)</f>
        <v>0</v>
      </c>
      <c r="K165" s="13">
        <f t="shared" si="28"/>
        <v>0</v>
      </c>
      <c r="L165" s="13">
        <f t="shared" si="29"/>
        <v>0</v>
      </c>
      <c r="M165" s="13">
        <f t="shared" si="26"/>
        <v>0</v>
      </c>
      <c r="N165" s="13">
        <f t="shared" si="27"/>
        <v>0</v>
      </c>
      <c r="O165" s="13">
        <f t="shared" si="30"/>
        <v>0</v>
      </c>
      <c r="P165" s="13">
        <f t="shared" si="31"/>
        <v>0</v>
      </c>
    </row>
    <row r="166" spans="1:16" x14ac:dyDescent="0.2">
      <c r="A166" s="11">
        <v>3634</v>
      </c>
      <c r="B166" s="12">
        <v>1</v>
      </c>
      <c r="C166" s="171">
        <f>SUMIFS('Contact Hours'!F:F,'Contact Hours'!$A:$A,$A166,'Contact Hours'!$C:$C,$B166)</f>
        <v>0</v>
      </c>
      <c r="D166" s="171">
        <f>SUMIFS('Contact Hours'!G:G,'Contact Hours'!$A:$A,$A166,'Contact Hours'!$C:$C,$B166)</f>
        <v>0</v>
      </c>
      <c r="E166" s="171">
        <f>SUMIFS('Contact Hours'!H:H,'Contact Hours'!$A:$A,$A166,'Contact Hours'!$C:$C,$B166)</f>
        <v>0</v>
      </c>
      <c r="F166" s="171">
        <f>SUMIFS('Contact Hours'!I:I,'Contact Hours'!$A:$A,$A166,'Contact Hours'!$C:$C,$B166)</f>
        <v>0</v>
      </c>
      <c r="G166" s="171">
        <f>SUMIFS('Contact Hours'!J:J,'Contact Hours'!$A:$A,$A166,'Contact Hours'!$C:$C,$B166)</f>
        <v>4992</v>
      </c>
      <c r="H166" s="171">
        <f>SUMIFS('Contact Hours'!K:K,'Contact Hours'!$A:$A,$A166,'Contact Hours'!$C:$C,$B166)</f>
        <v>0</v>
      </c>
      <c r="I166" s="171">
        <f>SUMIFS('Contact Hours'!L:L,'Contact Hours'!$A:$A,$A166,'Contact Hours'!$C:$C,$B166)</f>
        <v>0</v>
      </c>
      <c r="J166" s="171">
        <f>SUMIFS('Contact Hours'!M:M,'Contact Hours'!$A:$A,$A166,'Contact Hours'!$C:$C,$B166)</f>
        <v>0</v>
      </c>
      <c r="K166" s="13">
        <f t="shared" ref="K166:K174" si="32">SUM(C166:F166)</f>
        <v>0</v>
      </c>
      <c r="L166" s="13">
        <f t="shared" ref="L166:L174" si="33">SUM(G166:J166)</f>
        <v>4992</v>
      </c>
      <c r="M166" s="13">
        <f t="shared" ref="M166:M174" si="34">IF(B166&lt;28,D166+E166,0)*0.1</f>
        <v>0</v>
      </c>
      <c r="N166" s="13">
        <f t="shared" ref="N166:N174" si="35">IF(B166&lt;28,H166+J166,0)*0.1</f>
        <v>0</v>
      </c>
      <c r="O166" s="13">
        <f t="shared" ref="O166:O174" si="36">K166+M166</f>
        <v>0</v>
      </c>
      <c r="P166" s="13">
        <f t="shared" ref="P166:P174" si="37">L166+N166</f>
        <v>4992</v>
      </c>
    </row>
    <row r="167" spans="1:16" x14ac:dyDescent="0.2">
      <c r="A167" s="11">
        <v>3634</v>
      </c>
      <c r="B167" s="12">
        <v>2</v>
      </c>
      <c r="C167" s="171">
        <f>SUMIFS('Contact Hours'!F:F,'Contact Hours'!$A:$A,$A167,'Contact Hours'!$C:$C,$B167)</f>
        <v>0</v>
      </c>
      <c r="D167" s="171">
        <f>SUMIFS('Contact Hours'!G:G,'Contact Hours'!$A:$A,$A167,'Contact Hours'!$C:$C,$B167)</f>
        <v>0</v>
      </c>
      <c r="E167" s="171">
        <f>SUMIFS('Contact Hours'!H:H,'Contact Hours'!$A:$A,$A167,'Contact Hours'!$C:$C,$B167)</f>
        <v>0</v>
      </c>
      <c r="F167" s="171">
        <f>SUMIFS('Contact Hours'!I:I,'Contact Hours'!$A:$A,$A167,'Contact Hours'!$C:$C,$B167)</f>
        <v>0</v>
      </c>
      <c r="G167" s="171">
        <f>SUMIFS('Contact Hours'!J:J,'Contact Hours'!$A:$A,$A167,'Contact Hours'!$C:$C,$B167)</f>
        <v>368448</v>
      </c>
      <c r="H167" s="171">
        <f>SUMIFS('Contact Hours'!K:K,'Contact Hours'!$A:$A,$A167,'Contact Hours'!$C:$C,$B167)</f>
        <v>0</v>
      </c>
      <c r="I167" s="171">
        <f>SUMIFS('Contact Hours'!L:L,'Contact Hours'!$A:$A,$A167,'Contact Hours'!$C:$C,$B167)</f>
        <v>0</v>
      </c>
      <c r="J167" s="171">
        <f>SUMIFS('Contact Hours'!M:M,'Contact Hours'!$A:$A,$A167,'Contact Hours'!$C:$C,$B167)</f>
        <v>0</v>
      </c>
      <c r="K167" s="13">
        <f t="shared" si="32"/>
        <v>0</v>
      </c>
      <c r="L167" s="13">
        <f t="shared" si="33"/>
        <v>368448</v>
      </c>
      <c r="M167" s="13">
        <f t="shared" si="34"/>
        <v>0</v>
      </c>
      <c r="N167" s="13">
        <f t="shared" si="35"/>
        <v>0</v>
      </c>
      <c r="O167" s="13">
        <f t="shared" si="36"/>
        <v>0</v>
      </c>
      <c r="P167" s="13">
        <f t="shared" si="37"/>
        <v>368448</v>
      </c>
    </row>
    <row r="168" spans="1:16" x14ac:dyDescent="0.2">
      <c r="A168" s="11">
        <v>3634</v>
      </c>
      <c r="B168" s="12">
        <v>3</v>
      </c>
      <c r="C168" s="171">
        <f>SUMIFS('Contact Hours'!F:F,'Contact Hours'!$A:$A,$A168,'Contact Hours'!$C:$C,$B168)</f>
        <v>0</v>
      </c>
      <c r="D168" s="171">
        <f>SUMIFS('Contact Hours'!G:G,'Contact Hours'!$A:$A,$A168,'Contact Hours'!$C:$C,$B168)</f>
        <v>25392</v>
      </c>
      <c r="E168" s="171">
        <f>SUMIFS('Contact Hours'!H:H,'Contact Hours'!$A:$A,$A168,'Contact Hours'!$C:$C,$B168)</f>
        <v>0</v>
      </c>
      <c r="F168" s="171">
        <f>SUMIFS('Contact Hours'!I:I,'Contact Hours'!$A:$A,$A168,'Contact Hours'!$C:$C,$B168)</f>
        <v>0</v>
      </c>
      <c r="G168" s="171">
        <f>SUMIFS('Contact Hours'!J:J,'Contact Hours'!$A:$A,$A168,'Contact Hours'!$C:$C,$B168)</f>
        <v>3328</v>
      </c>
      <c r="H168" s="171">
        <f>SUMIFS('Contact Hours'!K:K,'Contact Hours'!$A:$A,$A168,'Contact Hours'!$C:$C,$B168)</f>
        <v>0</v>
      </c>
      <c r="I168" s="171">
        <f>SUMIFS('Contact Hours'!L:L,'Contact Hours'!$A:$A,$A168,'Contact Hours'!$C:$C,$B168)</f>
        <v>0</v>
      </c>
      <c r="J168" s="171">
        <f>SUMIFS('Contact Hours'!M:M,'Contact Hours'!$A:$A,$A168,'Contact Hours'!$C:$C,$B168)</f>
        <v>0</v>
      </c>
      <c r="K168" s="13">
        <f t="shared" si="32"/>
        <v>25392</v>
      </c>
      <c r="L168" s="13">
        <f t="shared" si="33"/>
        <v>3328</v>
      </c>
      <c r="M168" s="13">
        <f t="shared" si="34"/>
        <v>2539.2000000000003</v>
      </c>
      <c r="N168" s="13">
        <f t="shared" si="35"/>
        <v>0</v>
      </c>
      <c r="O168" s="13">
        <f t="shared" si="36"/>
        <v>27931.200000000001</v>
      </c>
      <c r="P168" s="13">
        <f t="shared" si="37"/>
        <v>3328</v>
      </c>
    </row>
    <row r="169" spans="1:16" x14ac:dyDescent="0.2">
      <c r="A169" s="11">
        <v>3634</v>
      </c>
      <c r="B169" s="12">
        <v>4</v>
      </c>
      <c r="C169" s="171">
        <f>SUMIFS('Contact Hours'!F:F,'Contact Hours'!$A:$A,$A169,'Contact Hours'!$C:$C,$B169)</f>
        <v>6240</v>
      </c>
      <c r="D169" s="171">
        <f>SUMIFS('Contact Hours'!G:G,'Contact Hours'!$A:$A,$A169,'Contact Hours'!$C:$C,$B169)</f>
        <v>0</v>
      </c>
      <c r="E169" s="171">
        <f>SUMIFS('Contact Hours'!H:H,'Contact Hours'!$A:$A,$A169,'Contact Hours'!$C:$C,$B169)</f>
        <v>0</v>
      </c>
      <c r="F169" s="171">
        <f>SUMIFS('Contact Hours'!I:I,'Contact Hours'!$A:$A,$A169,'Contact Hours'!$C:$C,$B169)</f>
        <v>0</v>
      </c>
      <c r="G169" s="171">
        <f>SUMIFS('Contact Hours'!J:J,'Contact Hours'!$A:$A,$A169,'Contact Hours'!$C:$C,$B169)</f>
        <v>4032</v>
      </c>
      <c r="H169" s="171">
        <f>SUMIFS('Contact Hours'!K:K,'Contact Hours'!$A:$A,$A169,'Contact Hours'!$C:$C,$B169)</f>
        <v>61024</v>
      </c>
      <c r="I169" s="171">
        <f>SUMIFS('Contact Hours'!L:L,'Contact Hours'!$A:$A,$A169,'Contact Hours'!$C:$C,$B169)</f>
        <v>0</v>
      </c>
      <c r="J169" s="171">
        <f>SUMIFS('Contact Hours'!M:M,'Contact Hours'!$A:$A,$A169,'Contact Hours'!$C:$C,$B169)</f>
        <v>0</v>
      </c>
      <c r="K169" s="13">
        <f t="shared" si="32"/>
        <v>6240</v>
      </c>
      <c r="L169" s="13">
        <f t="shared" si="33"/>
        <v>65056</v>
      </c>
      <c r="M169" s="13">
        <f t="shared" si="34"/>
        <v>0</v>
      </c>
      <c r="N169" s="13">
        <f t="shared" si="35"/>
        <v>6102.4000000000005</v>
      </c>
      <c r="O169" s="13">
        <f t="shared" si="36"/>
        <v>6240</v>
      </c>
      <c r="P169" s="13">
        <f t="shared" si="37"/>
        <v>71158.399999999994</v>
      </c>
    </row>
    <row r="170" spans="1:16" x14ac:dyDescent="0.2">
      <c r="A170" s="11">
        <v>3634</v>
      </c>
      <c r="B170" s="12">
        <v>5</v>
      </c>
      <c r="C170" s="171">
        <f>SUMIFS('Contact Hours'!F:F,'Contact Hours'!$A:$A,$A170,'Contact Hours'!$C:$C,$B170)</f>
        <v>0</v>
      </c>
      <c r="D170" s="171">
        <f>SUMIFS('Contact Hours'!G:G,'Contact Hours'!$A:$A,$A170,'Contact Hours'!$C:$C,$B170)</f>
        <v>0</v>
      </c>
      <c r="E170" s="171">
        <f>SUMIFS('Contact Hours'!H:H,'Contact Hours'!$A:$A,$A170,'Contact Hours'!$C:$C,$B170)</f>
        <v>0</v>
      </c>
      <c r="F170" s="171">
        <f>SUMIFS('Contact Hours'!I:I,'Contact Hours'!$A:$A,$A170,'Contact Hours'!$C:$C,$B170)</f>
        <v>0</v>
      </c>
      <c r="G170" s="171">
        <f>SUMIFS('Contact Hours'!J:J,'Contact Hours'!$A:$A,$A170,'Contact Hours'!$C:$C,$B170)</f>
        <v>73408</v>
      </c>
      <c r="H170" s="171">
        <f>SUMIFS('Contact Hours'!K:K,'Contact Hours'!$A:$A,$A170,'Contact Hours'!$C:$C,$B170)</f>
        <v>0</v>
      </c>
      <c r="I170" s="171">
        <f>SUMIFS('Contact Hours'!L:L,'Contact Hours'!$A:$A,$A170,'Contact Hours'!$C:$C,$B170)</f>
        <v>0</v>
      </c>
      <c r="J170" s="171">
        <f>SUMIFS('Contact Hours'!M:M,'Contact Hours'!$A:$A,$A170,'Contact Hours'!$C:$C,$B170)</f>
        <v>0</v>
      </c>
      <c r="K170" s="13">
        <f t="shared" si="32"/>
        <v>0</v>
      </c>
      <c r="L170" s="13">
        <f t="shared" si="33"/>
        <v>73408</v>
      </c>
      <c r="M170" s="13">
        <f t="shared" si="34"/>
        <v>0</v>
      </c>
      <c r="N170" s="13">
        <f t="shared" si="35"/>
        <v>0</v>
      </c>
      <c r="O170" s="13">
        <f t="shared" si="36"/>
        <v>0</v>
      </c>
      <c r="P170" s="13">
        <f t="shared" si="37"/>
        <v>73408</v>
      </c>
    </row>
    <row r="171" spans="1:16" x14ac:dyDescent="0.2">
      <c r="A171" s="11">
        <v>3634</v>
      </c>
      <c r="B171" s="12">
        <v>6</v>
      </c>
      <c r="C171" s="171">
        <f>SUMIFS('Contact Hours'!F:F,'Contact Hours'!$A:$A,$A171,'Contact Hours'!$C:$C,$B171)</f>
        <v>0</v>
      </c>
      <c r="D171" s="171">
        <f>SUMIFS('Contact Hours'!G:G,'Contact Hours'!$A:$A,$A171,'Contact Hours'!$C:$C,$B171)</f>
        <v>0</v>
      </c>
      <c r="E171" s="171">
        <f>SUMIFS('Contact Hours'!H:H,'Contact Hours'!$A:$A,$A171,'Contact Hours'!$C:$C,$B171)</f>
        <v>0</v>
      </c>
      <c r="F171" s="171">
        <f>SUMIFS('Contact Hours'!I:I,'Contact Hours'!$A:$A,$A171,'Contact Hours'!$C:$C,$B171)</f>
        <v>0</v>
      </c>
      <c r="G171" s="171">
        <f>SUMIFS('Contact Hours'!J:J,'Contact Hours'!$A:$A,$A171,'Contact Hours'!$C:$C,$B171)</f>
        <v>16320</v>
      </c>
      <c r="H171" s="171">
        <f>SUMIFS('Contact Hours'!K:K,'Contact Hours'!$A:$A,$A171,'Contact Hours'!$C:$C,$B171)</f>
        <v>0</v>
      </c>
      <c r="I171" s="171">
        <f>SUMIFS('Contact Hours'!L:L,'Contact Hours'!$A:$A,$A171,'Contact Hours'!$C:$C,$B171)</f>
        <v>0</v>
      </c>
      <c r="J171" s="171">
        <f>SUMIFS('Contact Hours'!M:M,'Contact Hours'!$A:$A,$A171,'Contact Hours'!$C:$C,$B171)</f>
        <v>0</v>
      </c>
      <c r="K171" s="13">
        <f t="shared" si="32"/>
        <v>0</v>
      </c>
      <c r="L171" s="13">
        <f t="shared" si="33"/>
        <v>16320</v>
      </c>
      <c r="M171" s="13">
        <f t="shared" si="34"/>
        <v>0</v>
      </c>
      <c r="N171" s="13">
        <f t="shared" si="35"/>
        <v>0</v>
      </c>
      <c r="O171" s="13">
        <f t="shared" si="36"/>
        <v>0</v>
      </c>
      <c r="P171" s="13">
        <f t="shared" si="37"/>
        <v>16320</v>
      </c>
    </row>
    <row r="172" spans="1:16" x14ac:dyDescent="0.2">
      <c r="A172" s="11">
        <v>3634</v>
      </c>
      <c r="B172" s="12">
        <v>7</v>
      </c>
      <c r="C172" s="171">
        <f>SUMIFS('Contact Hours'!F:F,'Contact Hours'!$A:$A,$A172,'Contact Hours'!$C:$C,$B172)</f>
        <v>0</v>
      </c>
      <c r="D172" s="171">
        <f>SUMIFS('Contact Hours'!G:G,'Contact Hours'!$A:$A,$A172,'Contact Hours'!$C:$C,$B172)</f>
        <v>0</v>
      </c>
      <c r="E172" s="171">
        <f>SUMIFS('Contact Hours'!H:H,'Contact Hours'!$A:$A,$A172,'Contact Hours'!$C:$C,$B172)</f>
        <v>0</v>
      </c>
      <c r="F172" s="171">
        <f>SUMIFS('Contact Hours'!I:I,'Contact Hours'!$A:$A,$A172,'Contact Hours'!$C:$C,$B172)</f>
        <v>0</v>
      </c>
      <c r="G172" s="171">
        <f>SUMIFS('Contact Hours'!J:J,'Contact Hours'!$A:$A,$A172,'Contact Hours'!$C:$C,$B172)</f>
        <v>0</v>
      </c>
      <c r="H172" s="171">
        <f>SUMIFS('Contact Hours'!K:K,'Contact Hours'!$A:$A,$A172,'Contact Hours'!$C:$C,$B172)</f>
        <v>312400</v>
      </c>
      <c r="I172" s="171">
        <f>SUMIFS('Contact Hours'!L:L,'Contact Hours'!$A:$A,$A172,'Contact Hours'!$C:$C,$B172)</f>
        <v>0</v>
      </c>
      <c r="J172" s="171">
        <f>SUMIFS('Contact Hours'!M:M,'Contact Hours'!$A:$A,$A172,'Contact Hours'!$C:$C,$B172)</f>
        <v>0</v>
      </c>
      <c r="K172" s="13">
        <f t="shared" si="32"/>
        <v>0</v>
      </c>
      <c r="L172" s="13">
        <f t="shared" si="33"/>
        <v>312400</v>
      </c>
      <c r="M172" s="13">
        <f t="shared" si="34"/>
        <v>0</v>
      </c>
      <c r="N172" s="13">
        <f t="shared" si="35"/>
        <v>31240</v>
      </c>
      <c r="O172" s="13">
        <f t="shared" si="36"/>
        <v>0</v>
      </c>
      <c r="P172" s="13">
        <f t="shared" si="37"/>
        <v>343640</v>
      </c>
    </row>
    <row r="173" spans="1:16" x14ac:dyDescent="0.2">
      <c r="A173" s="11">
        <v>3634</v>
      </c>
      <c r="B173" s="12">
        <v>8</v>
      </c>
      <c r="C173" s="171">
        <f>SUMIFS('Contact Hours'!F:F,'Contact Hours'!$A:$A,$A173,'Contact Hours'!$C:$C,$B173)</f>
        <v>0</v>
      </c>
      <c r="D173" s="171">
        <f>SUMIFS('Contact Hours'!G:G,'Contact Hours'!$A:$A,$A173,'Contact Hours'!$C:$C,$B173)</f>
        <v>0</v>
      </c>
      <c r="E173" s="171">
        <f>SUMIFS('Contact Hours'!H:H,'Contact Hours'!$A:$A,$A173,'Contact Hours'!$C:$C,$B173)</f>
        <v>0</v>
      </c>
      <c r="F173" s="171">
        <f>SUMIFS('Contact Hours'!I:I,'Contact Hours'!$A:$A,$A173,'Contact Hours'!$C:$C,$B173)</f>
        <v>0</v>
      </c>
      <c r="G173" s="171">
        <f>SUMIFS('Contact Hours'!J:J,'Contact Hours'!$A:$A,$A173,'Contact Hours'!$C:$C,$B173)</f>
        <v>220672</v>
      </c>
      <c r="H173" s="171">
        <f>SUMIFS('Contact Hours'!K:K,'Contact Hours'!$A:$A,$A173,'Contact Hours'!$C:$C,$B173)</f>
        <v>0</v>
      </c>
      <c r="I173" s="171">
        <f>SUMIFS('Contact Hours'!L:L,'Contact Hours'!$A:$A,$A173,'Contact Hours'!$C:$C,$B173)</f>
        <v>0</v>
      </c>
      <c r="J173" s="171">
        <f>SUMIFS('Contact Hours'!M:M,'Contact Hours'!$A:$A,$A173,'Contact Hours'!$C:$C,$B173)</f>
        <v>0</v>
      </c>
      <c r="K173" s="13">
        <f t="shared" si="32"/>
        <v>0</v>
      </c>
      <c r="L173" s="13">
        <f t="shared" si="33"/>
        <v>220672</v>
      </c>
      <c r="M173" s="13">
        <f t="shared" si="34"/>
        <v>0</v>
      </c>
      <c r="N173" s="13">
        <f t="shared" si="35"/>
        <v>0</v>
      </c>
      <c r="O173" s="13">
        <f t="shared" si="36"/>
        <v>0</v>
      </c>
      <c r="P173" s="13">
        <f t="shared" si="37"/>
        <v>220672</v>
      </c>
    </row>
    <row r="174" spans="1:16" x14ac:dyDescent="0.2">
      <c r="A174" s="11">
        <v>3634</v>
      </c>
      <c r="B174" s="12">
        <v>9</v>
      </c>
      <c r="C174" s="171">
        <f>SUMIFS('Contact Hours'!F:F,'Contact Hours'!$A:$A,$A174,'Contact Hours'!$C:$C,$B174)</f>
        <v>0</v>
      </c>
      <c r="D174" s="171">
        <f>SUMIFS('Contact Hours'!G:G,'Contact Hours'!$A:$A,$A174,'Contact Hours'!$C:$C,$B174)</f>
        <v>0</v>
      </c>
      <c r="E174" s="171">
        <f>SUMIFS('Contact Hours'!H:H,'Contact Hours'!$A:$A,$A174,'Contact Hours'!$C:$C,$B174)</f>
        <v>0</v>
      </c>
      <c r="F174" s="171">
        <f>SUMIFS('Contact Hours'!I:I,'Contact Hours'!$A:$A,$A174,'Contact Hours'!$C:$C,$B174)</f>
        <v>0</v>
      </c>
      <c r="G174" s="171">
        <f>SUMIFS('Contact Hours'!J:J,'Contact Hours'!$A:$A,$A174,'Contact Hours'!$C:$C,$B174)</f>
        <v>64224</v>
      </c>
      <c r="H174" s="171">
        <f>SUMIFS('Contact Hours'!K:K,'Contact Hours'!$A:$A,$A174,'Contact Hours'!$C:$C,$B174)</f>
        <v>0</v>
      </c>
      <c r="I174" s="171">
        <f>SUMIFS('Contact Hours'!L:L,'Contact Hours'!$A:$A,$A174,'Contact Hours'!$C:$C,$B174)</f>
        <v>0</v>
      </c>
      <c r="J174" s="171">
        <f>SUMIFS('Contact Hours'!M:M,'Contact Hours'!$A:$A,$A174,'Contact Hours'!$C:$C,$B174)</f>
        <v>0</v>
      </c>
      <c r="K174" s="13">
        <f t="shared" si="32"/>
        <v>0</v>
      </c>
      <c r="L174" s="13">
        <f t="shared" si="33"/>
        <v>64224</v>
      </c>
      <c r="M174" s="13">
        <f t="shared" si="34"/>
        <v>0</v>
      </c>
      <c r="N174" s="13">
        <f t="shared" si="35"/>
        <v>0</v>
      </c>
      <c r="O174" s="13">
        <f t="shared" si="36"/>
        <v>0</v>
      </c>
      <c r="P174" s="13">
        <f t="shared" si="37"/>
        <v>64224</v>
      </c>
    </row>
    <row r="175" spans="1:16" x14ac:dyDescent="0.2">
      <c r="A175" s="11">
        <v>3634</v>
      </c>
      <c r="B175" s="12">
        <v>10</v>
      </c>
      <c r="C175" s="171">
        <f>SUMIFS('Contact Hours'!F:F,'Contact Hours'!$A:$A,$A175,'Contact Hours'!$C:$C,$B175)</f>
        <v>0</v>
      </c>
      <c r="D175" s="171">
        <f>SUMIFS('Contact Hours'!G:G,'Contact Hours'!$A:$A,$A175,'Contact Hours'!$C:$C,$B175)</f>
        <v>0</v>
      </c>
      <c r="E175" s="171">
        <f>SUMIFS('Contact Hours'!H:H,'Contact Hours'!$A:$A,$A175,'Contact Hours'!$C:$C,$B175)</f>
        <v>0</v>
      </c>
      <c r="F175" s="171">
        <f>SUMIFS('Contact Hours'!I:I,'Contact Hours'!$A:$A,$A175,'Contact Hours'!$C:$C,$B175)</f>
        <v>0</v>
      </c>
      <c r="G175" s="171">
        <f>SUMIFS('Contact Hours'!J:J,'Contact Hours'!$A:$A,$A175,'Contact Hours'!$C:$C,$B175)</f>
        <v>0</v>
      </c>
      <c r="H175" s="171">
        <f>SUMIFS('Contact Hours'!K:K,'Contact Hours'!$A:$A,$A175,'Contact Hours'!$C:$C,$B175)</f>
        <v>0</v>
      </c>
      <c r="I175" s="171">
        <f>SUMIFS('Contact Hours'!L:L,'Contact Hours'!$A:$A,$A175,'Contact Hours'!$C:$C,$B175)</f>
        <v>0</v>
      </c>
      <c r="J175" s="171">
        <f>SUMIFS('Contact Hours'!M:M,'Contact Hours'!$A:$A,$A175,'Contact Hours'!$C:$C,$B175)</f>
        <v>0</v>
      </c>
      <c r="K175" s="13">
        <f t="shared" si="28"/>
        <v>0</v>
      </c>
      <c r="L175" s="13">
        <f t="shared" si="29"/>
        <v>0</v>
      </c>
      <c r="M175" s="13">
        <f t="shared" ref="M175:M192" si="38">IF(B175&lt;28,D175+E175,0)*0.1</f>
        <v>0</v>
      </c>
      <c r="N175" s="13">
        <f t="shared" ref="N175:N192" si="39">IF(B175&lt;28,H175+J175,0)*0.1</f>
        <v>0</v>
      </c>
      <c r="O175" s="13">
        <f t="shared" si="30"/>
        <v>0</v>
      </c>
      <c r="P175" s="13">
        <f t="shared" si="31"/>
        <v>0</v>
      </c>
    </row>
    <row r="176" spans="1:16" x14ac:dyDescent="0.2">
      <c r="A176" s="11">
        <v>3634</v>
      </c>
      <c r="B176" s="12">
        <v>11</v>
      </c>
      <c r="C176" s="171">
        <f>SUMIFS('Contact Hours'!F:F,'Contact Hours'!$A:$A,$A176,'Contact Hours'!$C:$C,$B176)</f>
        <v>0</v>
      </c>
      <c r="D176" s="171">
        <f>SUMIFS('Contact Hours'!G:G,'Contact Hours'!$A:$A,$A176,'Contact Hours'!$C:$C,$B176)</f>
        <v>0</v>
      </c>
      <c r="E176" s="171">
        <f>SUMIFS('Contact Hours'!H:H,'Contact Hours'!$A:$A,$A176,'Contact Hours'!$C:$C,$B176)</f>
        <v>0</v>
      </c>
      <c r="F176" s="171">
        <f>SUMIFS('Contact Hours'!I:I,'Contact Hours'!$A:$A,$A176,'Contact Hours'!$C:$C,$B176)</f>
        <v>0</v>
      </c>
      <c r="G176" s="171">
        <f>SUMIFS('Contact Hours'!J:J,'Contact Hours'!$A:$A,$A176,'Contact Hours'!$C:$C,$B176)</f>
        <v>0</v>
      </c>
      <c r="H176" s="171">
        <f>SUMIFS('Contact Hours'!K:K,'Contact Hours'!$A:$A,$A176,'Contact Hours'!$C:$C,$B176)</f>
        <v>660528</v>
      </c>
      <c r="I176" s="171">
        <f>SUMIFS('Contact Hours'!L:L,'Contact Hours'!$A:$A,$A176,'Contact Hours'!$C:$C,$B176)</f>
        <v>0</v>
      </c>
      <c r="J176" s="171">
        <f>SUMIFS('Contact Hours'!M:M,'Contact Hours'!$A:$A,$A176,'Contact Hours'!$C:$C,$B176)</f>
        <v>384</v>
      </c>
      <c r="K176" s="13">
        <f t="shared" si="28"/>
        <v>0</v>
      </c>
      <c r="L176" s="13">
        <f t="shared" si="29"/>
        <v>660912</v>
      </c>
      <c r="M176" s="13">
        <f t="shared" si="38"/>
        <v>0</v>
      </c>
      <c r="N176" s="13">
        <f t="shared" si="39"/>
        <v>66091.199999999997</v>
      </c>
      <c r="O176" s="13">
        <f t="shared" si="30"/>
        <v>0</v>
      </c>
      <c r="P176" s="13">
        <f t="shared" si="31"/>
        <v>727003.2</v>
      </c>
    </row>
    <row r="177" spans="1:16" x14ac:dyDescent="0.2">
      <c r="A177" s="11">
        <v>3634</v>
      </c>
      <c r="B177" s="12">
        <v>12</v>
      </c>
      <c r="C177" s="171">
        <f>SUMIFS('Contact Hours'!F:F,'Contact Hours'!$A:$A,$A177,'Contact Hours'!$C:$C,$B177)</f>
        <v>107040</v>
      </c>
      <c r="D177" s="171">
        <f>SUMIFS('Contact Hours'!G:G,'Contact Hours'!$A:$A,$A177,'Contact Hours'!$C:$C,$B177)</f>
        <v>0</v>
      </c>
      <c r="E177" s="171">
        <f>SUMIFS('Contact Hours'!H:H,'Contact Hours'!$A:$A,$A177,'Contact Hours'!$C:$C,$B177)</f>
        <v>0</v>
      </c>
      <c r="F177" s="171">
        <f>SUMIFS('Contact Hours'!I:I,'Contact Hours'!$A:$A,$A177,'Contact Hours'!$C:$C,$B177)</f>
        <v>79224</v>
      </c>
      <c r="G177" s="171">
        <f>SUMIFS('Contact Hours'!J:J,'Contact Hours'!$A:$A,$A177,'Contact Hours'!$C:$C,$B177)</f>
        <v>0</v>
      </c>
      <c r="H177" s="171">
        <f>SUMIFS('Contact Hours'!K:K,'Contact Hours'!$A:$A,$A177,'Contact Hours'!$C:$C,$B177)</f>
        <v>0</v>
      </c>
      <c r="I177" s="171">
        <f>SUMIFS('Contact Hours'!L:L,'Contact Hours'!$A:$A,$A177,'Contact Hours'!$C:$C,$B177)</f>
        <v>0</v>
      </c>
      <c r="J177" s="171">
        <f>SUMIFS('Contact Hours'!M:M,'Contact Hours'!$A:$A,$A177,'Contact Hours'!$C:$C,$B177)</f>
        <v>0</v>
      </c>
      <c r="K177" s="13">
        <f t="shared" si="28"/>
        <v>186264</v>
      </c>
      <c r="L177" s="13">
        <f t="shared" si="29"/>
        <v>0</v>
      </c>
      <c r="M177" s="13">
        <f t="shared" si="38"/>
        <v>0</v>
      </c>
      <c r="N177" s="13">
        <f t="shared" si="39"/>
        <v>0</v>
      </c>
      <c r="O177" s="13">
        <f t="shared" si="30"/>
        <v>186264</v>
      </c>
      <c r="P177" s="13">
        <f t="shared" si="31"/>
        <v>0</v>
      </c>
    </row>
    <row r="178" spans="1:16" x14ac:dyDescent="0.2">
      <c r="A178" s="11">
        <v>3634</v>
      </c>
      <c r="B178" s="12">
        <v>13</v>
      </c>
      <c r="C178" s="171">
        <f>SUMIFS('Contact Hours'!F:F,'Contact Hours'!$A:$A,$A178,'Contact Hours'!$C:$C,$B178)</f>
        <v>1728</v>
      </c>
      <c r="D178" s="171">
        <f>SUMIFS('Contact Hours'!G:G,'Contact Hours'!$A:$A,$A178,'Contact Hours'!$C:$C,$B178)</f>
        <v>0</v>
      </c>
      <c r="E178" s="171">
        <f>SUMIFS('Contact Hours'!H:H,'Contact Hours'!$A:$A,$A178,'Contact Hours'!$C:$C,$B178)</f>
        <v>0</v>
      </c>
      <c r="F178" s="171">
        <f>SUMIFS('Contact Hours'!I:I,'Contact Hours'!$A:$A,$A178,'Contact Hours'!$C:$C,$B178)</f>
        <v>0</v>
      </c>
      <c r="G178" s="171">
        <f>SUMIFS('Contact Hours'!J:J,'Contact Hours'!$A:$A,$A178,'Contact Hours'!$C:$C,$B178)</f>
        <v>0</v>
      </c>
      <c r="H178" s="171">
        <f>SUMIFS('Contact Hours'!K:K,'Contact Hours'!$A:$A,$A178,'Contact Hours'!$C:$C,$B178)</f>
        <v>0</v>
      </c>
      <c r="I178" s="171">
        <f>SUMIFS('Contact Hours'!L:L,'Contact Hours'!$A:$A,$A178,'Contact Hours'!$C:$C,$B178)</f>
        <v>0</v>
      </c>
      <c r="J178" s="171">
        <f>SUMIFS('Contact Hours'!M:M,'Contact Hours'!$A:$A,$A178,'Contact Hours'!$C:$C,$B178)</f>
        <v>0</v>
      </c>
      <c r="K178" s="13">
        <f t="shared" si="28"/>
        <v>1728</v>
      </c>
      <c r="L178" s="13">
        <f t="shared" si="29"/>
        <v>0</v>
      </c>
      <c r="M178" s="13">
        <f t="shared" si="38"/>
        <v>0</v>
      </c>
      <c r="N178" s="13">
        <f t="shared" si="39"/>
        <v>0</v>
      </c>
      <c r="O178" s="13">
        <f t="shared" si="30"/>
        <v>1728</v>
      </c>
      <c r="P178" s="13">
        <f t="shared" si="31"/>
        <v>0</v>
      </c>
    </row>
    <row r="179" spans="1:16" x14ac:dyDescent="0.2">
      <c r="A179" s="11">
        <v>3634</v>
      </c>
      <c r="B179" s="12">
        <v>14</v>
      </c>
      <c r="C179" s="171">
        <f>SUMIFS('Contact Hours'!F:F,'Contact Hours'!$A:$A,$A179,'Contact Hours'!$C:$C,$B179)</f>
        <v>0</v>
      </c>
      <c r="D179" s="171">
        <f>SUMIFS('Contact Hours'!G:G,'Contact Hours'!$A:$A,$A179,'Contact Hours'!$C:$C,$B179)</f>
        <v>0</v>
      </c>
      <c r="E179" s="171">
        <f>SUMIFS('Contact Hours'!H:H,'Contact Hours'!$A:$A,$A179,'Contact Hours'!$C:$C,$B179)</f>
        <v>0</v>
      </c>
      <c r="F179" s="171">
        <f>SUMIFS('Contact Hours'!I:I,'Contact Hours'!$A:$A,$A179,'Contact Hours'!$C:$C,$B179)</f>
        <v>0</v>
      </c>
      <c r="G179" s="171">
        <f>SUMIFS('Contact Hours'!J:J,'Contact Hours'!$A:$A,$A179,'Contact Hours'!$C:$C,$B179)</f>
        <v>0</v>
      </c>
      <c r="H179" s="171">
        <f>SUMIFS('Contact Hours'!K:K,'Contact Hours'!$A:$A,$A179,'Contact Hours'!$C:$C,$B179)</f>
        <v>41248</v>
      </c>
      <c r="I179" s="171">
        <f>SUMIFS('Contact Hours'!L:L,'Contact Hours'!$A:$A,$A179,'Contact Hours'!$C:$C,$B179)</f>
        <v>0</v>
      </c>
      <c r="J179" s="171">
        <f>SUMIFS('Contact Hours'!M:M,'Contact Hours'!$A:$A,$A179,'Contact Hours'!$C:$C,$B179)</f>
        <v>0</v>
      </c>
      <c r="K179" s="13">
        <f t="shared" si="28"/>
        <v>0</v>
      </c>
      <c r="L179" s="13">
        <f t="shared" si="29"/>
        <v>41248</v>
      </c>
      <c r="M179" s="13">
        <f t="shared" si="38"/>
        <v>0</v>
      </c>
      <c r="N179" s="13">
        <f t="shared" si="39"/>
        <v>4124.8</v>
      </c>
      <c r="O179" s="13">
        <f t="shared" si="30"/>
        <v>0</v>
      </c>
      <c r="P179" s="13">
        <f t="shared" si="31"/>
        <v>45372.800000000003</v>
      </c>
    </row>
    <row r="180" spans="1:16" x14ac:dyDescent="0.2">
      <c r="A180" s="11">
        <v>3634</v>
      </c>
      <c r="B180" s="12">
        <v>15</v>
      </c>
      <c r="C180" s="171">
        <f>SUMIFS('Contact Hours'!F:F,'Contact Hours'!$A:$A,$A180,'Contact Hours'!$C:$C,$B180)</f>
        <v>0</v>
      </c>
      <c r="D180" s="171">
        <f>SUMIFS('Contact Hours'!G:G,'Contact Hours'!$A:$A,$A180,'Contact Hours'!$C:$C,$B180)</f>
        <v>0</v>
      </c>
      <c r="E180" s="171">
        <f>SUMIFS('Contact Hours'!H:H,'Contact Hours'!$A:$A,$A180,'Contact Hours'!$C:$C,$B180)</f>
        <v>0</v>
      </c>
      <c r="F180" s="171">
        <f>SUMIFS('Contact Hours'!I:I,'Contact Hours'!$A:$A,$A180,'Contact Hours'!$C:$C,$B180)</f>
        <v>0</v>
      </c>
      <c r="G180" s="171">
        <f>SUMIFS('Contact Hours'!J:J,'Contact Hours'!$A:$A,$A180,'Contact Hours'!$C:$C,$B180)</f>
        <v>0</v>
      </c>
      <c r="H180" s="171">
        <f>SUMIFS('Contact Hours'!K:K,'Contact Hours'!$A:$A,$A180,'Contact Hours'!$C:$C,$B180)</f>
        <v>0</v>
      </c>
      <c r="I180" s="171">
        <f>SUMIFS('Contact Hours'!L:L,'Contact Hours'!$A:$A,$A180,'Contact Hours'!$C:$C,$B180)</f>
        <v>0</v>
      </c>
      <c r="J180" s="171">
        <f>SUMIFS('Contact Hours'!M:M,'Contact Hours'!$A:$A,$A180,'Contact Hours'!$C:$C,$B180)</f>
        <v>0</v>
      </c>
      <c r="K180" s="13">
        <f t="shared" si="28"/>
        <v>0</v>
      </c>
      <c r="L180" s="13">
        <f t="shared" si="29"/>
        <v>0</v>
      </c>
      <c r="M180" s="13">
        <f t="shared" si="38"/>
        <v>0</v>
      </c>
      <c r="N180" s="13">
        <f t="shared" si="39"/>
        <v>0</v>
      </c>
      <c r="O180" s="13">
        <f t="shared" si="30"/>
        <v>0</v>
      </c>
      <c r="P180" s="13">
        <f t="shared" si="31"/>
        <v>0</v>
      </c>
    </row>
    <row r="181" spans="1:16" x14ac:dyDescent="0.2">
      <c r="A181" s="11">
        <v>3634</v>
      </c>
      <c r="B181" s="12">
        <v>16</v>
      </c>
      <c r="C181" s="171">
        <f>SUMIFS('Contact Hours'!F:F,'Contact Hours'!$A:$A,$A181,'Contact Hours'!$C:$C,$B181)</f>
        <v>0</v>
      </c>
      <c r="D181" s="171">
        <f>SUMIFS('Contact Hours'!G:G,'Contact Hours'!$A:$A,$A181,'Contact Hours'!$C:$C,$B181)</f>
        <v>0</v>
      </c>
      <c r="E181" s="171">
        <f>SUMIFS('Contact Hours'!H:H,'Contact Hours'!$A:$A,$A181,'Contact Hours'!$C:$C,$B181)</f>
        <v>0</v>
      </c>
      <c r="F181" s="171">
        <f>SUMIFS('Contact Hours'!I:I,'Contact Hours'!$A:$A,$A181,'Contact Hours'!$C:$C,$B181)</f>
        <v>0</v>
      </c>
      <c r="G181" s="171">
        <f>SUMIFS('Contact Hours'!J:J,'Contact Hours'!$A:$A,$A181,'Contact Hours'!$C:$C,$B181)</f>
        <v>0</v>
      </c>
      <c r="H181" s="171">
        <f>SUMIFS('Contact Hours'!K:K,'Contact Hours'!$A:$A,$A181,'Contact Hours'!$C:$C,$B181)</f>
        <v>21856</v>
      </c>
      <c r="I181" s="171">
        <f>SUMIFS('Contact Hours'!L:L,'Contact Hours'!$A:$A,$A181,'Contact Hours'!$C:$C,$B181)</f>
        <v>0</v>
      </c>
      <c r="J181" s="171">
        <f>SUMIFS('Contact Hours'!M:M,'Contact Hours'!$A:$A,$A181,'Contact Hours'!$C:$C,$B181)</f>
        <v>0</v>
      </c>
      <c r="K181" s="13">
        <f t="shared" si="28"/>
        <v>0</v>
      </c>
      <c r="L181" s="13">
        <f t="shared" si="29"/>
        <v>21856</v>
      </c>
      <c r="M181" s="13">
        <f t="shared" si="38"/>
        <v>0</v>
      </c>
      <c r="N181" s="13">
        <f t="shared" si="39"/>
        <v>2185.6</v>
      </c>
      <c r="O181" s="13">
        <f t="shared" si="30"/>
        <v>0</v>
      </c>
      <c r="P181" s="13">
        <f t="shared" si="31"/>
        <v>24041.599999999999</v>
      </c>
    </row>
    <row r="182" spans="1:16" x14ac:dyDescent="0.2">
      <c r="A182" s="11">
        <v>3634</v>
      </c>
      <c r="B182" s="12">
        <v>17</v>
      </c>
      <c r="C182" s="171">
        <f>SUMIFS('Contact Hours'!F:F,'Contact Hours'!$A:$A,$A182,'Contact Hours'!$C:$C,$B182)</f>
        <v>0</v>
      </c>
      <c r="D182" s="171">
        <f>SUMIFS('Contact Hours'!G:G,'Contact Hours'!$A:$A,$A182,'Contact Hours'!$C:$C,$B182)</f>
        <v>0</v>
      </c>
      <c r="E182" s="171">
        <f>SUMIFS('Contact Hours'!H:H,'Contact Hours'!$A:$A,$A182,'Contact Hours'!$C:$C,$B182)</f>
        <v>0</v>
      </c>
      <c r="F182" s="171">
        <f>SUMIFS('Contact Hours'!I:I,'Contact Hours'!$A:$A,$A182,'Contact Hours'!$C:$C,$B182)</f>
        <v>0</v>
      </c>
      <c r="G182" s="171">
        <f>SUMIFS('Contact Hours'!J:J,'Contact Hours'!$A:$A,$A182,'Contact Hours'!$C:$C,$B182)</f>
        <v>0</v>
      </c>
      <c r="H182" s="171">
        <f>SUMIFS('Contact Hours'!K:K,'Contact Hours'!$A:$A,$A182,'Contact Hours'!$C:$C,$B182)</f>
        <v>0</v>
      </c>
      <c r="I182" s="171">
        <f>SUMIFS('Contact Hours'!L:L,'Contact Hours'!$A:$A,$A182,'Contact Hours'!$C:$C,$B182)</f>
        <v>0</v>
      </c>
      <c r="J182" s="171">
        <f>SUMIFS('Contact Hours'!M:M,'Contact Hours'!$A:$A,$A182,'Contact Hours'!$C:$C,$B182)</f>
        <v>0</v>
      </c>
      <c r="K182" s="13">
        <f t="shared" si="28"/>
        <v>0</v>
      </c>
      <c r="L182" s="13">
        <f t="shared" si="29"/>
        <v>0</v>
      </c>
      <c r="M182" s="13">
        <f t="shared" si="38"/>
        <v>0</v>
      </c>
      <c r="N182" s="13">
        <f t="shared" si="39"/>
        <v>0</v>
      </c>
      <c r="O182" s="13">
        <f t="shared" si="30"/>
        <v>0</v>
      </c>
      <c r="P182" s="13">
        <f t="shared" si="31"/>
        <v>0</v>
      </c>
    </row>
    <row r="183" spans="1:16" x14ac:dyDescent="0.2">
      <c r="A183" s="11">
        <v>3634</v>
      </c>
      <c r="B183" s="12">
        <v>18</v>
      </c>
      <c r="C183" s="171">
        <f>SUMIFS('Contact Hours'!F:F,'Contact Hours'!$A:$A,$A183,'Contact Hours'!$C:$C,$B183)</f>
        <v>0</v>
      </c>
      <c r="D183" s="171">
        <f>SUMIFS('Contact Hours'!G:G,'Contact Hours'!$A:$A,$A183,'Contact Hours'!$C:$C,$B183)</f>
        <v>0</v>
      </c>
      <c r="E183" s="171">
        <f>SUMIFS('Contact Hours'!H:H,'Contact Hours'!$A:$A,$A183,'Contact Hours'!$C:$C,$B183)</f>
        <v>0</v>
      </c>
      <c r="F183" s="171">
        <f>SUMIFS('Contact Hours'!I:I,'Contact Hours'!$A:$A,$A183,'Contact Hours'!$C:$C,$B183)</f>
        <v>0</v>
      </c>
      <c r="G183" s="171">
        <f>SUMIFS('Contact Hours'!J:J,'Contact Hours'!$A:$A,$A183,'Contact Hours'!$C:$C,$B183)</f>
        <v>0</v>
      </c>
      <c r="H183" s="171">
        <f>SUMIFS('Contact Hours'!K:K,'Contact Hours'!$A:$A,$A183,'Contact Hours'!$C:$C,$B183)</f>
        <v>0</v>
      </c>
      <c r="I183" s="171">
        <f>SUMIFS('Contact Hours'!L:L,'Contact Hours'!$A:$A,$A183,'Contact Hours'!$C:$C,$B183)</f>
        <v>0</v>
      </c>
      <c r="J183" s="171">
        <f>SUMIFS('Contact Hours'!M:M,'Contact Hours'!$A:$A,$A183,'Contact Hours'!$C:$C,$B183)</f>
        <v>0</v>
      </c>
      <c r="K183" s="13">
        <f t="shared" si="28"/>
        <v>0</v>
      </c>
      <c r="L183" s="13">
        <f t="shared" si="29"/>
        <v>0</v>
      </c>
      <c r="M183" s="13">
        <f t="shared" si="38"/>
        <v>0</v>
      </c>
      <c r="N183" s="13">
        <f t="shared" si="39"/>
        <v>0</v>
      </c>
      <c r="O183" s="13">
        <f t="shared" si="30"/>
        <v>0</v>
      </c>
      <c r="P183" s="13">
        <f t="shared" si="31"/>
        <v>0</v>
      </c>
    </row>
    <row r="184" spans="1:16" x14ac:dyDescent="0.2">
      <c r="A184" s="11">
        <v>3634</v>
      </c>
      <c r="B184" s="12">
        <v>19</v>
      </c>
      <c r="C184" s="171">
        <f>SUMIFS('Contact Hours'!F:F,'Contact Hours'!$A:$A,$A184,'Contact Hours'!$C:$C,$B184)</f>
        <v>0</v>
      </c>
      <c r="D184" s="171">
        <f>SUMIFS('Contact Hours'!G:G,'Contact Hours'!$A:$A,$A184,'Contact Hours'!$C:$C,$B184)</f>
        <v>85664</v>
      </c>
      <c r="E184" s="171">
        <f>SUMIFS('Contact Hours'!H:H,'Contact Hours'!$A:$A,$A184,'Contact Hours'!$C:$C,$B184)</f>
        <v>38668</v>
      </c>
      <c r="F184" s="171">
        <f>SUMIFS('Contact Hours'!I:I,'Contact Hours'!$A:$A,$A184,'Contact Hours'!$C:$C,$B184)</f>
        <v>0</v>
      </c>
      <c r="G184" s="171">
        <f>SUMIFS('Contact Hours'!J:J,'Contact Hours'!$A:$A,$A184,'Contact Hours'!$C:$C,$B184)</f>
        <v>0</v>
      </c>
      <c r="H184" s="171">
        <f>SUMIFS('Contact Hours'!K:K,'Contact Hours'!$A:$A,$A184,'Contact Hours'!$C:$C,$B184)</f>
        <v>12432</v>
      </c>
      <c r="I184" s="171">
        <f>SUMIFS('Contact Hours'!L:L,'Contact Hours'!$A:$A,$A184,'Contact Hours'!$C:$C,$B184)</f>
        <v>0</v>
      </c>
      <c r="J184" s="171">
        <f>SUMIFS('Contact Hours'!M:M,'Contact Hours'!$A:$A,$A184,'Contact Hours'!$C:$C,$B184)</f>
        <v>0</v>
      </c>
      <c r="K184" s="13">
        <f t="shared" si="28"/>
        <v>124332</v>
      </c>
      <c r="L184" s="13">
        <f t="shared" si="29"/>
        <v>12432</v>
      </c>
      <c r="M184" s="13">
        <f t="shared" si="38"/>
        <v>12433.2</v>
      </c>
      <c r="N184" s="13">
        <f t="shared" si="39"/>
        <v>1243.2</v>
      </c>
      <c r="O184" s="13">
        <f t="shared" si="30"/>
        <v>136765.20000000001</v>
      </c>
      <c r="P184" s="13">
        <f t="shared" si="31"/>
        <v>13675.2</v>
      </c>
    </row>
    <row r="185" spans="1:16" x14ac:dyDescent="0.2">
      <c r="A185" s="11">
        <v>3634</v>
      </c>
      <c r="B185" s="12">
        <v>20</v>
      </c>
      <c r="C185" s="171">
        <f>SUMIFS('Contact Hours'!F:F,'Contact Hours'!$A:$A,$A185,'Contact Hours'!$C:$C,$B185)</f>
        <v>0</v>
      </c>
      <c r="D185" s="171">
        <f>SUMIFS('Contact Hours'!G:G,'Contact Hours'!$A:$A,$A185,'Contact Hours'!$C:$C,$B185)</f>
        <v>0</v>
      </c>
      <c r="E185" s="171">
        <f>SUMIFS('Contact Hours'!H:H,'Contact Hours'!$A:$A,$A185,'Contact Hours'!$C:$C,$B185)</f>
        <v>0</v>
      </c>
      <c r="F185" s="171">
        <f>SUMIFS('Contact Hours'!I:I,'Contact Hours'!$A:$A,$A185,'Contact Hours'!$C:$C,$B185)</f>
        <v>0</v>
      </c>
      <c r="G185" s="171">
        <f>SUMIFS('Contact Hours'!J:J,'Contact Hours'!$A:$A,$A185,'Contact Hours'!$C:$C,$B185)</f>
        <v>242960</v>
      </c>
      <c r="H185" s="171">
        <f>SUMIFS('Contact Hours'!K:K,'Contact Hours'!$A:$A,$A185,'Contact Hours'!$C:$C,$B185)</f>
        <v>0</v>
      </c>
      <c r="I185" s="171">
        <f>SUMIFS('Contact Hours'!L:L,'Contact Hours'!$A:$A,$A185,'Contact Hours'!$C:$C,$B185)</f>
        <v>0</v>
      </c>
      <c r="J185" s="171">
        <f>SUMIFS('Contact Hours'!M:M,'Contact Hours'!$A:$A,$A185,'Contact Hours'!$C:$C,$B185)</f>
        <v>0</v>
      </c>
      <c r="K185" s="13">
        <f t="shared" si="28"/>
        <v>0</v>
      </c>
      <c r="L185" s="13">
        <f t="shared" si="29"/>
        <v>242960</v>
      </c>
      <c r="M185" s="13">
        <f t="shared" si="38"/>
        <v>0</v>
      </c>
      <c r="N185" s="13">
        <f t="shared" si="39"/>
        <v>0</v>
      </c>
      <c r="O185" s="13">
        <f t="shared" si="30"/>
        <v>0</v>
      </c>
      <c r="P185" s="13">
        <f t="shared" si="31"/>
        <v>242960</v>
      </c>
    </row>
    <row r="186" spans="1:16" x14ac:dyDescent="0.2">
      <c r="A186" s="11">
        <v>3634</v>
      </c>
      <c r="B186" s="12">
        <v>21</v>
      </c>
      <c r="C186" s="171">
        <f>SUMIFS('Contact Hours'!F:F,'Contact Hours'!$A:$A,$A186,'Contact Hours'!$C:$C,$B186)</f>
        <v>0</v>
      </c>
      <c r="D186" s="171">
        <f>SUMIFS('Contact Hours'!G:G,'Contact Hours'!$A:$A,$A186,'Contact Hours'!$C:$C,$B186)</f>
        <v>0</v>
      </c>
      <c r="E186" s="171">
        <f>SUMIFS('Contact Hours'!H:H,'Contact Hours'!$A:$A,$A186,'Contact Hours'!$C:$C,$B186)</f>
        <v>0</v>
      </c>
      <c r="F186" s="171">
        <f>SUMIFS('Contact Hours'!I:I,'Contact Hours'!$A:$A,$A186,'Contact Hours'!$C:$C,$B186)</f>
        <v>0</v>
      </c>
      <c r="G186" s="171">
        <f>SUMIFS('Contact Hours'!J:J,'Contact Hours'!$A:$A,$A186,'Contact Hours'!$C:$C,$B186)</f>
        <v>297248</v>
      </c>
      <c r="H186" s="171">
        <f>SUMIFS('Contact Hours'!K:K,'Contact Hours'!$A:$A,$A186,'Contact Hours'!$C:$C,$B186)</f>
        <v>0</v>
      </c>
      <c r="I186" s="171">
        <f>SUMIFS('Contact Hours'!L:L,'Contact Hours'!$A:$A,$A186,'Contact Hours'!$C:$C,$B186)</f>
        <v>0</v>
      </c>
      <c r="J186" s="171">
        <f>SUMIFS('Contact Hours'!M:M,'Contact Hours'!$A:$A,$A186,'Contact Hours'!$C:$C,$B186)</f>
        <v>0</v>
      </c>
      <c r="K186" s="13">
        <f t="shared" si="28"/>
        <v>0</v>
      </c>
      <c r="L186" s="13">
        <f t="shared" si="29"/>
        <v>297248</v>
      </c>
      <c r="M186" s="13">
        <f t="shared" si="38"/>
        <v>0</v>
      </c>
      <c r="N186" s="13">
        <f t="shared" si="39"/>
        <v>0</v>
      </c>
      <c r="O186" s="13">
        <f t="shared" si="30"/>
        <v>0</v>
      </c>
      <c r="P186" s="13">
        <f t="shared" si="31"/>
        <v>297248</v>
      </c>
    </row>
    <row r="187" spans="1:16" x14ac:dyDescent="0.2">
      <c r="A187" s="11">
        <v>3634</v>
      </c>
      <c r="B187" s="12">
        <v>22</v>
      </c>
      <c r="C187" s="171">
        <f>SUMIFS('Contact Hours'!F:F,'Contact Hours'!$A:$A,$A187,'Contact Hours'!$C:$C,$B187)</f>
        <v>0</v>
      </c>
      <c r="D187" s="171">
        <f>SUMIFS('Contact Hours'!G:G,'Contact Hours'!$A:$A,$A187,'Contact Hours'!$C:$C,$B187)</f>
        <v>0</v>
      </c>
      <c r="E187" s="171">
        <f>SUMIFS('Contact Hours'!H:H,'Contact Hours'!$A:$A,$A187,'Contact Hours'!$C:$C,$B187)</f>
        <v>0</v>
      </c>
      <c r="F187" s="171">
        <f>SUMIFS('Contact Hours'!I:I,'Contact Hours'!$A:$A,$A187,'Contact Hours'!$C:$C,$B187)</f>
        <v>0</v>
      </c>
      <c r="G187" s="171">
        <f>SUMIFS('Contact Hours'!J:J,'Contact Hours'!$A:$A,$A187,'Contact Hours'!$C:$C,$B187)</f>
        <v>99200</v>
      </c>
      <c r="H187" s="171">
        <f>SUMIFS('Contact Hours'!K:K,'Contact Hours'!$A:$A,$A187,'Contact Hours'!$C:$C,$B187)</f>
        <v>0</v>
      </c>
      <c r="I187" s="171">
        <f>SUMIFS('Contact Hours'!L:L,'Contact Hours'!$A:$A,$A187,'Contact Hours'!$C:$C,$B187)</f>
        <v>0</v>
      </c>
      <c r="J187" s="171">
        <f>SUMIFS('Contact Hours'!M:M,'Contact Hours'!$A:$A,$A187,'Contact Hours'!$C:$C,$B187)</f>
        <v>0</v>
      </c>
      <c r="K187" s="13">
        <f t="shared" si="28"/>
        <v>0</v>
      </c>
      <c r="L187" s="13">
        <f t="shared" si="29"/>
        <v>99200</v>
      </c>
      <c r="M187" s="13">
        <f t="shared" si="38"/>
        <v>0</v>
      </c>
      <c r="N187" s="13">
        <f t="shared" si="39"/>
        <v>0</v>
      </c>
      <c r="O187" s="13">
        <f t="shared" si="30"/>
        <v>0</v>
      </c>
      <c r="P187" s="13">
        <f t="shared" si="31"/>
        <v>99200</v>
      </c>
    </row>
    <row r="188" spans="1:16" x14ac:dyDescent="0.2">
      <c r="A188" s="11">
        <v>3634</v>
      </c>
      <c r="B188" s="12">
        <v>23</v>
      </c>
      <c r="C188" s="171">
        <f>SUMIFS('Contact Hours'!F:F,'Contact Hours'!$A:$A,$A188,'Contact Hours'!$C:$C,$B188)</f>
        <v>0</v>
      </c>
      <c r="D188" s="171">
        <f>SUMIFS('Contact Hours'!G:G,'Contact Hours'!$A:$A,$A188,'Contact Hours'!$C:$C,$B188)</f>
        <v>0</v>
      </c>
      <c r="E188" s="171">
        <f>SUMIFS('Contact Hours'!H:H,'Contact Hours'!$A:$A,$A188,'Contact Hours'!$C:$C,$B188)</f>
        <v>0</v>
      </c>
      <c r="F188" s="171">
        <f>SUMIFS('Contact Hours'!I:I,'Contact Hours'!$A:$A,$A188,'Contact Hours'!$C:$C,$B188)</f>
        <v>0</v>
      </c>
      <c r="G188" s="171">
        <f>SUMIFS('Contact Hours'!J:J,'Contact Hours'!$A:$A,$A188,'Contact Hours'!$C:$C,$B188)</f>
        <v>0</v>
      </c>
      <c r="H188" s="171">
        <f>SUMIFS('Contact Hours'!K:K,'Contact Hours'!$A:$A,$A188,'Contact Hours'!$C:$C,$B188)</f>
        <v>0</v>
      </c>
      <c r="I188" s="171">
        <f>SUMIFS('Contact Hours'!L:L,'Contact Hours'!$A:$A,$A188,'Contact Hours'!$C:$C,$B188)</f>
        <v>0</v>
      </c>
      <c r="J188" s="171">
        <f>SUMIFS('Contact Hours'!M:M,'Contact Hours'!$A:$A,$A188,'Contact Hours'!$C:$C,$B188)</f>
        <v>0</v>
      </c>
      <c r="K188" s="13">
        <f t="shared" si="28"/>
        <v>0</v>
      </c>
      <c r="L188" s="13">
        <f t="shared" si="29"/>
        <v>0</v>
      </c>
      <c r="M188" s="13">
        <f t="shared" si="38"/>
        <v>0</v>
      </c>
      <c r="N188" s="13">
        <f t="shared" si="39"/>
        <v>0</v>
      </c>
      <c r="O188" s="13">
        <f t="shared" si="30"/>
        <v>0</v>
      </c>
      <c r="P188" s="13">
        <f t="shared" si="31"/>
        <v>0</v>
      </c>
    </row>
    <row r="189" spans="1:16" x14ac:dyDescent="0.2">
      <c r="A189" s="11">
        <v>3634</v>
      </c>
      <c r="B189" s="12">
        <v>24</v>
      </c>
      <c r="C189" s="171">
        <f>SUMIFS('Contact Hours'!F:F,'Contact Hours'!$A:$A,$A189,'Contact Hours'!$C:$C,$B189)</f>
        <v>9456</v>
      </c>
      <c r="D189" s="171">
        <f>SUMIFS('Contact Hours'!G:G,'Contact Hours'!$A:$A,$A189,'Contact Hours'!$C:$C,$B189)</f>
        <v>0</v>
      </c>
      <c r="E189" s="171">
        <f>SUMIFS('Contact Hours'!H:H,'Contact Hours'!$A:$A,$A189,'Contact Hours'!$C:$C,$B189)</f>
        <v>0</v>
      </c>
      <c r="F189" s="171">
        <f>SUMIFS('Contact Hours'!I:I,'Contact Hours'!$A:$A,$A189,'Contact Hours'!$C:$C,$B189)</f>
        <v>0</v>
      </c>
      <c r="G189" s="171">
        <f>SUMIFS('Contact Hours'!J:J,'Contact Hours'!$A:$A,$A189,'Contact Hours'!$C:$C,$B189)</f>
        <v>432</v>
      </c>
      <c r="H189" s="171">
        <f>SUMIFS('Contact Hours'!K:K,'Contact Hours'!$A:$A,$A189,'Contact Hours'!$C:$C,$B189)</f>
        <v>0</v>
      </c>
      <c r="I189" s="171">
        <f>SUMIFS('Contact Hours'!L:L,'Contact Hours'!$A:$A,$A189,'Contact Hours'!$C:$C,$B189)</f>
        <v>0</v>
      </c>
      <c r="J189" s="171">
        <f>SUMIFS('Contact Hours'!M:M,'Contact Hours'!$A:$A,$A189,'Contact Hours'!$C:$C,$B189)</f>
        <v>0</v>
      </c>
      <c r="K189" s="13">
        <f t="shared" si="28"/>
        <v>9456</v>
      </c>
      <c r="L189" s="13">
        <f t="shared" si="29"/>
        <v>432</v>
      </c>
      <c r="M189" s="13">
        <f t="shared" si="38"/>
        <v>0</v>
      </c>
      <c r="N189" s="13">
        <f t="shared" si="39"/>
        <v>0</v>
      </c>
      <c r="O189" s="13">
        <f t="shared" si="30"/>
        <v>9456</v>
      </c>
      <c r="P189" s="13">
        <f t="shared" si="31"/>
        <v>432</v>
      </c>
    </row>
    <row r="190" spans="1:16" x14ac:dyDescent="0.2">
      <c r="A190" s="11">
        <v>3634</v>
      </c>
      <c r="B190" s="12">
        <v>25</v>
      </c>
      <c r="C190" s="171">
        <f>SUMIFS('Contact Hours'!F:F,'Contact Hours'!$A:$A,$A190,'Contact Hours'!$C:$C,$B190)</f>
        <v>53568</v>
      </c>
      <c r="D190" s="171">
        <f>SUMIFS('Contact Hours'!G:G,'Contact Hours'!$A:$A,$A190,'Contact Hours'!$C:$C,$B190)</f>
        <v>0</v>
      </c>
      <c r="E190" s="171">
        <f>SUMIFS('Contact Hours'!H:H,'Contact Hours'!$A:$A,$A190,'Contact Hours'!$C:$C,$B190)</f>
        <v>0</v>
      </c>
      <c r="F190" s="171">
        <f>SUMIFS('Contact Hours'!I:I,'Contact Hours'!$A:$A,$A190,'Contact Hours'!$C:$C,$B190)</f>
        <v>0</v>
      </c>
      <c r="G190" s="171">
        <f>SUMIFS('Contact Hours'!J:J,'Contact Hours'!$A:$A,$A190,'Contact Hours'!$C:$C,$B190)</f>
        <v>0</v>
      </c>
      <c r="H190" s="171">
        <f>SUMIFS('Contact Hours'!K:K,'Contact Hours'!$A:$A,$A190,'Contact Hours'!$C:$C,$B190)</f>
        <v>0</v>
      </c>
      <c r="I190" s="171">
        <f>SUMIFS('Contact Hours'!L:L,'Contact Hours'!$A:$A,$A190,'Contact Hours'!$C:$C,$B190)</f>
        <v>0</v>
      </c>
      <c r="J190" s="171">
        <f>SUMIFS('Contact Hours'!M:M,'Contact Hours'!$A:$A,$A190,'Contact Hours'!$C:$C,$B190)</f>
        <v>0</v>
      </c>
      <c r="K190" s="13">
        <f t="shared" si="28"/>
        <v>53568</v>
      </c>
      <c r="L190" s="13">
        <f t="shared" si="29"/>
        <v>0</v>
      </c>
      <c r="M190" s="13">
        <f t="shared" si="38"/>
        <v>0</v>
      </c>
      <c r="N190" s="13">
        <f t="shared" si="39"/>
        <v>0</v>
      </c>
      <c r="O190" s="13">
        <f t="shared" si="30"/>
        <v>53568</v>
      </c>
      <c r="P190" s="13">
        <f t="shared" si="31"/>
        <v>0</v>
      </c>
    </row>
    <row r="191" spans="1:16" x14ac:dyDescent="0.2">
      <c r="A191" s="11">
        <v>3634</v>
      </c>
      <c r="B191" s="12">
        <v>26</v>
      </c>
      <c r="C191" s="171">
        <f>SUMIFS('Contact Hours'!F:F,'Contact Hours'!$A:$A,$A191,'Contact Hours'!$C:$C,$B191)</f>
        <v>0</v>
      </c>
      <c r="D191" s="171">
        <f>SUMIFS('Contact Hours'!G:G,'Contact Hours'!$A:$A,$A191,'Contact Hours'!$C:$C,$B191)</f>
        <v>0</v>
      </c>
      <c r="E191" s="171">
        <f>SUMIFS('Contact Hours'!H:H,'Contact Hours'!$A:$A,$A191,'Contact Hours'!$C:$C,$B191)</f>
        <v>0</v>
      </c>
      <c r="F191" s="171">
        <f>SUMIFS('Contact Hours'!I:I,'Contact Hours'!$A:$A,$A191,'Contact Hours'!$C:$C,$B191)</f>
        <v>0</v>
      </c>
      <c r="G191" s="171">
        <f>SUMIFS('Contact Hours'!J:J,'Contact Hours'!$A:$A,$A191,'Contact Hours'!$C:$C,$B191)</f>
        <v>40752</v>
      </c>
      <c r="H191" s="171">
        <f>SUMIFS('Contact Hours'!K:K,'Contact Hours'!$A:$A,$A191,'Contact Hours'!$C:$C,$B191)</f>
        <v>0</v>
      </c>
      <c r="I191" s="171">
        <f>SUMIFS('Contact Hours'!L:L,'Contact Hours'!$A:$A,$A191,'Contact Hours'!$C:$C,$B191)</f>
        <v>0</v>
      </c>
      <c r="J191" s="171">
        <f>SUMIFS('Contact Hours'!M:M,'Contact Hours'!$A:$A,$A191,'Contact Hours'!$C:$C,$B191)</f>
        <v>0</v>
      </c>
      <c r="K191" s="13">
        <f t="shared" si="28"/>
        <v>0</v>
      </c>
      <c r="L191" s="13">
        <f t="shared" si="29"/>
        <v>40752</v>
      </c>
      <c r="M191" s="13">
        <f t="shared" si="38"/>
        <v>0</v>
      </c>
      <c r="N191" s="13">
        <f t="shared" si="39"/>
        <v>0</v>
      </c>
      <c r="O191" s="13">
        <f t="shared" si="30"/>
        <v>0</v>
      </c>
      <c r="P191" s="13">
        <f t="shared" si="31"/>
        <v>40752</v>
      </c>
    </row>
    <row r="192" spans="1:16" x14ac:dyDescent="0.2">
      <c r="A192" s="11">
        <v>3634</v>
      </c>
      <c r="B192" s="12">
        <v>27</v>
      </c>
      <c r="C192" s="171">
        <f>SUMIFS('Contact Hours'!F:F,'Contact Hours'!$A:$A,$A192,'Contact Hours'!$C:$C,$B192)</f>
        <v>0</v>
      </c>
      <c r="D192" s="171">
        <f>SUMIFS('Contact Hours'!G:G,'Contact Hours'!$A:$A,$A192,'Contact Hours'!$C:$C,$B192)</f>
        <v>0</v>
      </c>
      <c r="E192" s="171">
        <f>SUMIFS('Contact Hours'!H:H,'Contact Hours'!$A:$A,$A192,'Contact Hours'!$C:$C,$B192)</f>
        <v>0</v>
      </c>
      <c r="F192" s="171">
        <f>SUMIFS('Contact Hours'!I:I,'Contact Hours'!$A:$A,$A192,'Contact Hours'!$C:$C,$B192)</f>
        <v>0</v>
      </c>
      <c r="G192" s="171">
        <f>SUMIFS('Contact Hours'!J:J,'Contact Hours'!$A:$A,$A192,'Contact Hours'!$C:$C,$B192)</f>
        <v>0</v>
      </c>
      <c r="H192" s="171">
        <f>SUMIFS('Contact Hours'!K:K,'Contact Hours'!$A:$A,$A192,'Contact Hours'!$C:$C,$B192)</f>
        <v>0</v>
      </c>
      <c r="I192" s="171">
        <f>SUMIFS('Contact Hours'!L:L,'Contact Hours'!$A:$A,$A192,'Contact Hours'!$C:$C,$B192)</f>
        <v>0</v>
      </c>
      <c r="J192" s="171">
        <f>SUMIFS('Contact Hours'!M:M,'Contact Hours'!$A:$A,$A192,'Contact Hours'!$C:$C,$B192)</f>
        <v>0</v>
      </c>
      <c r="K192" s="13">
        <f t="shared" si="28"/>
        <v>0</v>
      </c>
      <c r="L192" s="13">
        <f t="shared" si="29"/>
        <v>0</v>
      </c>
      <c r="M192" s="13">
        <f t="shared" si="38"/>
        <v>0</v>
      </c>
      <c r="N192" s="13">
        <f t="shared" si="39"/>
        <v>0</v>
      </c>
      <c r="O192" s="13">
        <f t="shared" si="30"/>
        <v>0</v>
      </c>
      <c r="P192" s="13">
        <f t="shared" si="31"/>
        <v>0</v>
      </c>
    </row>
    <row r="193" spans="1:16" x14ac:dyDescent="0.2">
      <c r="A193" s="11">
        <v>203634</v>
      </c>
      <c r="B193" s="12">
        <v>1</v>
      </c>
      <c r="C193" s="171">
        <f>SUMIFS('Contact Hours'!F:F,'Contact Hours'!$A:$A,$A193,'Contact Hours'!$C:$C,$B193)</f>
        <v>0</v>
      </c>
      <c r="D193" s="171">
        <f>SUMIFS('Contact Hours'!G:G,'Contact Hours'!$A:$A,$A193,'Contact Hours'!$C:$C,$B193)</f>
        <v>0</v>
      </c>
      <c r="E193" s="171">
        <f>SUMIFS('Contact Hours'!H:H,'Contact Hours'!$A:$A,$A193,'Contact Hours'!$C:$C,$B193)</f>
        <v>0</v>
      </c>
      <c r="F193" s="171">
        <f>SUMIFS('Contact Hours'!I:I,'Contact Hours'!$A:$A,$A193,'Contact Hours'!$C:$C,$B193)</f>
        <v>0</v>
      </c>
      <c r="G193" s="171">
        <f>SUMIFS('Contact Hours'!J:J,'Contact Hours'!$A:$A,$A193,'Contact Hours'!$C:$C,$B193)</f>
        <v>0</v>
      </c>
      <c r="H193" s="171">
        <f>SUMIFS('Contact Hours'!K:K,'Contact Hours'!$A:$A,$A193,'Contact Hours'!$C:$C,$B193)</f>
        <v>0</v>
      </c>
      <c r="I193" s="171">
        <f>SUMIFS('Contact Hours'!L:L,'Contact Hours'!$A:$A,$A193,'Contact Hours'!$C:$C,$B193)</f>
        <v>0</v>
      </c>
      <c r="J193" s="171">
        <f>SUMIFS('Contact Hours'!M:M,'Contact Hours'!$A:$A,$A193,'Contact Hours'!$C:$C,$B193)</f>
        <v>0</v>
      </c>
      <c r="K193" s="13">
        <f t="shared" ref="K193:K219" si="40">SUM(C193:F193)</f>
        <v>0</v>
      </c>
      <c r="L193" s="13">
        <f t="shared" ref="L193:L219" si="41">SUM(G193:J193)</f>
        <v>0</v>
      </c>
      <c r="M193" s="13">
        <f t="shared" ref="M193:M219" si="42">IF(B193&lt;28,D193+E193,0)*0.1</f>
        <v>0</v>
      </c>
      <c r="N193" s="13">
        <f t="shared" ref="N193:N219" si="43">IF(B193&lt;28,H193+J193,0)*0.1</f>
        <v>0</v>
      </c>
      <c r="O193" s="13">
        <f t="shared" ref="O193:O219" si="44">K193+M193</f>
        <v>0</v>
      </c>
      <c r="P193" s="13">
        <f t="shared" ref="P193:P219" si="45">L193+N193</f>
        <v>0</v>
      </c>
    </row>
    <row r="194" spans="1:16" x14ac:dyDescent="0.2">
      <c r="A194" s="11">
        <v>203634</v>
      </c>
      <c r="B194" s="12">
        <v>2</v>
      </c>
      <c r="C194" s="171">
        <f>SUMIFS('Contact Hours'!F:F,'Contact Hours'!$A:$A,$A194,'Contact Hours'!$C:$C,$B194)</f>
        <v>0</v>
      </c>
      <c r="D194" s="171">
        <f>SUMIFS('Contact Hours'!G:G,'Contact Hours'!$A:$A,$A194,'Contact Hours'!$C:$C,$B194)</f>
        <v>0</v>
      </c>
      <c r="E194" s="171">
        <f>SUMIFS('Contact Hours'!H:H,'Contact Hours'!$A:$A,$A194,'Contact Hours'!$C:$C,$B194)</f>
        <v>0</v>
      </c>
      <c r="F194" s="171">
        <f>SUMIFS('Contact Hours'!I:I,'Contact Hours'!$A:$A,$A194,'Contact Hours'!$C:$C,$B194)</f>
        <v>0</v>
      </c>
      <c r="G194" s="171">
        <f>SUMIFS('Contact Hours'!J:J,'Contact Hours'!$A:$A,$A194,'Contact Hours'!$C:$C,$B194)</f>
        <v>90448</v>
      </c>
      <c r="H194" s="171">
        <f>SUMIFS('Contact Hours'!K:K,'Contact Hours'!$A:$A,$A194,'Contact Hours'!$C:$C,$B194)</f>
        <v>0</v>
      </c>
      <c r="I194" s="171">
        <f>SUMIFS('Contact Hours'!L:L,'Contact Hours'!$A:$A,$A194,'Contact Hours'!$C:$C,$B194)</f>
        <v>0</v>
      </c>
      <c r="J194" s="171">
        <f>SUMIFS('Contact Hours'!M:M,'Contact Hours'!$A:$A,$A194,'Contact Hours'!$C:$C,$B194)</f>
        <v>0</v>
      </c>
      <c r="K194" s="13">
        <f t="shared" si="40"/>
        <v>0</v>
      </c>
      <c r="L194" s="13">
        <f t="shared" si="41"/>
        <v>90448</v>
      </c>
      <c r="M194" s="13">
        <f t="shared" si="42"/>
        <v>0</v>
      </c>
      <c r="N194" s="13">
        <f t="shared" si="43"/>
        <v>0</v>
      </c>
      <c r="O194" s="13">
        <f t="shared" si="44"/>
        <v>0</v>
      </c>
      <c r="P194" s="13">
        <f t="shared" si="45"/>
        <v>90448</v>
      </c>
    </row>
    <row r="195" spans="1:16" x14ac:dyDescent="0.2">
      <c r="A195" s="11">
        <v>203634</v>
      </c>
      <c r="B195" s="12">
        <v>3</v>
      </c>
      <c r="C195" s="171">
        <f>SUMIFS('Contact Hours'!F:F,'Contact Hours'!$A:$A,$A195,'Contact Hours'!$C:$C,$B195)</f>
        <v>0</v>
      </c>
      <c r="D195" s="171">
        <f>SUMIFS('Contact Hours'!G:G,'Contact Hours'!$A:$A,$A195,'Contact Hours'!$C:$C,$B195)</f>
        <v>0</v>
      </c>
      <c r="E195" s="171">
        <f>SUMIFS('Contact Hours'!H:H,'Contact Hours'!$A:$A,$A195,'Contact Hours'!$C:$C,$B195)</f>
        <v>0</v>
      </c>
      <c r="F195" s="171">
        <f>SUMIFS('Contact Hours'!I:I,'Contact Hours'!$A:$A,$A195,'Contact Hours'!$C:$C,$B195)</f>
        <v>0</v>
      </c>
      <c r="G195" s="171">
        <f>SUMIFS('Contact Hours'!J:J,'Contact Hours'!$A:$A,$A195,'Contact Hours'!$C:$C,$B195)</f>
        <v>0</v>
      </c>
      <c r="H195" s="171">
        <f>SUMIFS('Contact Hours'!K:K,'Contact Hours'!$A:$A,$A195,'Contact Hours'!$C:$C,$B195)</f>
        <v>0</v>
      </c>
      <c r="I195" s="171">
        <f>SUMIFS('Contact Hours'!L:L,'Contact Hours'!$A:$A,$A195,'Contact Hours'!$C:$C,$B195)</f>
        <v>0</v>
      </c>
      <c r="J195" s="171">
        <f>SUMIFS('Contact Hours'!M:M,'Contact Hours'!$A:$A,$A195,'Contact Hours'!$C:$C,$B195)</f>
        <v>0</v>
      </c>
      <c r="K195" s="13">
        <f t="shared" si="40"/>
        <v>0</v>
      </c>
      <c r="L195" s="13">
        <f t="shared" si="41"/>
        <v>0</v>
      </c>
      <c r="M195" s="13">
        <f t="shared" si="42"/>
        <v>0</v>
      </c>
      <c r="N195" s="13">
        <f t="shared" si="43"/>
        <v>0</v>
      </c>
      <c r="O195" s="13">
        <f t="shared" si="44"/>
        <v>0</v>
      </c>
      <c r="P195" s="13">
        <f t="shared" si="45"/>
        <v>0</v>
      </c>
    </row>
    <row r="196" spans="1:16" x14ac:dyDescent="0.2">
      <c r="A196" s="11">
        <v>203634</v>
      </c>
      <c r="B196" s="12">
        <v>4</v>
      </c>
      <c r="C196" s="171">
        <f>SUMIFS('Contact Hours'!F:F,'Contact Hours'!$A:$A,$A196,'Contact Hours'!$C:$C,$B196)</f>
        <v>0</v>
      </c>
      <c r="D196" s="171">
        <f>SUMIFS('Contact Hours'!G:G,'Contact Hours'!$A:$A,$A196,'Contact Hours'!$C:$C,$B196)</f>
        <v>0</v>
      </c>
      <c r="E196" s="171">
        <f>SUMIFS('Contact Hours'!H:H,'Contact Hours'!$A:$A,$A196,'Contact Hours'!$C:$C,$B196)</f>
        <v>0</v>
      </c>
      <c r="F196" s="171">
        <f>SUMIFS('Contact Hours'!I:I,'Contact Hours'!$A:$A,$A196,'Contact Hours'!$C:$C,$B196)</f>
        <v>0</v>
      </c>
      <c r="G196" s="171">
        <f>SUMIFS('Contact Hours'!J:J,'Contact Hours'!$A:$A,$A196,'Contact Hours'!$C:$C,$B196)</f>
        <v>0</v>
      </c>
      <c r="H196" s="171">
        <f>SUMIFS('Contact Hours'!K:K,'Contact Hours'!$A:$A,$A196,'Contact Hours'!$C:$C,$B196)</f>
        <v>3936</v>
      </c>
      <c r="I196" s="171">
        <f>SUMIFS('Contact Hours'!L:L,'Contact Hours'!$A:$A,$A196,'Contact Hours'!$C:$C,$B196)</f>
        <v>0</v>
      </c>
      <c r="J196" s="171">
        <f>SUMIFS('Contact Hours'!M:M,'Contact Hours'!$A:$A,$A196,'Contact Hours'!$C:$C,$B196)</f>
        <v>0</v>
      </c>
      <c r="K196" s="13">
        <f t="shared" si="40"/>
        <v>0</v>
      </c>
      <c r="L196" s="13">
        <f t="shared" si="41"/>
        <v>3936</v>
      </c>
      <c r="M196" s="13">
        <f t="shared" si="42"/>
        <v>0</v>
      </c>
      <c r="N196" s="13">
        <f t="shared" si="43"/>
        <v>393.6</v>
      </c>
      <c r="O196" s="13">
        <f t="shared" si="44"/>
        <v>0</v>
      </c>
      <c r="P196" s="13">
        <f t="shared" si="45"/>
        <v>4329.6000000000004</v>
      </c>
    </row>
    <row r="197" spans="1:16" x14ac:dyDescent="0.2">
      <c r="A197" s="11">
        <v>203634</v>
      </c>
      <c r="B197" s="12">
        <v>5</v>
      </c>
      <c r="C197" s="171">
        <f>SUMIFS('Contact Hours'!F:F,'Contact Hours'!$A:$A,$A197,'Contact Hours'!$C:$C,$B197)</f>
        <v>0</v>
      </c>
      <c r="D197" s="171">
        <f>SUMIFS('Contact Hours'!G:G,'Contact Hours'!$A:$A,$A197,'Contact Hours'!$C:$C,$B197)</f>
        <v>0</v>
      </c>
      <c r="E197" s="171">
        <f>SUMIFS('Contact Hours'!H:H,'Contact Hours'!$A:$A,$A197,'Contact Hours'!$C:$C,$B197)</f>
        <v>0</v>
      </c>
      <c r="F197" s="171">
        <f>SUMIFS('Contact Hours'!I:I,'Contact Hours'!$A:$A,$A197,'Contact Hours'!$C:$C,$B197)</f>
        <v>0</v>
      </c>
      <c r="G197" s="171">
        <f>SUMIFS('Contact Hours'!J:J,'Contact Hours'!$A:$A,$A197,'Contact Hours'!$C:$C,$B197)</f>
        <v>0</v>
      </c>
      <c r="H197" s="171">
        <f>SUMIFS('Contact Hours'!K:K,'Contact Hours'!$A:$A,$A197,'Contact Hours'!$C:$C,$B197)</f>
        <v>0</v>
      </c>
      <c r="I197" s="171">
        <f>SUMIFS('Contact Hours'!L:L,'Contact Hours'!$A:$A,$A197,'Contact Hours'!$C:$C,$B197)</f>
        <v>0</v>
      </c>
      <c r="J197" s="171">
        <f>SUMIFS('Contact Hours'!M:M,'Contact Hours'!$A:$A,$A197,'Contact Hours'!$C:$C,$B197)</f>
        <v>0</v>
      </c>
      <c r="K197" s="13">
        <f t="shared" si="40"/>
        <v>0</v>
      </c>
      <c r="L197" s="13">
        <f t="shared" si="41"/>
        <v>0</v>
      </c>
      <c r="M197" s="13">
        <f t="shared" si="42"/>
        <v>0</v>
      </c>
      <c r="N197" s="13">
        <f t="shared" si="43"/>
        <v>0</v>
      </c>
      <c r="O197" s="13">
        <f t="shared" si="44"/>
        <v>0</v>
      </c>
      <c r="P197" s="13">
        <f t="shared" si="45"/>
        <v>0</v>
      </c>
    </row>
    <row r="198" spans="1:16" x14ac:dyDescent="0.2">
      <c r="A198" s="11">
        <v>203634</v>
      </c>
      <c r="B198" s="12">
        <v>6</v>
      </c>
      <c r="C198" s="171">
        <f>SUMIFS('Contact Hours'!F:F,'Contact Hours'!$A:$A,$A198,'Contact Hours'!$C:$C,$B198)</f>
        <v>0</v>
      </c>
      <c r="D198" s="171">
        <f>SUMIFS('Contact Hours'!G:G,'Contact Hours'!$A:$A,$A198,'Contact Hours'!$C:$C,$B198)</f>
        <v>0</v>
      </c>
      <c r="E198" s="171">
        <f>SUMIFS('Contact Hours'!H:H,'Contact Hours'!$A:$A,$A198,'Contact Hours'!$C:$C,$B198)</f>
        <v>0</v>
      </c>
      <c r="F198" s="171">
        <f>SUMIFS('Contact Hours'!I:I,'Contact Hours'!$A:$A,$A198,'Contact Hours'!$C:$C,$B198)</f>
        <v>0</v>
      </c>
      <c r="G198" s="171">
        <f>SUMIFS('Contact Hours'!J:J,'Contact Hours'!$A:$A,$A198,'Contact Hours'!$C:$C,$B198)</f>
        <v>0</v>
      </c>
      <c r="H198" s="171">
        <f>SUMIFS('Contact Hours'!K:K,'Contact Hours'!$A:$A,$A198,'Contact Hours'!$C:$C,$B198)</f>
        <v>0</v>
      </c>
      <c r="I198" s="171">
        <f>SUMIFS('Contact Hours'!L:L,'Contact Hours'!$A:$A,$A198,'Contact Hours'!$C:$C,$B198)</f>
        <v>0</v>
      </c>
      <c r="J198" s="171">
        <f>SUMIFS('Contact Hours'!M:M,'Contact Hours'!$A:$A,$A198,'Contact Hours'!$C:$C,$B198)</f>
        <v>0</v>
      </c>
      <c r="K198" s="13">
        <f t="shared" si="40"/>
        <v>0</v>
      </c>
      <c r="L198" s="13">
        <f t="shared" si="41"/>
        <v>0</v>
      </c>
      <c r="M198" s="13">
        <f t="shared" si="42"/>
        <v>0</v>
      </c>
      <c r="N198" s="13">
        <f t="shared" si="43"/>
        <v>0</v>
      </c>
      <c r="O198" s="13">
        <f t="shared" si="44"/>
        <v>0</v>
      </c>
      <c r="P198" s="13">
        <f t="shared" si="45"/>
        <v>0</v>
      </c>
    </row>
    <row r="199" spans="1:16" x14ac:dyDescent="0.2">
      <c r="A199" s="11">
        <v>203634</v>
      </c>
      <c r="B199" s="12">
        <v>7</v>
      </c>
      <c r="C199" s="171">
        <f>SUMIFS('Contact Hours'!F:F,'Contact Hours'!$A:$A,$A199,'Contact Hours'!$C:$C,$B199)</f>
        <v>0</v>
      </c>
      <c r="D199" s="171">
        <f>SUMIFS('Contact Hours'!G:G,'Contact Hours'!$A:$A,$A199,'Contact Hours'!$C:$C,$B199)</f>
        <v>0</v>
      </c>
      <c r="E199" s="171">
        <f>SUMIFS('Contact Hours'!H:H,'Contact Hours'!$A:$A,$A199,'Contact Hours'!$C:$C,$B199)</f>
        <v>0</v>
      </c>
      <c r="F199" s="171">
        <f>SUMIFS('Contact Hours'!I:I,'Contact Hours'!$A:$A,$A199,'Contact Hours'!$C:$C,$B199)</f>
        <v>0</v>
      </c>
      <c r="G199" s="171">
        <f>SUMIFS('Contact Hours'!J:J,'Contact Hours'!$A:$A,$A199,'Contact Hours'!$C:$C,$B199)</f>
        <v>0</v>
      </c>
      <c r="H199" s="171">
        <f>SUMIFS('Contact Hours'!K:K,'Contact Hours'!$A:$A,$A199,'Contact Hours'!$C:$C,$B199)</f>
        <v>23136</v>
      </c>
      <c r="I199" s="171">
        <f>SUMIFS('Contact Hours'!L:L,'Contact Hours'!$A:$A,$A199,'Contact Hours'!$C:$C,$B199)</f>
        <v>0</v>
      </c>
      <c r="J199" s="171">
        <f>SUMIFS('Contact Hours'!M:M,'Contact Hours'!$A:$A,$A199,'Contact Hours'!$C:$C,$B199)</f>
        <v>0</v>
      </c>
      <c r="K199" s="13">
        <f t="shared" si="40"/>
        <v>0</v>
      </c>
      <c r="L199" s="13">
        <f t="shared" si="41"/>
        <v>23136</v>
      </c>
      <c r="M199" s="13">
        <f t="shared" si="42"/>
        <v>0</v>
      </c>
      <c r="N199" s="13">
        <f t="shared" si="43"/>
        <v>2313.6</v>
      </c>
      <c r="O199" s="13">
        <f t="shared" si="44"/>
        <v>0</v>
      </c>
      <c r="P199" s="13">
        <f t="shared" si="45"/>
        <v>25449.599999999999</v>
      </c>
    </row>
    <row r="200" spans="1:16" x14ac:dyDescent="0.2">
      <c r="A200" s="11">
        <v>203634</v>
      </c>
      <c r="B200" s="12">
        <v>8</v>
      </c>
      <c r="C200" s="171">
        <f>SUMIFS('Contact Hours'!F:F,'Contact Hours'!$A:$A,$A200,'Contact Hours'!$C:$C,$B200)</f>
        <v>0</v>
      </c>
      <c r="D200" s="171">
        <f>SUMIFS('Contact Hours'!G:G,'Contact Hours'!$A:$A,$A200,'Contact Hours'!$C:$C,$B200)</f>
        <v>0</v>
      </c>
      <c r="E200" s="171">
        <f>SUMIFS('Contact Hours'!H:H,'Contact Hours'!$A:$A,$A200,'Contact Hours'!$C:$C,$B200)</f>
        <v>0</v>
      </c>
      <c r="F200" s="171">
        <f>SUMIFS('Contact Hours'!I:I,'Contact Hours'!$A:$A,$A200,'Contact Hours'!$C:$C,$B200)</f>
        <v>0</v>
      </c>
      <c r="G200" s="171">
        <f>SUMIFS('Contact Hours'!J:J,'Contact Hours'!$A:$A,$A200,'Contact Hours'!$C:$C,$B200)</f>
        <v>55328</v>
      </c>
      <c r="H200" s="171">
        <f>SUMIFS('Contact Hours'!K:K,'Contact Hours'!$A:$A,$A200,'Contact Hours'!$C:$C,$B200)</f>
        <v>0</v>
      </c>
      <c r="I200" s="171">
        <f>SUMIFS('Contact Hours'!L:L,'Contact Hours'!$A:$A,$A200,'Contact Hours'!$C:$C,$B200)</f>
        <v>0</v>
      </c>
      <c r="J200" s="171">
        <f>SUMIFS('Contact Hours'!M:M,'Contact Hours'!$A:$A,$A200,'Contact Hours'!$C:$C,$B200)</f>
        <v>0</v>
      </c>
      <c r="K200" s="13">
        <f t="shared" si="40"/>
        <v>0</v>
      </c>
      <c r="L200" s="13">
        <f t="shared" si="41"/>
        <v>55328</v>
      </c>
      <c r="M200" s="13">
        <f t="shared" si="42"/>
        <v>0</v>
      </c>
      <c r="N200" s="13">
        <f t="shared" si="43"/>
        <v>0</v>
      </c>
      <c r="O200" s="13">
        <f t="shared" si="44"/>
        <v>0</v>
      </c>
      <c r="P200" s="13">
        <f t="shared" si="45"/>
        <v>55328</v>
      </c>
    </row>
    <row r="201" spans="1:16" x14ac:dyDescent="0.2">
      <c r="A201" s="11">
        <v>203634</v>
      </c>
      <c r="B201" s="12">
        <v>9</v>
      </c>
      <c r="C201" s="171">
        <f>SUMIFS('Contact Hours'!F:F,'Contact Hours'!$A:$A,$A201,'Contact Hours'!$C:$C,$B201)</f>
        <v>0</v>
      </c>
      <c r="D201" s="171">
        <f>SUMIFS('Contact Hours'!G:G,'Contact Hours'!$A:$A,$A201,'Contact Hours'!$C:$C,$B201)</f>
        <v>0</v>
      </c>
      <c r="E201" s="171">
        <f>SUMIFS('Contact Hours'!H:H,'Contact Hours'!$A:$A,$A201,'Contact Hours'!$C:$C,$B201)</f>
        <v>0</v>
      </c>
      <c r="F201" s="171">
        <f>SUMIFS('Contact Hours'!I:I,'Contact Hours'!$A:$A,$A201,'Contact Hours'!$C:$C,$B201)</f>
        <v>0</v>
      </c>
      <c r="G201" s="171">
        <f>SUMIFS('Contact Hours'!J:J,'Contact Hours'!$A:$A,$A201,'Contact Hours'!$C:$C,$B201)</f>
        <v>0</v>
      </c>
      <c r="H201" s="171">
        <f>SUMIFS('Contact Hours'!K:K,'Contact Hours'!$A:$A,$A201,'Contact Hours'!$C:$C,$B201)</f>
        <v>0</v>
      </c>
      <c r="I201" s="171">
        <f>SUMIFS('Contact Hours'!L:L,'Contact Hours'!$A:$A,$A201,'Contact Hours'!$C:$C,$B201)</f>
        <v>0</v>
      </c>
      <c r="J201" s="171">
        <f>SUMIFS('Contact Hours'!M:M,'Contact Hours'!$A:$A,$A201,'Contact Hours'!$C:$C,$B201)</f>
        <v>0</v>
      </c>
      <c r="K201" s="13">
        <f t="shared" si="40"/>
        <v>0</v>
      </c>
      <c r="L201" s="13">
        <f t="shared" si="41"/>
        <v>0</v>
      </c>
      <c r="M201" s="13">
        <f t="shared" si="42"/>
        <v>0</v>
      </c>
      <c r="N201" s="13">
        <f t="shared" si="43"/>
        <v>0</v>
      </c>
      <c r="O201" s="13">
        <f t="shared" si="44"/>
        <v>0</v>
      </c>
      <c r="P201" s="13">
        <f t="shared" si="45"/>
        <v>0</v>
      </c>
    </row>
    <row r="202" spans="1:16" x14ac:dyDescent="0.2">
      <c r="A202" s="11">
        <v>203634</v>
      </c>
      <c r="B202" s="12">
        <v>10</v>
      </c>
      <c r="C202" s="171">
        <f>SUMIFS('Contact Hours'!F:F,'Contact Hours'!$A:$A,$A202,'Contact Hours'!$C:$C,$B202)</f>
        <v>0</v>
      </c>
      <c r="D202" s="171">
        <f>SUMIFS('Contact Hours'!G:G,'Contact Hours'!$A:$A,$A202,'Contact Hours'!$C:$C,$B202)</f>
        <v>0</v>
      </c>
      <c r="E202" s="171">
        <f>SUMIFS('Contact Hours'!H:H,'Contact Hours'!$A:$A,$A202,'Contact Hours'!$C:$C,$B202)</f>
        <v>0</v>
      </c>
      <c r="F202" s="171">
        <f>SUMIFS('Contact Hours'!I:I,'Contact Hours'!$A:$A,$A202,'Contact Hours'!$C:$C,$B202)</f>
        <v>0</v>
      </c>
      <c r="G202" s="171">
        <f>SUMIFS('Contact Hours'!J:J,'Contact Hours'!$A:$A,$A202,'Contact Hours'!$C:$C,$B202)</f>
        <v>0</v>
      </c>
      <c r="H202" s="171">
        <f>SUMIFS('Contact Hours'!K:K,'Contact Hours'!$A:$A,$A202,'Contact Hours'!$C:$C,$B202)</f>
        <v>0</v>
      </c>
      <c r="I202" s="171">
        <f>SUMIFS('Contact Hours'!L:L,'Contact Hours'!$A:$A,$A202,'Contact Hours'!$C:$C,$B202)</f>
        <v>0</v>
      </c>
      <c r="J202" s="171">
        <f>SUMIFS('Contact Hours'!M:M,'Contact Hours'!$A:$A,$A202,'Contact Hours'!$C:$C,$B202)</f>
        <v>0</v>
      </c>
      <c r="K202" s="13">
        <f t="shared" si="40"/>
        <v>0</v>
      </c>
      <c r="L202" s="13">
        <f t="shared" si="41"/>
        <v>0</v>
      </c>
      <c r="M202" s="13">
        <f t="shared" si="42"/>
        <v>0</v>
      </c>
      <c r="N202" s="13">
        <f t="shared" si="43"/>
        <v>0</v>
      </c>
      <c r="O202" s="13">
        <f t="shared" si="44"/>
        <v>0</v>
      </c>
      <c r="P202" s="13">
        <f t="shared" si="45"/>
        <v>0</v>
      </c>
    </row>
    <row r="203" spans="1:16" x14ac:dyDescent="0.2">
      <c r="A203" s="11">
        <v>203634</v>
      </c>
      <c r="B203" s="12">
        <v>11</v>
      </c>
      <c r="C203" s="171">
        <f>SUMIFS('Contact Hours'!F:F,'Contact Hours'!$A:$A,$A203,'Contact Hours'!$C:$C,$B203)</f>
        <v>0</v>
      </c>
      <c r="D203" s="171">
        <f>SUMIFS('Contact Hours'!G:G,'Contact Hours'!$A:$A,$A203,'Contact Hours'!$C:$C,$B203)</f>
        <v>0</v>
      </c>
      <c r="E203" s="171">
        <f>SUMIFS('Contact Hours'!H:H,'Contact Hours'!$A:$A,$A203,'Contact Hours'!$C:$C,$B203)</f>
        <v>0</v>
      </c>
      <c r="F203" s="171">
        <f>SUMIFS('Contact Hours'!I:I,'Contact Hours'!$A:$A,$A203,'Contact Hours'!$C:$C,$B203)</f>
        <v>0</v>
      </c>
      <c r="G203" s="171">
        <f>SUMIFS('Contact Hours'!J:J,'Contact Hours'!$A:$A,$A203,'Contact Hours'!$C:$C,$B203)</f>
        <v>0</v>
      </c>
      <c r="H203" s="171">
        <f>SUMIFS('Contact Hours'!K:K,'Contact Hours'!$A:$A,$A203,'Contact Hours'!$C:$C,$B203)</f>
        <v>98576</v>
      </c>
      <c r="I203" s="171">
        <f>SUMIFS('Contact Hours'!L:L,'Contact Hours'!$A:$A,$A203,'Contact Hours'!$C:$C,$B203)</f>
        <v>0</v>
      </c>
      <c r="J203" s="171">
        <f>SUMIFS('Contact Hours'!M:M,'Contact Hours'!$A:$A,$A203,'Contact Hours'!$C:$C,$B203)</f>
        <v>0</v>
      </c>
      <c r="K203" s="13">
        <f t="shared" si="40"/>
        <v>0</v>
      </c>
      <c r="L203" s="13">
        <f t="shared" si="41"/>
        <v>98576</v>
      </c>
      <c r="M203" s="13">
        <f t="shared" si="42"/>
        <v>0</v>
      </c>
      <c r="N203" s="13">
        <f t="shared" si="43"/>
        <v>9857.6</v>
      </c>
      <c r="O203" s="13">
        <f t="shared" si="44"/>
        <v>0</v>
      </c>
      <c r="P203" s="13">
        <f t="shared" si="45"/>
        <v>108433.60000000001</v>
      </c>
    </row>
    <row r="204" spans="1:16" x14ac:dyDescent="0.2">
      <c r="A204" s="11">
        <v>203634</v>
      </c>
      <c r="B204" s="12">
        <v>12</v>
      </c>
      <c r="C204" s="171">
        <f>SUMIFS('Contact Hours'!F:F,'Contact Hours'!$A:$A,$A204,'Contact Hours'!$C:$C,$B204)</f>
        <v>0</v>
      </c>
      <c r="D204" s="171">
        <f>SUMIFS('Contact Hours'!G:G,'Contact Hours'!$A:$A,$A204,'Contact Hours'!$C:$C,$B204)</f>
        <v>0</v>
      </c>
      <c r="E204" s="171">
        <f>SUMIFS('Contact Hours'!H:H,'Contact Hours'!$A:$A,$A204,'Contact Hours'!$C:$C,$B204)</f>
        <v>0</v>
      </c>
      <c r="F204" s="171">
        <f>SUMIFS('Contact Hours'!I:I,'Contact Hours'!$A:$A,$A204,'Contact Hours'!$C:$C,$B204)</f>
        <v>11872</v>
      </c>
      <c r="G204" s="171">
        <f>SUMIFS('Contact Hours'!J:J,'Contact Hours'!$A:$A,$A204,'Contact Hours'!$C:$C,$B204)</f>
        <v>0</v>
      </c>
      <c r="H204" s="171">
        <f>SUMIFS('Contact Hours'!K:K,'Contact Hours'!$A:$A,$A204,'Contact Hours'!$C:$C,$B204)</f>
        <v>0</v>
      </c>
      <c r="I204" s="171">
        <f>SUMIFS('Contact Hours'!L:L,'Contact Hours'!$A:$A,$A204,'Contact Hours'!$C:$C,$B204)</f>
        <v>0</v>
      </c>
      <c r="J204" s="171">
        <f>SUMIFS('Contact Hours'!M:M,'Contact Hours'!$A:$A,$A204,'Contact Hours'!$C:$C,$B204)</f>
        <v>0</v>
      </c>
      <c r="K204" s="13">
        <f t="shared" si="40"/>
        <v>11872</v>
      </c>
      <c r="L204" s="13">
        <f t="shared" si="41"/>
        <v>0</v>
      </c>
      <c r="M204" s="13">
        <f t="shared" si="42"/>
        <v>0</v>
      </c>
      <c r="N204" s="13">
        <f t="shared" si="43"/>
        <v>0</v>
      </c>
      <c r="O204" s="13">
        <f t="shared" si="44"/>
        <v>11872</v>
      </c>
      <c r="P204" s="13">
        <f t="shared" si="45"/>
        <v>0</v>
      </c>
    </row>
    <row r="205" spans="1:16" x14ac:dyDescent="0.2">
      <c r="A205" s="11">
        <v>203634</v>
      </c>
      <c r="B205" s="12">
        <v>13</v>
      </c>
      <c r="C205" s="171">
        <f>SUMIFS('Contact Hours'!F:F,'Contact Hours'!$A:$A,$A205,'Contact Hours'!$C:$C,$B205)</f>
        <v>0</v>
      </c>
      <c r="D205" s="171">
        <f>SUMIFS('Contact Hours'!G:G,'Contact Hours'!$A:$A,$A205,'Contact Hours'!$C:$C,$B205)</f>
        <v>0</v>
      </c>
      <c r="E205" s="171">
        <f>SUMIFS('Contact Hours'!H:H,'Contact Hours'!$A:$A,$A205,'Contact Hours'!$C:$C,$B205)</f>
        <v>0</v>
      </c>
      <c r="F205" s="171">
        <f>SUMIFS('Contact Hours'!I:I,'Contact Hours'!$A:$A,$A205,'Contact Hours'!$C:$C,$B205)</f>
        <v>0</v>
      </c>
      <c r="G205" s="171">
        <f>SUMIFS('Contact Hours'!J:J,'Contact Hours'!$A:$A,$A205,'Contact Hours'!$C:$C,$B205)</f>
        <v>0</v>
      </c>
      <c r="H205" s="171">
        <f>SUMIFS('Contact Hours'!K:K,'Contact Hours'!$A:$A,$A205,'Contact Hours'!$C:$C,$B205)</f>
        <v>0</v>
      </c>
      <c r="I205" s="171">
        <f>SUMIFS('Contact Hours'!L:L,'Contact Hours'!$A:$A,$A205,'Contact Hours'!$C:$C,$B205)</f>
        <v>0</v>
      </c>
      <c r="J205" s="171">
        <f>SUMIFS('Contact Hours'!M:M,'Contact Hours'!$A:$A,$A205,'Contact Hours'!$C:$C,$B205)</f>
        <v>0</v>
      </c>
      <c r="K205" s="13">
        <f t="shared" si="40"/>
        <v>0</v>
      </c>
      <c r="L205" s="13">
        <f t="shared" si="41"/>
        <v>0</v>
      </c>
      <c r="M205" s="13">
        <f t="shared" si="42"/>
        <v>0</v>
      </c>
      <c r="N205" s="13">
        <f t="shared" si="43"/>
        <v>0</v>
      </c>
      <c r="O205" s="13">
        <f t="shared" si="44"/>
        <v>0</v>
      </c>
      <c r="P205" s="13">
        <f t="shared" si="45"/>
        <v>0</v>
      </c>
    </row>
    <row r="206" spans="1:16" x14ac:dyDescent="0.2">
      <c r="A206" s="11">
        <v>203634</v>
      </c>
      <c r="B206" s="12">
        <v>14</v>
      </c>
      <c r="C206" s="171">
        <f>SUMIFS('Contact Hours'!F:F,'Contact Hours'!$A:$A,$A206,'Contact Hours'!$C:$C,$B206)</f>
        <v>0</v>
      </c>
      <c r="D206" s="171">
        <f>SUMIFS('Contact Hours'!G:G,'Contact Hours'!$A:$A,$A206,'Contact Hours'!$C:$C,$B206)</f>
        <v>0</v>
      </c>
      <c r="E206" s="171">
        <f>SUMIFS('Contact Hours'!H:H,'Contact Hours'!$A:$A,$A206,'Contact Hours'!$C:$C,$B206)</f>
        <v>0</v>
      </c>
      <c r="F206" s="171">
        <f>SUMIFS('Contact Hours'!I:I,'Contact Hours'!$A:$A,$A206,'Contact Hours'!$C:$C,$B206)</f>
        <v>0</v>
      </c>
      <c r="G206" s="171">
        <f>SUMIFS('Contact Hours'!J:J,'Contact Hours'!$A:$A,$A206,'Contact Hours'!$C:$C,$B206)</f>
        <v>0</v>
      </c>
      <c r="H206" s="171">
        <f>SUMIFS('Contact Hours'!K:K,'Contact Hours'!$A:$A,$A206,'Contact Hours'!$C:$C,$B206)</f>
        <v>0</v>
      </c>
      <c r="I206" s="171">
        <f>SUMIFS('Contact Hours'!L:L,'Contact Hours'!$A:$A,$A206,'Contact Hours'!$C:$C,$B206)</f>
        <v>0</v>
      </c>
      <c r="J206" s="171">
        <f>SUMIFS('Contact Hours'!M:M,'Contact Hours'!$A:$A,$A206,'Contact Hours'!$C:$C,$B206)</f>
        <v>0</v>
      </c>
      <c r="K206" s="13">
        <f t="shared" si="40"/>
        <v>0</v>
      </c>
      <c r="L206" s="13">
        <f t="shared" si="41"/>
        <v>0</v>
      </c>
      <c r="M206" s="13">
        <f t="shared" si="42"/>
        <v>0</v>
      </c>
      <c r="N206" s="13">
        <f t="shared" si="43"/>
        <v>0</v>
      </c>
      <c r="O206" s="13">
        <f t="shared" si="44"/>
        <v>0</v>
      </c>
      <c r="P206" s="13">
        <f t="shared" si="45"/>
        <v>0</v>
      </c>
    </row>
    <row r="207" spans="1:16" x14ac:dyDescent="0.2">
      <c r="A207" s="11">
        <v>203634</v>
      </c>
      <c r="B207" s="12">
        <v>15</v>
      </c>
      <c r="C207" s="171">
        <f>SUMIFS('Contact Hours'!F:F,'Contact Hours'!$A:$A,$A207,'Contact Hours'!$C:$C,$B207)</f>
        <v>0</v>
      </c>
      <c r="D207" s="171">
        <f>SUMIFS('Contact Hours'!G:G,'Contact Hours'!$A:$A,$A207,'Contact Hours'!$C:$C,$B207)</f>
        <v>0</v>
      </c>
      <c r="E207" s="171">
        <f>SUMIFS('Contact Hours'!H:H,'Contact Hours'!$A:$A,$A207,'Contact Hours'!$C:$C,$B207)</f>
        <v>0</v>
      </c>
      <c r="F207" s="171">
        <f>SUMIFS('Contact Hours'!I:I,'Contact Hours'!$A:$A,$A207,'Contact Hours'!$C:$C,$B207)</f>
        <v>0</v>
      </c>
      <c r="G207" s="171">
        <f>SUMIFS('Contact Hours'!J:J,'Contact Hours'!$A:$A,$A207,'Contact Hours'!$C:$C,$B207)</f>
        <v>0</v>
      </c>
      <c r="H207" s="171">
        <f>SUMIFS('Contact Hours'!K:K,'Contact Hours'!$A:$A,$A207,'Contact Hours'!$C:$C,$B207)</f>
        <v>0</v>
      </c>
      <c r="I207" s="171">
        <f>SUMIFS('Contact Hours'!L:L,'Contact Hours'!$A:$A,$A207,'Contact Hours'!$C:$C,$B207)</f>
        <v>0</v>
      </c>
      <c r="J207" s="171">
        <f>SUMIFS('Contact Hours'!M:M,'Contact Hours'!$A:$A,$A207,'Contact Hours'!$C:$C,$B207)</f>
        <v>0</v>
      </c>
      <c r="K207" s="13">
        <f t="shared" si="40"/>
        <v>0</v>
      </c>
      <c r="L207" s="13">
        <f t="shared" si="41"/>
        <v>0</v>
      </c>
      <c r="M207" s="13">
        <f t="shared" si="42"/>
        <v>0</v>
      </c>
      <c r="N207" s="13">
        <f t="shared" si="43"/>
        <v>0</v>
      </c>
      <c r="O207" s="13">
        <f t="shared" si="44"/>
        <v>0</v>
      </c>
      <c r="P207" s="13">
        <f t="shared" si="45"/>
        <v>0</v>
      </c>
    </row>
    <row r="208" spans="1:16" x14ac:dyDescent="0.2">
      <c r="A208" s="11">
        <v>203634</v>
      </c>
      <c r="B208" s="12">
        <v>16</v>
      </c>
      <c r="C208" s="171">
        <f>SUMIFS('Contact Hours'!F:F,'Contact Hours'!$A:$A,$A208,'Contact Hours'!$C:$C,$B208)</f>
        <v>0</v>
      </c>
      <c r="D208" s="171">
        <f>SUMIFS('Contact Hours'!G:G,'Contact Hours'!$A:$A,$A208,'Contact Hours'!$C:$C,$B208)</f>
        <v>0</v>
      </c>
      <c r="E208" s="171">
        <f>SUMIFS('Contact Hours'!H:H,'Contact Hours'!$A:$A,$A208,'Contact Hours'!$C:$C,$B208)</f>
        <v>0</v>
      </c>
      <c r="F208" s="171">
        <f>SUMIFS('Contact Hours'!I:I,'Contact Hours'!$A:$A,$A208,'Contact Hours'!$C:$C,$B208)</f>
        <v>0</v>
      </c>
      <c r="G208" s="171">
        <f>SUMIFS('Contact Hours'!J:J,'Contact Hours'!$A:$A,$A208,'Contact Hours'!$C:$C,$B208)</f>
        <v>0</v>
      </c>
      <c r="H208" s="171">
        <f>SUMIFS('Contact Hours'!K:K,'Contact Hours'!$A:$A,$A208,'Contact Hours'!$C:$C,$B208)</f>
        <v>0</v>
      </c>
      <c r="I208" s="171">
        <f>SUMIFS('Contact Hours'!L:L,'Contact Hours'!$A:$A,$A208,'Contact Hours'!$C:$C,$B208)</f>
        <v>0</v>
      </c>
      <c r="J208" s="171">
        <f>SUMIFS('Contact Hours'!M:M,'Contact Hours'!$A:$A,$A208,'Contact Hours'!$C:$C,$B208)</f>
        <v>0</v>
      </c>
      <c r="K208" s="13">
        <f t="shared" si="40"/>
        <v>0</v>
      </c>
      <c r="L208" s="13">
        <f t="shared" si="41"/>
        <v>0</v>
      </c>
      <c r="M208" s="13">
        <f t="shared" si="42"/>
        <v>0</v>
      </c>
      <c r="N208" s="13">
        <f t="shared" si="43"/>
        <v>0</v>
      </c>
      <c r="O208" s="13">
        <f t="shared" si="44"/>
        <v>0</v>
      </c>
      <c r="P208" s="13">
        <f t="shared" si="45"/>
        <v>0</v>
      </c>
    </row>
    <row r="209" spans="1:16" x14ac:dyDescent="0.2">
      <c r="A209" s="11">
        <v>203634</v>
      </c>
      <c r="B209" s="12">
        <v>17</v>
      </c>
      <c r="C209" s="171">
        <f>SUMIFS('Contact Hours'!F:F,'Contact Hours'!$A:$A,$A209,'Contact Hours'!$C:$C,$B209)</f>
        <v>0</v>
      </c>
      <c r="D209" s="171">
        <f>SUMIFS('Contact Hours'!G:G,'Contact Hours'!$A:$A,$A209,'Contact Hours'!$C:$C,$B209)</f>
        <v>0</v>
      </c>
      <c r="E209" s="171">
        <f>SUMIFS('Contact Hours'!H:H,'Contact Hours'!$A:$A,$A209,'Contact Hours'!$C:$C,$B209)</f>
        <v>0</v>
      </c>
      <c r="F209" s="171">
        <f>SUMIFS('Contact Hours'!I:I,'Contact Hours'!$A:$A,$A209,'Contact Hours'!$C:$C,$B209)</f>
        <v>0</v>
      </c>
      <c r="G209" s="171">
        <f>SUMIFS('Contact Hours'!J:J,'Contact Hours'!$A:$A,$A209,'Contact Hours'!$C:$C,$B209)</f>
        <v>0</v>
      </c>
      <c r="H209" s="171">
        <f>SUMIFS('Contact Hours'!K:K,'Contact Hours'!$A:$A,$A209,'Contact Hours'!$C:$C,$B209)</f>
        <v>0</v>
      </c>
      <c r="I209" s="171">
        <f>SUMIFS('Contact Hours'!L:L,'Contact Hours'!$A:$A,$A209,'Contact Hours'!$C:$C,$B209)</f>
        <v>0</v>
      </c>
      <c r="J209" s="171">
        <f>SUMIFS('Contact Hours'!M:M,'Contact Hours'!$A:$A,$A209,'Contact Hours'!$C:$C,$B209)</f>
        <v>0</v>
      </c>
      <c r="K209" s="13">
        <f t="shared" si="40"/>
        <v>0</v>
      </c>
      <c r="L209" s="13">
        <f t="shared" si="41"/>
        <v>0</v>
      </c>
      <c r="M209" s="13">
        <f t="shared" si="42"/>
        <v>0</v>
      </c>
      <c r="N209" s="13">
        <f t="shared" si="43"/>
        <v>0</v>
      </c>
      <c r="O209" s="13">
        <f t="shared" si="44"/>
        <v>0</v>
      </c>
      <c r="P209" s="13">
        <f t="shared" si="45"/>
        <v>0</v>
      </c>
    </row>
    <row r="210" spans="1:16" x14ac:dyDescent="0.2">
      <c r="A210" s="11">
        <v>203634</v>
      </c>
      <c r="B210" s="12">
        <v>18</v>
      </c>
      <c r="C210" s="171">
        <f>SUMIFS('Contact Hours'!F:F,'Contact Hours'!$A:$A,$A210,'Contact Hours'!$C:$C,$B210)</f>
        <v>0</v>
      </c>
      <c r="D210" s="171">
        <f>SUMIFS('Contact Hours'!G:G,'Contact Hours'!$A:$A,$A210,'Contact Hours'!$C:$C,$B210)</f>
        <v>0</v>
      </c>
      <c r="E210" s="171">
        <f>SUMIFS('Contact Hours'!H:H,'Contact Hours'!$A:$A,$A210,'Contact Hours'!$C:$C,$B210)</f>
        <v>0</v>
      </c>
      <c r="F210" s="171">
        <f>SUMIFS('Contact Hours'!I:I,'Contact Hours'!$A:$A,$A210,'Contact Hours'!$C:$C,$B210)</f>
        <v>0</v>
      </c>
      <c r="G210" s="171">
        <f>SUMIFS('Contact Hours'!J:J,'Contact Hours'!$A:$A,$A210,'Contact Hours'!$C:$C,$B210)</f>
        <v>0</v>
      </c>
      <c r="H210" s="171">
        <f>SUMIFS('Contact Hours'!K:K,'Contact Hours'!$A:$A,$A210,'Contact Hours'!$C:$C,$B210)</f>
        <v>0</v>
      </c>
      <c r="I210" s="171">
        <f>SUMIFS('Contact Hours'!L:L,'Contact Hours'!$A:$A,$A210,'Contact Hours'!$C:$C,$B210)</f>
        <v>0</v>
      </c>
      <c r="J210" s="171">
        <f>SUMIFS('Contact Hours'!M:M,'Contact Hours'!$A:$A,$A210,'Contact Hours'!$C:$C,$B210)</f>
        <v>0</v>
      </c>
      <c r="K210" s="13">
        <f t="shared" si="40"/>
        <v>0</v>
      </c>
      <c r="L210" s="13">
        <f t="shared" si="41"/>
        <v>0</v>
      </c>
      <c r="M210" s="13">
        <f t="shared" si="42"/>
        <v>0</v>
      </c>
      <c r="N210" s="13">
        <f t="shared" si="43"/>
        <v>0</v>
      </c>
      <c r="O210" s="13">
        <f t="shared" si="44"/>
        <v>0</v>
      </c>
      <c r="P210" s="13">
        <f t="shared" si="45"/>
        <v>0</v>
      </c>
    </row>
    <row r="211" spans="1:16" x14ac:dyDescent="0.2">
      <c r="A211" s="11">
        <v>203634</v>
      </c>
      <c r="B211" s="12">
        <v>19</v>
      </c>
      <c r="C211" s="171">
        <f>SUMIFS('Contact Hours'!F:F,'Contact Hours'!$A:$A,$A211,'Contact Hours'!$C:$C,$B211)</f>
        <v>0</v>
      </c>
      <c r="D211" s="171">
        <f>SUMIFS('Contact Hours'!G:G,'Contact Hours'!$A:$A,$A211,'Contact Hours'!$C:$C,$B211)</f>
        <v>0</v>
      </c>
      <c r="E211" s="171">
        <f>SUMIFS('Contact Hours'!H:H,'Contact Hours'!$A:$A,$A211,'Contact Hours'!$C:$C,$B211)</f>
        <v>0</v>
      </c>
      <c r="F211" s="171">
        <f>SUMIFS('Contact Hours'!I:I,'Contact Hours'!$A:$A,$A211,'Contact Hours'!$C:$C,$B211)</f>
        <v>0</v>
      </c>
      <c r="G211" s="171">
        <f>SUMIFS('Contact Hours'!J:J,'Contact Hours'!$A:$A,$A211,'Contact Hours'!$C:$C,$B211)</f>
        <v>0</v>
      </c>
      <c r="H211" s="171">
        <f>SUMIFS('Contact Hours'!K:K,'Contact Hours'!$A:$A,$A211,'Contact Hours'!$C:$C,$B211)</f>
        <v>0</v>
      </c>
      <c r="I211" s="171">
        <f>SUMIFS('Contact Hours'!L:L,'Contact Hours'!$A:$A,$A211,'Contact Hours'!$C:$C,$B211)</f>
        <v>0</v>
      </c>
      <c r="J211" s="171">
        <f>SUMIFS('Contact Hours'!M:M,'Contact Hours'!$A:$A,$A211,'Contact Hours'!$C:$C,$B211)</f>
        <v>0</v>
      </c>
      <c r="K211" s="13">
        <f t="shared" si="40"/>
        <v>0</v>
      </c>
      <c r="L211" s="13">
        <f t="shared" si="41"/>
        <v>0</v>
      </c>
      <c r="M211" s="13">
        <f t="shared" si="42"/>
        <v>0</v>
      </c>
      <c r="N211" s="13">
        <f t="shared" si="43"/>
        <v>0</v>
      </c>
      <c r="O211" s="13">
        <f t="shared" si="44"/>
        <v>0</v>
      </c>
      <c r="P211" s="13">
        <f t="shared" si="45"/>
        <v>0</v>
      </c>
    </row>
    <row r="212" spans="1:16" x14ac:dyDescent="0.2">
      <c r="A212" s="11">
        <v>203634</v>
      </c>
      <c r="B212" s="12">
        <v>20</v>
      </c>
      <c r="C212" s="171">
        <f>SUMIFS('Contact Hours'!F:F,'Contact Hours'!$A:$A,$A212,'Contact Hours'!$C:$C,$B212)</f>
        <v>0</v>
      </c>
      <c r="D212" s="171">
        <f>SUMIFS('Contact Hours'!G:G,'Contact Hours'!$A:$A,$A212,'Contact Hours'!$C:$C,$B212)</f>
        <v>0</v>
      </c>
      <c r="E212" s="171">
        <f>SUMIFS('Contact Hours'!H:H,'Contact Hours'!$A:$A,$A212,'Contact Hours'!$C:$C,$B212)</f>
        <v>0</v>
      </c>
      <c r="F212" s="171">
        <f>SUMIFS('Contact Hours'!I:I,'Contact Hours'!$A:$A,$A212,'Contact Hours'!$C:$C,$B212)</f>
        <v>0</v>
      </c>
      <c r="G212" s="171">
        <f>SUMIFS('Contact Hours'!J:J,'Contact Hours'!$A:$A,$A212,'Contact Hours'!$C:$C,$B212)</f>
        <v>0</v>
      </c>
      <c r="H212" s="171">
        <f>SUMIFS('Contact Hours'!K:K,'Contact Hours'!$A:$A,$A212,'Contact Hours'!$C:$C,$B212)</f>
        <v>0</v>
      </c>
      <c r="I212" s="171">
        <f>SUMIFS('Contact Hours'!L:L,'Contact Hours'!$A:$A,$A212,'Contact Hours'!$C:$C,$B212)</f>
        <v>0</v>
      </c>
      <c r="J212" s="171">
        <f>SUMIFS('Contact Hours'!M:M,'Contact Hours'!$A:$A,$A212,'Contact Hours'!$C:$C,$B212)</f>
        <v>0</v>
      </c>
      <c r="K212" s="13">
        <f t="shared" si="40"/>
        <v>0</v>
      </c>
      <c r="L212" s="13">
        <f t="shared" si="41"/>
        <v>0</v>
      </c>
      <c r="M212" s="13">
        <f t="shared" si="42"/>
        <v>0</v>
      </c>
      <c r="N212" s="13">
        <f t="shared" si="43"/>
        <v>0</v>
      </c>
      <c r="O212" s="13">
        <f t="shared" si="44"/>
        <v>0</v>
      </c>
      <c r="P212" s="13">
        <f t="shared" si="45"/>
        <v>0</v>
      </c>
    </row>
    <row r="213" spans="1:16" x14ac:dyDescent="0.2">
      <c r="A213" s="11">
        <v>203634</v>
      </c>
      <c r="B213" s="12">
        <v>21</v>
      </c>
      <c r="C213" s="171">
        <f>SUMIFS('Contact Hours'!F:F,'Contact Hours'!$A:$A,$A213,'Contact Hours'!$C:$C,$B213)</f>
        <v>0</v>
      </c>
      <c r="D213" s="171">
        <f>SUMIFS('Contact Hours'!G:G,'Contact Hours'!$A:$A,$A213,'Contact Hours'!$C:$C,$B213)</f>
        <v>0</v>
      </c>
      <c r="E213" s="171">
        <f>SUMIFS('Contact Hours'!H:H,'Contact Hours'!$A:$A,$A213,'Contact Hours'!$C:$C,$B213)</f>
        <v>0</v>
      </c>
      <c r="F213" s="171">
        <f>SUMIFS('Contact Hours'!I:I,'Contact Hours'!$A:$A,$A213,'Contact Hours'!$C:$C,$B213)</f>
        <v>0</v>
      </c>
      <c r="G213" s="171">
        <f>SUMIFS('Contact Hours'!J:J,'Contact Hours'!$A:$A,$A213,'Contact Hours'!$C:$C,$B213)</f>
        <v>42240</v>
      </c>
      <c r="H213" s="171">
        <f>SUMIFS('Contact Hours'!K:K,'Contact Hours'!$A:$A,$A213,'Contact Hours'!$C:$C,$B213)</f>
        <v>0</v>
      </c>
      <c r="I213" s="171">
        <f>SUMIFS('Contact Hours'!L:L,'Contact Hours'!$A:$A,$A213,'Contact Hours'!$C:$C,$B213)</f>
        <v>0</v>
      </c>
      <c r="J213" s="171">
        <f>SUMIFS('Contact Hours'!M:M,'Contact Hours'!$A:$A,$A213,'Contact Hours'!$C:$C,$B213)</f>
        <v>0</v>
      </c>
      <c r="K213" s="13">
        <f t="shared" si="40"/>
        <v>0</v>
      </c>
      <c r="L213" s="13">
        <f t="shared" si="41"/>
        <v>42240</v>
      </c>
      <c r="M213" s="13">
        <f t="shared" si="42"/>
        <v>0</v>
      </c>
      <c r="N213" s="13">
        <f t="shared" si="43"/>
        <v>0</v>
      </c>
      <c r="O213" s="13">
        <f t="shared" si="44"/>
        <v>0</v>
      </c>
      <c r="P213" s="13">
        <f t="shared" si="45"/>
        <v>42240</v>
      </c>
    </row>
    <row r="214" spans="1:16" x14ac:dyDescent="0.2">
      <c r="A214" s="11">
        <v>203634</v>
      </c>
      <c r="B214" s="12">
        <v>22</v>
      </c>
      <c r="C214" s="171">
        <f>SUMIFS('Contact Hours'!F:F,'Contact Hours'!$A:$A,$A214,'Contact Hours'!$C:$C,$B214)</f>
        <v>0</v>
      </c>
      <c r="D214" s="171">
        <f>SUMIFS('Contact Hours'!G:G,'Contact Hours'!$A:$A,$A214,'Contact Hours'!$C:$C,$B214)</f>
        <v>0</v>
      </c>
      <c r="E214" s="171">
        <f>SUMIFS('Contact Hours'!H:H,'Contact Hours'!$A:$A,$A214,'Contact Hours'!$C:$C,$B214)</f>
        <v>0</v>
      </c>
      <c r="F214" s="171">
        <f>SUMIFS('Contact Hours'!I:I,'Contact Hours'!$A:$A,$A214,'Contact Hours'!$C:$C,$B214)</f>
        <v>0</v>
      </c>
      <c r="G214" s="171">
        <f>SUMIFS('Contact Hours'!J:J,'Contact Hours'!$A:$A,$A214,'Contact Hours'!$C:$C,$B214)</f>
        <v>8640</v>
      </c>
      <c r="H214" s="171">
        <f>SUMIFS('Contact Hours'!K:K,'Contact Hours'!$A:$A,$A214,'Contact Hours'!$C:$C,$B214)</f>
        <v>0</v>
      </c>
      <c r="I214" s="171">
        <f>SUMIFS('Contact Hours'!L:L,'Contact Hours'!$A:$A,$A214,'Contact Hours'!$C:$C,$B214)</f>
        <v>0</v>
      </c>
      <c r="J214" s="171">
        <f>SUMIFS('Contact Hours'!M:M,'Contact Hours'!$A:$A,$A214,'Contact Hours'!$C:$C,$B214)</f>
        <v>0</v>
      </c>
      <c r="K214" s="13">
        <f t="shared" si="40"/>
        <v>0</v>
      </c>
      <c r="L214" s="13">
        <f t="shared" si="41"/>
        <v>8640</v>
      </c>
      <c r="M214" s="13">
        <f t="shared" si="42"/>
        <v>0</v>
      </c>
      <c r="N214" s="13">
        <f t="shared" si="43"/>
        <v>0</v>
      </c>
      <c r="O214" s="13">
        <f t="shared" si="44"/>
        <v>0</v>
      </c>
      <c r="P214" s="13">
        <f t="shared" si="45"/>
        <v>8640</v>
      </c>
    </row>
    <row r="215" spans="1:16" x14ac:dyDescent="0.2">
      <c r="A215" s="11">
        <v>203634</v>
      </c>
      <c r="B215" s="12">
        <v>23</v>
      </c>
      <c r="C215" s="171">
        <f>SUMIFS('Contact Hours'!F:F,'Contact Hours'!$A:$A,$A215,'Contact Hours'!$C:$C,$B215)</f>
        <v>0</v>
      </c>
      <c r="D215" s="171">
        <f>SUMIFS('Contact Hours'!G:G,'Contact Hours'!$A:$A,$A215,'Contact Hours'!$C:$C,$B215)</f>
        <v>0</v>
      </c>
      <c r="E215" s="171">
        <f>SUMIFS('Contact Hours'!H:H,'Contact Hours'!$A:$A,$A215,'Contact Hours'!$C:$C,$B215)</f>
        <v>0</v>
      </c>
      <c r="F215" s="171">
        <f>SUMIFS('Contact Hours'!I:I,'Contact Hours'!$A:$A,$A215,'Contact Hours'!$C:$C,$B215)</f>
        <v>0</v>
      </c>
      <c r="G215" s="171">
        <f>SUMIFS('Contact Hours'!J:J,'Contact Hours'!$A:$A,$A215,'Contact Hours'!$C:$C,$B215)</f>
        <v>0</v>
      </c>
      <c r="H215" s="171">
        <f>SUMIFS('Contact Hours'!K:K,'Contact Hours'!$A:$A,$A215,'Contact Hours'!$C:$C,$B215)</f>
        <v>0</v>
      </c>
      <c r="I215" s="171">
        <f>SUMIFS('Contact Hours'!L:L,'Contact Hours'!$A:$A,$A215,'Contact Hours'!$C:$C,$B215)</f>
        <v>0</v>
      </c>
      <c r="J215" s="171">
        <f>SUMIFS('Contact Hours'!M:M,'Contact Hours'!$A:$A,$A215,'Contact Hours'!$C:$C,$B215)</f>
        <v>0</v>
      </c>
      <c r="K215" s="13">
        <f t="shared" si="40"/>
        <v>0</v>
      </c>
      <c r="L215" s="13">
        <f t="shared" si="41"/>
        <v>0</v>
      </c>
      <c r="M215" s="13">
        <f t="shared" si="42"/>
        <v>0</v>
      </c>
      <c r="N215" s="13">
        <f t="shared" si="43"/>
        <v>0</v>
      </c>
      <c r="O215" s="13">
        <f t="shared" si="44"/>
        <v>0</v>
      </c>
      <c r="P215" s="13">
        <f t="shared" si="45"/>
        <v>0</v>
      </c>
    </row>
    <row r="216" spans="1:16" x14ac:dyDescent="0.2">
      <c r="A216" s="11">
        <v>203634</v>
      </c>
      <c r="B216" s="12">
        <v>24</v>
      </c>
      <c r="C216" s="171">
        <f>SUMIFS('Contact Hours'!F:F,'Contact Hours'!$A:$A,$A216,'Contact Hours'!$C:$C,$B216)</f>
        <v>0</v>
      </c>
      <c r="D216" s="171">
        <f>SUMIFS('Contact Hours'!G:G,'Contact Hours'!$A:$A,$A216,'Contact Hours'!$C:$C,$B216)</f>
        <v>0</v>
      </c>
      <c r="E216" s="171">
        <f>SUMIFS('Contact Hours'!H:H,'Contact Hours'!$A:$A,$A216,'Contact Hours'!$C:$C,$B216)</f>
        <v>0</v>
      </c>
      <c r="F216" s="171">
        <f>SUMIFS('Contact Hours'!I:I,'Contact Hours'!$A:$A,$A216,'Contact Hours'!$C:$C,$B216)</f>
        <v>0</v>
      </c>
      <c r="G216" s="171">
        <f>SUMIFS('Contact Hours'!J:J,'Contact Hours'!$A:$A,$A216,'Contact Hours'!$C:$C,$B216)</f>
        <v>0</v>
      </c>
      <c r="H216" s="171">
        <f>SUMIFS('Contact Hours'!K:K,'Contact Hours'!$A:$A,$A216,'Contact Hours'!$C:$C,$B216)</f>
        <v>0</v>
      </c>
      <c r="I216" s="171">
        <f>SUMIFS('Contact Hours'!L:L,'Contact Hours'!$A:$A,$A216,'Contact Hours'!$C:$C,$B216)</f>
        <v>0</v>
      </c>
      <c r="J216" s="171">
        <f>SUMIFS('Contact Hours'!M:M,'Contact Hours'!$A:$A,$A216,'Contact Hours'!$C:$C,$B216)</f>
        <v>0</v>
      </c>
      <c r="K216" s="13">
        <f t="shared" si="40"/>
        <v>0</v>
      </c>
      <c r="L216" s="13">
        <f t="shared" si="41"/>
        <v>0</v>
      </c>
      <c r="M216" s="13">
        <f t="shared" si="42"/>
        <v>0</v>
      </c>
      <c r="N216" s="13">
        <f t="shared" si="43"/>
        <v>0</v>
      </c>
      <c r="O216" s="13">
        <f t="shared" si="44"/>
        <v>0</v>
      </c>
      <c r="P216" s="13">
        <f t="shared" si="45"/>
        <v>0</v>
      </c>
    </row>
    <row r="217" spans="1:16" x14ac:dyDescent="0.2">
      <c r="A217" s="11">
        <v>203634</v>
      </c>
      <c r="B217" s="12">
        <v>25</v>
      </c>
      <c r="C217" s="171">
        <f>SUMIFS('Contact Hours'!F:F,'Contact Hours'!$A:$A,$A217,'Contact Hours'!$C:$C,$B217)</f>
        <v>0</v>
      </c>
      <c r="D217" s="171">
        <f>SUMIFS('Contact Hours'!G:G,'Contact Hours'!$A:$A,$A217,'Contact Hours'!$C:$C,$B217)</f>
        <v>0</v>
      </c>
      <c r="E217" s="171">
        <f>SUMIFS('Contact Hours'!H:H,'Contact Hours'!$A:$A,$A217,'Contact Hours'!$C:$C,$B217)</f>
        <v>0</v>
      </c>
      <c r="F217" s="171">
        <f>SUMIFS('Contact Hours'!I:I,'Contact Hours'!$A:$A,$A217,'Contact Hours'!$C:$C,$B217)</f>
        <v>0</v>
      </c>
      <c r="G217" s="171">
        <f>SUMIFS('Contact Hours'!J:J,'Contact Hours'!$A:$A,$A217,'Contact Hours'!$C:$C,$B217)</f>
        <v>0</v>
      </c>
      <c r="H217" s="171">
        <f>SUMIFS('Contact Hours'!K:K,'Contact Hours'!$A:$A,$A217,'Contact Hours'!$C:$C,$B217)</f>
        <v>0</v>
      </c>
      <c r="I217" s="171">
        <f>SUMIFS('Contact Hours'!L:L,'Contact Hours'!$A:$A,$A217,'Contact Hours'!$C:$C,$B217)</f>
        <v>0</v>
      </c>
      <c r="J217" s="171">
        <f>SUMIFS('Contact Hours'!M:M,'Contact Hours'!$A:$A,$A217,'Contact Hours'!$C:$C,$B217)</f>
        <v>0</v>
      </c>
      <c r="K217" s="13">
        <f t="shared" si="40"/>
        <v>0</v>
      </c>
      <c r="L217" s="13">
        <f t="shared" si="41"/>
        <v>0</v>
      </c>
      <c r="M217" s="13">
        <f t="shared" si="42"/>
        <v>0</v>
      </c>
      <c r="N217" s="13">
        <f t="shared" si="43"/>
        <v>0</v>
      </c>
      <c r="O217" s="13">
        <f t="shared" si="44"/>
        <v>0</v>
      </c>
      <c r="P217" s="13">
        <f t="shared" si="45"/>
        <v>0</v>
      </c>
    </row>
    <row r="218" spans="1:16" x14ac:dyDescent="0.2">
      <c r="A218" s="11">
        <v>203634</v>
      </c>
      <c r="B218" s="12">
        <v>26</v>
      </c>
      <c r="C218" s="171">
        <f>SUMIFS('Contact Hours'!F:F,'Contact Hours'!$A:$A,$A218,'Contact Hours'!$C:$C,$B218)</f>
        <v>0</v>
      </c>
      <c r="D218" s="171">
        <f>SUMIFS('Contact Hours'!G:G,'Contact Hours'!$A:$A,$A218,'Contact Hours'!$C:$C,$B218)</f>
        <v>0</v>
      </c>
      <c r="E218" s="171">
        <f>SUMIFS('Contact Hours'!H:H,'Contact Hours'!$A:$A,$A218,'Contact Hours'!$C:$C,$B218)</f>
        <v>0</v>
      </c>
      <c r="F218" s="171">
        <f>SUMIFS('Contact Hours'!I:I,'Contact Hours'!$A:$A,$A218,'Contact Hours'!$C:$C,$B218)</f>
        <v>0</v>
      </c>
      <c r="G218" s="171">
        <f>SUMIFS('Contact Hours'!J:J,'Contact Hours'!$A:$A,$A218,'Contact Hours'!$C:$C,$B218)</f>
        <v>0</v>
      </c>
      <c r="H218" s="171">
        <f>SUMIFS('Contact Hours'!K:K,'Contact Hours'!$A:$A,$A218,'Contact Hours'!$C:$C,$B218)</f>
        <v>0</v>
      </c>
      <c r="I218" s="171">
        <f>SUMIFS('Contact Hours'!L:L,'Contact Hours'!$A:$A,$A218,'Contact Hours'!$C:$C,$B218)</f>
        <v>0</v>
      </c>
      <c r="J218" s="171">
        <f>SUMIFS('Contact Hours'!M:M,'Contact Hours'!$A:$A,$A218,'Contact Hours'!$C:$C,$B218)</f>
        <v>0</v>
      </c>
      <c r="K218" s="13">
        <f t="shared" si="40"/>
        <v>0</v>
      </c>
      <c r="L218" s="13">
        <f t="shared" si="41"/>
        <v>0</v>
      </c>
      <c r="M218" s="13">
        <f t="shared" si="42"/>
        <v>0</v>
      </c>
      <c r="N218" s="13">
        <f t="shared" si="43"/>
        <v>0</v>
      </c>
      <c r="O218" s="13">
        <f t="shared" si="44"/>
        <v>0</v>
      </c>
      <c r="P218" s="13">
        <f t="shared" si="45"/>
        <v>0</v>
      </c>
    </row>
    <row r="219" spans="1:16" x14ac:dyDescent="0.2">
      <c r="A219" s="11">
        <v>203634</v>
      </c>
      <c r="B219" s="12">
        <v>27</v>
      </c>
      <c r="C219" s="171">
        <f>SUMIFS('Contact Hours'!F:F,'Contact Hours'!$A:$A,$A219,'Contact Hours'!$C:$C,$B219)</f>
        <v>0</v>
      </c>
      <c r="D219" s="171">
        <f>SUMIFS('Contact Hours'!G:G,'Contact Hours'!$A:$A,$A219,'Contact Hours'!$C:$C,$B219)</f>
        <v>0</v>
      </c>
      <c r="E219" s="171">
        <f>SUMIFS('Contact Hours'!H:H,'Contact Hours'!$A:$A,$A219,'Contact Hours'!$C:$C,$B219)</f>
        <v>0</v>
      </c>
      <c r="F219" s="171">
        <f>SUMIFS('Contact Hours'!I:I,'Contact Hours'!$A:$A,$A219,'Contact Hours'!$C:$C,$B219)</f>
        <v>0</v>
      </c>
      <c r="G219" s="171">
        <f>SUMIFS('Contact Hours'!J:J,'Contact Hours'!$A:$A,$A219,'Contact Hours'!$C:$C,$B219)</f>
        <v>0</v>
      </c>
      <c r="H219" s="171">
        <f>SUMIFS('Contact Hours'!K:K,'Contact Hours'!$A:$A,$A219,'Contact Hours'!$C:$C,$B219)</f>
        <v>0</v>
      </c>
      <c r="I219" s="171">
        <f>SUMIFS('Contact Hours'!L:L,'Contact Hours'!$A:$A,$A219,'Contact Hours'!$C:$C,$B219)</f>
        <v>0</v>
      </c>
      <c r="J219" s="171">
        <f>SUMIFS('Contact Hours'!M:M,'Contact Hours'!$A:$A,$A219,'Contact Hours'!$C:$C,$B219)</f>
        <v>0</v>
      </c>
      <c r="K219" s="13">
        <f t="shared" si="40"/>
        <v>0</v>
      </c>
      <c r="L219" s="13">
        <f t="shared" si="41"/>
        <v>0</v>
      </c>
      <c r="M219" s="13">
        <f t="shared" si="42"/>
        <v>0</v>
      </c>
      <c r="N219" s="13">
        <f t="shared" si="43"/>
        <v>0</v>
      </c>
      <c r="O219" s="13">
        <f t="shared" si="44"/>
        <v>0</v>
      </c>
      <c r="P219" s="13">
        <f t="shared" si="45"/>
        <v>0</v>
      </c>
    </row>
    <row r="220" spans="1:16" x14ac:dyDescent="0.2">
      <c r="A220" s="11">
        <v>133965</v>
      </c>
      <c r="B220" s="12">
        <v>1</v>
      </c>
      <c r="C220" s="171">
        <f>SUMIFS('Contact Hours'!F:F,'Contact Hours'!$A:$A,$A220,'Contact Hours'!$C:$C,$B220)</f>
        <v>0</v>
      </c>
      <c r="D220" s="171">
        <f>SUMIFS('Contact Hours'!G:G,'Contact Hours'!$A:$A,$A220,'Contact Hours'!$C:$C,$B220)</f>
        <v>0</v>
      </c>
      <c r="E220" s="171">
        <f>SUMIFS('Contact Hours'!H:H,'Contact Hours'!$A:$A,$A220,'Contact Hours'!$C:$C,$B220)</f>
        <v>0</v>
      </c>
      <c r="F220" s="171">
        <f>SUMIFS('Contact Hours'!I:I,'Contact Hours'!$A:$A,$A220,'Contact Hours'!$C:$C,$B220)</f>
        <v>0</v>
      </c>
      <c r="G220" s="171">
        <f>SUMIFS('Contact Hours'!J:J,'Contact Hours'!$A:$A,$A220,'Contact Hours'!$C:$C,$B220)</f>
        <v>0</v>
      </c>
      <c r="H220" s="171">
        <f>SUMIFS('Contact Hours'!K:K,'Contact Hours'!$A:$A,$A220,'Contact Hours'!$C:$C,$B220)</f>
        <v>0</v>
      </c>
      <c r="I220" s="171">
        <f>SUMIFS('Contact Hours'!L:L,'Contact Hours'!$A:$A,$A220,'Contact Hours'!$C:$C,$B220)</f>
        <v>0</v>
      </c>
      <c r="J220" s="171">
        <f>SUMIFS('Contact Hours'!M:M,'Contact Hours'!$A:$A,$A220,'Contact Hours'!$C:$C,$B220)</f>
        <v>0</v>
      </c>
      <c r="K220" s="13">
        <f t="shared" ref="K220:K246" si="46">SUM(C220:F220)</f>
        <v>0</v>
      </c>
      <c r="L220" s="13">
        <f t="shared" ref="L220:L246" si="47">SUM(G220:J220)</f>
        <v>0</v>
      </c>
      <c r="M220" s="13">
        <f t="shared" ref="M220:M246" si="48">IF(B220&lt;28,D220+E220,0)*0.1</f>
        <v>0</v>
      </c>
      <c r="N220" s="13">
        <f t="shared" ref="N220:N246" si="49">IF(B220&lt;28,H220+J220,0)*0.1</f>
        <v>0</v>
      </c>
      <c r="O220" s="13">
        <f t="shared" ref="O220:O246" si="50">K220+M220</f>
        <v>0</v>
      </c>
      <c r="P220" s="13">
        <f t="shared" ref="P220:P246" si="51">L220+N220</f>
        <v>0</v>
      </c>
    </row>
    <row r="221" spans="1:16" x14ac:dyDescent="0.2">
      <c r="A221" s="11">
        <v>133965</v>
      </c>
      <c r="B221" s="12">
        <v>2</v>
      </c>
      <c r="C221" s="171">
        <f>SUMIFS('Contact Hours'!F:F,'Contact Hours'!$A:$A,$A221,'Contact Hours'!$C:$C,$B221)</f>
        <v>0</v>
      </c>
      <c r="D221" s="171">
        <f>SUMIFS('Contact Hours'!G:G,'Contact Hours'!$A:$A,$A221,'Contact Hours'!$C:$C,$B221)</f>
        <v>0</v>
      </c>
      <c r="E221" s="171">
        <f>SUMIFS('Contact Hours'!H:H,'Contact Hours'!$A:$A,$A221,'Contact Hours'!$C:$C,$B221)</f>
        <v>0</v>
      </c>
      <c r="F221" s="171">
        <f>SUMIFS('Contact Hours'!I:I,'Contact Hours'!$A:$A,$A221,'Contact Hours'!$C:$C,$B221)</f>
        <v>0</v>
      </c>
      <c r="G221" s="171">
        <f>SUMIFS('Contact Hours'!J:J,'Contact Hours'!$A:$A,$A221,'Contact Hours'!$C:$C,$B221)</f>
        <v>54432</v>
      </c>
      <c r="H221" s="171">
        <f>SUMIFS('Contact Hours'!K:K,'Contact Hours'!$A:$A,$A221,'Contact Hours'!$C:$C,$B221)</f>
        <v>0</v>
      </c>
      <c r="I221" s="171">
        <f>SUMIFS('Contact Hours'!L:L,'Contact Hours'!$A:$A,$A221,'Contact Hours'!$C:$C,$B221)</f>
        <v>0</v>
      </c>
      <c r="J221" s="171">
        <f>SUMIFS('Contact Hours'!M:M,'Contact Hours'!$A:$A,$A221,'Contact Hours'!$C:$C,$B221)</f>
        <v>0</v>
      </c>
      <c r="K221" s="13">
        <f t="shared" si="46"/>
        <v>0</v>
      </c>
      <c r="L221" s="13">
        <f t="shared" si="47"/>
        <v>54432</v>
      </c>
      <c r="M221" s="13">
        <f t="shared" si="48"/>
        <v>0</v>
      </c>
      <c r="N221" s="13">
        <f t="shared" si="49"/>
        <v>0</v>
      </c>
      <c r="O221" s="13">
        <f t="shared" si="50"/>
        <v>0</v>
      </c>
      <c r="P221" s="13">
        <f t="shared" si="51"/>
        <v>54432</v>
      </c>
    </row>
    <row r="222" spans="1:16" x14ac:dyDescent="0.2">
      <c r="A222" s="11">
        <v>133965</v>
      </c>
      <c r="B222" s="12">
        <v>3</v>
      </c>
      <c r="C222" s="171">
        <f>SUMIFS('Contact Hours'!F:F,'Contact Hours'!$A:$A,$A222,'Contact Hours'!$C:$C,$B222)</f>
        <v>0</v>
      </c>
      <c r="D222" s="171">
        <f>SUMIFS('Contact Hours'!G:G,'Contact Hours'!$A:$A,$A222,'Contact Hours'!$C:$C,$B222)</f>
        <v>0</v>
      </c>
      <c r="E222" s="171">
        <f>SUMIFS('Contact Hours'!H:H,'Contact Hours'!$A:$A,$A222,'Contact Hours'!$C:$C,$B222)</f>
        <v>0</v>
      </c>
      <c r="F222" s="171">
        <f>SUMIFS('Contact Hours'!I:I,'Contact Hours'!$A:$A,$A222,'Contact Hours'!$C:$C,$B222)</f>
        <v>0</v>
      </c>
      <c r="G222" s="171">
        <f>SUMIFS('Contact Hours'!J:J,'Contact Hours'!$A:$A,$A222,'Contact Hours'!$C:$C,$B222)</f>
        <v>0</v>
      </c>
      <c r="H222" s="171">
        <f>SUMIFS('Contact Hours'!K:K,'Contact Hours'!$A:$A,$A222,'Contact Hours'!$C:$C,$B222)</f>
        <v>0</v>
      </c>
      <c r="I222" s="171">
        <f>SUMIFS('Contact Hours'!L:L,'Contact Hours'!$A:$A,$A222,'Contact Hours'!$C:$C,$B222)</f>
        <v>0</v>
      </c>
      <c r="J222" s="171">
        <f>SUMIFS('Contact Hours'!M:M,'Contact Hours'!$A:$A,$A222,'Contact Hours'!$C:$C,$B222)</f>
        <v>0</v>
      </c>
      <c r="K222" s="13">
        <f t="shared" si="46"/>
        <v>0</v>
      </c>
      <c r="L222" s="13">
        <f t="shared" si="47"/>
        <v>0</v>
      </c>
      <c r="M222" s="13">
        <f t="shared" si="48"/>
        <v>0</v>
      </c>
      <c r="N222" s="13">
        <f t="shared" si="49"/>
        <v>0</v>
      </c>
      <c r="O222" s="13">
        <f t="shared" si="50"/>
        <v>0</v>
      </c>
      <c r="P222" s="13">
        <f t="shared" si="51"/>
        <v>0</v>
      </c>
    </row>
    <row r="223" spans="1:16" x14ac:dyDescent="0.2">
      <c r="A223" s="11">
        <v>133965</v>
      </c>
      <c r="B223" s="12">
        <v>4</v>
      </c>
      <c r="C223" s="171">
        <f>SUMIFS('Contact Hours'!F:F,'Contact Hours'!$A:$A,$A223,'Contact Hours'!$C:$C,$B223)</f>
        <v>0</v>
      </c>
      <c r="D223" s="171">
        <f>SUMIFS('Contact Hours'!G:G,'Contact Hours'!$A:$A,$A223,'Contact Hours'!$C:$C,$B223)</f>
        <v>0</v>
      </c>
      <c r="E223" s="171">
        <f>SUMIFS('Contact Hours'!H:H,'Contact Hours'!$A:$A,$A223,'Contact Hours'!$C:$C,$B223)</f>
        <v>0</v>
      </c>
      <c r="F223" s="171">
        <f>SUMIFS('Contact Hours'!I:I,'Contact Hours'!$A:$A,$A223,'Contact Hours'!$C:$C,$B223)</f>
        <v>0</v>
      </c>
      <c r="G223" s="171">
        <f>SUMIFS('Contact Hours'!J:J,'Contact Hours'!$A:$A,$A223,'Contact Hours'!$C:$C,$B223)</f>
        <v>2784</v>
      </c>
      <c r="H223" s="171">
        <f>SUMIFS('Contact Hours'!K:K,'Contact Hours'!$A:$A,$A223,'Contact Hours'!$C:$C,$B223)</f>
        <v>5664</v>
      </c>
      <c r="I223" s="171">
        <f>SUMIFS('Contact Hours'!L:L,'Contact Hours'!$A:$A,$A223,'Contact Hours'!$C:$C,$B223)</f>
        <v>0</v>
      </c>
      <c r="J223" s="171">
        <f>SUMIFS('Contact Hours'!M:M,'Contact Hours'!$A:$A,$A223,'Contact Hours'!$C:$C,$B223)</f>
        <v>0</v>
      </c>
      <c r="K223" s="13">
        <f t="shared" si="46"/>
        <v>0</v>
      </c>
      <c r="L223" s="13">
        <f t="shared" si="47"/>
        <v>8448</v>
      </c>
      <c r="M223" s="13">
        <f t="shared" si="48"/>
        <v>0</v>
      </c>
      <c r="N223" s="13">
        <f t="shared" si="49"/>
        <v>566.4</v>
      </c>
      <c r="O223" s="13">
        <f t="shared" si="50"/>
        <v>0</v>
      </c>
      <c r="P223" s="13">
        <f t="shared" si="51"/>
        <v>9014.4</v>
      </c>
    </row>
    <row r="224" spans="1:16" x14ac:dyDescent="0.2">
      <c r="A224" s="11">
        <v>133965</v>
      </c>
      <c r="B224" s="12">
        <v>5</v>
      </c>
      <c r="C224" s="171">
        <f>SUMIFS('Contact Hours'!F:F,'Contact Hours'!$A:$A,$A224,'Contact Hours'!$C:$C,$B224)</f>
        <v>0</v>
      </c>
      <c r="D224" s="171">
        <f>SUMIFS('Contact Hours'!G:G,'Contact Hours'!$A:$A,$A224,'Contact Hours'!$C:$C,$B224)</f>
        <v>0</v>
      </c>
      <c r="E224" s="171">
        <f>SUMIFS('Contact Hours'!H:H,'Contact Hours'!$A:$A,$A224,'Contact Hours'!$C:$C,$B224)</f>
        <v>0</v>
      </c>
      <c r="F224" s="171">
        <f>SUMIFS('Contact Hours'!I:I,'Contact Hours'!$A:$A,$A224,'Contact Hours'!$C:$C,$B224)</f>
        <v>0</v>
      </c>
      <c r="G224" s="171">
        <f>SUMIFS('Contact Hours'!J:J,'Contact Hours'!$A:$A,$A224,'Contact Hours'!$C:$C,$B224)</f>
        <v>0</v>
      </c>
      <c r="H224" s="171">
        <f>SUMIFS('Contact Hours'!K:K,'Contact Hours'!$A:$A,$A224,'Contact Hours'!$C:$C,$B224)</f>
        <v>0</v>
      </c>
      <c r="I224" s="171">
        <f>SUMIFS('Contact Hours'!L:L,'Contact Hours'!$A:$A,$A224,'Contact Hours'!$C:$C,$B224)</f>
        <v>0</v>
      </c>
      <c r="J224" s="171">
        <f>SUMIFS('Contact Hours'!M:M,'Contact Hours'!$A:$A,$A224,'Contact Hours'!$C:$C,$B224)</f>
        <v>0</v>
      </c>
      <c r="K224" s="13">
        <f t="shared" si="46"/>
        <v>0</v>
      </c>
      <c r="L224" s="13">
        <f t="shared" si="47"/>
        <v>0</v>
      </c>
      <c r="M224" s="13">
        <f t="shared" si="48"/>
        <v>0</v>
      </c>
      <c r="N224" s="13">
        <f t="shared" si="49"/>
        <v>0</v>
      </c>
      <c r="O224" s="13">
        <f t="shared" si="50"/>
        <v>0</v>
      </c>
      <c r="P224" s="13">
        <f t="shared" si="51"/>
        <v>0</v>
      </c>
    </row>
    <row r="225" spans="1:16" x14ac:dyDescent="0.2">
      <c r="A225" s="11">
        <v>133965</v>
      </c>
      <c r="B225" s="12">
        <v>6</v>
      </c>
      <c r="C225" s="171">
        <f>SUMIFS('Contact Hours'!F:F,'Contact Hours'!$A:$A,$A225,'Contact Hours'!$C:$C,$B225)</f>
        <v>0</v>
      </c>
      <c r="D225" s="171">
        <f>SUMIFS('Contact Hours'!G:G,'Contact Hours'!$A:$A,$A225,'Contact Hours'!$C:$C,$B225)</f>
        <v>0</v>
      </c>
      <c r="E225" s="171">
        <f>SUMIFS('Contact Hours'!H:H,'Contact Hours'!$A:$A,$A225,'Contact Hours'!$C:$C,$B225)</f>
        <v>0</v>
      </c>
      <c r="F225" s="171">
        <f>SUMIFS('Contact Hours'!I:I,'Contact Hours'!$A:$A,$A225,'Contact Hours'!$C:$C,$B225)</f>
        <v>0</v>
      </c>
      <c r="G225" s="171">
        <f>SUMIFS('Contact Hours'!J:J,'Contact Hours'!$A:$A,$A225,'Contact Hours'!$C:$C,$B225)</f>
        <v>0</v>
      </c>
      <c r="H225" s="171">
        <f>SUMIFS('Contact Hours'!K:K,'Contact Hours'!$A:$A,$A225,'Contact Hours'!$C:$C,$B225)</f>
        <v>0</v>
      </c>
      <c r="I225" s="171">
        <f>SUMIFS('Contact Hours'!L:L,'Contact Hours'!$A:$A,$A225,'Contact Hours'!$C:$C,$B225)</f>
        <v>0</v>
      </c>
      <c r="J225" s="171">
        <f>SUMIFS('Contact Hours'!M:M,'Contact Hours'!$A:$A,$A225,'Contact Hours'!$C:$C,$B225)</f>
        <v>0</v>
      </c>
      <c r="K225" s="13">
        <f t="shared" si="46"/>
        <v>0</v>
      </c>
      <c r="L225" s="13">
        <f t="shared" si="47"/>
        <v>0</v>
      </c>
      <c r="M225" s="13">
        <f t="shared" si="48"/>
        <v>0</v>
      </c>
      <c r="N225" s="13">
        <f t="shared" si="49"/>
        <v>0</v>
      </c>
      <c r="O225" s="13">
        <f t="shared" si="50"/>
        <v>0</v>
      </c>
      <c r="P225" s="13">
        <f t="shared" si="51"/>
        <v>0</v>
      </c>
    </row>
    <row r="226" spans="1:16" x14ac:dyDescent="0.2">
      <c r="A226" s="11">
        <v>133965</v>
      </c>
      <c r="B226" s="12">
        <v>7</v>
      </c>
      <c r="C226" s="171">
        <f>SUMIFS('Contact Hours'!F:F,'Contact Hours'!$A:$A,$A226,'Contact Hours'!$C:$C,$B226)</f>
        <v>0</v>
      </c>
      <c r="D226" s="171">
        <f>SUMIFS('Contact Hours'!G:G,'Contact Hours'!$A:$A,$A226,'Contact Hours'!$C:$C,$B226)</f>
        <v>0</v>
      </c>
      <c r="E226" s="171">
        <f>SUMIFS('Contact Hours'!H:H,'Contact Hours'!$A:$A,$A226,'Contact Hours'!$C:$C,$B226)</f>
        <v>0</v>
      </c>
      <c r="F226" s="171">
        <f>SUMIFS('Contact Hours'!I:I,'Contact Hours'!$A:$A,$A226,'Contact Hours'!$C:$C,$B226)</f>
        <v>0</v>
      </c>
      <c r="G226" s="171">
        <f>SUMIFS('Contact Hours'!J:J,'Contact Hours'!$A:$A,$A226,'Contact Hours'!$C:$C,$B226)</f>
        <v>0</v>
      </c>
      <c r="H226" s="171">
        <f>SUMIFS('Contact Hours'!K:K,'Contact Hours'!$A:$A,$A226,'Contact Hours'!$C:$C,$B226)</f>
        <v>13152</v>
      </c>
      <c r="I226" s="171">
        <f>SUMIFS('Contact Hours'!L:L,'Contact Hours'!$A:$A,$A226,'Contact Hours'!$C:$C,$B226)</f>
        <v>0</v>
      </c>
      <c r="J226" s="171">
        <f>SUMIFS('Contact Hours'!M:M,'Contact Hours'!$A:$A,$A226,'Contact Hours'!$C:$C,$B226)</f>
        <v>0</v>
      </c>
      <c r="K226" s="13">
        <f t="shared" si="46"/>
        <v>0</v>
      </c>
      <c r="L226" s="13">
        <f t="shared" si="47"/>
        <v>13152</v>
      </c>
      <c r="M226" s="13">
        <f t="shared" si="48"/>
        <v>0</v>
      </c>
      <c r="N226" s="13">
        <f t="shared" si="49"/>
        <v>1315.2</v>
      </c>
      <c r="O226" s="13">
        <f t="shared" si="50"/>
        <v>0</v>
      </c>
      <c r="P226" s="13">
        <f t="shared" si="51"/>
        <v>14467.2</v>
      </c>
    </row>
    <row r="227" spans="1:16" x14ac:dyDescent="0.2">
      <c r="A227" s="11">
        <v>133965</v>
      </c>
      <c r="B227" s="12">
        <v>8</v>
      </c>
      <c r="C227" s="171">
        <f>SUMIFS('Contact Hours'!F:F,'Contact Hours'!$A:$A,$A227,'Contact Hours'!$C:$C,$B227)</f>
        <v>0</v>
      </c>
      <c r="D227" s="171">
        <f>SUMIFS('Contact Hours'!G:G,'Contact Hours'!$A:$A,$A227,'Contact Hours'!$C:$C,$B227)</f>
        <v>0</v>
      </c>
      <c r="E227" s="171">
        <f>SUMIFS('Contact Hours'!H:H,'Contact Hours'!$A:$A,$A227,'Contact Hours'!$C:$C,$B227)</f>
        <v>0</v>
      </c>
      <c r="F227" s="171">
        <f>SUMIFS('Contact Hours'!I:I,'Contact Hours'!$A:$A,$A227,'Contact Hours'!$C:$C,$B227)</f>
        <v>0</v>
      </c>
      <c r="G227" s="171">
        <f>SUMIFS('Contact Hours'!J:J,'Contact Hours'!$A:$A,$A227,'Contact Hours'!$C:$C,$B227)</f>
        <v>21152</v>
      </c>
      <c r="H227" s="171">
        <f>SUMIFS('Contact Hours'!K:K,'Contact Hours'!$A:$A,$A227,'Contact Hours'!$C:$C,$B227)</f>
        <v>0</v>
      </c>
      <c r="I227" s="171">
        <f>SUMIFS('Contact Hours'!L:L,'Contact Hours'!$A:$A,$A227,'Contact Hours'!$C:$C,$B227)</f>
        <v>0</v>
      </c>
      <c r="J227" s="171">
        <f>SUMIFS('Contact Hours'!M:M,'Contact Hours'!$A:$A,$A227,'Contact Hours'!$C:$C,$B227)</f>
        <v>0</v>
      </c>
      <c r="K227" s="13">
        <f t="shared" si="46"/>
        <v>0</v>
      </c>
      <c r="L227" s="13">
        <f t="shared" si="47"/>
        <v>21152</v>
      </c>
      <c r="M227" s="13">
        <f t="shared" si="48"/>
        <v>0</v>
      </c>
      <c r="N227" s="13">
        <f t="shared" si="49"/>
        <v>0</v>
      </c>
      <c r="O227" s="13">
        <f t="shared" si="50"/>
        <v>0</v>
      </c>
      <c r="P227" s="13">
        <f t="shared" si="51"/>
        <v>21152</v>
      </c>
    </row>
    <row r="228" spans="1:16" x14ac:dyDescent="0.2">
      <c r="A228" s="11">
        <v>133965</v>
      </c>
      <c r="B228" s="12">
        <v>9</v>
      </c>
      <c r="C228" s="171">
        <f>SUMIFS('Contact Hours'!F:F,'Contact Hours'!$A:$A,$A228,'Contact Hours'!$C:$C,$B228)</f>
        <v>0</v>
      </c>
      <c r="D228" s="171">
        <f>SUMIFS('Contact Hours'!G:G,'Contact Hours'!$A:$A,$A228,'Contact Hours'!$C:$C,$B228)</f>
        <v>0</v>
      </c>
      <c r="E228" s="171">
        <f>SUMIFS('Contact Hours'!H:H,'Contact Hours'!$A:$A,$A228,'Contact Hours'!$C:$C,$B228)</f>
        <v>0</v>
      </c>
      <c r="F228" s="171">
        <f>SUMIFS('Contact Hours'!I:I,'Contact Hours'!$A:$A,$A228,'Contact Hours'!$C:$C,$B228)</f>
        <v>0</v>
      </c>
      <c r="G228" s="171">
        <f>SUMIFS('Contact Hours'!J:J,'Contact Hours'!$A:$A,$A228,'Contact Hours'!$C:$C,$B228)</f>
        <v>0</v>
      </c>
      <c r="H228" s="171">
        <f>SUMIFS('Contact Hours'!K:K,'Contact Hours'!$A:$A,$A228,'Contact Hours'!$C:$C,$B228)</f>
        <v>0</v>
      </c>
      <c r="I228" s="171">
        <f>SUMIFS('Contact Hours'!L:L,'Contact Hours'!$A:$A,$A228,'Contact Hours'!$C:$C,$B228)</f>
        <v>0</v>
      </c>
      <c r="J228" s="171">
        <f>SUMIFS('Contact Hours'!M:M,'Contact Hours'!$A:$A,$A228,'Contact Hours'!$C:$C,$B228)</f>
        <v>0</v>
      </c>
      <c r="K228" s="13">
        <f t="shared" si="46"/>
        <v>0</v>
      </c>
      <c r="L228" s="13">
        <f t="shared" si="47"/>
        <v>0</v>
      </c>
      <c r="M228" s="13">
        <f t="shared" si="48"/>
        <v>0</v>
      </c>
      <c r="N228" s="13">
        <f t="shared" si="49"/>
        <v>0</v>
      </c>
      <c r="O228" s="13">
        <f t="shared" si="50"/>
        <v>0</v>
      </c>
      <c r="P228" s="13">
        <f t="shared" si="51"/>
        <v>0</v>
      </c>
    </row>
    <row r="229" spans="1:16" x14ac:dyDescent="0.2">
      <c r="A229" s="11">
        <v>133965</v>
      </c>
      <c r="B229" s="12">
        <v>10</v>
      </c>
      <c r="C229" s="171">
        <f>SUMIFS('Contact Hours'!F:F,'Contact Hours'!$A:$A,$A229,'Contact Hours'!$C:$C,$B229)</f>
        <v>0</v>
      </c>
      <c r="D229" s="171">
        <f>SUMIFS('Contact Hours'!G:G,'Contact Hours'!$A:$A,$A229,'Contact Hours'!$C:$C,$B229)</f>
        <v>0</v>
      </c>
      <c r="E229" s="171">
        <f>SUMIFS('Contact Hours'!H:H,'Contact Hours'!$A:$A,$A229,'Contact Hours'!$C:$C,$B229)</f>
        <v>0</v>
      </c>
      <c r="F229" s="171">
        <f>SUMIFS('Contact Hours'!I:I,'Contact Hours'!$A:$A,$A229,'Contact Hours'!$C:$C,$B229)</f>
        <v>0</v>
      </c>
      <c r="G229" s="171">
        <f>SUMIFS('Contact Hours'!J:J,'Contact Hours'!$A:$A,$A229,'Contact Hours'!$C:$C,$B229)</f>
        <v>0</v>
      </c>
      <c r="H229" s="171">
        <f>SUMIFS('Contact Hours'!K:K,'Contact Hours'!$A:$A,$A229,'Contact Hours'!$C:$C,$B229)</f>
        <v>0</v>
      </c>
      <c r="I229" s="171">
        <f>SUMIFS('Contact Hours'!L:L,'Contact Hours'!$A:$A,$A229,'Contact Hours'!$C:$C,$B229)</f>
        <v>0</v>
      </c>
      <c r="J229" s="171">
        <f>SUMIFS('Contact Hours'!M:M,'Contact Hours'!$A:$A,$A229,'Contact Hours'!$C:$C,$B229)</f>
        <v>0</v>
      </c>
      <c r="K229" s="13">
        <f t="shared" si="46"/>
        <v>0</v>
      </c>
      <c r="L229" s="13">
        <f t="shared" si="47"/>
        <v>0</v>
      </c>
      <c r="M229" s="13">
        <f t="shared" si="48"/>
        <v>0</v>
      </c>
      <c r="N229" s="13">
        <f t="shared" si="49"/>
        <v>0</v>
      </c>
      <c r="O229" s="13">
        <f t="shared" si="50"/>
        <v>0</v>
      </c>
      <c r="P229" s="13">
        <f t="shared" si="51"/>
        <v>0</v>
      </c>
    </row>
    <row r="230" spans="1:16" x14ac:dyDescent="0.2">
      <c r="A230" s="11">
        <v>133965</v>
      </c>
      <c r="B230" s="12">
        <v>11</v>
      </c>
      <c r="C230" s="171">
        <f>SUMIFS('Contact Hours'!F:F,'Contact Hours'!$A:$A,$A230,'Contact Hours'!$C:$C,$B230)</f>
        <v>0</v>
      </c>
      <c r="D230" s="171">
        <f>SUMIFS('Contact Hours'!G:G,'Contact Hours'!$A:$A,$A230,'Contact Hours'!$C:$C,$B230)</f>
        <v>0</v>
      </c>
      <c r="E230" s="171">
        <f>SUMIFS('Contact Hours'!H:H,'Contact Hours'!$A:$A,$A230,'Contact Hours'!$C:$C,$B230)</f>
        <v>0</v>
      </c>
      <c r="F230" s="171">
        <f>SUMIFS('Contact Hours'!I:I,'Contact Hours'!$A:$A,$A230,'Contact Hours'!$C:$C,$B230)</f>
        <v>0</v>
      </c>
      <c r="G230" s="171">
        <f>SUMIFS('Contact Hours'!J:J,'Contact Hours'!$A:$A,$A230,'Contact Hours'!$C:$C,$B230)</f>
        <v>0</v>
      </c>
      <c r="H230" s="171">
        <f>SUMIFS('Contact Hours'!K:K,'Contact Hours'!$A:$A,$A230,'Contact Hours'!$C:$C,$B230)</f>
        <v>50496</v>
      </c>
      <c r="I230" s="171">
        <f>SUMIFS('Contact Hours'!L:L,'Contact Hours'!$A:$A,$A230,'Contact Hours'!$C:$C,$B230)</f>
        <v>0</v>
      </c>
      <c r="J230" s="171">
        <f>SUMIFS('Contact Hours'!M:M,'Contact Hours'!$A:$A,$A230,'Contact Hours'!$C:$C,$B230)</f>
        <v>0</v>
      </c>
      <c r="K230" s="13">
        <f t="shared" si="46"/>
        <v>0</v>
      </c>
      <c r="L230" s="13">
        <f t="shared" si="47"/>
        <v>50496</v>
      </c>
      <c r="M230" s="13">
        <f t="shared" si="48"/>
        <v>0</v>
      </c>
      <c r="N230" s="13">
        <f t="shared" si="49"/>
        <v>5049.6000000000004</v>
      </c>
      <c r="O230" s="13">
        <f t="shared" si="50"/>
        <v>0</v>
      </c>
      <c r="P230" s="13">
        <f t="shared" si="51"/>
        <v>55545.599999999999</v>
      </c>
    </row>
    <row r="231" spans="1:16" x14ac:dyDescent="0.2">
      <c r="A231" s="11">
        <v>133965</v>
      </c>
      <c r="B231" s="12">
        <v>12</v>
      </c>
      <c r="C231" s="171">
        <f>SUMIFS('Contact Hours'!F:F,'Contact Hours'!$A:$A,$A231,'Contact Hours'!$C:$C,$B231)</f>
        <v>0</v>
      </c>
      <c r="D231" s="171">
        <f>SUMIFS('Contact Hours'!G:G,'Contact Hours'!$A:$A,$A231,'Contact Hours'!$C:$C,$B231)</f>
        <v>0</v>
      </c>
      <c r="E231" s="171">
        <f>SUMIFS('Contact Hours'!H:H,'Contact Hours'!$A:$A,$A231,'Contact Hours'!$C:$C,$B231)</f>
        <v>0</v>
      </c>
      <c r="F231" s="171">
        <f>SUMIFS('Contact Hours'!I:I,'Contact Hours'!$A:$A,$A231,'Contact Hours'!$C:$C,$B231)</f>
        <v>3520</v>
      </c>
      <c r="G231" s="171">
        <f>SUMIFS('Contact Hours'!J:J,'Contact Hours'!$A:$A,$A231,'Contact Hours'!$C:$C,$B231)</f>
        <v>0</v>
      </c>
      <c r="H231" s="171">
        <f>SUMIFS('Contact Hours'!K:K,'Contact Hours'!$A:$A,$A231,'Contact Hours'!$C:$C,$B231)</f>
        <v>0</v>
      </c>
      <c r="I231" s="171">
        <f>SUMIFS('Contact Hours'!L:L,'Contact Hours'!$A:$A,$A231,'Contact Hours'!$C:$C,$B231)</f>
        <v>0</v>
      </c>
      <c r="J231" s="171">
        <f>SUMIFS('Contact Hours'!M:M,'Contact Hours'!$A:$A,$A231,'Contact Hours'!$C:$C,$B231)</f>
        <v>0</v>
      </c>
      <c r="K231" s="13">
        <f t="shared" si="46"/>
        <v>3520</v>
      </c>
      <c r="L231" s="13">
        <f t="shared" si="47"/>
        <v>0</v>
      </c>
      <c r="M231" s="13">
        <f t="shared" si="48"/>
        <v>0</v>
      </c>
      <c r="N231" s="13">
        <f t="shared" si="49"/>
        <v>0</v>
      </c>
      <c r="O231" s="13">
        <f t="shared" si="50"/>
        <v>3520</v>
      </c>
      <c r="P231" s="13">
        <f t="shared" si="51"/>
        <v>0</v>
      </c>
    </row>
    <row r="232" spans="1:16" x14ac:dyDescent="0.2">
      <c r="A232" s="11">
        <v>133965</v>
      </c>
      <c r="B232" s="12">
        <v>13</v>
      </c>
      <c r="C232" s="171">
        <f>SUMIFS('Contact Hours'!F:F,'Contact Hours'!$A:$A,$A232,'Contact Hours'!$C:$C,$B232)</f>
        <v>0</v>
      </c>
      <c r="D232" s="171">
        <f>SUMIFS('Contact Hours'!G:G,'Contact Hours'!$A:$A,$A232,'Contact Hours'!$C:$C,$B232)</f>
        <v>0</v>
      </c>
      <c r="E232" s="171">
        <f>SUMIFS('Contact Hours'!H:H,'Contact Hours'!$A:$A,$A232,'Contact Hours'!$C:$C,$B232)</f>
        <v>0</v>
      </c>
      <c r="F232" s="171">
        <f>SUMIFS('Contact Hours'!I:I,'Contact Hours'!$A:$A,$A232,'Contact Hours'!$C:$C,$B232)</f>
        <v>0</v>
      </c>
      <c r="G232" s="171">
        <f>SUMIFS('Contact Hours'!J:J,'Contact Hours'!$A:$A,$A232,'Contact Hours'!$C:$C,$B232)</f>
        <v>0</v>
      </c>
      <c r="H232" s="171">
        <f>SUMIFS('Contact Hours'!K:K,'Contact Hours'!$A:$A,$A232,'Contact Hours'!$C:$C,$B232)</f>
        <v>0</v>
      </c>
      <c r="I232" s="171">
        <f>SUMIFS('Contact Hours'!L:L,'Contact Hours'!$A:$A,$A232,'Contact Hours'!$C:$C,$B232)</f>
        <v>0</v>
      </c>
      <c r="J232" s="171">
        <f>SUMIFS('Contact Hours'!M:M,'Contact Hours'!$A:$A,$A232,'Contact Hours'!$C:$C,$B232)</f>
        <v>0</v>
      </c>
      <c r="K232" s="13">
        <f t="shared" si="46"/>
        <v>0</v>
      </c>
      <c r="L232" s="13">
        <f t="shared" si="47"/>
        <v>0</v>
      </c>
      <c r="M232" s="13">
        <f t="shared" si="48"/>
        <v>0</v>
      </c>
      <c r="N232" s="13">
        <f t="shared" si="49"/>
        <v>0</v>
      </c>
      <c r="O232" s="13">
        <f t="shared" si="50"/>
        <v>0</v>
      </c>
      <c r="P232" s="13">
        <f t="shared" si="51"/>
        <v>0</v>
      </c>
    </row>
    <row r="233" spans="1:16" x14ac:dyDescent="0.2">
      <c r="A233" s="11">
        <v>133965</v>
      </c>
      <c r="B233" s="12">
        <v>14</v>
      </c>
      <c r="C233" s="171">
        <f>SUMIFS('Contact Hours'!F:F,'Contact Hours'!$A:$A,$A233,'Contact Hours'!$C:$C,$B233)</f>
        <v>0</v>
      </c>
      <c r="D233" s="171">
        <f>SUMIFS('Contact Hours'!G:G,'Contact Hours'!$A:$A,$A233,'Contact Hours'!$C:$C,$B233)</f>
        <v>0</v>
      </c>
      <c r="E233" s="171">
        <f>SUMIFS('Contact Hours'!H:H,'Contact Hours'!$A:$A,$A233,'Contact Hours'!$C:$C,$B233)</f>
        <v>0</v>
      </c>
      <c r="F233" s="171">
        <f>SUMIFS('Contact Hours'!I:I,'Contact Hours'!$A:$A,$A233,'Contact Hours'!$C:$C,$B233)</f>
        <v>0</v>
      </c>
      <c r="G233" s="171">
        <f>SUMIFS('Contact Hours'!J:J,'Contact Hours'!$A:$A,$A233,'Contact Hours'!$C:$C,$B233)</f>
        <v>0</v>
      </c>
      <c r="H233" s="171">
        <f>SUMIFS('Contact Hours'!K:K,'Contact Hours'!$A:$A,$A233,'Contact Hours'!$C:$C,$B233)</f>
        <v>0</v>
      </c>
      <c r="I233" s="171">
        <f>SUMIFS('Contact Hours'!L:L,'Contact Hours'!$A:$A,$A233,'Contact Hours'!$C:$C,$B233)</f>
        <v>0</v>
      </c>
      <c r="J233" s="171">
        <f>SUMIFS('Contact Hours'!M:M,'Contact Hours'!$A:$A,$A233,'Contact Hours'!$C:$C,$B233)</f>
        <v>0</v>
      </c>
      <c r="K233" s="13">
        <f t="shared" si="46"/>
        <v>0</v>
      </c>
      <c r="L233" s="13">
        <f t="shared" si="47"/>
        <v>0</v>
      </c>
      <c r="M233" s="13">
        <f t="shared" si="48"/>
        <v>0</v>
      </c>
      <c r="N233" s="13">
        <f t="shared" si="49"/>
        <v>0</v>
      </c>
      <c r="O233" s="13">
        <f t="shared" si="50"/>
        <v>0</v>
      </c>
      <c r="P233" s="13">
        <f t="shared" si="51"/>
        <v>0</v>
      </c>
    </row>
    <row r="234" spans="1:16" x14ac:dyDescent="0.2">
      <c r="A234" s="11">
        <v>133965</v>
      </c>
      <c r="B234" s="12">
        <v>15</v>
      </c>
      <c r="C234" s="171">
        <f>SUMIFS('Contact Hours'!F:F,'Contact Hours'!$A:$A,$A234,'Contact Hours'!$C:$C,$B234)</f>
        <v>0</v>
      </c>
      <c r="D234" s="171">
        <f>SUMIFS('Contact Hours'!G:G,'Contact Hours'!$A:$A,$A234,'Contact Hours'!$C:$C,$B234)</f>
        <v>0</v>
      </c>
      <c r="E234" s="171">
        <f>SUMIFS('Contact Hours'!H:H,'Contact Hours'!$A:$A,$A234,'Contact Hours'!$C:$C,$B234)</f>
        <v>0</v>
      </c>
      <c r="F234" s="171">
        <f>SUMIFS('Contact Hours'!I:I,'Contact Hours'!$A:$A,$A234,'Contact Hours'!$C:$C,$B234)</f>
        <v>0</v>
      </c>
      <c r="G234" s="171">
        <f>SUMIFS('Contact Hours'!J:J,'Contact Hours'!$A:$A,$A234,'Contact Hours'!$C:$C,$B234)</f>
        <v>0</v>
      </c>
      <c r="H234" s="171">
        <f>SUMIFS('Contact Hours'!K:K,'Contact Hours'!$A:$A,$A234,'Contact Hours'!$C:$C,$B234)</f>
        <v>0</v>
      </c>
      <c r="I234" s="171">
        <f>SUMIFS('Contact Hours'!L:L,'Contact Hours'!$A:$A,$A234,'Contact Hours'!$C:$C,$B234)</f>
        <v>0</v>
      </c>
      <c r="J234" s="171">
        <f>SUMIFS('Contact Hours'!M:M,'Contact Hours'!$A:$A,$A234,'Contact Hours'!$C:$C,$B234)</f>
        <v>0</v>
      </c>
      <c r="K234" s="13">
        <f t="shared" si="46"/>
        <v>0</v>
      </c>
      <c r="L234" s="13">
        <f t="shared" si="47"/>
        <v>0</v>
      </c>
      <c r="M234" s="13">
        <f t="shared" si="48"/>
        <v>0</v>
      </c>
      <c r="N234" s="13">
        <f t="shared" si="49"/>
        <v>0</v>
      </c>
      <c r="O234" s="13">
        <f t="shared" si="50"/>
        <v>0</v>
      </c>
      <c r="P234" s="13">
        <f t="shared" si="51"/>
        <v>0</v>
      </c>
    </row>
    <row r="235" spans="1:16" x14ac:dyDescent="0.2">
      <c r="A235" s="11">
        <v>133965</v>
      </c>
      <c r="B235" s="12">
        <v>16</v>
      </c>
      <c r="C235" s="171">
        <f>SUMIFS('Contact Hours'!F:F,'Contact Hours'!$A:$A,$A235,'Contact Hours'!$C:$C,$B235)</f>
        <v>0</v>
      </c>
      <c r="D235" s="171">
        <f>SUMIFS('Contact Hours'!G:G,'Contact Hours'!$A:$A,$A235,'Contact Hours'!$C:$C,$B235)</f>
        <v>0</v>
      </c>
      <c r="E235" s="171">
        <f>SUMIFS('Contact Hours'!H:H,'Contact Hours'!$A:$A,$A235,'Contact Hours'!$C:$C,$B235)</f>
        <v>0</v>
      </c>
      <c r="F235" s="171">
        <f>SUMIFS('Contact Hours'!I:I,'Contact Hours'!$A:$A,$A235,'Contact Hours'!$C:$C,$B235)</f>
        <v>0</v>
      </c>
      <c r="G235" s="171">
        <f>SUMIFS('Contact Hours'!J:J,'Contact Hours'!$A:$A,$A235,'Contact Hours'!$C:$C,$B235)</f>
        <v>0</v>
      </c>
      <c r="H235" s="171">
        <f>SUMIFS('Contact Hours'!K:K,'Contact Hours'!$A:$A,$A235,'Contact Hours'!$C:$C,$B235)</f>
        <v>0</v>
      </c>
      <c r="I235" s="171">
        <f>SUMIFS('Contact Hours'!L:L,'Contact Hours'!$A:$A,$A235,'Contact Hours'!$C:$C,$B235)</f>
        <v>0</v>
      </c>
      <c r="J235" s="171">
        <f>SUMIFS('Contact Hours'!M:M,'Contact Hours'!$A:$A,$A235,'Contact Hours'!$C:$C,$B235)</f>
        <v>0</v>
      </c>
      <c r="K235" s="13">
        <f t="shared" si="46"/>
        <v>0</v>
      </c>
      <c r="L235" s="13">
        <f t="shared" si="47"/>
        <v>0</v>
      </c>
      <c r="M235" s="13">
        <f t="shared" si="48"/>
        <v>0</v>
      </c>
      <c r="N235" s="13">
        <f t="shared" si="49"/>
        <v>0</v>
      </c>
      <c r="O235" s="13">
        <f t="shared" si="50"/>
        <v>0</v>
      </c>
      <c r="P235" s="13">
        <f t="shared" si="51"/>
        <v>0</v>
      </c>
    </row>
    <row r="236" spans="1:16" x14ac:dyDescent="0.2">
      <c r="A236" s="11">
        <v>133965</v>
      </c>
      <c r="B236" s="12">
        <v>17</v>
      </c>
      <c r="C236" s="171">
        <f>SUMIFS('Contact Hours'!F:F,'Contact Hours'!$A:$A,$A236,'Contact Hours'!$C:$C,$B236)</f>
        <v>0</v>
      </c>
      <c r="D236" s="171">
        <f>SUMIFS('Contact Hours'!G:G,'Contact Hours'!$A:$A,$A236,'Contact Hours'!$C:$C,$B236)</f>
        <v>0</v>
      </c>
      <c r="E236" s="171">
        <f>SUMIFS('Contact Hours'!H:H,'Contact Hours'!$A:$A,$A236,'Contact Hours'!$C:$C,$B236)</f>
        <v>0</v>
      </c>
      <c r="F236" s="171">
        <f>SUMIFS('Contact Hours'!I:I,'Contact Hours'!$A:$A,$A236,'Contact Hours'!$C:$C,$B236)</f>
        <v>0</v>
      </c>
      <c r="G236" s="171">
        <f>SUMIFS('Contact Hours'!J:J,'Contact Hours'!$A:$A,$A236,'Contact Hours'!$C:$C,$B236)</f>
        <v>0</v>
      </c>
      <c r="H236" s="171">
        <f>SUMIFS('Contact Hours'!K:K,'Contact Hours'!$A:$A,$A236,'Contact Hours'!$C:$C,$B236)</f>
        <v>0</v>
      </c>
      <c r="I236" s="171">
        <f>SUMIFS('Contact Hours'!L:L,'Contact Hours'!$A:$A,$A236,'Contact Hours'!$C:$C,$B236)</f>
        <v>0</v>
      </c>
      <c r="J236" s="171">
        <f>SUMIFS('Contact Hours'!M:M,'Contact Hours'!$A:$A,$A236,'Contact Hours'!$C:$C,$B236)</f>
        <v>0</v>
      </c>
      <c r="K236" s="13">
        <f t="shared" si="46"/>
        <v>0</v>
      </c>
      <c r="L236" s="13">
        <f t="shared" si="47"/>
        <v>0</v>
      </c>
      <c r="M236" s="13">
        <f t="shared" si="48"/>
        <v>0</v>
      </c>
      <c r="N236" s="13">
        <f t="shared" si="49"/>
        <v>0</v>
      </c>
      <c r="O236" s="13">
        <f t="shared" si="50"/>
        <v>0</v>
      </c>
      <c r="P236" s="13">
        <f t="shared" si="51"/>
        <v>0</v>
      </c>
    </row>
    <row r="237" spans="1:16" x14ac:dyDescent="0.2">
      <c r="A237" s="11">
        <v>133965</v>
      </c>
      <c r="B237" s="12">
        <v>18</v>
      </c>
      <c r="C237" s="171">
        <f>SUMIFS('Contact Hours'!F:F,'Contact Hours'!$A:$A,$A237,'Contact Hours'!$C:$C,$B237)</f>
        <v>0</v>
      </c>
      <c r="D237" s="171">
        <f>SUMIFS('Contact Hours'!G:G,'Contact Hours'!$A:$A,$A237,'Contact Hours'!$C:$C,$B237)</f>
        <v>0</v>
      </c>
      <c r="E237" s="171">
        <f>SUMIFS('Contact Hours'!H:H,'Contact Hours'!$A:$A,$A237,'Contact Hours'!$C:$C,$B237)</f>
        <v>0</v>
      </c>
      <c r="F237" s="171">
        <f>SUMIFS('Contact Hours'!I:I,'Contact Hours'!$A:$A,$A237,'Contact Hours'!$C:$C,$B237)</f>
        <v>0</v>
      </c>
      <c r="G237" s="171">
        <f>SUMIFS('Contact Hours'!J:J,'Contact Hours'!$A:$A,$A237,'Contact Hours'!$C:$C,$B237)</f>
        <v>0</v>
      </c>
      <c r="H237" s="171">
        <f>SUMIFS('Contact Hours'!K:K,'Contact Hours'!$A:$A,$A237,'Contact Hours'!$C:$C,$B237)</f>
        <v>0</v>
      </c>
      <c r="I237" s="171">
        <f>SUMIFS('Contact Hours'!L:L,'Contact Hours'!$A:$A,$A237,'Contact Hours'!$C:$C,$B237)</f>
        <v>0</v>
      </c>
      <c r="J237" s="171">
        <f>SUMIFS('Contact Hours'!M:M,'Contact Hours'!$A:$A,$A237,'Contact Hours'!$C:$C,$B237)</f>
        <v>0</v>
      </c>
      <c r="K237" s="13">
        <f t="shared" si="46"/>
        <v>0</v>
      </c>
      <c r="L237" s="13">
        <f t="shared" si="47"/>
        <v>0</v>
      </c>
      <c r="M237" s="13">
        <f t="shared" si="48"/>
        <v>0</v>
      </c>
      <c r="N237" s="13">
        <f t="shared" si="49"/>
        <v>0</v>
      </c>
      <c r="O237" s="13">
        <f t="shared" si="50"/>
        <v>0</v>
      </c>
      <c r="P237" s="13">
        <f t="shared" si="51"/>
        <v>0</v>
      </c>
    </row>
    <row r="238" spans="1:16" x14ac:dyDescent="0.2">
      <c r="A238" s="11">
        <v>133965</v>
      </c>
      <c r="B238" s="12">
        <v>19</v>
      </c>
      <c r="C238" s="171">
        <f>SUMIFS('Contact Hours'!F:F,'Contact Hours'!$A:$A,$A238,'Contact Hours'!$C:$C,$B238)</f>
        <v>0</v>
      </c>
      <c r="D238" s="171">
        <f>SUMIFS('Contact Hours'!G:G,'Contact Hours'!$A:$A,$A238,'Contact Hours'!$C:$C,$B238)</f>
        <v>0</v>
      </c>
      <c r="E238" s="171">
        <f>SUMIFS('Contact Hours'!H:H,'Contact Hours'!$A:$A,$A238,'Contact Hours'!$C:$C,$B238)</f>
        <v>0</v>
      </c>
      <c r="F238" s="171">
        <f>SUMIFS('Contact Hours'!I:I,'Contact Hours'!$A:$A,$A238,'Contact Hours'!$C:$C,$B238)</f>
        <v>0</v>
      </c>
      <c r="G238" s="171">
        <f>SUMIFS('Contact Hours'!J:J,'Contact Hours'!$A:$A,$A238,'Contact Hours'!$C:$C,$B238)</f>
        <v>0</v>
      </c>
      <c r="H238" s="171">
        <f>SUMIFS('Contact Hours'!K:K,'Contact Hours'!$A:$A,$A238,'Contact Hours'!$C:$C,$B238)</f>
        <v>1728</v>
      </c>
      <c r="I238" s="171">
        <f>SUMIFS('Contact Hours'!L:L,'Contact Hours'!$A:$A,$A238,'Contact Hours'!$C:$C,$B238)</f>
        <v>0</v>
      </c>
      <c r="J238" s="171">
        <f>SUMIFS('Contact Hours'!M:M,'Contact Hours'!$A:$A,$A238,'Contact Hours'!$C:$C,$B238)</f>
        <v>0</v>
      </c>
      <c r="K238" s="13">
        <f t="shared" si="46"/>
        <v>0</v>
      </c>
      <c r="L238" s="13">
        <f t="shared" si="47"/>
        <v>1728</v>
      </c>
      <c r="M238" s="13">
        <f t="shared" si="48"/>
        <v>0</v>
      </c>
      <c r="N238" s="13">
        <f t="shared" si="49"/>
        <v>172.8</v>
      </c>
      <c r="O238" s="13">
        <f t="shared" si="50"/>
        <v>0</v>
      </c>
      <c r="P238" s="13">
        <f t="shared" si="51"/>
        <v>1900.8</v>
      </c>
    </row>
    <row r="239" spans="1:16" x14ac:dyDescent="0.2">
      <c r="A239" s="11">
        <v>133965</v>
      </c>
      <c r="B239" s="12">
        <v>20</v>
      </c>
      <c r="C239" s="171">
        <f>SUMIFS('Contact Hours'!F:F,'Contact Hours'!$A:$A,$A239,'Contact Hours'!$C:$C,$B239)</f>
        <v>0</v>
      </c>
      <c r="D239" s="171">
        <f>SUMIFS('Contact Hours'!G:G,'Contact Hours'!$A:$A,$A239,'Contact Hours'!$C:$C,$B239)</f>
        <v>0</v>
      </c>
      <c r="E239" s="171">
        <f>SUMIFS('Contact Hours'!H:H,'Contact Hours'!$A:$A,$A239,'Contact Hours'!$C:$C,$B239)</f>
        <v>0</v>
      </c>
      <c r="F239" s="171">
        <f>SUMIFS('Contact Hours'!I:I,'Contact Hours'!$A:$A,$A239,'Contact Hours'!$C:$C,$B239)</f>
        <v>0</v>
      </c>
      <c r="G239" s="171">
        <f>SUMIFS('Contact Hours'!J:J,'Contact Hours'!$A:$A,$A239,'Contact Hours'!$C:$C,$B239)</f>
        <v>0</v>
      </c>
      <c r="H239" s="171">
        <f>SUMIFS('Contact Hours'!K:K,'Contact Hours'!$A:$A,$A239,'Contact Hours'!$C:$C,$B239)</f>
        <v>0</v>
      </c>
      <c r="I239" s="171">
        <f>SUMIFS('Contact Hours'!L:L,'Contact Hours'!$A:$A,$A239,'Contact Hours'!$C:$C,$B239)</f>
        <v>0</v>
      </c>
      <c r="J239" s="171">
        <f>SUMIFS('Contact Hours'!M:M,'Contact Hours'!$A:$A,$A239,'Contact Hours'!$C:$C,$B239)</f>
        <v>0</v>
      </c>
      <c r="K239" s="13">
        <f t="shared" si="46"/>
        <v>0</v>
      </c>
      <c r="L239" s="13">
        <f t="shared" si="47"/>
        <v>0</v>
      </c>
      <c r="M239" s="13">
        <f t="shared" si="48"/>
        <v>0</v>
      </c>
      <c r="N239" s="13">
        <f t="shared" si="49"/>
        <v>0</v>
      </c>
      <c r="O239" s="13">
        <f t="shared" si="50"/>
        <v>0</v>
      </c>
      <c r="P239" s="13">
        <f t="shared" si="51"/>
        <v>0</v>
      </c>
    </row>
    <row r="240" spans="1:16" x14ac:dyDescent="0.2">
      <c r="A240" s="11">
        <v>133965</v>
      </c>
      <c r="B240" s="12">
        <v>21</v>
      </c>
      <c r="C240" s="171">
        <f>SUMIFS('Contact Hours'!F:F,'Contact Hours'!$A:$A,$A240,'Contact Hours'!$C:$C,$B240)</f>
        <v>0</v>
      </c>
      <c r="D240" s="171">
        <f>SUMIFS('Contact Hours'!G:G,'Contact Hours'!$A:$A,$A240,'Contact Hours'!$C:$C,$B240)</f>
        <v>0</v>
      </c>
      <c r="E240" s="171">
        <f>SUMIFS('Contact Hours'!H:H,'Contact Hours'!$A:$A,$A240,'Contact Hours'!$C:$C,$B240)</f>
        <v>0</v>
      </c>
      <c r="F240" s="171">
        <f>SUMIFS('Contact Hours'!I:I,'Contact Hours'!$A:$A,$A240,'Contact Hours'!$C:$C,$B240)</f>
        <v>0</v>
      </c>
      <c r="G240" s="171">
        <f>SUMIFS('Contact Hours'!J:J,'Contact Hours'!$A:$A,$A240,'Contact Hours'!$C:$C,$B240)</f>
        <v>37824</v>
      </c>
      <c r="H240" s="171">
        <f>SUMIFS('Contact Hours'!K:K,'Contact Hours'!$A:$A,$A240,'Contact Hours'!$C:$C,$B240)</f>
        <v>0</v>
      </c>
      <c r="I240" s="171">
        <f>SUMIFS('Contact Hours'!L:L,'Contact Hours'!$A:$A,$A240,'Contact Hours'!$C:$C,$B240)</f>
        <v>0</v>
      </c>
      <c r="J240" s="171">
        <f>SUMIFS('Contact Hours'!M:M,'Contact Hours'!$A:$A,$A240,'Contact Hours'!$C:$C,$B240)</f>
        <v>0</v>
      </c>
      <c r="K240" s="13">
        <f t="shared" si="46"/>
        <v>0</v>
      </c>
      <c r="L240" s="13">
        <f t="shared" si="47"/>
        <v>37824</v>
      </c>
      <c r="M240" s="13">
        <f t="shared" si="48"/>
        <v>0</v>
      </c>
      <c r="N240" s="13">
        <f t="shared" si="49"/>
        <v>0</v>
      </c>
      <c r="O240" s="13">
        <f t="shared" si="50"/>
        <v>0</v>
      </c>
      <c r="P240" s="13">
        <f t="shared" si="51"/>
        <v>37824</v>
      </c>
    </row>
    <row r="241" spans="1:16" x14ac:dyDescent="0.2">
      <c r="A241" s="11">
        <v>133965</v>
      </c>
      <c r="B241" s="12">
        <v>22</v>
      </c>
      <c r="C241" s="171">
        <f>SUMIFS('Contact Hours'!F:F,'Contact Hours'!$A:$A,$A241,'Contact Hours'!$C:$C,$B241)</f>
        <v>0</v>
      </c>
      <c r="D241" s="171">
        <f>SUMIFS('Contact Hours'!G:G,'Contact Hours'!$A:$A,$A241,'Contact Hours'!$C:$C,$B241)</f>
        <v>0</v>
      </c>
      <c r="E241" s="171">
        <f>SUMIFS('Contact Hours'!H:H,'Contact Hours'!$A:$A,$A241,'Contact Hours'!$C:$C,$B241)</f>
        <v>0</v>
      </c>
      <c r="F241" s="171">
        <f>SUMIFS('Contact Hours'!I:I,'Contact Hours'!$A:$A,$A241,'Contact Hours'!$C:$C,$B241)</f>
        <v>0</v>
      </c>
      <c r="G241" s="171">
        <f>SUMIFS('Contact Hours'!J:J,'Contact Hours'!$A:$A,$A241,'Contact Hours'!$C:$C,$B241)</f>
        <v>4416</v>
      </c>
      <c r="H241" s="171">
        <f>SUMIFS('Contact Hours'!K:K,'Contact Hours'!$A:$A,$A241,'Contact Hours'!$C:$C,$B241)</f>
        <v>0</v>
      </c>
      <c r="I241" s="171">
        <f>SUMIFS('Contact Hours'!L:L,'Contact Hours'!$A:$A,$A241,'Contact Hours'!$C:$C,$B241)</f>
        <v>0</v>
      </c>
      <c r="J241" s="171">
        <f>SUMIFS('Contact Hours'!M:M,'Contact Hours'!$A:$A,$A241,'Contact Hours'!$C:$C,$B241)</f>
        <v>0</v>
      </c>
      <c r="K241" s="13">
        <f t="shared" si="46"/>
        <v>0</v>
      </c>
      <c r="L241" s="13">
        <f t="shared" si="47"/>
        <v>4416</v>
      </c>
      <c r="M241" s="13">
        <f t="shared" si="48"/>
        <v>0</v>
      </c>
      <c r="N241" s="13">
        <f t="shared" si="49"/>
        <v>0</v>
      </c>
      <c r="O241" s="13">
        <f t="shared" si="50"/>
        <v>0</v>
      </c>
      <c r="P241" s="13">
        <f t="shared" si="51"/>
        <v>4416</v>
      </c>
    </row>
    <row r="242" spans="1:16" x14ac:dyDescent="0.2">
      <c r="A242" s="11">
        <v>133965</v>
      </c>
      <c r="B242" s="12">
        <v>23</v>
      </c>
      <c r="C242" s="171">
        <f>SUMIFS('Contact Hours'!F:F,'Contact Hours'!$A:$A,$A242,'Contact Hours'!$C:$C,$B242)</f>
        <v>0</v>
      </c>
      <c r="D242" s="171">
        <f>SUMIFS('Contact Hours'!G:G,'Contact Hours'!$A:$A,$A242,'Contact Hours'!$C:$C,$B242)</f>
        <v>0</v>
      </c>
      <c r="E242" s="171">
        <f>SUMIFS('Contact Hours'!H:H,'Contact Hours'!$A:$A,$A242,'Contact Hours'!$C:$C,$B242)</f>
        <v>0</v>
      </c>
      <c r="F242" s="171">
        <f>SUMIFS('Contact Hours'!I:I,'Contact Hours'!$A:$A,$A242,'Contact Hours'!$C:$C,$B242)</f>
        <v>0</v>
      </c>
      <c r="G242" s="171">
        <f>SUMIFS('Contact Hours'!J:J,'Contact Hours'!$A:$A,$A242,'Contact Hours'!$C:$C,$B242)</f>
        <v>0</v>
      </c>
      <c r="H242" s="171">
        <f>SUMIFS('Contact Hours'!K:K,'Contact Hours'!$A:$A,$A242,'Contact Hours'!$C:$C,$B242)</f>
        <v>0</v>
      </c>
      <c r="I242" s="171">
        <f>SUMIFS('Contact Hours'!L:L,'Contact Hours'!$A:$A,$A242,'Contact Hours'!$C:$C,$B242)</f>
        <v>0</v>
      </c>
      <c r="J242" s="171">
        <f>SUMIFS('Contact Hours'!M:M,'Contact Hours'!$A:$A,$A242,'Contact Hours'!$C:$C,$B242)</f>
        <v>0</v>
      </c>
      <c r="K242" s="13">
        <f t="shared" si="46"/>
        <v>0</v>
      </c>
      <c r="L242" s="13">
        <f t="shared" si="47"/>
        <v>0</v>
      </c>
      <c r="M242" s="13">
        <f t="shared" si="48"/>
        <v>0</v>
      </c>
      <c r="N242" s="13">
        <f t="shared" si="49"/>
        <v>0</v>
      </c>
      <c r="O242" s="13">
        <f t="shared" si="50"/>
        <v>0</v>
      </c>
      <c r="P242" s="13">
        <f t="shared" si="51"/>
        <v>0</v>
      </c>
    </row>
    <row r="243" spans="1:16" x14ac:dyDescent="0.2">
      <c r="A243" s="11">
        <v>133965</v>
      </c>
      <c r="B243" s="12">
        <v>24</v>
      </c>
      <c r="C243" s="171">
        <f>SUMIFS('Contact Hours'!F:F,'Contact Hours'!$A:$A,$A243,'Contact Hours'!$C:$C,$B243)</f>
        <v>0</v>
      </c>
      <c r="D243" s="171">
        <f>SUMIFS('Contact Hours'!G:G,'Contact Hours'!$A:$A,$A243,'Contact Hours'!$C:$C,$B243)</f>
        <v>0</v>
      </c>
      <c r="E243" s="171">
        <f>SUMIFS('Contact Hours'!H:H,'Contact Hours'!$A:$A,$A243,'Contact Hours'!$C:$C,$B243)</f>
        <v>0</v>
      </c>
      <c r="F243" s="171">
        <f>SUMIFS('Contact Hours'!I:I,'Contact Hours'!$A:$A,$A243,'Contact Hours'!$C:$C,$B243)</f>
        <v>0</v>
      </c>
      <c r="G243" s="171">
        <f>SUMIFS('Contact Hours'!J:J,'Contact Hours'!$A:$A,$A243,'Contact Hours'!$C:$C,$B243)</f>
        <v>0</v>
      </c>
      <c r="H243" s="171">
        <f>SUMIFS('Contact Hours'!K:K,'Contact Hours'!$A:$A,$A243,'Contact Hours'!$C:$C,$B243)</f>
        <v>0</v>
      </c>
      <c r="I243" s="171">
        <f>SUMIFS('Contact Hours'!L:L,'Contact Hours'!$A:$A,$A243,'Contact Hours'!$C:$C,$B243)</f>
        <v>0</v>
      </c>
      <c r="J243" s="171">
        <f>SUMIFS('Contact Hours'!M:M,'Contact Hours'!$A:$A,$A243,'Contact Hours'!$C:$C,$B243)</f>
        <v>0</v>
      </c>
      <c r="K243" s="13">
        <f t="shared" si="46"/>
        <v>0</v>
      </c>
      <c r="L243" s="13">
        <f t="shared" si="47"/>
        <v>0</v>
      </c>
      <c r="M243" s="13">
        <f t="shared" si="48"/>
        <v>0</v>
      </c>
      <c r="N243" s="13">
        <f t="shared" si="49"/>
        <v>0</v>
      </c>
      <c r="O243" s="13">
        <f t="shared" si="50"/>
        <v>0</v>
      </c>
      <c r="P243" s="13">
        <f t="shared" si="51"/>
        <v>0</v>
      </c>
    </row>
    <row r="244" spans="1:16" x14ac:dyDescent="0.2">
      <c r="A244" s="11">
        <v>133965</v>
      </c>
      <c r="B244" s="12">
        <v>25</v>
      </c>
      <c r="C244" s="171">
        <f>SUMIFS('Contact Hours'!F:F,'Contact Hours'!$A:$A,$A244,'Contact Hours'!$C:$C,$B244)</f>
        <v>0</v>
      </c>
      <c r="D244" s="171">
        <f>SUMIFS('Contact Hours'!G:G,'Contact Hours'!$A:$A,$A244,'Contact Hours'!$C:$C,$B244)</f>
        <v>0</v>
      </c>
      <c r="E244" s="171">
        <f>SUMIFS('Contact Hours'!H:H,'Contact Hours'!$A:$A,$A244,'Contact Hours'!$C:$C,$B244)</f>
        <v>0</v>
      </c>
      <c r="F244" s="171">
        <f>SUMIFS('Contact Hours'!I:I,'Contact Hours'!$A:$A,$A244,'Contact Hours'!$C:$C,$B244)</f>
        <v>0</v>
      </c>
      <c r="G244" s="171">
        <f>SUMIFS('Contact Hours'!J:J,'Contact Hours'!$A:$A,$A244,'Contact Hours'!$C:$C,$B244)</f>
        <v>0</v>
      </c>
      <c r="H244" s="171">
        <f>SUMIFS('Contact Hours'!K:K,'Contact Hours'!$A:$A,$A244,'Contact Hours'!$C:$C,$B244)</f>
        <v>0</v>
      </c>
      <c r="I244" s="171">
        <f>SUMIFS('Contact Hours'!L:L,'Contact Hours'!$A:$A,$A244,'Contact Hours'!$C:$C,$B244)</f>
        <v>0</v>
      </c>
      <c r="J244" s="171">
        <f>SUMIFS('Contact Hours'!M:M,'Contact Hours'!$A:$A,$A244,'Contact Hours'!$C:$C,$B244)</f>
        <v>0</v>
      </c>
      <c r="K244" s="13">
        <f t="shared" si="46"/>
        <v>0</v>
      </c>
      <c r="L244" s="13">
        <f t="shared" si="47"/>
        <v>0</v>
      </c>
      <c r="M244" s="13">
        <f t="shared" si="48"/>
        <v>0</v>
      </c>
      <c r="N244" s="13">
        <f t="shared" si="49"/>
        <v>0</v>
      </c>
      <c r="O244" s="13">
        <f t="shared" si="50"/>
        <v>0</v>
      </c>
      <c r="P244" s="13">
        <f t="shared" si="51"/>
        <v>0</v>
      </c>
    </row>
    <row r="245" spans="1:16" x14ac:dyDescent="0.2">
      <c r="A245" s="11">
        <v>133965</v>
      </c>
      <c r="B245" s="12">
        <v>26</v>
      </c>
      <c r="C245" s="171">
        <f>SUMIFS('Contact Hours'!F:F,'Contact Hours'!$A:$A,$A245,'Contact Hours'!$C:$C,$B245)</f>
        <v>0</v>
      </c>
      <c r="D245" s="171">
        <f>SUMIFS('Contact Hours'!G:G,'Contact Hours'!$A:$A,$A245,'Contact Hours'!$C:$C,$B245)</f>
        <v>0</v>
      </c>
      <c r="E245" s="171">
        <f>SUMIFS('Contact Hours'!H:H,'Contact Hours'!$A:$A,$A245,'Contact Hours'!$C:$C,$B245)</f>
        <v>0</v>
      </c>
      <c r="F245" s="171">
        <f>SUMIFS('Contact Hours'!I:I,'Contact Hours'!$A:$A,$A245,'Contact Hours'!$C:$C,$B245)</f>
        <v>0</v>
      </c>
      <c r="G245" s="171">
        <f>SUMIFS('Contact Hours'!J:J,'Contact Hours'!$A:$A,$A245,'Contact Hours'!$C:$C,$B245)</f>
        <v>0</v>
      </c>
      <c r="H245" s="171">
        <f>SUMIFS('Contact Hours'!K:K,'Contact Hours'!$A:$A,$A245,'Contact Hours'!$C:$C,$B245)</f>
        <v>0</v>
      </c>
      <c r="I245" s="171">
        <f>SUMIFS('Contact Hours'!L:L,'Contact Hours'!$A:$A,$A245,'Contact Hours'!$C:$C,$B245)</f>
        <v>0</v>
      </c>
      <c r="J245" s="171">
        <f>SUMIFS('Contact Hours'!M:M,'Contact Hours'!$A:$A,$A245,'Contact Hours'!$C:$C,$B245)</f>
        <v>0</v>
      </c>
      <c r="K245" s="13">
        <f t="shared" si="46"/>
        <v>0</v>
      </c>
      <c r="L245" s="13">
        <f t="shared" si="47"/>
        <v>0</v>
      </c>
      <c r="M245" s="13">
        <f t="shared" si="48"/>
        <v>0</v>
      </c>
      <c r="N245" s="13">
        <f t="shared" si="49"/>
        <v>0</v>
      </c>
      <c r="O245" s="13">
        <f t="shared" si="50"/>
        <v>0</v>
      </c>
      <c r="P245" s="13">
        <f t="shared" si="51"/>
        <v>0</v>
      </c>
    </row>
    <row r="246" spans="1:16" x14ac:dyDescent="0.2">
      <c r="A246" s="11">
        <v>133965</v>
      </c>
      <c r="B246" s="12">
        <v>27</v>
      </c>
      <c r="C246" s="171">
        <f>SUMIFS('Contact Hours'!F:F,'Contact Hours'!$A:$A,$A246,'Contact Hours'!$C:$C,$B246)</f>
        <v>0</v>
      </c>
      <c r="D246" s="171">
        <f>SUMIFS('Contact Hours'!G:G,'Contact Hours'!$A:$A,$A246,'Contact Hours'!$C:$C,$B246)</f>
        <v>0</v>
      </c>
      <c r="E246" s="171">
        <f>SUMIFS('Contact Hours'!H:H,'Contact Hours'!$A:$A,$A246,'Contact Hours'!$C:$C,$B246)</f>
        <v>0</v>
      </c>
      <c r="F246" s="171">
        <f>SUMIFS('Contact Hours'!I:I,'Contact Hours'!$A:$A,$A246,'Contact Hours'!$C:$C,$B246)</f>
        <v>0</v>
      </c>
      <c r="G246" s="171">
        <f>SUMIFS('Contact Hours'!J:J,'Contact Hours'!$A:$A,$A246,'Contact Hours'!$C:$C,$B246)</f>
        <v>0</v>
      </c>
      <c r="H246" s="171">
        <f>SUMIFS('Contact Hours'!K:K,'Contact Hours'!$A:$A,$A246,'Contact Hours'!$C:$C,$B246)</f>
        <v>0</v>
      </c>
      <c r="I246" s="171">
        <f>SUMIFS('Contact Hours'!L:L,'Contact Hours'!$A:$A,$A246,'Contact Hours'!$C:$C,$B246)</f>
        <v>0</v>
      </c>
      <c r="J246" s="171">
        <f>SUMIFS('Contact Hours'!M:M,'Contact Hours'!$A:$A,$A246,'Contact Hours'!$C:$C,$B246)</f>
        <v>0</v>
      </c>
      <c r="K246" s="13">
        <f t="shared" si="46"/>
        <v>0</v>
      </c>
      <c r="L246" s="13">
        <f t="shared" si="47"/>
        <v>0</v>
      </c>
      <c r="M246" s="13">
        <f t="shared" si="48"/>
        <v>0</v>
      </c>
      <c r="N246" s="13">
        <f t="shared" si="49"/>
        <v>0</v>
      </c>
      <c r="O246" s="13">
        <f t="shared" si="50"/>
        <v>0</v>
      </c>
      <c r="P246" s="13">
        <f t="shared" si="51"/>
        <v>0</v>
      </c>
    </row>
    <row r="247" spans="1:16" x14ac:dyDescent="0.2">
      <c r="A247" s="181" t="s">
        <v>5</v>
      </c>
      <c r="C247" s="10">
        <f>SUM(C4:C246)</f>
        <v>760384</v>
      </c>
      <c r="D247" s="10">
        <f t="shared" ref="D247:P247" si="52">SUM(D4:D246)</f>
        <v>533936</v>
      </c>
      <c r="E247" s="10">
        <f t="shared" si="52"/>
        <v>108540</v>
      </c>
      <c r="F247" s="10">
        <f t="shared" si="52"/>
        <v>203908</v>
      </c>
      <c r="G247" s="10">
        <f t="shared" si="52"/>
        <v>2830096</v>
      </c>
      <c r="H247" s="10">
        <f t="shared" si="52"/>
        <v>2596704</v>
      </c>
      <c r="I247" s="10">
        <f t="shared" si="52"/>
        <v>37960</v>
      </c>
      <c r="J247" s="10">
        <f t="shared" si="52"/>
        <v>11604</v>
      </c>
      <c r="K247" s="10">
        <f t="shared" si="52"/>
        <v>1606768</v>
      </c>
      <c r="L247" s="10">
        <f t="shared" si="52"/>
        <v>5476364</v>
      </c>
      <c r="M247" s="10">
        <f t="shared" si="52"/>
        <v>64247.600000000006</v>
      </c>
      <c r="N247" s="10">
        <f t="shared" si="52"/>
        <v>260830.80000000005</v>
      </c>
      <c r="O247" s="10">
        <f t="shared" si="52"/>
        <v>1671015.5999999999</v>
      </c>
      <c r="P247" s="10">
        <f t="shared" si="52"/>
        <v>5737194.7999999989</v>
      </c>
    </row>
    <row r="249" spans="1:16" x14ac:dyDescent="0.2">
      <c r="A249" s="154" t="s">
        <v>136</v>
      </c>
      <c r="B249" s="155"/>
      <c r="C249" s="156"/>
      <c r="D249" s="156"/>
      <c r="E249" s="156"/>
      <c r="F249" s="156"/>
      <c r="J249" s="182" t="s">
        <v>478</v>
      </c>
      <c r="K249" s="10">
        <f>SUM(K247:L247)</f>
        <v>7083132</v>
      </c>
    </row>
  </sheetData>
  <pageMargins left="0.25" right="0.17" top="0.5" bottom="0.5" header="0.3" footer="0.3"/>
  <pageSetup fitToHeight="0" orientation="landscape" r:id="rId1"/>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253"/>
  <sheetViews>
    <sheetView workbookViewId="0"/>
  </sheetViews>
  <sheetFormatPr defaultColWidth="8.5703125" defaultRowHeight="12.75" x14ac:dyDescent="0.2"/>
  <cols>
    <col min="1" max="1" width="8.5703125" style="181" customWidth="1"/>
    <col min="2" max="2" width="5.5703125" style="343" bestFit="1" customWidth="1"/>
    <col min="3" max="3" width="8" style="343" bestFit="1" customWidth="1"/>
    <col min="4" max="4" width="11.140625" style="182" bestFit="1" customWidth="1"/>
    <col min="5" max="5" width="10.28515625" style="182" customWidth="1"/>
    <col min="6" max="6" width="16.42578125" style="182" bestFit="1" customWidth="1"/>
    <col min="7" max="7" width="14.42578125" style="182" bestFit="1" customWidth="1"/>
    <col min="8" max="8" width="10.5703125" style="182" bestFit="1" customWidth="1"/>
    <col min="9" max="9" width="10.85546875" style="182" customWidth="1"/>
    <col min="10" max="10" width="15.42578125" style="182" customWidth="1"/>
    <col min="11" max="11" width="17" style="182" customWidth="1"/>
    <col min="12" max="12" width="11.5703125" style="182" customWidth="1"/>
    <col min="13" max="13" width="10.28515625" style="182" bestFit="1" customWidth="1"/>
    <col min="14" max="14" width="11.5703125" style="182" customWidth="1"/>
    <col min="15" max="15" width="10.28515625" style="182" bestFit="1" customWidth="1"/>
    <col min="16" max="16" width="11.5703125" style="182" customWidth="1"/>
    <col min="17" max="17" width="11.5703125" style="182" bestFit="1" customWidth="1"/>
    <col min="18" max="18" width="8.5703125" style="337"/>
    <col min="19" max="19" width="10.85546875" style="337" bestFit="1" customWidth="1"/>
    <col min="20" max="16384" width="8.5703125" style="337"/>
  </cols>
  <sheetData>
    <row r="1" spans="1:17" x14ac:dyDescent="0.2">
      <c r="A1" s="8" t="s">
        <v>598</v>
      </c>
      <c r="B1" s="337"/>
      <c r="C1" s="337"/>
    </row>
    <row r="2" spans="1:17" ht="15" x14ac:dyDescent="0.25">
      <c r="A2" s="172" t="s">
        <v>559</v>
      </c>
      <c r="B2" s="337"/>
      <c r="C2" s="337"/>
    </row>
    <row r="3" spans="1:17" ht="38.25" x14ac:dyDescent="0.2">
      <c r="A3" s="234" t="s">
        <v>6</v>
      </c>
      <c r="B3" s="235" t="s">
        <v>14</v>
      </c>
      <c r="C3" s="235" t="s">
        <v>15</v>
      </c>
      <c r="D3" s="236" t="s">
        <v>16</v>
      </c>
      <c r="E3" s="236" t="s">
        <v>17</v>
      </c>
      <c r="F3" s="236" t="s">
        <v>18</v>
      </c>
      <c r="G3" s="236" t="s">
        <v>19</v>
      </c>
      <c r="H3" s="236" t="s">
        <v>20</v>
      </c>
      <c r="I3" s="236" t="s">
        <v>21</v>
      </c>
      <c r="J3" s="236" t="s">
        <v>22</v>
      </c>
      <c r="K3" s="236" t="s">
        <v>23</v>
      </c>
      <c r="L3" s="236" t="s">
        <v>16</v>
      </c>
      <c r="M3" s="236" t="s">
        <v>20</v>
      </c>
      <c r="N3" s="236" t="s">
        <v>24</v>
      </c>
      <c r="O3" s="236" t="s">
        <v>25</v>
      </c>
      <c r="P3" s="236" t="s">
        <v>26</v>
      </c>
      <c r="Q3" s="236" t="s">
        <v>27</v>
      </c>
    </row>
    <row r="4" spans="1:17" x14ac:dyDescent="0.2">
      <c r="A4" s="385">
        <v>9225</v>
      </c>
      <c r="B4" s="339">
        <v>1</v>
      </c>
      <c r="C4" s="340">
        <f>'Cost Study'!G5</f>
        <v>3.8752124150023826</v>
      </c>
      <c r="D4" s="171">
        <f>SUMIFS('Dual Credit Contact Hours'!F:F,'Dual Credit Contact Hours'!$A:$A,$A4,'Dual Credit Contact Hours'!$C:$C,$B4)</f>
        <v>0</v>
      </c>
      <c r="E4" s="171">
        <f>SUMIFS('Dual Credit Contact Hours'!G:G,'Dual Credit Contact Hours'!$A:$A,$A4,'Dual Credit Contact Hours'!$C:$C,$B4)</f>
        <v>0</v>
      </c>
      <c r="F4" s="171">
        <f>SUMIFS('Dual Credit Contact Hours'!H:H,'Dual Credit Contact Hours'!$A:$A,$A4,'Dual Credit Contact Hours'!$C:$C,$B4)</f>
        <v>0</v>
      </c>
      <c r="G4" s="171">
        <f>SUMIFS('Dual Credit Contact Hours'!I:I,'Dual Credit Contact Hours'!$A:$A,$A4,'Dual Credit Contact Hours'!$C:$C,$B4)</f>
        <v>0</v>
      </c>
      <c r="H4" s="171">
        <f>SUMIFS('Dual Credit Contact Hours'!J:J,'Dual Credit Contact Hours'!$A:$A,$A4,'Dual Credit Contact Hours'!$C:$C,$B4)</f>
        <v>1152</v>
      </c>
      <c r="I4" s="171">
        <f>SUMIFS('Dual Credit Contact Hours'!K:K,'Dual Credit Contact Hours'!$A:$A,$A4,'Dual Credit Contact Hours'!$C:$C,$B4)</f>
        <v>0</v>
      </c>
      <c r="J4" s="171">
        <f>SUMIFS('Dual Credit Contact Hours'!L:L,'Dual Credit Contact Hours'!$A:$A,$A4,'Dual Credit Contact Hours'!$C:$C,$B4)</f>
        <v>0</v>
      </c>
      <c r="K4" s="171">
        <f>SUMIFS('Dual Credit Contact Hours'!M:M,'Dual Credit Contact Hours'!$A:$A,$A4,'Dual Credit Contact Hours'!$C:$C,$B4)</f>
        <v>0</v>
      </c>
      <c r="L4" s="341">
        <f>SUM(D4:G4)</f>
        <v>0</v>
      </c>
      <c r="M4" s="341">
        <f>SUM(H4:K4)</f>
        <v>1152</v>
      </c>
      <c r="N4" s="341">
        <f t="shared" ref="N4:N67" si="0">IF(B4&lt;28,E4+F4,0)*0.1</f>
        <v>0</v>
      </c>
      <c r="O4" s="341">
        <f t="shared" ref="O4:O67" si="1">IF(B4&lt;28,I4+K4,0)*0.1</f>
        <v>0</v>
      </c>
      <c r="P4" s="342">
        <f>(L4+N4)*C4</f>
        <v>0</v>
      </c>
      <c r="Q4" s="342">
        <f>(M4+O4)*C4</f>
        <v>4464.2447020827449</v>
      </c>
    </row>
    <row r="5" spans="1:17" x14ac:dyDescent="0.2">
      <c r="A5" s="385">
        <v>9225</v>
      </c>
      <c r="B5" s="339">
        <v>2</v>
      </c>
      <c r="C5" s="340">
        <f>'Cost Study'!G6</f>
        <v>4.4640754480373213</v>
      </c>
      <c r="D5" s="171">
        <f>SUMIFS('Dual Credit Contact Hours'!F:F,'Dual Credit Contact Hours'!$A:$A,$A5,'Dual Credit Contact Hours'!$C:$C,$B5)</f>
        <v>0</v>
      </c>
      <c r="E5" s="171">
        <f>SUMIFS('Dual Credit Contact Hours'!G:G,'Dual Credit Contact Hours'!$A:$A,$A5,'Dual Credit Contact Hours'!$C:$C,$B5)</f>
        <v>0</v>
      </c>
      <c r="F5" s="171">
        <f>SUMIFS('Dual Credit Contact Hours'!H:H,'Dual Credit Contact Hours'!$A:$A,$A5,'Dual Credit Contact Hours'!$C:$C,$B5)</f>
        <v>0</v>
      </c>
      <c r="G5" s="171">
        <f>SUMIFS('Dual Credit Contact Hours'!I:I,'Dual Credit Contact Hours'!$A:$A,$A5,'Dual Credit Contact Hours'!$C:$C,$B5)</f>
        <v>0</v>
      </c>
      <c r="H5" s="171">
        <f>SUMIFS('Dual Credit Contact Hours'!J:J,'Dual Credit Contact Hours'!$A:$A,$A5,'Dual Credit Contact Hours'!$C:$C,$B5)</f>
        <v>304</v>
      </c>
      <c r="I5" s="171">
        <f>SUMIFS('Dual Credit Contact Hours'!K:K,'Dual Credit Contact Hours'!$A:$A,$A5,'Dual Credit Contact Hours'!$C:$C,$B5)</f>
        <v>0</v>
      </c>
      <c r="J5" s="171">
        <f>SUMIFS('Dual Credit Contact Hours'!L:L,'Dual Credit Contact Hours'!$A:$A,$A5,'Dual Credit Contact Hours'!$C:$C,$B5)</f>
        <v>0</v>
      </c>
      <c r="K5" s="171">
        <f>SUMIFS('Dual Credit Contact Hours'!M:M,'Dual Credit Contact Hours'!$A:$A,$A5,'Dual Credit Contact Hours'!$C:$C,$B5)</f>
        <v>0</v>
      </c>
      <c r="L5" s="341">
        <f t="shared" ref="L5:L141" si="2">SUM(D5:G5)</f>
        <v>0</v>
      </c>
      <c r="M5" s="341">
        <f t="shared" ref="M5:M141" si="3">SUM(H5:K5)</f>
        <v>304</v>
      </c>
      <c r="N5" s="341">
        <f t="shared" si="0"/>
        <v>0</v>
      </c>
      <c r="O5" s="341">
        <f t="shared" si="1"/>
        <v>0</v>
      </c>
      <c r="P5" s="342">
        <f t="shared" ref="P5:P68" si="4">(L5+N5)*C5</f>
        <v>0</v>
      </c>
      <c r="Q5" s="342">
        <f t="shared" ref="Q5:Q68" si="5">(M5+O5)*C5</f>
        <v>1357.0789362033456</v>
      </c>
    </row>
    <row r="6" spans="1:17" x14ac:dyDescent="0.2">
      <c r="A6" s="385">
        <v>9225</v>
      </c>
      <c r="B6" s="339">
        <v>3</v>
      </c>
      <c r="C6" s="340">
        <f>'Cost Study'!G7</f>
        <v>3.7659025106665558</v>
      </c>
      <c r="D6" s="171">
        <f>SUMIFS('Dual Credit Contact Hours'!F:F,'Dual Credit Contact Hours'!$A:$A,$A6,'Dual Credit Contact Hours'!$C:$C,$B6)</f>
        <v>0</v>
      </c>
      <c r="E6" s="171">
        <f>SUMIFS('Dual Credit Contact Hours'!G:G,'Dual Credit Contact Hours'!$A:$A,$A6,'Dual Credit Contact Hours'!$C:$C,$B6)</f>
        <v>6672</v>
      </c>
      <c r="F6" s="171">
        <f>SUMIFS('Dual Credit Contact Hours'!H:H,'Dual Credit Contact Hours'!$A:$A,$A6,'Dual Credit Contact Hours'!$C:$C,$B6)</f>
        <v>0</v>
      </c>
      <c r="G6" s="171">
        <f>SUMIFS('Dual Credit Contact Hours'!I:I,'Dual Credit Contact Hours'!$A:$A,$A6,'Dual Credit Contact Hours'!$C:$C,$B6)</f>
        <v>0</v>
      </c>
      <c r="H6" s="171">
        <f>SUMIFS('Dual Credit Contact Hours'!J:J,'Dual Credit Contact Hours'!$A:$A,$A6,'Dual Credit Contact Hours'!$C:$C,$B6)</f>
        <v>0</v>
      </c>
      <c r="I6" s="171">
        <f>SUMIFS('Dual Credit Contact Hours'!K:K,'Dual Credit Contact Hours'!$A:$A,$A6,'Dual Credit Contact Hours'!$C:$C,$B6)</f>
        <v>0</v>
      </c>
      <c r="J6" s="171">
        <f>SUMIFS('Dual Credit Contact Hours'!L:L,'Dual Credit Contact Hours'!$A:$A,$A6,'Dual Credit Contact Hours'!$C:$C,$B6)</f>
        <v>0</v>
      </c>
      <c r="K6" s="171">
        <f>SUMIFS('Dual Credit Contact Hours'!M:M,'Dual Credit Contact Hours'!$A:$A,$A6,'Dual Credit Contact Hours'!$C:$C,$B6)</f>
        <v>0</v>
      </c>
      <c r="L6" s="341">
        <f t="shared" si="2"/>
        <v>6672</v>
      </c>
      <c r="M6" s="341">
        <f t="shared" si="3"/>
        <v>0</v>
      </c>
      <c r="N6" s="341">
        <f t="shared" si="0"/>
        <v>667.2</v>
      </c>
      <c r="O6" s="341">
        <f t="shared" si="1"/>
        <v>0</v>
      </c>
      <c r="P6" s="342">
        <f>(L6+N6)*C6</f>
        <v>27638.711706283986</v>
      </c>
      <c r="Q6" s="342">
        <f>(M6+O6)*C6</f>
        <v>0</v>
      </c>
    </row>
    <row r="7" spans="1:17" x14ac:dyDescent="0.2">
      <c r="A7" s="385">
        <v>9225</v>
      </c>
      <c r="B7" s="339">
        <v>4</v>
      </c>
      <c r="C7" s="340">
        <f>'Cost Study'!G8</f>
        <v>3.8011637701297256</v>
      </c>
      <c r="D7" s="171">
        <f>SUMIFS('Dual Credit Contact Hours'!F:F,'Dual Credit Contact Hours'!$A:$A,$A7,'Dual Credit Contact Hours'!$C:$C,$B7)</f>
        <v>0</v>
      </c>
      <c r="E7" s="171">
        <f>SUMIFS('Dual Credit Contact Hours'!G:G,'Dual Credit Contact Hours'!$A:$A,$A7,'Dual Credit Contact Hours'!$C:$C,$B7)</f>
        <v>0</v>
      </c>
      <c r="F7" s="171">
        <f>SUMIFS('Dual Credit Contact Hours'!H:H,'Dual Credit Contact Hours'!$A:$A,$A7,'Dual Credit Contact Hours'!$C:$C,$B7)</f>
        <v>0</v>
      </c>
      <c r="G7" s="171">
        <f>SUMIFS('Dual Credit Contact Hours'!I:I,'Dual Credit Contact Hours'!$A:$A,$A7,'Dual Credit Contact Hours'!$C:$C,$B7)</f>
        <v>0</v>
      </c>
      <c r="H7" s="171">
        <f>SUMIFS('Dual Credit Contact Hours'!J:J,'Dual Credit Contact Hours'!$A:$A,$A7,'Dual Credit Contact Hours'!$C:$C,$B7)</f>
        <v>1120</v>
      </c>
      <c r="I7" s="171">
        <f>SUMIFS('Dual Credit Contact Hours'!K:K,'Dual Credit Contact Hours'!$A:$A,$A7,'Dual Credit Contact Hours'!$C:$C,$B7)</f>
        <v>288</v>
      </c>
      <c r="J7" s="171">
        <f>SUMIFS('Dual Credit Contact Hours'!L:L,'Dual Credit Contact Hours'!$A:$A,$A7,'Dual Credit Contact Hours'!$C:$C,$B7)</f>
        <v>0</v>
      </c>
      <c r="K7" s="171">
        <f>SUMIFS('Dual Credit Contact Hours'!M:M,'Dual Credit Contact Hours'!$A:$A,$A7,'Dual Credit Contact Hours'!$C:$C,$B7)</f>
        <v>0</v>
      </c>
      <c r="L7" s="341">
        <f t="shared" si="2"/>
        <v>0</v>
      </c>
      <c r="M7" s="341">
        <f t="shared" si="3"/>
        <v>1408</v>
      </c>
      <c r="N7" s="341">
        <f t="shared" si="0"/>
        <v>0</v>
      </c>
      <c r="O7" s="341">
        <f t="shared" si="1"/>
        <v>28.8</v>
      </c>
      <c r="P7" s="342">
        <f t="shared" si="4"/>
        <v>0</v>
      </c>
      <c r="Q7" s="342">
        <f t="shared" si="5"/>
        <v>5461.5121049223899</v>
      </c>
    </row>
    <row r="8" spans="1:17" x14ac:dyDescent="0.2">
      <c r="A8" s="385">
        <v>9225</v>
      </c>
      <c r="B8" s="339">
        <v>5</v>
      </c>
      <c r="C8" s="340">
        <f>'Cost Study'!G9</f>
        <v>12.98672186028551</v>
      </c>
      <c r="D8" s="171">
        <f>SUMIFS('Dual Credit Contact Hours'!F:F,'Dual Credit Contact Hours'!$A:$A,$A8,'Dual Credit Contact Hours'!$C:$C,$B8)</f>
        <v>0</v>
      </c>
      <c r="E8" s="171">
        <f>SUMIFS('Dual Credit Contact Hours'!G:G,'Dual Credit Contact Hours'!$A:$A,$A8,'Dual Credit Contact Hours'!$C:$C,$B8)</f>
        <v>0</v>
      </c>
      <c r="F8" s="171">
        <f>SUMIFS('Dual Credit Contact Hours'!H:H,'Dual Credit Contact Hours'!$A:$A,$A8,'Dual Credit Contact Hours'!$C:$C,$B8)</f>
        <v>0</v>
      </c>
      <c r="G8" s="171">
        <f>SUMIFS('Dual Credit Contact Hours'!I:I,'Dual Credit Contact Hours'!$A:$A,$A8,'Dual Credit Contact Hours'!$C:$C,$B8)</f>
        <v>0</v>
      </c>
      <c r="H8" s="171">
        <f>SUMIFS('Dual Credit Contact Hours'!J:J,'Dual Credit Contact Hours'!$A:$A,$A8,'Dual Credit Contact Hours'!$C:$C,$B8)</f>
        <v>0</v>
      </c>
      <c r="I8" s="171">
        <f>SUMIFS('Dual Credit Contact Hours'!K:K,'Dual Credit Contact Hours'!$A:$A,$A8,'Dual Credit Contact Hours'!$C:$C,$B8)</f>
        <v>0</v>
      </c>
      <c r="J8" s="171">
        <f>SUMIFS('Dual Credit Contact Hours'!L:L,'Dual Credit Contact Hours'!$A:$A,$A8,'Dual Credit Contact Hours'!$C:$C,$B8)</f>
        <v>0</v>
      </c>
      <c r="K8" s="171">
        <f>SUMIFS('Dual Credit Contact Hours'!M:M,'Dual Credit Contact Hours'!$A:$A,$A8,'Dual Credit Contact Hours'!$C:$C,$B8)</f>
        <v>0</v>
      </c>
      <c r="L8" s="341">
        <f t="shared" si="2"/>
        <v>0</v>
      </c>
      <c r="M8" s="341">
        <f t="shared" si="3"/>
        <v>0</v>
      </c>
      <c r="N8" s="341">
        <f t="shared" si="0"/>
        <v>0</v>
      </c>
      <c r="O8" s="341">
        <f t="shared" si="1"/>
        <v>0</v>
      </c>
      <c r="P8" s="342">
        <f t="shared" si="4"/>
        <v>0</v>
      </c>
      <c r="Q8" s="342">
        <f t="shared" si="5"/>
        <v>0</v>
      </c>
    </row>
    <row r="9" spans="1:17" x14ac:dyDescent="0.2">
      <c r="A9" s="385">
        <v>9225</v>
      </c>
      <c r="B9" s="339">
        <v>6</v>
      </c>
      <c r="C9" s="340">
        <f>'Cost Study'!G10</f>
        <v>4.6262772415679034</v>
      </c>
      <c r="D9" s="171">
        <f>SUMIFS('Dual Credit Contact Hours'!F:F,'Dual Credit Contact Hours'!$A:$A,$A9,'Dual Credit Contact Hours'!$C:$C,$B9)</f>
        <v>0</v>
      </c>
      <c r="E9" s="171">
        <f>SUMIFS('Dual Credit Contact Hours'!G:G,'Dual Credit Contact Hours'!$A:$A,$A9,'Dual Credit Contact Hours'!$C:$C,$B9)</f>
        <v>0</v>
      </c>
      <c r="F9" s="171">
        <f>SUMIFS('Dual Credit Contact Hours'!H:H,'Dual Credit Contact Hours'!$A:$A,$A9,'Dual Credit Contact Hours'!$C:$C,$B9)</f>
        <v>0</v>
      </c>
      <c r="G9" s="171">
        <f>SUMIFS('Dual Credit Contact Hours'!I:I,'Dual Credit Contact Hours'!$A:$A,$A9,'Dual Credit Contact Hours'!$C:$C,$B9)</f>
        <v>0</v>
      </c>
      <c r="H9" s="171">
        <f>SUMIFS('Dual Credit Contact Hours'!J:J,'Dual Credit Contact Hours'!$A:$A,$A9,'Dual Credit Contact Hours'!$C:$C,$B9)</f>
        <v>288</v>
      </c>
      <c r="I9" s="171">
        <f>SUMIFS('Dual Credit Contact Hours'!K:K,'Dual Credit Contact Hours'!$A:$A,$A9,'Dual Credit Contact Hours'!$C:$C,$B9)</f>
        <v>0</v>
      </c>
      <c r="J9" s="171">
        <f>SUMIFS('Dual Credit Contact Hours'!L:L,'Dual Credit Contact Hours'!$A:$A,$A9,'Dual Credit Contact Hours'!$C:$C,$B9)</f>
        <v>0</v>
      </c>
      <c r="K9" s="171">
        <f>SUMIFS('Dual Credit Contact Hours'!M:M,'Dual Credit Contact Hours'!$A:$A,$A9,'Dual Credit Contact Hours'!$C:$C,$B9)</f>
        <v>0</v>
      </c>
      <c r="L9" s="341">
        <f t="shared" si="2"/>
        <v>0</v>
      </c>
      <c r="M9" s="341">
        <f t="shared" si="3"/>
        <v>288</v>
      </c>
      <c r="N9" s="341">
        <f t="shared" si="0"/>
        <v>0</v>
      </c>
      <c r="O9" s="341">
        <f t="shared" si="1"/>
        <v>0</v>
      </c>
      <c r="P9" s="342">
        <f t="shared" si="4"/>
        <v>0</v>
      </c>
      <c r="Q9" s="342">
        <f t="shared" si="5"/>
        <v>1332.3678455715562</v>
      </c>
    </row>
    <row r="10" spans="1:17" x14ac:dyDescent="0.2">
      <c r="A10" s="385">
        <v>9225</v>
      </c>
      <c r="B10" s="339">
        <v>7</v>
      </c>
      <c r="C10" s="340">
        <f>'Cost Study'!G11</f>
        <v>4.8660538059174598</v>
      </c>
      <c r="D10" s="171">
        <f>SUMIFS('Dual Credit Contact Hours'!F:F,'Dual Credit Contact Hours'!$A:$A,$A10,'Dual Credit Contact Hours'!$C:$C,$B10)</f>
        <v>0</v>
      </c>
      <c r="E10" s="171">
        <f>SUMIFS('Dual Credit Contact Hours'!G:G,'Dual Credit Contact Hours'!$A:$A,$A10,'Dual Credit Contact Hours'!$C:$C,$B10)</f>
        <v>0</v>
      </c>
      <c r="F10" s="171">
        <f>SUMIFS('Dual Credit Contact Hours'!H:H,'Dual Credit Contact Hours'!$A:$A,$A10,'Dual Credit Contact Hours'!$C:$C,$B10)</f>
        <v>0</v>
      </c>
      <c r="G10" s="171">
        <f>SUMIFS('Dual Credit Contact Hours'!I:I,'Dual Credit Contact Hours'!$A:$A,$A10,'Dual Credit Contact Hours'!$C:$C,$B10)</f>
        <v>0</v>
      </c>
      <c r="H10" s="171">
        <f>SUMIFS('Dual Credit Contact Hours'!J:J,'Dual Credit Contact Hours'!$A:$A,$A10,'Dual Credit Contact Hours'!$C:$C,$B10)</f>
        <v>0</v>
      </c>
      <c r="I10" s="171">
        <f>SUMIFS('Dual Credit Contact Hours'!K:K,'Dual Credit Contact Hours'!$A:$A,$A10,'Dual Credit Contact Hours'!$C:$C,$B10)</f>
        <v>0</v>
      </c>
      <c r="J10" s="171">
        <f>SUMIFS('Dual Credit Contact Hours'!L:L,'Dual Credit Contact Hours'!$A:$A,$A10,'Dual Credit Contact Hours'!$C:$C,$B10)</f>
        <v>0</v>
      </c>
      <c r="K10" s="171">
        <f>SUMIFS('Dual Credit Contact Hours'!M:M,'Dual Credit Contact Hours'!$A:$A,$A10,'Dual Credit Contact Hours'!$C:$C,$B10)</f>
        <v>0</v>
      </c>
      <c r="L10" s="341">
        <f t="shared" si="2"/>
        <v>0</v>
      </c>
      <c r="M10" s="341">
        <f t="shared" si="3"/>
        <v>0</v>
      </c>
      <c r="N10" s="341">
        <f t="shared" si="0"/>
        <v>0</v>
      </c>
      <c r="O10" s="341">
        <f t="shared" si="1"/>
        <v>0</v>
      </c>
      <c r="P10" s="342">
        <f t="shared" si="4"/>
        <v>0</v>
      </c>
      <c r="Q10" s="342">
        <f t="shared" si="5"/>
        <v>0</v>
      </c>
    </row>
    <row r="11" spans="1:17" x14ac:dyDescent="0.2">
      <c r="A11" s="385">
        <v>9225</v>
      </c>
      <c r="B11" s="339">
        <v>8</v>
      </c>
      <c r="C11" s="340">
        <f>'Cost Study'!G12</f>
        <v>4.8942628134879955</v>
      </c>
      <c r="D11" s="171">
        <f>SUMIFS('Dual Credit Contact Hours'!F:F,'Dual Credit Contact Hours'!$A:$A,$A11,'Dual Credit Contact Hours'!$C:$C,$B11)</f>
        <v>0</v>
      </c>
      <c r="E11" s="171">
        <f>SUMIFS('Dual Credit Contact Hours'!G:G,'Dual Credit Contact Hours'!$A:$A,$A11,'Dual Credit Contact Hours'!$C:$C,$B11)</f>
        <v>0</v>
      </c>
      <c r="F11" s="171">
        <f>SUMIFS('Dual Credit Contact Hours'!H:H,'Dual Credit Contact Hours'!$A:$A,$A11,'Dual Credit Contact Hours'!$C:$C,$B11)</f>
        <v>0</v>
      </c>
      <c r="G11" s="171">
        <f>SUMIFS('Dual Credit Contact Hours'!I:I,'Dual Credit Contact Hours'!$A:$A,$A11,'Dual Credit Contact Hours'!$C:$C,$B11)</f>
        <v>0</v>
      </c>
      <c r="H11" s="171">
        <f>SUMIFS('Dual Credit Contact Hours'!J:J,'Dual Credit Contact Hours'!$A:$A,$A11,'Dual Credit Contact Hours'!$C:$C,$B11)</f>
        <v>0</v>
      </c>
      <c r="I11" s="171">
        <f>SUMIFS('Dual Credit Contact Hours'!K:K,'Dual Credit Contact Hours'!$A:$A,$A11,'Dual Credit Contact Hours'!$C:$C,$B11)</f>
        <v>0</v>
      </c>
      <c r="J11" s="171">
        <f>SUMIFS('Dual Credit Contact Hours'!L:L,'Dual Credit Contact Hours'!$A:$A,$A11,'Dual Credit Contact Hours'!$C:$C,$B11)</f>
        <v>0</v>
      </c>
      <c r="K11" s="171">
        <f>SUMIFS('Dual Credit Contact Hours'!M:M,'Dual Credit Contact Hours'!$A:$A,$A11,'Dual Credit Contact Hours'!$C:$C,$B11)</f>
        <v>0</v>
      </c>
      <c r="L11" s="341">
        <f t="shared" si="2"/>
        <v>0</v>
      </c>
      <c r="M11" s="341">
        <f t="shared" si="3"/>
        <v>0</v>
      </c>
      <c r="N11" s="341">
        <f t="shared" si="0"/>
        <v>0</v>
      </c>
      <c r="O11" s="341">
        <f t="shared" si="1"/>
        <v>0</v>
      </c>
      <c r="P11" s="342">
        <f t="shared" si="4"/>
        <v>0</v>
      </c>
      <c r="Q11" s="342">
        <f t="shared" si="5"/>
        <v>0</v>
      </c>
    </row>
    <row r="12" spans="1:17" x14ac:dyDescent="0.2">
      <c r="A12" s="385">
        <v>9225</v>
      </c>
      <c r="B12" s="339">
        <v>9</v>
      </c>
      <c r="C12" s="340">
        <f>'Cost Study'!G13</f>
        <v>4.3759222993793969</v>
      </c>
      <c r="D12" s="171">
        <f>SUMIFS('Dual Credit Contact Hours'!F:F,'Dual Credit Contact Hours'!$A:$A,$A12,'Dual Credit Contact Hours'!$C:$C,$B12)</f>
        <v>0</v>
      </c>
      <c r="E12" s="171">
        <f>SUMIFS('Dual Credit Contact Hours'!G:G,'Dual Credit Contact Hours'!$A:$A,$A12,'Dual Credit Contact Hours'!$C:$C,$B12)</f>
        <v>0</v>
      </c>
      <c r="F12" s="171">
        <f>SUMIFS('Dual Credit Contact Hours'!H:H,'Dual Credit Contact Hours'!$A:$A,$A12,'Dual Credit Contact Hours'!$C:$C,$B12)</f>
        <v>0</v>
      </c>
      <c r="G12" s="171">
        <f>SUMIFS('Dual Credit Contact Hours'!I:I,'Dual Credit Contact Hours'!$A:$A,$A12,'Dual Credit Contact Hours'!$C:$C,$B12)</f>
        <v>0</v>
      </c>
      <c r="H12" s="171">
        <f>SUMIFS('Dual Credit Contact Hours'!J:J,'Dual Credit Contact Hours'!$A:$A,$A12,'Dual Credit Contact Hours'!$C:$C,$B12)</f>
        <v>3952</v>
      </c>
      <c r="I12" s="171">
        <f>SUMIFS('Dual Credit Contact Hours'!K:K,'Dual Credit Contact Hours'!$A:$A,$A12,'Dual Credit Contact Hours'!$C:$C,$B12)</f>
        <v>17280</v>
      </c>
      <c r="J12" s="171">
        <f>SUMIFS('Dual Credit Contact Hours'!L:L,'Dual Credit Contact Hours'!$A:$A,$A12,'Dual Credit Contact Hours'!$C:$C,$B12)</f>
        <v>0</v>
      </c>
      <c r="K12" s="171">
        <f>SUMIFS('Dual Credit Contact Hours'!M:M,'Dual Credit Contact Hours'!$A:$A,$A12,'Dual Credit Contact Hours'!$C:$C,$B12)</f>
        <v>0</v>
      </c>
      <c r="L12" s="341">
        <f t="shared" si="2"/>
        <v>0</v>
      </c>
      <c r="M12" s="341">
        <f t="shared" si="3"/>
        <v>21232</v>
      </c>
      <c r="N12" s="341">
        <f t="shared" si="0"/>
        <v>0</v>
      </c>
      <c r="O12" s="341">
        <f t="shared" si="1"/>
        <v>1728</v>
      </c>
      <c r="P12" s="342">
        <f t="shared" si="4"/>
        <v>0</v>
      </c>
      <c r="Q12" s="342">
        <f t="shared" si="5"/>
        <v>100471.17599375095</v>
      </c>
    </row>
    <row r="13" spans="1:17" x14ac:dyDescent="0.2">
      <c r="A13" s="385">
        <v>9225</v>
      </c>
      <c r="B13" s="339">
        <v>10</v>
      </c>
      <c r="C13" s="340">
        <f>'Cost Study'!G14</f>
        <v>6.2553474287663571</v>
      </c>
      <c r="D13" s="171">
        <f>SUMIFS('Dual Credit Contact Hours'!F:F,'Dual Credit Contact Hours'!$A:$A,$A13,'Dual Credit Contact Hours'!$C:$C,$B13)</f>
        <v>0</v>
      </c>
      <c r="E13" s="171">
        <f>SUMIFS('Dual Credit Contact Hours'!G:G,'Dual Credit Contact Hours'!$A:$A,$A13,'Dual Credit Contact Hours'!$C:$C,$B13)</f>
        <v>0</v>
      </c>
      <c r="F13" s="171">
        <f>SUMIFS('Dual Credit Contact Hours'!H:H,'Dual Credit Contact Hours'!$A:$A,$A13,'Dual Credit Contact Hours'!$C:$C,$B13)</f>
        <v>0</v>
      </c>
      <c r="G13" s="171">
        <f>SUMIFS('Dual Credit Contact Hours'!I:I,'Dual Credit Contact Hours'!$A:$A,$A13,'Dual Credit Contact Hours'!$C:$C,$B13)</f>
        <v>0</v>
      </c>
      <c r="H13" s="171">
        <f>SUMIFS('Dual Credit Contact Hours'!J:J,'Dual Credit Contact Hours'!$A:$A,$A13,'Dual Credit Contact Hours'!$C:$C,$B13)</f>
        <v>0</v>
      </c>
      <c r="I13" s="171">
        <f>SUMIFS('Dual Credit Contact Hours'!K:K,'Dual Credit Contact Hours'!$A:$A,$A13,'Dual Credit Contact Hours'!$C:$C,$B13)</f>
        <v>0</v>
      </c>
      <c r="J13" s="171">
        <f>SUMIFS('Dual Credit Contact Hours'!L:L,'Dual Credit Contact Hours'!$A:$A,$A13,'Dual Credit Contact Hours'!$C:$C,$B13)</f>
        <v>0</v>
      </c>
      <c r="K13" s="171">
        <f>SUMIFS('Dual Credit Contact Hours'!M:M,'Dual Credit Contact Hours'!$A:$A,$A13,'Dual Credit Contact Hours'!$C:$C,$B13)</f>
        <v>0</v>
      </c>
      <c r="L13" s="341">
        <f t="shared" si="2"/>
        <v>0</v>
      </c>
      <c r="M13" s="341">
        <f t="shared" si="3"/>
        <v>0</v>
      </c>
      <c r="N13" s="341">
        <f t="shared" si="0"/>
        <v>0</v>
      </c>
      <c r="O13" s="341">
        <f t="shared" si="1"/>
        <v>0</v>
      </c>
      <c r="P13" s="342">
        <f t="shared" si="4"/>
        <v>0</v>
      </c>
      <c r="Q13" s="342">
        <f t="shared" si="5"/>
        <v>0</v>
      </c>
    </row>
    <row r="14" spans="1:17" x14ac:dyDescent="0.2">
      <c r="A14" s="385">
        <v>9225</v>
      </c>
      <c r="B14" s="339">
        <v>11</v>
      </c>
      <c r="C14" s="340">
        <f>'Cost Study'!G15</f>
        <v>4.4605493220910049</v>
      </c>
      <c r="D14" s="171">
        <f>SUMIFS('Dual Credit Contact Hours'!F:F,'Dual Credit Contact Hours'!$A:$A,$A14,'Dual Credit Contact Hours'!$C:$C,$B14)</f>
        <v>0</v>
      </c>
      <c r="E14" s="171">
        <f>SUMIFS('Dual Credit Contact Hours'!G:G,'Dual Credit Contact Hours'!$A:$A,$A14,'Dual Credit Contact Hours'!$C:$C,$B14)</f>
        <v>0</v>
      </c>
      <c r="F14" s="171">
        <f>SUMIFS('Dual Credit Contact Hours'!H:H,'Dual Credit Contact Hours'!$A:$A,$A14,'Dual Credit Contact Hours'!$C:$C,$B14)</f>
        <v>0</v>
      </c>
      <c r="G14" s="171">
        <f>SUMIFS('Dual Credit Contact Hours'!I:I,'Dual Credit Contact Hours'!$A:$A,$A14,'Dual Credit Contact Hours'!$C:$C,$B14)</f>
        <v>0</v>
      </c>
      <c r="H14" s="171">
        <f>SUMIFS('Dual Credit Contact Hours'!J:J,'Dual Credit Contact Hours'!$A:$A,$A14,'Dual Credit Contact Hours'!$C:$C,$B14)</f>
        <v>0</v>
      </c>
      <c r="I14" s="171">
        <f>SUMIFS('Dual Credit Contact Hours'!K:K,'Dual Credit Contact Hours'!$A:$A,$A14,'Dual Credit Contact Hours'!$C:$C,$B14)</f>
        <v>8368</v>
      </c>
      <c r="J14" s="171">
        <f>SUMIFS('Dual Credit Contact Hours'!L:L,'Dual Credit Contact Hours'!$A:$A,$A14,'Dual Credit Contact Hours'!$C:$C,$B14)</f>
        <v>0</v>
      </c>
      <c r="K14" s="171">
        <f>SUMIFS('Dual Credit Contact Hours'!M:M,'Dual Credit Contact Hours'!$A:$A,$A14,'Dual Credit Contact Hours'!$C:$C,$B14)</f>
        <v>0</v>
      </c>
      <c r="L14" s="341">
        <f t="shared" si="2"/>
        <v>0</v>
      </c>
      <c r="M14" s="341">
        <f t="shared" si="3"/>
        <v>8368</v>
      </c>
      <c r="N14" s="341">
        <f t="shared" si="0"/>
        <v>0</v>
      </c>
      <c r="O14" s="341">
        <f t="shared" si="1"/>
        <v>836.80000000000007</v>
      </c>
      <c r="P14" s="342">
        <f t="shared" si="4"/>
        <v>0</v>
      </c>
      <c r="Q14" s="342">
        <f t="shared" si="5"/>
        <v>41058.464399983277</v>
      </c>
    </row>
    <row r="15" spans="1:17" x14ac:dyDescent="0.2">
      <c r="A15" s="385">
        <v>9225</v>
      </c>
      <c r="B15" s="339">
        <v>12</v>
      </c>
      <c r="C15" s="340">
        <f>'Cost Study'!G16</f>
        <v>3.9175259263581865</v>
      </c>
      <c r="D15" s="171">
        <f>SUMIFS('Dual Credit Contact Hours'!F:F,'Dual Credit Contact Hours'!$A:$A,$A15,'Dual Credit Contact Hours'!$C:$C,$B15)</f>
        <v>4320</v>
      </c>
      <c r="E15" s="171">
        <f>SUMIFS('Dual Credit Contact Hours'!G:G,'Dual Credit Contact Hours'!$A:$A,$A15,'Dual Credit Contact Hours'!$C:$C,$B15)</f>
        <v>0</v>
      </c>
      <c r="F15" s="171">
        <f>SUMIFS('Dual Credit Contact Hours'!H:H,'Dual Credit Contact Hours'!$A:$A,$A15,'Dual Credit Contact Hours'!$C:$C,$B15)</f>
        <v>0</v>
      </c>
      <c r="G15" s="171">
        <f>SUMIFS('Dual Credit Contact Hours'!I:I,'Dual Credit Contact Hours'!$A:$A,$A15,'Dual Credit Contact Hours'!$C:$C,$B15)</f>
        <v>0</v>
      </c>
      <c r="H15" s="171">
        <f>SUMIFS('Dual Credit Contact Hours'!J:J,'Dual Credit Contact Hours'!$A:$A,$A15,'Dual Credit Contact Hours'!$C:$C,$B15)</f>
        <v>0</v>
      </c>
      <c r="I15" s="171">
        <f>SUMIFS('Dual Credit Contact Hours'!K:K,'Dual Credit Contact Hours'!$A:$A,$A15,'Dual Credit Contact Hours'!$C:$C,$B15)</f>
        <v>0</v>
      </c>
      <c r="J15" s="171">
        <f>SUMIFS('Dual Credit Contact Hours'!L:L,'Dual Credit Contact Hours'!$A:$A,$A15,'Dual Credit Contact Hours'!$C:$C,$B15)</f>
        <v>0</v>
      </c>
      <c r="K15" s="171">
        <f>SUMIFS('Dual Credit Contact Hours'!M:M,'Dual Credit Contact Hours'!$A:$A,$A15,'Dual Credit Contact Hours'!$C:$C,$B15)</f>
        <v>0</v>
      </c>
      <c r="L15" s="341">
        <f t="shared" si="2"/>
        <v>4320</v>
      </c>
      <c r="M15" s="341">
        <f t="shared" si="3"/>
        <v>0</v>
      </c>
      <c r="N15" s="341">
        <f t="shared" si="0"/>
        <v>0</v>
      </c>
      <c r="O15" s="341">
        <f t="shared" si="1"/>
        <v>0</v>
      </c>
      <c r="P15" s="342">
        <f t="shared" si="4"/>
        <v>16923.712001867367</v>
      </c>
      <c r="Q15" s="342">
        <f t="shared" si="5"/>
        <v>0</v>
      </c>
    </row>
    <row r="16" spans="1:17" x14ac:dyDescent="0.2">
      <c r="A16" s="385">
        <v>9225</v>
      </c>
      <c r="B16" s="339">
        <v>13</v>
      </c>
      <c r="C16" s="340">
        <f>'Cost Study'!G17</f>
        <v>3.8046898960760425</v>
      </c>
      <c r="D16" s="171">
        <f>SUMIFS('Dual Credit Contact Hours'!F:F,'Dual Credit Contact Hours'!$A:$A,$A16,'Dual Credit Contact Hours'!$C:$C,$B16)</f>
        <v>0</v>
      </c>
      <c r="E16" s="171">
        <f>SUMIFS('Dual Credit Contact Hours'!G:G,'Dual Credit Contact Hours'!$A:$A,$A16,'Dual Credit Contact Hours'!$C:$C,$B16)</f>
        <v>0</v>
      </c>
      <c r="F16" s="171">
        <f>SUMIFS('Dual Credit Contact Hours'!H:H,'Dual Credit Contact Hours'!$A:$A,$A16,'Dual Credit Contact Hours'!$C:$C,$B16)</f>
        <v>0</v>
      </c>
      <c r="G16" s="171">
        <f>SUMIFS('Dual Credit Contact Hours'!I:I,'Dual Credit Contact Hours'!$A:$A,$A16,'Dual Credit Contact Hours'!$C:$C,$B16)</f>
        <v>0</v>
      </c>
      <c r="H16" s="171">
        <f>SUMIFS('Dual Credit Contact Hours'!J:J,'Dual Credit Contact Hours'!$A:$A,$A16,'Dual Credit Contact Hours'!$C:$C,$B16)</f>
        <v>0</v>
      </c>
      <c r="I16" s="171">
        <f>SUMIFS('Dual Credit Contact Hours'!K:K,'Dual Credit Contact Hours'!$A:$A,$A16,'Dual Credit Contact Hours'!$C:$C,$B16)</f>
        <v>0</v>
      </c>
      <c r="J16" s="171">
        <f>SUMIFS('Dual Credit Contact Hours'!L:L,'Dual Credit Contact Hours'!$A:$A,$A16,'Dual Credit Contact Hours'!$C:$C,$B16)</f>
        <v>0</v>
      </c>
      <c r="K16" s="171">
        <f>SUMIFS('Dual Credit Contact Hours'!M:M,'Dual Credit Contact Hours'!$A:$A,$A16,'Dual Credit Contact Hours'!$C:$C,$B16)</f>
        <v>0</v>
      </c>
      <c r="L16" s="341">
        <f t="shared" si="2"/>
        <v>0</v>
      </c>
      <c r="M16" s="341">
        <f t="shared" si="3"/>
        <v>0</v>
      </c>
      <c r="N16" s="341">
        <f t="shared" si="0"/>
        <v>0</v>
      </c>
      <c r="O16" s="341">
        <f t="shared" si="1"/>
        <v>0</v>
      </c>
      <c r="P16" s="342">
        <f t="shared" si="4"/>
        <v>0</v>
      </c>
      <c r="Q16" s="342">
        <f t="shared" si="5"/>
        <v>0</v>
      </c>
    </row>
    <row r="17" spans="1:17" x14ac:dyDescent="0.2">
      <c r="A17" s="385">
        <v>9225</v>
      </c>
      <c r="B17" s="339">
        <v>14</v>
      </c>
      <c r="C17" s="340">
        <f>'Cost Study'!G18</f>
        <v>6.0966717611820922</v>
      </c>
      <c r="D17" s="171">
        <f>SUMIFS('Dual Credit Contact Hours'!F:F,'Dual Credit Contact Hours'!$A:$A,$A17,'Dual Credit Contact Hours'!$C:$C,$B17)</f>
        <v>0</v>
      </c>
      <c r="E17" s="171">
        <f>SUMIFS('Dual Credit Contact Hours'!G:G,'Dual Credit Contact Hours'!$A:$A,$A17,'Dual Credit Contact Hours'!$C:$C,$B17)</f>
        <v>0</v>
      </c>
      <c r="F17" s="171">
        <f>SUMIFS('Dual Credit Contact Hours'!H:H,'Dual Credit Contact Hours'!$A:$A,$A17,'Dual Credit Contact Hours'!$C:$C,$B17)</f>
        <v>0</v>
      </c>
      <c r="G17" s="171">
        <f>SUMIFS('Dual Credit Contact Hours'!I:I,'Dual Credit Contact Hours'!$A:$A,$A17,'Dual Credit Contact Hours'!$C:$C,$B17)</f>
        <v>0</v>
      </c>
      <c r="H17" s="171">
        <f>SUMIFS('Dual Credit Contact Hours'!J:J,'Dual Credit Contact Hours'!$A:$A,$A17,'Dual Credit Contact Hours'!$C:$C,$B17)</f>
        <v>0</v>
      </c>
      <c r="I17" s="171">
        <f>SUMIFS('Dual Credit Contact Hours'!K:K,'Dual Credit Contact Hours'!$A:$A,$A17,'Dual Credit Contact Hours'!$C:$C,$B17)</f>
        <v>0</v>
      </c>
      <c r="J17" s="171">
        <f>SUMIFS('Dual Credit Contact Hours'!L:L,'Dual Credit Contact Hours'!$A:$A,$A17,'Dual Credit Contact Hours'!$C:$C,$B17)</f>
        <v>0</v>
      </c>
      <c r="K17" s="171">
        <f>SUMIFS('Dual Credit Contact Hours'!M:M,'Dual Credit Contact Hours'!$A:$A,$A17,'Dual Credit Contact Hours'!$C:$C,$B17)</f>
        <v>0</v>
      </c>
      <c r="L17" s="341">
        <f t="shared" si="2"/>
        <v>0</v>
      </c>
      <c r="M17" s="341">
        <f t="shared" si="3"/>
        <v>0</v>
      </c>
      <c r="N17" s="341">
        <f t="shared" si="0"/>
        <v>0</v>
      </c>
      <c r="O17" s="341">
        <f t="shared" si="1"/>
        <v>0</v>
      </c>
      <c r="P17" s="342">
        <f t="shared" si="4"/>
        <v>0</v>
      </c>
      <c r="Q17" s="342">
        <f t="shared" si="5"/>
        <v>0</v>
      </c>
    </row>
    <row r="18" spans="1:17" x14ac:dyDescent="0.2">
      <c r="A18" s="385">
        <v>9225</v>
      </c>
      <c r="B18" s="339">
        <v>15</v>
      </c>
      <c r="C18" s="340">
        <f>'Cost Study'!G19</f>
        <v>8.8928896366114731</v>
      </c>
      <c r="D18" s="171">
        <f>SUMIFS('Dual Credit Contact Hours'!F:F,'Dual Credit Contact Hours'!$A:$A,$A18,'Dual Credit Contact Hours'!$C:$C,$B18)</f>
        <v>0</v>
      </c>
      <c r="E18" s="171">
        <f>SUMIFS('Dual Credit Contact Hours'!G:G,'Dual Credit Contact Hours'!$A:$A,$A18,'Dual Credit Contact Hours'!$C:$C,$B18)</f>
        <v>0</v>
      </c>
      <c r="F18" s="171">
        <f>SUMIFS('Dual Credit Contact Hours'!H:H,'Dual Credit Contact Hours'!$A:$A,$A18,'Dual Credit Contact Hours'!$C:$C,$B18)</f>
        <v>0</v>
      </c>
      <c r="G18" s="171">
        <f>SUMIFS('Dual Credit Contact Hours'!I:I,'Dual Credit Contact Hours'!$A:$A,$A18,'Dual Credit Contact Hours'!$C:$C,$B18)</f>
        <v>0</v>
      </c>
      <c r="H18" s="171">
        <f>SUMIFS('Dual Credit Contact Hours'!J:J,'Dual Credit Contact Hours'!$A:$A,$A18,'Dual Credit Contact Hours'!$C:$C,$B18)</f>
        <v>0</v>
      </c>
      <c r="I18" s="171">
        <f>SUMIFS('Dual Credit Contact Hours'!K:K,'Dual Credit Contact Hours'!$A:$A,$A18,'Dual Credit Contact Hours'!$C:$C,$B18)</f>
        <v>0</v>
      </c>
      <c r="J18" s="171">
        <f>SUMIFS('Dual Credit Contact Hours'!L:L,'Dual Credit Contact Hours'!$A:$A,$A18,'Dual Credit Contact Hours'!$C:$C,$B18)</f>
        <v>0</v>
      </c>
      <c r="K18" s="171">
        <f>SUMIFS('Dual Credit Contact Hours'!M:M,'Dual Credit Contact Hours'!$A:$A,$A18,'Dual Credit Contact Hours'!$C:$C,$B18)</f>
        <v>0</v>
      </c>
      <c r="L18" s="341">
        <f t="shared" si="2"/>
        <v>0</v>
      </c>
      <c r="M18" s="341">
        <f t="shared" si="3"/>
        <v>0</v>
      </c>
      <c r="N18" s="341">
        <f t="shared" si="0"/>
        <v>0</v>
      </c>
      <c r="O18" s="341">
        <f t="shared" si="1"/>
        <v>0</v>
      </c>
      <c r="P18" s="342">
        <f t="shared" si="4"/>
        <v>0</v>
      </c>
      <c r="Q18" s="342">
        <f t="shared" si="5"/>
        <v>0</v>
      </c>
    </row>
    <row r="19" spans="1:17" x14ac:dyDescent="0.2">
      <c r="A19" s="385">
        <v>9225</v>
      </c>
      <c r="B19" s="339">
        <v>16</v>
      </c>
      <c r="C19" s="340">
        <f>'Cost Study'!G20</f>
        <v>5.0987781183743817</v>
      </c>
      <c r="D19" s="171">
        <f>SUMIFS('Dual Credit Contact Hours'!F:F,'Dual Credit Contact Hours'!$A:$A,$A19,'Dual Credit Contact Hours'!$C:$C,$B19)</f>
        <v>0</v>
      </c>
      <c r="E19" s="171">
        <f>SUMIFS('Dual Credit Contact Hours'!G:G,'Dual Credit Contact Hours'!$A:$A,$A19,'Dual Credit Contact Hours'!$C:$C,$B19)</f>
        <v>0</v>
      </c>
      <c r="F19" s="171">
        <f>SUMIFS('Dual Credit Contact Hours'!H:H,'Dual Credit Contact Hours'!$A:$A,$A19,'Dual Credit Contact Hours'!$C:$C,$B19)</f>
        <v>0</v>
      </c>
      <c r="G19" s="171">
        <f>SUMIFS('Dual Credit Contact Hours'!I:I,'Dual Credit Contact Hours'!$A:$A,$A19,'Dual Credit Contact Hours'!$C:$C,$B19)</f>
        <v>0</v>
      </c>
      <c r="H19" s="171">
        <f>SUMIFS('Dual Credit Contact Hours'!J:J,'Dual Credit Contact Hours'!$A:$A,$A19,'Dual Credit Contact Hours'!$C:$C,$B19)</f>
        <v>0</v>
      </c>
      <c r="I19" s="171">
        <f>SUMIFS('Dual Credit Contact Hours'!K:K,'Dual Credit Contact Hours'!$A:$A,$A19,'Dual Credit Contact Hours'!$C:$C,$B19)</f>
        <v>0</v>
      </c>
      <c r="J19" s="171">
        <f>SUMIFS('Dual Credit Contact Hours'!L:L,'Dual Credit Contact Hours'!$A:$A,$A19,'Dual Credit Contact Hours'!$C:$C,$B19)</f>
        <v>0</v>
      </c>
      <c r="K19" s="171">
        <f>SUMIFS('Dual Credit Contact Hours'!M:M,'Dual Credit Contact Hours'!$A:$A,$A19,'Dual Credit Contact Hours'!$C:$C,$B19)</f>
        <v>0</v>
      </c>
      <c r="L19" s="341">
        <f t="shared" si="2"/>
        <v>0</v>
      </c>
      <c r="M19" s="341">
        <f t="shared" si="3"/>
        <v>0</v>
      </c>
      <c r="N19" s="341">
        <f t="shared" si="0"/>
        <v>0</v>
      </c>
      <c r="O19" s="341">
        <f t="shared" si="1"/>
        <v>0</v>
      </c>
      <c r="P19" s="342">
        <f t="shared" si="4"/>
        <v>0</v>
      </c>
      <c r="Q19" s="342">
        <f t="shared" si="5"/>
        <v>0</v>
      </c>
    </row>
    <row r="20" spans="1:17" x14ac:dyDescent="0.2">
      <c r="A20" s="385">
        <v>9225</v>
      </c>
      <c r="B20" s="339">
        <v>17</v>
      </c>
      <c r="C20" s="340">
        <f>'Cost Study'!G21</f>
        <v>6.8971023509960512</v>
      </c>
      <c r="D20" s="171">
        <f>SUMIFS('Dual Credit Contact Hours'!F:F,'Dual Credit Contact Hours'!$A:$A,$A20,'Dual Credit Contact Hours'!$C:$C,$B20)</f>
        <v>0</v>
      </c>
      <c r="E20" s="171">
        <f>SUMIFS('Dual Credit Contact Hours'!G:G,'Dual Credit Contact Hours'!$A:$A,$A20,'Dual Credit Contact Hours'!$C:$C,$B20)</f>
        <v>0</v>
      </c>
      <c r="F20" s="171">
        <f>SUMIFS('Dual Credit Contact Hours'!H:H,'Dual Credit Contact Hours'!$A:$A,$A20,'Dual Credit Contact Hours'!$C:$C,$B20)</f>
        <v>0</v>
      </c>
      <c r="G20" s="171">
        <f>SUMIFS('Dual Credit Contact Hours'!I:I,'Dual Credit Contact Hours'!$A:$A,$A20,'Dual Credit Contact Hours'!$C:$C,$B20)</f>
        <v>0</v>
      </c>
      <c r="H20" s="171">
        <f>SUMIFS('Dual Credit Contact Hours'!J:J,'Dual Credit Contact Hours'!$A:$A,$A20,'Dual Credit Contact Hours'!$C:$C,$B20)</f>
        <v>0</v>
      </c>
      <c r="I20" s="171">
        <f>SUMIFS('Dual Credit Contact Hours'!K:K,'Dual Credit Contact Hours'!$A:$A,$A20,'Dual Credit Contact Hours'!$C:$C,$B20)</f>
        <v>0</v>
      </c>
      <c r="J20" s="171">
        <f>SUMIFS('Dual Credit Contact Hours'!L:L,'Dual Credit Contact Hours'!$A:$A,$A20,'Dual Credit Contact Hours'!$C:$C,$B20)</f>
        <v>0</v>
      </c>
      <c r="K20" s="171">
        <f>SUMIFS('Dual Credit Contact Hours'!M:M,'Dual Credit Contact Hours'!$A:$A,$A20,'Dual Credit Contact Hours'!$C:$C,$B20)</f>
        <v>0</v>
      </c>
      <c r="L20" s="341">
        <f t="shared" si="2"/>
        <v>0</v>
      </c>
      <c r="M20" s="341">
        <f t="shared" si="3"/>
        <v>0</v>
      </c>
      <c r="N20" s="341">
        <f t="shared" si="0"/>
        <v>0</v>
      </c>
      <c r="O20" s="341">
        <f t="shared" si="1"/>
        <v>0</v>
      </c>
      <c r="P20" s="342">
        <f t="shared" si="4"/>
        <v>0</v>
      </c>
      <c r="Q20" s="342">
        <f t="shared" si="5"/>
        <v>0</v>
      </c>
    </row>
    <row r="21" spans="1:17" x14ac:dyDescent="0.2">
      <c r="A21" s="385">
        <v>9225</v>
      </c>
      <c r="B21" s="339">
        <v>18</v>
      </c>
      <c r="C21" s="340">
        <f>'Cost Study'!G22</f>
        <v>5.1481438816228193</v>
      </c>
      <c r="D21" s="171">
        <f>SUMIFS('Dual Credit Contact Hours'!F:F,'Dual Credit Contact Hours'!$A:$A,$A21,'Dual Credit Contact Hours'!$C:$C,$B21)</f>
        <v>0</v>
      </c>
      <c r="E21" s="171">
        <f>SUMIFS('Dual Credit Contact Hours'!G:G,'Dual Credit Contact Hours'!$A:$A,$A21,'Dual Credit Contact Hours'!$C:$C,$B21)</f>
        <v>0</v>
      </c>
      <c r="F21" s="171">
        <f>SUMIFS('Dual Credit Contact Hours'!H:H,'Dual Credit Contact Hours'!$A:$A,$A21,'Dual Credit Contact Hours'!$C:$C,$B21)</f>
        <v>0</v>
      </c>
      <c r="G21" s="171">
        <f>SUMIFS('Dual Credit Contact Hours'!I:I,'Dual Credit Contact Hours'!$A:$A,$A21,'Dual Credit Contact Hours'!$C:$C,$B21)</f>
        <v>0</v>
      </c>
      <c r="H21" s="171">
        <f>SUMIFS('Dual Credit Contact Hours'!J:J,'Dual Credit Contact Hours'!$A:$A,$A21,'Dual Credit Contact Hours'!$C:$C,$B21)</f>
        <v>0</v>
      </c>
      <c r="I21" s="171">
        <f>SUMIFS('Dual Credit Contact Hours'!K:K,'Dual Credit Contact Hours'!$A:$A,$A21,'Dual Credit Contact Hours'!$C:$C,$B21)</f>
        <v>0</v>
      </c>
      <c r="J21" s="171">
        <f>SUMIFS('Dual Credit Contact Hours'!L:L,'Dual Credit Contact Hours'!$A:$A,$A21,'Dual Credit Contact Hours'!$C:$C,$B21)</f>
        <v>0</v>
      </c>
      <c r="K21" s="171">
        <f>SUMIFS('Dual Credit Contact Hours'!M:M,'Dual Credit Contact Hours'!$A:$A,$A21,'Dual Credit Contact Hours'!$C:$C,$B21)</f>
        <v>0</v>
      </c>
      <c r="L21" s="341">
        <f t="shared" si="2"/>
        <v>0</v>
      </c>
      <c r="M21" s="341">
        <f t="shared" si="3"/>
        <v>0</v>
      </c>
      <c r="N21" s="341">
        <f t="shared" si="0"/>
        <v>0</v>
      </c>
      <c r="O21" s="341">
        <f t="shared" si="1"/>
        <v>0</v>
      </c>
      <c r="P21" s="342">
        <f t="shared" si="4"/>
        <v>0</v>
      </c>
      <c r="Q21" s="342">
        <f t="shared" si="5"/>
        <v>0</v>
      </c>
    </row>
    <row r="22" spans="1:17" x14ac:dyDescent="0.2">
      <c r="A22" s="385">
        <v>9225</v>
      </c>
      <c r="B22" s="339">
        <v>19</v>
      </c>
      <c r="C22" s="340">
        <f>'Cost Study'!G23</f>
        <v>3.7235889993107518</v>
      </c>
      <c r="D22" s="171">
        <f>SUMIFS('Dual Credit Contact Hours'!F:F,'Dual Credit Contact Hours'!$A:$A,$A22,'Dual Credit Contact Hours'!$C:$C,$B22)</f>
        <v>0</v>
      </c>
      <c r="E22" s="171">
        <f>SUMIFS('Dual Credit Contact Hours'!G:G,'Dual Credit Contact Hours'!$A:$A,$A22,'Dual Credit Contact Hours'!$C:$C,$B22)</f>
        <v>4800</v>
      </c>
      <c r="F22" s="171">
        <f>SUMIFS('Dual Credit Contact Hours'!H:H,'Dual Credit Contact Hours'!$A:$A,$A22,'Dual Credit Contact Hours'!$C:$C,$B22)</f>
        <v>0</v>
      </c>
      <c r="G22" s="171">
        <f>SUMIFS('Dual Credit Contact Hours'!I:I,'Dual Credit Contact Hours'!$A:$A,$A22,'Dual Credit Contact Hours'!$C:$C,$B22)</f>
        <v>0</v>
      </c>
      <c r="H22" s="171">
        <f>SUMIFS('Dual Credit Contact Hours'!J:J,'Dual Credit Contact Hours'!$A:$A,$A22,'Dual Credit Contact Hours'!$C:$C,$B22)</f>
        <v>0</v>
      </c>
      <c r="I22" s="171">
        <f>SUMIFS('Dual Credit Contact Hours'!K:K,'Dual Credit Contact Hours'!$A:$A,$A22,'Dual Credit Contact Hours'!$C:$C,$B22)</f>
        <v>0</v>
      </c>
      <c r="J22" s="171">
        <f>SUMIFS('Dual Credit Contact Hours'!L:L,'Dual Credit Contact Hours'!$A:$A,$A22,'Dual Credit Contact Hours'!$C:$C,$B22)</f>
        <v>0</v>
      </c>
      <c r="K22" s="171">
        <f>SUMIFS('Dual Credit Contact Hours'!M:M,'Dual Credit Contact Hours'!$A:$A,$A22,'Dual Credit Contact Hours'!$C:$C,$B22)</f>
        <v>0</v>
      </c>
      <c r="L22" s="341">
        <f t="shared" si="2"/>
        <v>4800</v>
      </c>
      <c r="M22" s="341">
        <f t="shared" si="3"/>
        <v>0</v>
      </c>
      <c r="N22" s="341">
        <f t="shared" si="0"/>
        <v>480</v>
      </c>
      <c r="O22" s="341">
        <f t="shared" si="1"/>
        <v>0</v>
      </c>
      <c r="P22" s="342">
        <f t="shared" si="4"/>
        <v>19660.549916360771</v>
      </c>
      <c r="Q22" s="342">
        <f t="shared" si="5"/>
        <v>0</v>
      </c>
    </row>
    <row r="23" spans="1:17" x14ac:dyDescent="0.2">
      <c r="A23" s="385">
        <v>9225</v>
      </c>
      <c r="B23" s="339">
        <v>20</v>
      </c>
      <c r="C23" s="340">
        <f>'Cost Study'!G24</f>
        <v>4.7320610199574134</v>
      </c>
      <c r="D23" s="171">
        <f>SUMIFS('Dual Credit Contact Hours'!F:F,'Dual Credit Contact Hours'!$A:$A,$A23,'Dual Credit Contact Hours'!$C:$C,$B23)</f>
        <v>0</v>
      </c>
      <c r="E23" s="171">
        <f>SUMIFS('Dual Credit Contact Hours'!G:G,'Dual Credit Contact Hours'!$A:$A,$A23,'Dual Credit Contact Hours'!$C:$C,$B23)</f>
        <v>0</v>
      </c>
      <c r="F23" s="171">
        <f>SUMIFS('Dual Credit Contact Hours'!H:H,'Dual Credit Contact Hours'!$A:$A,$A23,'Dual Credit Contact Hours'!$C:$C,$B23)</f>
        <v>0</v>
      </c>
      <c r="G23" s="171">
        <f>SUMIFS('Dual Credit Contact Hours'!I:I,'Dual Credit Contact Hours'!$A:$A,$A23,'Dual Credit Contact Hours'!$C:$C,$B23)</f>
        <v>0</v>
      </c>
      <c r="H23" s="171">
        <f>SUMIFS('Dual Credit Contact Hours'!J:J,'Dual Credit Contact Hours'!$A:$A,$A23,'Dual Credit Contact Hours'!$C:$C,$B23)</f>
        <v>26768</v>
      </c>
      <c r="I23" s="171">
        <f>SUMIFS('Dual Credit Contact Hours'!K:K,'Dual Credit Contact Hours'!$A:$A,$A23,'Dual Credit Contact Hours'!$C:$C,$B23)</f>
        <v>0</v>
      </c>
      <c r="J23" s="171">
        <f>SUMIFS('Dual Credit Contact Hours'!L:L,'Dual Credit Contact Hours'!$A:$A,$A23,'Dual Credit Contact Hours'!$C:$C,$B23)</f>
        <v>0</v>
      </c>
      <c r="K23" s="171">
        <f>SUMIFS('Dual Credit Contact Hours'!M:M,'Dual Credit Contact Hours'!$A:$A,$A23,'Dual Credit Contact Hours'!$C:$C,$B23)</f>
        <v>0</v>
      </c>
      <c r="L23" s="341">
        <f t="shared" si="2"/>
        <v>0</v>
      </c>
      <c r="M23" s="341">
        <f t="shared" si="3"/>
        <v>26768</v>
      </c>
      <c r="N23" s="341">
        <f t="shared" si="0"/>
        <v>0</v>
      </c>
      <c r="O23" s="341">
        <f t="shared" si="1"/>
        <v>0</v>
      </c>
      <c r="P23" s="342">
        <f t="shared" si="4"/>
        <v>0</v>
      </c>
      <c r="Q23" s="342">
        <f t="shared" si="5"/>
        <v>126667.80938222005</v>
      </c>
    </row>
    <row r="24" spans="1:17" x14ac:dyDescent="0.2">
      <c r="A24" s="385">
        <v>9225</v>
      </c>
      <c r="B24" s="339">
        <v>21</v>
      </c>
      <c r="C24" s="340">
        <f>'Cost Study'!G25</f>
        <v>5.1164087481059664</v>
      </c>
      <c r="D24" s="171">
        <f>SUMIFS('Dual Credit Contact Hours'!F:F,'Dual Credit Contact Hours'!$A:$A,$A24,'Dual Credit Contact Hours'!$C:$C,$B24)</f>
        <v>0</v>
      </c>
      <c r="E24" s="171">
        <f>SUMIFS('Dual Credit Contact Hours'!G:G,'Dual Credit Contact Hours'!$A:$A,$A24,'Dual Credit Contact Hours'!$C:$C,$B24)</f>
        <v>0</v>
      </c>
      <c r="F24" s="171">
        <f>SUMIFS('Dual Credit Contact Hours'!H:H,'Dual Credit Contact Hours'!$A:$A,$A24,'Dual Credit Contact Hours'!$C:$C,$B24)</f>
        <v>0</v>
      </c>
      <c r="G24" s="171">
        <f>SUMIFS('Dual Credit Contact Hours'!I:I,'Dual Credit Contact Hours'!$A:$A,$A24,'Dual Credit Contact Hours'!$C:$C,$B24)</f>
        <v>0</v>
      </c>
      <c r="H24" s="171">
        <f>SUMIFS('Dual Credit Contact Hours'!J:J,'Dual Credit Contact Hours'!$A:$A,$A24,'Dual Credit Contact Hours'!$C:$C,$B24)</f>
        <v>240</v>
      </c>
      <c r="I24" s="171">
        <f>SUMIFS('Dual Credit Contact Hours'!K:K,'Dual Credit Contact Hours'!$A:$A,$A24,'Dual Credit Contact Hours'!$C:$C,$B24)</f>
        <v>0</v>
      </c>
      <c r="J24" s="171">
        <f>SUMIFS('Dual Credit Contact Hours'!L:L,'Dual Credit Contact Hours'!$A:$A,$A24,'Dual Credit Contact Hours'!$C:$C,$B24)</f>
        <v>0</v>
      </c>
      <c r="K24" s="171">
        <f>SUMIFS('Dual Credit Contact Hours'!M:M,'Dual Credit Contact Hours'!$A:$A,$A24,'Dual Credit Contact Hours'!$C:$C,$B24)</f>
        <v>0</v>
      </c>
      <c r="L24" s="341">
        <f t="shared" si="2"/>
        <v>0</v>
      </c>
      <c r="M24" s="341">
        <f t="shared" si="3"/>
        <v>240</v>
      </c>
      <c r="N24" s="341">
        <f t="shared" si="0"/>
        <v>0</v>
      </c>
      <c r="O24" s="341">
        <f t="shared" si="1"/>
        <v>0</v>
      </c>
      <c r="P24" s="342">
        <f t="shared" si="4"/>
        <v>0</v>
      </c>
      <c r="Q24" s="342">
        <f t="shared" si="5"/>
        <v>1227.9380995454319</v>
      </c>
    </row>
    <row r="25" spans="1:17" x14ac:dyDescent="0.2">
      <c r="A25" s="385">
        <v>9225</v>
      </c>
      <c r="B25" s="339">
        <v>22</v>
      </c>
      <c r="C25" s="340">
        <f>'Cost Study'!G26</f>
        <v>5.5324916097713723</v>
      </c>
      <c r="D25" s="171">
        <f>SUMIFS('Dual Credit Contact Hours'!F:F,'Dual Credit Contact Hours'!$A:$A,$A25,'Dual Credit Contact Hours'!$C:$C,$B25)</f>
        <v>0</v>
      </c>
      <c r="E25" s="171">
        <f>SUMIFS('Dual Credit Contact Hours'!G:G,'Dual Credit Contact Hours'!$A:$A,$A25,'Dual Credit Contact Hours'!$C:$C,$B25)</f>
        <v>0</v>
      </c>
      <c r="F25" s="171">
        <f>SUMIFS('Dual Credit Contact Hours'!H:H,'Dual Credit Contact Hours'!$A:$A,$A25,'Dual Credit Contact Hours'!$C:$C,$B25)</f>
        <v>0</v>
      </c>
      <c r="G25" s="171">
        <f>SUMIFS('Dual Credit Contact Hours'!I:I,'Dual Credit Contact Hours'!$A:$A,$A25,'Dual Credit Contact Hours'!$C:$C,$B25)</f>
        <v>0</v>
      </c>
      <c r="H25" s="171">
        <f>SUMIFS('Dual Credit Contact Hours'!J:J,'Dual Credit Contact Hours'!$A:$A,$A25,'Dual Credit Contact Hours'!$C:$C,$B25)</f>
        <v>288</v>
      </c>
      <c r="I25" s="171">
        <f>SUMIFS('Dual Credit Contact Hours'!K:K,'Dual Credit Contact Hours'!$A:$A,$A25,'Dual Credit Contact Hours'!$C:$C,$B25)</f>
        <v>0</v>
      </c>
      <c r="J25" s="171">
        <f>SUMIFS('Dual Credit Contact Hours'!L:L,'Dual Credit Contact Hours'!$A:$A,$A25,'Dual Credit Contact Hours'!$C:$C,$B25)</f>
        <v>0</v>
      </c>
      <c r="K25" s="171">
        <f>SUMIFS('Dual Credit Contact Hours'!M:M,'Dual Credit Contact Hours'!$A:$A,$A25,'Dual Credit Contact Hours'!$C:$C,$B25)</f>
        <v>0</v>
      </c>
      <c r="L25" s="341">
        <f t="shared" si="2"/>
        <v>0</v>
      </c>
      <c r="M25" s="341">
        <f t="shared" si="3"/>
        <v>288</v>
      </c>
      <c r="N25" s="341">
        <f t="shared" si="0"/>
        <v>0</v>
      </c>
      <c r="O25" s="341">
        <f t="shared" si="1"/>
        <v>0</v>
      </c>
      <c r="P25" s="342">
        <f t="shared" si="4"/>
        <v>0</v>
      </c>
      <c r="Q25" s="342">
        <f t="shared" si="5"/>
        <v>1593.3575836141551</v>
      </c>
    </row>
    <row r="26" spans="1:17" x14ac:dyDescent="0.2">
      <c r="A26" s="385">
        <v>9225</v>
      </c>
      <c r="B26" s="339">
        <v>23</v>
      </c>
      <c r="C26" s="340">
        <f>'Cost Study'!G27</f>
        <v>5.4090772016502777</v>
      </c>
      <c r="D26" s="171">
        <f>SUMIFS('Dual Credit Contact Hours'!F:F,'Dual Credit Contact Hours'!$A:$A,$A26,'Dual Credit Contact Hours'!$C:$C,$B26)</f>
        <v>0</v>
      </c>
      <c r="E26" s="171">
        <f>SUMIFS('Dual Credit Contact Hours'!G:G,'Dual Credit Contact Hours'!$A:$A,$A26,'Dual Credit Contact Hours'!$C:$C,$B26)</f>
        <v>0</v>
      </c>
      <c r="F26" s="171">
        <f>SUMIFS('Dual Credit Contact Hours'!H:H,'Dual Credit Contact Hours'!$A:$A,$A26,'Dual Credit Contact Hours'!$C:$C,$B26)</f>
        <v>0</v>
      </c>
      <c r="G26" s="171">
        <f>SUMIFS('Dual Credit Contact Hours'!I:I,'Dual Credit Contact Hours'!$A:$A,$A26,'Dual Credit Contact Hours'!$C:$C,$B26)</f>
        <v>0</v>
      </c>
      <c r="H26" s="171">
        <f>SUMIFS('Dual Credit Contact Hours'!J:J,'Dual Credit Contact Hours'!$A:$A,$A26,'Dual Credit Contact Hours'!$C:$C,$B26)</f>
        <v>0</v>
      </c>
      <c r="I26" s="171">
        <f>SUMIFS('Dual Credit Contact Hours'!K:K,'Dual Credit Contact Hours'!$A:$A,$A26,'Dual Credit Contact Hours'!$C:$C,$B26)</f>
        <v>0</v>
      </c>
      <c r="J26" s="171">
        <f>SUMIFS('Dual Credit Contact Hours'!L:L,'Dual Credit Contact Hours'!$A:$A,$A26,'Dual Credit Contact Hours'!$C:$C,$B26)</f>
        <v>0</v>
      </c>
      <c r="K26" s="171">
        <f>SUMIFS('Dual Credit Contact Hours'!M:M,'Dual Credit Contact Hours'!$A:$A,$A26,'Dual Credit Contact Hours'!$C:$C,$B26)</f>
        <v>0</v>
      </c>
      <c r="L26" s="341">
        <f t="shared" si="2"/>
        <v>0</v>
      </c>
      <c r="M26" s="341">
        <f t="shared" si="3"/>
        <v>0</v>
      </c>
      <c r="N26" s="341">
        <f t="shared" si="0"/>
        <v>0</v>
      </c>
      <c r="O26" s="341">
        <f t="shared" si="1"/>
        <v>0</v>
      </c>
      <c r="P26" s="342">
        <f t="shared" si="4"/>
        <v>0</v>
      </c>
      <c r="Q26" s="342">
        <f t="shared" si="5"/>
        <v>0</v>
      </c>
    </row>
    <row r="27" spans="1:17" x14ac:dyDescent="0.2">
      <c r="A27" s="385">
        <v>9225</v>
      </c>
      <c r="B27" s="339">
        <v>24</v>
      </c>
      <c r="C27" s="340">
        <f>'Cost Study'!G28</f>
        <v>4.2666123950435697</v>
      </c>
      <c r="D27" s="171">
        <f>SUMIFS('Dual Credit Contact Hours'!F:F,'Dual Credit Contact Hours'!$A:$A,$A27,'Dual Credit Contact Hours'!$C:$C,$B27)</f>
        <v>0</v>
      </c>
      <c r="E27" s="171">
        <f>SUMIFS('Dual Credit Contact Hours'!G:G,'Dual Credit Contact Hours'!$A:$A,$A27,'Dual Credit Contact Hours'!$C:$C,$B27)</f>
        <v>0</v>
      </c>
      <c r="F27" s="171">
        <f>SUMIFS('Dual Credit Contact Hours'!H:H,'Dual Credit Contact Hours'!$A:$A,$A27,'Dual Credit Contact Hours'!$C:$C,$B27)</f>
        <v>0</v>
      </c>
      <c r="G27" s="171">
        <f>SUMIFS('Dual Credit Contact Hours'!I:I,'Dual Credit Contact Hours'!$A:$A,$A27,'Dual Credit Contact Hours'!$C:$C,$B27)</f>
        <v>0</v>
      </c>
      <c r="H27" s="171">
        <f>SUMIFS('Dual Credit Contact Hours'!J:J,'Dual Credit Contact Hours'!$A:$A,$A27,'Dual Credit Contact Hours'!$C:$C,$B27)</f>
        <v>0</v>
      </c>
      <c r="I27" s="171">
        <f>SUMIFS('Dual Credit Contact Hours'!K:K,'Dual Credit Contact Hours'!$A:$A,$A27,'Dual Credit Contact Hours'!$C:$C,$B27)</f>
        <v>0</v>
      </c>
      <c r="J27" s="171">
        <f>SUMIFS('Dual Credit Contact Hours'!L:L,'Dual Credit Contact Hours'!$A:$A,$A27,'Dual Credit Contact Hours'!$C:$C,$B27)</f>
        <v>0</v>
      </c>
      <c r="K27" s="171">
        <f>SUMIFS('Dual Credit Contact Hours'!M:M,'Dual Credit Contact Hours'!$A:$A,$A27,'Dual Credit Contact Hours'!$C:$C,$B27)</f>
        <v>0</v>
      </c>
      <c r="L27" s="341">
        <f t="shared" si="2"/>
        <v>0</v>
      </c>
      <c r="M27" s="341">
        <f t="shared" si="3"/>
        <v>0</v>
      </c>
      <c r="N27" s="341">
        <f t="shared" si="0"/>
        <v>0</v>
      </c>
      <c r="O27" s="341">
        <f t="shared" si="1"/>
        <v>0</v>
      </c>
      <c r="P27" s="342">
        <f t="shared" si="4"/>
        <v>0</v>
      </c>
      <c r="Q27" s="342">
        <f t="shared" si="5"/>
        <v>0</v>
      </c>
    </row>
    <row r="28" spans="1:17" x14ac:dyDescent="0.2">
      <c r="A28" s="385">
        <v>9225</v>
      </c>
      <c r="B28" s="339">
        <v>25</v>
      </c>
      <c r="C28" s="340">
        <f>'Cost Study'!G29</f>
        <v>3.4168160419811726</v>
      </c>
      <c r="D28" s="171">
        <f>SUMIFS('Dual Credit Contact Hours'!F:F,'Dual Credit Contact Hours'!$A:$A,$A28,'Dual Credit Contact Hours'!$C:$C,$B28)</f>
        <v>7440</v>
      </c>
      <c r="E28" s="171">
        <f>SUMIFS('Dual Credit Contact Hours'!G:G,'Dual Credit Contact Hours'!$A:$A,$A28,'Dual Credit Contact Hours'!$C:$C,$B28)</f>
        <v>0</v>
      </c>
      <c r="F28" s="171">
        <f>SUMIFS('Dual Credit Contact Hours'!H:H,'Dual Credit Contact Hours'!$A:$A,$A28,'Dual Credit Contact Hours'!$C:$C,$B28)</f>
        <v>0</v>
      </c>
      <c r="G28" s="171">
        <f>SUMIFS('Dual Credit Contact Hours'!I:I,'Dual Credit Contact Hours'!$A:$A,$A28,'Dual Credit Contact Hours'!$C:$C,$B28)</f>
        <v>0</v>
      </c>
      <c r="H28" s="171">
        <f>SUMIFS('Dual Credit Contact Hours'!J:J,'Dual Credit Contact Hours'!$A:$A,$A28,'Dual Credit Contact Hours'!$C:$C,$B28)</f>
        <v>0</v>
      </c>
      <c r="I28" s="171">
        <f>SUMIFS('Dual Credit Contact Hours'!K:K,'Dual Credit Contact Hours'!$A:$A,$A28,'Dual Credit Contact Hours'!$C:$C,$B28)</f>
        <v>0</v>
      </c>
      <c r="J28" s="171">
        <f>SUMIFS('Dual Credit Contact Hours'!L:L,'Dual Credit Contact Hours'!$A:$A,$A28,'Dual Credit Contact Hours'!$C:$C,$B28)</f>
        <v>0</v>
      </c>
      <c r="K28" s="171">
        <f>SUMIFS('Dual Credit Contact Hours'!M:M,'Dual Credit Contact Hours'!$A:$A,$A28,'Dual Credit Contact Hours'!$C:$C,$B28)</f>
        <v>0</v>
      </c>
      <c r="L28" s="341">
        <f t="shared" si="2"/>
        <v>7440</v>
      </c>
      <c r="M28" s="341">
        <f t="shared" si="3"/>
        <v>0</v>
      </c>
      <c r="N28" s="341">
        <f t="shared" si="0"/>
        <v>0</v>
      </c>
      <c r="O28" s="341">
        <f t="shared" si="1"/>
        <v>0</v>
      </c>
      <c r="P28" s="342">
        <f t="shared" si="4"/>
        <v>25421.111352339925</v>
      </c>
      <c r="Q28" s="342">
        <f t="shared" si="5"/>
        <v>0</v>
      </c>
    </row>
    <row r="29" spans="1:17" x14ac:dyDescent="0.2">
      <c r="A29" s="385">
        <v>9225</v>
      </c>
      <c r="B29" s="339">
        <v>26</v>
      </c>
      <c r="C29" s="340">
        <f>'Cost Study'!G30</f>
        <v>4.5557547226415638</v>
      </c>
      <c r="D29" s="171">
        <f>SUMIFS('Dual Credit Contact Hours'!F:F,'Dual Credit Contact Hours'!$A:$A,$A29,'Dual Credit Contact Hours'!$C:$C,$B29)</f>
        <v>2256</v>
      </c>
      <c r="E29" s="171">
        <f>SUMIFS('Dual Credit Contact Hours'!G:G,'Dual Credit Contact Hours'!$A:$A,$A29,'Dual Credit Contact Hours'!$C:$C,$B29)</f>
        <v>0</v>
      </c>
      <c r="F29" s="171">
        <f>SUMIFS('Dual Credit Contact Hours'!H:H,'Dual Credit Contact Hours'!$A:$A,$A29,'Dual Credit Contact Hours'!$C:$C,$B29)</f>
        <v>0</v>
      </c>
      <c r="G29" s="171">
        <f>SUMIFS('Dual Credit Contact Hours'!I:I,'Dual Credit Contact Hours'!$A:$A,$A29,'Dual Credit Contact Hours'!$C:$C,$B29)</f>
        <v>0</v>
      </c>
      <c r="H29" s="171">
        <f>SUMIFS('Dual Credit Contact Hours'!J:J,'Dual Credit Contact Hours'!$A:$A,$A29,'Dual Credit Contact Hours'!$C:$C,$B29)</f>
        <v>4704</v>
      </c>
      <c r="I29" s="171">
        <f>SUMIFS('Dual Credit Contact Hours'!K:K,'Dual Credit Contact Hours'!$A:$A,$A29,'Dual Credit Contact Hours'!$C:$C,$B29)</f>
        <v>0</v>
      </c>
      <c r="J29" s="171">
        <f>SUMIFS('Dual Credit Contact Hours'!L:L,'Dual Credit Contact Hours'!$A:$A,$A29,'Dual Credit Contact Hours'!$C:$C,$B29)</f>
        <v>0</v>
      </c>
      <c r="K29" s="171">
        <f>SUMIFS('Dual Credit Contact Hours'!M:M,'Dual Credit Contact Hours'!$A:$A,$A29,'Dual Credit Contact Hours'!$C:$C,$B29)</f>
        <v>0</v>
      </c>
      <c r="L29" s="341">
        <f t="shared" si="2"/>
        <v>2256</v>
      </c>
      <c r="M29" s="341">
        <f t="shared" si="3"/>
        <v>4704</v>
      </c>
      <c r="N29" s="341">
        <f t="shared" si="0"/>
        <v>0</v>
      </c>
      <c r="O29" s="341">
        <f t="shared" si="1"/>
        <v>0</v>
      </c>
      <c r="P29" s="342">
        <f t="shared" si="4"/>
        <v>10277.782654279368</v>
      </c>
      <c r="Q29" s="342">
        <f t="shared" si="5"/>
        <v>21430.270215305914</v>
      </c>
    </row>
    <row r="30" spans="1:17" x14ac:dyDescent="0.2">
      <c r="A30" s="385">
        <v>9225</v>
      </c>
      <c r="B30" s="339">
        <v>27</v>
      </c>
      <c r="C30" s="340">
        <f>'Cost Study'!G31</f>
        <v>0</v>
      </c>
      <c r="D30" s="171">
        <f>SUMIFS('Dual Credit Contact Hours'!F:F,'Dual Credit Contact Hours'!$A:$A,$A30,'Dual Credit Contact Hours'!$C:$C,$B30)</f>
        <v>0</v>
      </c>
      <c r="E30" s="171">
        <f>SUMIFS('Dual Credit Contact Hours'!G:G,'Dual Credit Contact Hours'!$A:$A,$A30,'Dual Credit Contact Hours'!$C:$C,$B30)</f>
        <v>0</v>
      </c>
      <c r="F30" s="171">
        <f>SUMIFS('Dual Credit Contact Hours'!H:H,'Dual Credit Contact Hours'!$A:$A,$A30,'Dual Credit Contact Hours'!$C:$C,$B30)</f>
        <v>0</v>
      </c>
      <c r="G30" s="171">
        <f>SUMIFS('Dual Credit Contact Hours'!I:I,'Dual Credit Contact Hours'!$A:$A,$A30,'Dual Credit Contact Hours'!$C:$C,$B30)</f>
        <v>0</v>
      </c>
      <c r="H30" s="171">
        <f>SUMIFS('Dual Credit Contact Hours'!J:J,'Dual Credit Contact Hours'!$A:$A,$A30,'Dual Credit Contact Hours'!$C:$C,$B30)</f>
        <v>0</v>
      </c>
      <c r="I30" s="171">
        <f>SUMIFS('Dual Credit Contact Hours'!K:K,'Dual Credit Contact Hours'!$A:$A,$A30,'Dual Credit Contact Hours'!$C:$C,$B30)</f>
        <v>0</v>
      </c>
      <c r="J30" s="171">
        <f>SUMIFS('Dual Credit Contact Hours'!L:L,'Dual Credit Contact Hours'!$A:$A,$A30,'Dual Credit Contact Hours'!$C:$C,$B30)</f>
        <v>0</v>
      </c>
      <c r="K30" s="171">
        <f>SUMIFS('Dual Credit Contact Hours'!M:M,'Dual Credit Contact Hours'!$A:$A,$A30,'Dual Credit Contact Hours'!$C:$C,$B30)</f>
        <v>0</v>
      </c>
      <c r="L30" s="341">
        <f t="shared" si="2"/>
        <v>0</v>
      </c>
      <c r="M30" s="341">
        <f t="shared" si="3"/>
        <v>0</v>
      </c>
      <c r="N30" s="341">
        <f t="shared" si="0"/>
        <v>0</v>
      </c>
      <c r="O30" s="341">
        <f t="shared" si="1"/>
        <v>0</v>
      </c>
      <c r="P30" s="342">
        <f t="shared" si="4"/>
        <v>0</v>
      </c>
      <c r="Q30" s="342">
        <f t="shared" si="5"/>
        <v>0</v>
      </c>
    </row>
    <row r="31" spans="1:17" x14ac:dyDescent="0.2">
      <c r="A31" s="338">
        <v>9932</v>
      </c>
      <c r="B31" s="339">
        <v>1</v>
      </c>
      <c r="C31" s="340">
        <f>C4</f>
        <v>3.8752124150023826</v>
      </c>
      <c r="D31" s="171">
        <f>SUMIFS('Dual Credit Contact Hours'!F:F,'Dual Credit Contact Hours'!$A:$A,$A31,'Dual Credit Contact Hours'!$C:$C,$B31)</f>
        <v>0</v>
      </c>
      <c r="E31" s="171">
        <f>SUMIFS('Dual Credit Contact Hours'!G:G,'Dual Credit Contact Hours'!$A:$A,$A31,'Dual Credit Contact Hours'!$C:$C,$B31)</f>
        <v>0</v>
      </c>
      <c r="F31" s="171">
        <f>SUMIFS('Dual Credit Contact Hours'!H:H,'Dual Credit Contact Hours'!$A:$A,$A31,'Dual Credit Contact Hours'!$C:$C,$B31)</f>
        <v>0</v>
      </c>
      <c r="G31" s="171">
        <f>SUMIFS('Dual Credit Contact Hours'!I:I,'Dual Credit Contact Hours'!$A:$A,$A31,'Dual Credit Contact Hours'!$C:$C,$B31)</f>
        <v>0</v>
      </c>
      <c r="H31" s="171">
        <f>SUMIFS('Dual Credit Contact Hours'!J:J,'Dual Credit Contact Hours'!$A:$A,$A31,'Dual Credit Contact Hours'!$C:$C,$B31)</f>
        <v>0</v>
      </c>
      <c r="I31" s="171">
        <f>SUMIFS('Dual Credit Contact Hours'!K:K,'Dual Credit Contact Hours'!$A:$A,$A31,'Dual Credit Contact Hours'!$C:$C,$B31)</f>
        <v>0</v>
      </c>
      <c r="J31" s="171">
        <f>SUMIFS('Dual Credit Contact Hours'!L:L,'Dual Credit Contact Hours'!$A:$A,$A31,'Dual Credit Contact Hours'!$C:$C,$B31)</f>
        <v>0</v>
      </c>
      <c r="K31" s="171">
        <f>SUMIFS('Dual Credit Contact Hours'!M:M,'Dual Credit Contact Hours'!$A:$A,$A31,'Dual Credit Contact Hours'!$C:$C,$B31)</f>
        <v>0</v>
      </c>
      <c r="L31" s="341">
        <f t="shared" si="2"/>
        <v>0</v>
      </c>
      <c r="M31" s="341">
        <f t="shared" si="3"/>
        <v>0</v>
      </c>
      <c r="N31" s="341">
        <f t="shared" si="0"/>
        <v>0</v>
      </c>
      <c r="O31" s="341">
        <f t="shared" si="1"/>
        <v>0</v>
      </c>
      <c r="P31" s="342">
        <f>(L31+N31)*C31</f>
        <v>0</v>
      </c>
      <c r="Q31" s="342">
        <f>(M31+O31)*C31</f>
        <v>0</v>
      </c>
    </row>
    <row r="32" spans="1:17" x14ac:dyDescent="0.2">
      <c r="A32" s="338">
        <v>9932</v>
      </c>
      <c r="B32" s="339">
        <v>2</v>
      </c>
      <c r="C32" s="340">
        <f t="shared" ref="C32:C95" si="6">C5</f>
        <v>4.4640754480373213</v>
      </c>
      <c r="D32" s="171">
        <f>SUMIFS('Dual Credit Contact Hours'!F:F,'Dual Credit Contact Hours'!$A:$A,$A32,'Dual Credit Contact Hours'!$C:$C,$B32)</f>
        <v>0</v>
      </c>
      <c r="E32" s="171">
        <f>SUMIFS('Dual Credit Contact Hours'!G:G,'Dual Credit Contact Hours'!$A:$A,$A32,'Dual Credit Contact Hours'!$C:$C,$B32)</f>
        <v>0</v>
      </c>
      <c r="F32" s="171">
        <f>SUMIFS('Dual Credit Contact Hours'!H:H,'Dual Credit Contact Hours'!$A:$A,$A32,'Dual Credit Contact Hours'!$C:$C,$B32)</f>
        <v>0</v>
      </c>
      <c r="G32" s="171">
        <f>SUMIFS('Dual Credit Contact Hours'!I:I,'Dual Credit Contact Hours'!$A:$A,$A32,'Dual Credit Contact Hours'!$C:$C,$B32)</f>
        <v>0</v>
      </c>
      <c r="H32" s="171">
        <f>SUMIFS('Dual Credit Contact Hours'!J:J,'Dual Credit Contact Hours'!$A:$A,$A32,'Dual Credit Contact Hours'!$C:$C,$B32)</f>
        <v>11392</v>
      </c>
      <c r="I32" s="171">
        <f>SUMIFS('Dual Credit Contact Hours'!K:K,'Dual Credit Contact Hours'!$A:$A,$A32,'Dual Credit Contact Hours'!$C:$C,$B32)</f>
        <v>0</v>
      </c>
      <c r="J32" s="171">
        <f>SUMIFS('Dual Credit Contact Hours'!L:L,'Dual Credit Contact Hours'!$A:$A,$A32,'Dual Credit Contact Hours'!$C:$C,$B32)</f>
        <v>0</v>
      </c>
      <c r="K32" s="171">
        <f>SUMIFS('Dual Credit Contact Hours'!M:M,'Dual Credit Contact Hours'!$A:$A,$A32,'Dual Credit Contact Hours'!$C:$C,$B32)</f>
        <v>0</v>
      </c>
      <c r="L32" s="341">
        <f t="shared" si="2"/>
        <v>0</v>
      </c>
      <c r="M32" s="341">
        <f t="shared" si="3"/>
        <v>11392</v>
      </c>
      <c r="N32" s="341">
        <f t="shared" si="0"/>
        <v>0</v>
      </c>
      <c r="O32" s="341">
        <f t="shared" si="1"/>
        <v>0</v>
      </c>
      <c r="P32" s="342">
        <f t="shared" ref="P32:P57" si="7">(L32+N32)*C32</f>
        <v>0</v>
      </c>
      <c r="Q32" s="342">
        <f t="shared" ref="Q32:Q57" si="8">(M32+O32)*C32</f>
        <v>50854.747504041166</v>
      </c>
    </row>
    <row r="33" spans="1:17" x14ac:dyDescent="0.2">
      <c r="A33" s="338">
        <v>9932</v>
      </c>
      <c r="B33" s="339">
        <v>3</v>
      </c>
      <c r="C33" s="340">
        <f t="shared" si="6"/>
        <v>3.7659025106665558</v>
      </c>
      <c r="D33" s="171">
        <f>SUMIFS('Dual Credit Contact Hours'!F:F,'Dual Credit Contact Hours'!$A:$A,$A33,'Dual Credit Contact Hours'!$C:$C,$B33)</f>
        <v>0</v>
      </c>
      <c r="E33" s="171">
        <f>SUMIFS('Dual Credit Contact Hours'!G:G,'Dual Credit Contact Hours'!$A:$A,$A33,'Dual Credit Contact Hours'!$C:$C,$B33)</f>
        <v>0</v>
      </c>
      <c r="F33" s="171">
        <f>SUMIFS('Dual Credit Contact Hours'!H:H,'Dual Credit Contact Hours'!$A:$A,$A33,'Dual Credit Contact Hours'!$C:$C,$B33)</f>
        <v>0</v>
      </c>
      <c r="G33" s="171">
        <f>SUMIFS('Dual Credit Contact Hours'!I:I,'Dual Credit Contact Hours'!$A:$A,$A33,'Dual Credit Contact Hours'!$C:$C,$B33)</f>
        <v>0</v>
      </c>
      <c r="H33" s="171">
        <f>SUMIFS('Dual Credit Contact Hours'!J:J,'Dual Credit Contact Hours'!$A:$A,$A33,'Dual Credit Contact Hours'!$C:$C,$B33)</f>
        <v>0</v>
      </c>
      <c r="I33" s="171">
        <f>SUMIFS('Dual Credit Contact Hours'!K:K,'Dual Credit Contact Hours'!$A:$A,$A33,'Dual Credit Contact Hours'!$C:$C,$B33)</f>
        <v>0</v>
      </c>
      <c r="J33" s="171">
        <f>SUMIFS('Dual Credit Contact Hours'!L:L,'Dual Credit Contact Hours'!$A:$A,$A33,'Dual Credit Contact Hours'!$C:$C,$B33)</f>
        <v>0</v>
      </c>
      <c r="K33" s="171">
        <f>SUMIFS('Dual Credit Contact Hours'!M:M,'Dual Credit Contact Hours'!$A:$A,$A33,'Dual Credit Contact Hours'!$C:$C,$B33)</f>
        <v>0</v>
      </c>
      <c r="L33" s="341">
        <f t="shared" si="2"/>
        <v>0</v>
      </c>
      <c r="M33" s="341">
        <f t="shared" si="3"/>
        <v>0</v>
      </c>
      <c r="N33" s="341">
        <f t="shared" si="0"/>
        <v>0</v>
      </c>
      <c r="O33" s="341">
        <f t="shared" si="1"/>
        <v>0</v>
      </c>
      <c r="P33" s="342">
        <f t="shared" si="7"/>
        <v>0</v>
      </c>
      <c r="Q33" s="342">
        <f t="shared" si="8"/>
        <v>0</v>
      </c>
    </row>
    <row r="34" spans="1:17" x14ac:dyDescent="0.2">
      <c r="A34" s="338">
        <v>9932</v>
      </c>
      <c r="B34" s="339">
        <v>4</v>
      </c>
      <c r="C34" s="340">
        <f t="shared" si="6"/>
        <v>3.8011637701297256</v>
      </c>
      <c r="D34" s="171">
        <f>SUMIFS('Dual Credit Contact Hours'!F:F,'Dual Credit Contact Hours'!$A:$A,$A34,'Dual Credit Contact Hours'!$C:$C,$B34)</f>
        <v>0</v>
      </c>
      <c r="E34" s="171">
        <f>SUMIFS('Dual Credit Contact Hours'!G:G,'Dual Credit Contact Hours'!$A:$A,$A34,'Dual Credit Contact Hours'!$C:$C,$B34)</f>
        <v>0</v>
      </c>
      <c r="F34" s="171">
        <f>SUMIFS('Dual Credit Contact Hours'!H:H,'Dual Credit Contact Hours'!$A:$A,$A34,'Dual Credit Contact Hours'!$C:$C,$B34)</f>
        <v>0</v>
      </c>
      <c r="G34" s="171">
        <f>SUMIFS('Dual Credit Contact Hours'!I:I,'Dual Credit Contact Hours'!$A:$A,$A34,'Dual Credit Contact Hours'!$C:$C,$B34)</f>
        <v>0</v>
      </c>
      <c r="H34" s="171">
        <f>SUMIFS('Dual Credit Contact Hours'!J:J,'Dual Credit Contact Hours'!$A:$A,$A34,'Dual Credit Contact Hours'!$C:$C,$B34)</f>
        <v>0</v>
      </c>
      <c r="I34" s="171">
        <f>SUMIFS('Dual Credit Contact Hours'!K:K,'Dual Credit Contact Hours'!$A:$A,$A34,'Dual Credit Contact Hours'!$C:$C,$B34)</f>
        <v>0</v>
      </c>
      <c r="J34" s="171">
        <f>SUMIFS('Dual Credit Contact Hours'!L:L,'Dual Credit Contact Hours'!$A:$A,$A34,'Dual Credit Contact Hours'!$C:$C,$B34)</f>
        <v>0</v>
      </c>
      <c r="K34" s="171">
        <f>SUMIFS('Dual Credit Contact Hours'!M:M,'Dual Credit Contact Hours'!$A:$A,$A34,'Dual Credit Contact Hours'!$C:$C,$B34)</f>
        <v>0</v>
      </c>
      <c r="L34" s="341">
        <f t="shared" si="2"/>
        <v>0</v>
      </c>
      <c r="M34" s="341">
        <f t="shared" si="3"/>
        <v>0</v>
      </c>
      <c r="N34" s="341">
        <f t="shared" si="0"/>
        <v>0</v>
      </c>
      <c r="O34" s="341">
        <f t="shared" si="1"/>
        <v>0</v>
      </c>
      <c r="P34" s="342">
        <f t="shared" si="7"/>
        <v>0</v>
      </c>
      <c r="Q34" s="342">
        <f t="shared" si="8"/>
        <v>0</v>
      </c>
    </row>
    <row r="35" spans="1:17" x14ac:dyDescent="0.2">
      <c r="A35" s="338">
        <v>9932</v>
      </c>
      <c r="B35" s="339">
        <v>5</v>
      </c>
      <c r="C35" s="340">
        <f t="shared" si="6"/>
        <v>12.98672186028551</v>
      </c>
      <c r="D35" s="171">
        <f>SUMIFS('Dual Credit Contact Hours'!F:F,'Dual Credit Contact Hours'!$A:$A,$A35,'Dual Credit Contact Hours'!$C:$C,$B35)</f>
        <v>0</v>
      </c>
      <c r="E35" s="171">
        <f>SUMIFS('Dual Credit Contact Hours'!G:G,'Dual Credit Contact Hours'!$A:$A,$A35,'Dual Credit Contact Hours'!$C:$C,$B35)</f>
        <v>0</v>
      </c>
      <c r="F35" s="171">
        <f>SUMIFS('Dual Credit Contact Hours'!H:H,'Dual Credit Contact Hours'!$A:$A,$A35,'Dual Credit Contact Hours'!$C:$C,$B35)</f>
        <v>0</v>
      </c>
      <c r="G35" s="171">
        <f>SUMIFS('Dual Credit Contact Hours'!I:I,'Dual Credit Contact Hours'!$A:$A,$A35,'Dual Credit Contact Hours'!$C:$C,$B35)</f>
        <v>0</v>
      </c>
      <c r="H35" s="171">
        <f>SUMIFS('Dual Credit Contact Hours'!J:J,'Dual Credit Contact Hours'!$A:$A,$A35,'Dual Credit Contact Hours'!$C:$C,$B35)</f>
        <v>0</v>
      </c>
      <c r="I35" s="171">
        <f>SUMIFS('Dual Credit Contact Hours'!K:K,'Dual Credit Contact Hours'!$A:$A,$A35,'Dual Credit Contact Hours'!$C:$C,$B35)</f>
        <v>0</v>
      </c>
      <c r="J35" s="171">
        <f>SUMIFS('Dual Credit Contact Hours'!L:L,'Dual Credit Contact Hours'!$A:$A,$A35,'Dual Credit Contact Hours'!$C:$C,$B35)</f>
        <v>0</v>
      </c>
      <c r="K35" s="171">
        <f>SUMIFS('Dual Credit Contact Hours'!M:M,'Dual Credit Contact Hours'!$A:$A,$A35,'Dual Credit Contact Hours'!$C:$C,$B35)</f>
        <v>0</v>
      </c>
      <c r="L35" s="341">
        <f t="shared" si="2"/>
        <v>0</v>
      </c>
      <c r="M35" s="341">
        <f t="shared" si="3"/>
        <v>0</v>
      </c>
      <c r="N35" s="341">
        <f t="shared" si="0"/>
        <v>0</v>
      </c>
      <c r="O35" s="341">
        <f t="shared" si="1"/>
        <v>0</v>
      </c>
      <c r="P35" s="342">
        <f t="shared" si="7"/>
        <v>0</v>
      </c>
      <c r="Q35" s="342">
        <f t="shared" si="8"/>
        <v>0</v>
      </c>
    </row>
    <row r="36" spans="1:17" x14ac:dyDescent="0.2">
      <c r="A36" s="338">
        <v>9932</v>
      </c>
      <c r="B36" s="339">
        <v>6</v>
      </c>
      <c r="C36" s="340">
        <f t="shared" si="6"/>
        <v>4.6262772415679034</v>
      </c>
      <c r="D36" s="171">
        <f>SUMIFS('Dual Credit Contact Hours'!F:F,'Dual Credit Contact Hours'!$A:$A,$A36,'Dual Credit Contact Hours'!$C:$C,$B36)</f>
        <v>0</v>
      </c>
      <c r="E36" s="171">
        <f>SUMIFS('Dual Credit Contact Hours'!G:G,'Dual Credit Contact Hours'!$A:$A,$A36,'Dual Credit Contact Hours'!$C:$C,$B36)</f>
        <v>0</v>
      </c>
      <c r="F36" s="171">
        <f>SUMIFS('Dual Credit Contact Hours'!H:H,'Dual Credit Contact Hours'!$A:$A,$A36,'Dual Credit Contact Hours'!$C:$C,$B36)</f>
        <v>0</v>
      </c>
      <c r="G36" s="171">
        <f>SUMIFS('Dual Credit Contact Hours'!I:I,'Dual Credit Contact Hours'!$A:$A,$A36,'Dual Credit Contact Hours'!$C:$C,$B36)</f>
        <v>0</v>
      </c>
      <c r="H36" s="171">
        <f>SUMIFS('Dual Credit Contact Hours'!J:J,'Dual Credit Contact Hours'!$A:$A,$A36,'Dual Credit Contact Hours'!$C:$C,$B36)</f>
        <v>0</v>
      </c>
      <c r="I36" s="171">
        <f>SUMIFS('Dual Credit Contact Hours'!K:K,'Dual Credit Contact Hours'!$A:$A,$A36,'Dual Credit Contact Hours'!$C:$C,$B36)</f>
        <v>0</v>
      </c>
      <c r="J36" s="171">
        <f>SUMIFS('Dual Credit Contact Hours'!L:L,'Dual Credit Contact Hours'!$A:$A,$A36,'Dual Credit Contact Hours'!$C:$C,$B36)</f>
        <v>0</v>
      </c>
      <c r="K36" s="171">
        <f>SUMIFS('Dual Credit Contact Hours'!M:M,'Dual Credit Contact Hours'!$A:$A,$A36,'Dual Credit Contact Hours'!$C:$C,$B36)</f>
        <v>0</v>
      </c>
      <c r="L36" s="341">
        <f t="shared" si="2"/>
        <v>0</v>
      </c>
      <c r="M36" s="341">
        <f t="shared" si="3"/>
        <v>0</v>
      </c>
      <c r="N36" s="341">
        <f t="shared" si="0"/>
        <v>0</v>
      </c>
      <c r="O36" s="341">
        <f t="shared" si="1"/>
        <v>0</v>
      </c>
      <c r="P36" s="342">
        <f t="shared" si="7"/>
        <v>0</v>
      </c>
      <c r="Q36" s="342">
        <f t="shared" si="8"/>
        <v>0</v>
      </c>
    </row>
    <row r="37" spans="1:17" x14ac:dyDescent="0.2">
      <c r="A37" s="338">
        <v>9932</v>
      </c>
      <c r="B37" s="339">
        <v>7</v>
      </c>
      <c r="C37" s="340">
        <f t="shared" si="6"/>
        <v>4.8660538059174598</v>
      </c>
      <c r="D37" s="171">
        <f>SUMIFS('Dual Credit Contact Hours'!F:F,'Dual Credit Contact Hours'!$A:$A,$A37,'Dual Credit Contact Hours'!$C:$C,$B37)</f>
        <v>0</v>
      </c>
      <c r="E37" s="171">
        <f>SUMIFS('Dual Credit Contact Hours'!G:G,'Dual Credit Contact Hours'!$A:$A,$A37,'Dual Credit Contact Hours'!$C:$C,$B37)</f>
        <v>0</v>
      </c>
      <c r="F37" s="171">
        <f>SUMIFS('Dual Credit Contact Hours'!H:H,'Dual Credit Contact Hours'!$A:$A,$A37,'Dual Credit Contact Hours'!$C:$C,$B37)</f>
        <v>0</v>
      </c>
      <c r="G37" s="171">
        <f>SUMIFS('Dual Credit Contact Hours'!I:I,'Dual Credit Contact Hours'!$A:$A,$A37,'Dual Credit Contact Hours'!$C:$C,$B37)</f>
        <v>0</v>
      </c>
      <c r="H37" s="171">
        <f>SUMIFS('Dual Credit Contact Hours'!J:J,'Dual Credit Contact Hours'!$A:$A,$A37,'Dual Credit Contact Hours'!$C:$C,$B37)</f>
        <v>0</v>
      </c>
      <c r="I37" s="171">
        <f>SUMIFS('Dual Credit Contact Hours'!K:K,'Dual Credit Contact Hours'!$A:$A,$A37,'Dual Credit Contact Hours'!$C:$C,$B37)</f>
        <v>0</v>
      </c>
      <c r="J37" s="171">
        <f>SUMIFS('Dual Credit Contact Hours'!L:L,'Dual Credit Contact Hours'!$A:$A,$A37,'Dual Credit Contact Hours'!$C:$C,$B37)</f>
        <v>0</v>
      </c>
      <c r="K37" s="171">
        <f>SUMIFS('Dual Credit Contact Hours'!M:M,'Dual Credit Contact Hours'!$A:$A,$A37,'Dual Credit Contact Hours'!$C:$C,$B37)</f>
        <v>0</v>
      </c>
      <c r="L37" s="341">
        <f t="shared" si="2"/>
        <v>0</v>
      </c>
      <c r="M37" s="341">
        <f t="shared" si="3"/>
        <v>0</v>
      </c>
      <c r="N37" s="341">
        <f t="shared" si="0"/>
        <v>0</v>
      </c>
      <c r="O37" s="341">
        <f t="shared" si="1"/>
        <v>0</v>
      </c>
      <c r="P37" s="342">
        <f t="shared" si="7"/>
        <v>0</v>
      </c>
      <c r="Q37" s="342">
        <f t="shared" si="8"/>
        <v>0</v>
      </c>
    </row>
    <row r="38" spans="1:17" x14ac:dyDescent="0.2">
      <c r="A38" s="338">
        <v>9932</v>
      </c>
      <c r="B38" s="339">
        <v>8</v>
      </c>
      <c r="C38" s="340">
        <f t="shared" si="6"/>
        <v>4.8942628134879955</v>
      </c>
      <c r="D38" s="171">
        <f>SUMIFS('Dual Credit Contact Hours'!F:F,'Dual Credit Contact Hours'!$A:$A,$A38,'Dual Credit Contact Hours'!$C:$C,$B38)</f>
        <v>0</v>
      </c>
      <c r="E38" s="171">
        <f>SUMIFS('Dual Credit Contact Hours'!G:G,'Dual Credit Contact Hours'!$A:$A,$A38,'Dual Credit Contact Hours'!$C:$C,$B38)</f>
        <v>0</v>
      </c>
      <c r="F38" s="171">
        <f>SUMIFS('Dual Credit Contact Hours'!H:H,'Dual Credit Contact Hours'!$A:$A,$A38,'Dual Credit Contact Hours'!$C:$C,$B38)</f>
        <v>0</v>
      </c>
      <c r="G38" s="171">
        <f>SUMIFS('Dual Credit Contact Hours'!I:I,'Dual Credit Contact Hours'!$A:$A,$A38,'Dual Credit Contact Hours'!$C:$C,$B38)</f>
        <v>0</v>
      </c>
      <c r="H38" s="171">
        <f>SUMIFS('Dual Credit Contact Hours'!J:J,'Dual Credit Contact Hours'!$A:$A,$A38,'Dual Credit Contact Hours'!$C:$C,$B38)</f>
        <v>0</v>
      </c>
      <c r="I38" s="171">
        <f>SUMIFS('Dual Credit Contact Hours'!K:K,'Dual Credit Contact Hours'!$A:$A,$A38,'Dual Credit Contact Hours'!$C:$C,$B38)</f>
        <v>0</v>
      </c>
      <c r="J38" s="171">
        <f>SUMIFS('Dual Credit Contact Hours'!L:L,'Dual Credit Contact Hours'!$A:$A,$A38,'Dual Credit Contact Hours'!$C:$C,$B38)</f>
        <v>0</v>
      </c>
      <c r="K38" s="171">
        <f>SUMIFS('Dual Credit Contact Hours'!M:M,'Dual Credit Contact Hours'!$A:$A,$A38,'Dual Credit Contact Hours'!$C:$C,$B38)</f>
        <v>0</v>
      </c>
      <c r="L38" s="341">
        <f t="shared" si="2"/>
        <v>0</v>
      </c>
      <c r="M38" s="341">
        <f t="shared" si="3"/>
        <v>0</v>
      </c>
      <c r="N38" s="341">
        <f t="shared" si="0"/>
        <v>0</v>
      </c>
      <c r="O38" s="341">
        <f t="shared" si="1"/>
        <v>0</v>
      </c>
      <c r="P38" s="342">
        <f t="shared" si="7"/>
        <v>0</v>
      </c>
      <c r="Q38" s="342">
        <f t="shared" si="8"/>
        <v>0</v>
      </c>
    </row>
    <row r="39" spans="1:17" x14ac:dyDescent="0.2">
      <c r="A39" s="338">
        <v>9932</v>
      </c>
      <c r="B39" s="339">
        <v>9</v>
      </c>
      <c r="C39" s="340">
        <f t="shared" si="6"/>
        <v>4.3759222993793969</v>
      </c>
      <c r="D39" s="171">
        <f>SUMIFS('Dual Credit Contact Hours'!F:F,'Dual Credit Contact Hours'!$A:$A,$A39,'Dual Credit Contact Hours'!$C:$C,$B39)</f>
        <v>0</v>
      </c>
      <c r="E39" s="171">
        <f>SUMIFS('Dual Credit Contact Hours'!G:G,'Dual Credit Contact Hours'!$A:$A,$A39,'Dual Credit Contact Hours'!$C:$C,$B39)</f>
        <v>0</v>
      </c>
      <c r="F39" s="171">
        <f>SUMIFS('Dual Credit Contact Hours'!H:H,'Dual Credit Contact Hours'!$A:$A,$A39,'Dual Credit Contact Hours'!$C:$C,$B39)</f>
        <v>0</v>
      </c>
      <c r="G39" s="171">
        <f>SUMIFS('Dual Credit Contact Hours'!I:I,'Dual Credit Contact Hours'!$A:$A,$A39,'Dual Credit Contact Hours'!$C:$C,$B39)</f>
        <v>0</v>
      </c>
      <c r="H39" s="171">
        <f>SUMIFS('Dual Credit Contact Hours'!J:J,'Dual Credit Contact Hours'!$A:$A,$A39,'Dual Credit Contact Hours'!$C:$C,$B39)</f>
        <v>0</v>
      </c>
      <c r="I39" s="171">
        <f>SUMIFS('Dual Credit Contact Hours'!K:K,'Dual Credit Contact Hours'!$A:$A,$A39,'Dual Credit Contact Hours'!$C:$C,$B39)</f>
        <v>0</v>
      </c>
      <c r="J39" s="171">
        <f>SUMIFS('Dual Credit Contact Hours'!L:L,'Dual Credit Contact Hours'!$A:$A,$A39,'Dual Credit Contact Hours'!$C:$C,$B39)</f>
        <v>0</v>
      </c>
      <c r="K39" s="171">
        <f>SUMIFS('Dual Credit Contact Hours'!M:M,'Dual Credit Contact Hours'!$A:$A,$A39,'Dual Credit Contact Hours'!$C:$C,$B39)</f>
        <v>0</v>
      </c>
      <c r="L39" s="341">
        <f t="shared" si="2"/>
        <v>0</v>
      </c>
      <c r="M39" s="341">
        <f t="shared" si="3"/>
        <v>0</v>
      </c>
      <c r="N39" s="341">
        <f t="shared" si="0"/>
        <v>0</v>
      </c>
      <c r="O39" s="341">
        <f t="shared" si="1"/>
        <v>0</v>
      </c>
      <c r="P39" s="342">
        <f t="shared" si="7"/>
        <v>0</v>
      </c>
      <c r="Q39" s="342">
        <f t="shared" si="8"/>
        <v>0</v>
      </c>
    </row>
    <row r="40" spans="1:17" x14ac:dyDescent="0.2">
      <c r="A40" s="338">
        <v>9932</v>
      </c>
      <c r="B40" s="339">
        <v>10</v>
      </c>
      <c r="C40" s="340">
        <f t="shared" si="6"/>
        <v>6.2553474287663571</v>
      </c>
      <c r="D40" s="171">
        <f>SUMIFS('Dual Credit Contact Hours'!F:F,'Dual Credit Contact Hours'!$A:$A,$A40,'Dual Credit Contact Hours'!$C:$C,$B40)</f>
        <v>0</v>
      </c>
      <c r="E40" s="171">
        <f>SUMIFS('Dual Credit Contact Hours'!G:G,'Dual Credit Contact Hours'!$A:$A,$A40,'Dual Credit Contact Hours'!$C:$C,$B40)</f>
        <v>0</v>
      </c>
      <c r="F40" s="171">
        <f>SUMIFS('Dual Credit Contact Hours'!H:H,'Dual Credit Contact Hours'!$A:$A,$A40,'Dual Credit Contact Hours'!$C:$C,$B40)</f>
        <v>0</v>
      </c>
      <c r="G40" s="171">
        <f>SUMIFS('Dual Credit Contact Hours'!I:I,'Dual Credit Contact Hours'!$A:$A,$A40,'Dual Credit Contact Hours'!$C:$C,$B40)</f>
        <v>0</v>
      </c>
      <c r="H40" s="171">
        <f>SUMIFS('Dual Credit Contact Hours'!J:J,'Dual Credit Contact Hours'!$A:$A,$A40,'Dual Credit Contact Hours'!$C:$C,$B40)</f>
        <v>0</v>
      </c>
      <c r="I40" s="171">
        <f>SUMIFS('Dual Credit Contact Hours'!K:K,'Dual Credit Contact Hours'!$A:$A,$A40,'Dual Credit Contact Hours'!$C:$C,$B40)</f>
        <v>0</v>
      </c>
      <c r="J40" s="171">
        <f>SUMIFS('Dual Credit Contact Hours'!L:L,'Dual Credit Contact Hours'!$A:$A,$A40,'Dual Credit Contact Hours'!$C:$C,$B40)</f>
        <v>0</v>
      </c>
      <c r="K40" s="171">
        <f>SUMIFS('Dual Credit Contact Hours'!M:M,'Dual Credit Contact Hours'!$A:$A,$A40,'Dual Credit Contact Hours'!$C:$C,$B40)</f>
        <v>0</v>
      </c>
      <c r="L40" s="341">
        <f t="shared" si="2"/>
        <v>0</v>
      </c>
      <c r="M40" s="341">
        <f t="shared" si="3"/>
        <v>0</v>
      </c>
      <c r="N40" s="341">
        <f t="shared" si="0"/>
        <v>0</v>
      </c>
      <c r="O40" s="341">
        <f t="shared" si="1"/>
        <v>0</v>
      </c>
      <c r="P40" s="342">
        <f t="shared" si="7"/>
        <v>0</v>
      </c>
      <c r="Q40" s="342">
        <f t="shared" si="8"/>
        <v>0</v>
      </c>
    </row>
    <row r="41" spans="1:17" x14ac:dyDescent="0.2">
      <c r="A41" s="338">
        <v>9932</v>
      </c>
      <c r="B41" s="339">
        <v>11</v>
      </c>
      <c r="C41" s="340">
        <f t="shared" si="6"/>
        <v>4.4605493220910049</v>
      </c>
      <c r="D41" s="171">
        <f>SUMIFS('Dual Credit Contact Hours'!F:F,'Dual Credit Contact Hours'!$A:$A,$A41,'Dual Credit Contact Hours'!$C:$C,$B41)</f>
        <v>0</v>
      </c>
      <c r="E41" s="171">
        <f>SUMIFS('Dual Credit Contact Hours'!G:G,'Dual Credit Contact Hours'!$A:$A,$A41,'Dual Credit Contact Hours'!$C:$C,$B41)</f>
        <v>0</v>
      </c>
      <c r="F41" s="171">
        <f>SUMIFS('Dual Credit Contact Hours'!H:H,'Dual Credit Contact Hours'!$A:$A,$A41,'Dual Credit Contact Hours'!$C:$C,$B41)</f>
        <v>0</v>
      </c>
      <c r="G41" s="171">
        <f>SUMIFS('Dual Credit Contact Hours'!I:I,'Dual Credit Contact Hours'!$A:$A,$A41,'Dual Credit Contact Hours'!$C:$C,$B41)</f>
        <v>0</v>
      </c>
      <c r="H41" s="171">
        <f>SUMIFS('Dual Credit Contact Hours'!J:J,'Dual Credit Contact Hours'!$A:$A,$A41,'Dual Credit Contact Hours'!$C:$C,$B41)</f>
        <v>0</v>
      </c>
      <c r="I41" s="171">
        <f>SUMIFS('Dual Credit Contact Hours'!K:K,'Dual Credit Contact Hours'!$A:$A,$A41,'Dual Credit Contact Hours'!$C:$C,$B41)</f>
        <v>528</v>
      </c>
      <c r="J41" s="171">
        <f>SUMIFS('Dual Credit Contact Hours'!L:L,'Dual Credit Contact Hours'!$A:$A,$A41,'Dual Credit Contact Hours'!$C:$C,$B41)</f>
        <v>0</v>
      </c>
      <c r="K41" s="171">
        <f>SUMIFS('Dual Credit Contact Hours'!M:M,'Dual Credit Contact Hours'!$A:$A,$A41,'Dual Credit Contact Hours'!$C:$C,$B41)</f>
        <v>0</v>
      </c>
      <c r="L41" s="341">
        <f t="shared" si="2"/>
        <v>0</v>
      </c>
      <c r="M41" s="341">
        <f t="shared" si="3"/>
        <v>528</v>
      </c>
      <c r="N41" s="341">
        <f t="shared" si="0"/>
        <v>0</v>
      </c>
      <c r="O41" s="341">
        <f t="shared" si="1"/>
        <v>52.800000000000004</v>
      </c>
      <c r="P41" s="342">
        <f t="shared" si="7"/>
        <v>0</v>
      </c>
      <c r="Q41" s="342">
        <f t="shared" si="8"/>
        <v>2590.6870462704555</v>
      </c>
    </row>
    <row r="42" spans="1:17" x14ac:dyDescent="0.2">
      <c r="A42" s="338">
        <v>9932</v>
      </c>
      <c r="B42" s="339">
        <v>12</v>
      </c>
      <c r="C42" s="340">
        <f t="shared" si="6"/>
        <v>3.9175259263581865</v>
      </c>
      <c r="D42" s="171">
        <f>SUMIFS('Dual Credit Contact Hours'!F:F,'Dual Credit Contact Hours'!$A:$A,$A42,'Dual Credit Contact Hours'!$C:$C,$B42)</f>
        <v>0</v>
      </c>
      <c r="E42" s="171">
        <f>SUMIFS('Dual Credit Contact Hours'!G:G,'Dual Credit Contact Hours'!$A:$A,$A42,'Dual Credit Contact Hours'!$C:$C,$B42)</f>
        <v>0</v>
      </c>
      <c r="F42" s="171">
        <f>SUMIFS('Dual Credit Contact Hours'!H:H,'Dual Credit Contact Hours'!$A:$A,$A42,'Dual Credit Contact Hours'!$C:$C,$B42)</f>
        <v>0</v>
      </c>
      <c r="G42" s="171">
        <f>SUMIFS('Dual Credit Contact Hours'!I:I,'Dual Credit Contact Hours'!$A:$A,$A42,'Dual Credit Contact Hours'!$C:$C,$B42)</f>
        <v>0</v>
      </c>
      <c r="H42" s="171">
        <f>SUMIFS('Dual Credit Contact Hours'!J:J,'Dual Credit Contact Hours'!$A:$A,$A42,'Dual Credit Contact Hours'!$C:$C,$B42)</f>
        <v>0</v>
      </c>
      <c r="I42" s="171">
        <f>SUMIFS('Dual Credit Contact Hours'!K:K,'Dual Credit Contact Hours'!$A:$A,$A42,'Dual Credit Contact Hours'!$C:$C,$B42)</f>
        <v>0</v>
      </c>
      <c r="J42" s="171">
        <f>SUMIFS('Dual Credit Contact Hours'!L:L,'Dual Credit Contact Hours'!$A:$A,$A42,'Dual Credit Contact Hours'!$C:$C,$B42)</f>
        <v>0</v>
      </c>
      <c r="K42" s="171">
        <f>SUMIFS('Dual Credit Contact Hours'!M:M,'Dual Credit Contact Hours'!$A:$A,$A42,'Dual Credit Contact Hours'!$C:$C,$B42)</f>
        <v>0</v>
      </c>
      <c r="L42" s="341">
        <f t="shared" si="2"/>
        <v>0</v>
      </c>
      <c r="M42" s="341">
        <f t="shared" si="3"/>
        <v>0</v>
      </c>
      <c r="N42" s="341">
        <f t="shared" si="0"/>
        <v>0</v>
      </c>
      <c r="O42" s="341">
        <f t="shared" si="1"/>
        <v>0</v>
      </c>
      <c r="P42" s="342">
        <f t="shared" si="7"/>
        <v>0</v>
      </c>
      <c r="Q42" s="342">
        <f t="shared" si="8"/>
        <v>0</v>
      </c>
    </row>
    <row r="43" spans="1:17" x14ac:dyDescent="0.2">
      <c r="A43" s="338">
        <v>9932</v>
      </c>
      <c r="B43" s="339">
        <v>13</v>
      </c>
      <c r="C43" s="340">
        <f t="shared" si="6"/>
        <v>3.8046898960760425</v>
      </c>
      <c r="D43" s="171">
        <f>SUMIFS('Dual Credit Contact Hours'!F:F,'Dual Credit Contact Hours'!$A:$A,$A43,'Dual Credit Contact Hours'!$C:$C,$B43)</f>
        <v>0</v>
      </c>
      <c r="E43" s="171">
        <f>SUMIFS('Dual Credit Contact Hours'!G:G,'Dual Credit Contact Hours'!$A:$A,$A43,'Dual Credit Contact Hours'!$C:$C,$B43)</f>
        <v>0</v>
      </c>
      <c r="F43" s="171">
        <f>SUMIFS('Dual Credit Contact Hours'!H:H,'Dual Credit Contact Hours'!$A:$A,$A43,'Dual Credit Contact Hours'!$C:$C,$B43)</f>
        <v>0</v>
      </c>
      <c r="G43" s="171">
        <f>SUMIFS('Dual Credit Contact Hours'!I:I,'Dual Credit Contact Hours'!$A:$A,$A43,'Dual Credit Contact Hours'!$C:$C,$B43)</f>
        <v>0</v>
      </c>
      <c r="H43" s="171">
        <f>SUMIFS('Dual Credit Contact Hours'!J:J,'Dual Credit Contact Hours'!$A:$A,$A43,'Dual Credit Contact Hours'!$C:$C,$B43)</f>
        <v>0</v>
      </c>
      <c r="I43" s="171">
        <f>SUMIFS('Dual Credit Contact Hours'!K:K,'Dual Credit Contact Hours'!$A:$A,$A43,'Dual Credit Contact Hours'!$C:$C,$B43)</f>
        <v>0</v>
      </c>
      <c r="J43" s="171">
        <f>SUMIFS('Dual Credit Contact Hours'!L:L,'Dual Credit Contact Hours'!$A:$A,$A43,'Dual Credit Contact Hours'!$C:$C,$B43)</f>
        <v>0</v>
      </c>
      <c r="K43" s="171">
        <f>SUMIFS('Dual Credit Contact Hours'!M:M,'Dual Credit Contact Hours'!$A:$A,$A43,'Dual Credit Contact Hours'!$C:$C,$B43)</f>
        <v>0</v>
      </c>
      <c r="L43" s="341">
        <f t="shared" si="2"/>
        <v>0</v>
      </c>
      <c r="M43" s="341">
        <f t="shared" si="3"/>
        <v>0</v>
      </c>
      <c r="N43" s="341">
        <f t="shared" si="0"/>
        <v>0</v>
      </c>
      <c r="O43" s="341">
        <f t="shared" si="1"/>
        <v>0</v>
      </c>
      <c r="P43" s="342">
        <f t="shared" si="7"/>
        <v>0</v>
      </c>
      <c r="Q43" s="342">
        <f t="shared" si="8"/>
        <v>0</v>
      </c>
    </row>
    <row r="44" spans="1:17" x14ac:dyDescent="0.2">
      <c r="A44" s="338">
        <v>9932</v>
      </c>
      <c r="B44" s="339">
        <v>14</v>
      </c>
      <c r="C44" s="340">
        <f t="shared" si="6"/>
        <v>6.0966717611820922</v>
      </c>
      <c r="D44" s="171">
        <f>SUMIFS('Dual Credit Contact Hours'!F:F,'Dual Credit Contact Hours'!$A:$A,$A44,'Dual Credit Contact Hours'!$C:$C,$B44)</f>
        <v>0</v>
      </c>
      <c r="E44" s="171">
        <f>SUMIFS('Dual Credit Contact Hours'!G:G,'Dual Credit Contact Hours'!$A:$A,$A44,'Dual Credit Contact Hours'!$C:$C,$B44)</f>
        <v>0</v>
      </c>
      <c r="F44" s="171">
        <f>SUMIFS('Dual Credit Contact Hours'!H:H,'Dual Credit Contact Hours'!$A:$A,$A44,'Dual Credit Contact Hours'!$C:$C,$B44)</f>
        <v>0</v>
      </c>
      <c r="G44" s="171">
        <f>SUMIFS('Dual Credit Contact Hours'!I:I,'Dual Credit Contact Hours'!$A:$A,$A44,'Dual Credit Contact Hours'!$C:$C,$B44)</f>
        <v>0</v>
      </c>
      <c r="H44" s="171">
        <f>SUMIFS('Dual Credit Contact Hours'!J:J,'Dual Credit Contact Hours'!$A:$A,$A44,'Dual Credit Contact Hours'!$C:$C,$B44)</f>
        <v>0</v>
      </c>
      <c r="I44" s="171">
        <f>SUMIFS('Dual Credit Contact Hours'!K:K,'Dual Credit Contact Hours'!$A:$A,$A44,'Dual Credit Contact Hours'!$C:$C,$B44)</f>
        <v>0</v>
      </c>
      <c r="J44" s="171">
        <f>SUMIFS('Dual Credit Contact Hours'!L:L,'Dual Credit Contact Hours'!$A:$A,$A44,'Dual Credit Contact Hours'!$C:$C,$B44)</f>
        <v>0</v>
      </c>
      <c r="K44" s="171">
        <f>SUMIFS('Dual Credit Contact Hours'!M:M,'Dual Credit Contact Hours'!$A:$A,$A44,'Dual Credit Contact Hours'!$C:$C,$B44)</f>
        <v>0</v>
      </c>
      <c r="L44" s="341">
        <f t="shared" si="2"/>
        <v>0</v>
      </c>
      <c r="M44" s="341">
        <f t="shared" si="3"/>
        <v>0</v>
      </c>
      <c r="N44" s="341">
        <f t="shared" si="0"/>
        <v>0</v>
      </c>
      <c r="O44" s="341">
        <f t="shared" si="1"/>
        <v>0</v>
      </c>
      <c r="P44" s="342">
        <f t="shared" si="7"/>
        <v>0</v>
      </c>
      <c r="Q44" s="342">
        <f t="shared" si="8"/>
        <v>0</v>
      </c>
    </row>
    <row r="45" spans="1:17" x14ac:dyDescent="0.2">
      <c r="A45" s="338">
        <v>9932</v>
      </c>
      <c r="B45" s="339">
        <v>15</v>
      </c>
      <c r="C45" s="340">
        <f t="shared" si="6"/>
        <v>8.8928896366114731</v>
      </c>
      <c r="D45" s="171">
        <f>SUMIFS('Dual Credit Contact Hours'!F:F,'Dual Credit Contact Hours'!$A:$A,$A45,'Dual Credit Contact Hours'!$C:$C,$B45)</f>
        <v>0</v>
      </c>
      <c r="E45" s="171">
        <f>SUMIFS('Dual Credit Contact Hours'!G:G,'Dual Credit Contact Hours'!$A:$A,$A45,'Dual Credit Contact Hours'!$C:$C,$B45)</f>
        <v>0</v>
      </c>
      <c r="F45" s="171">
        <f>SUMIFS('Dual Credit Contact Hours'!H:H,'Dual Credit Contact Hours'!$A:$A,$A45,'Dual Credit Contact Hours'!$C:$C,$B45)</f>
        <v>0</v>
      </c>
      <c r="G45" s="171">
        <f>SUMIFS('Dual Credit Contact Hours'!I:I,'Dual Credit Contact Hours'!$A:$A,$A45,'Dual Credit Contact Hours'!$C:$C,$B45)</f>
        <v>0</v>
      </c>
      <c r="H45" s="171">
        <f>SUMIFS('Dual Credit Contact Hours'!J:J,'Dual Credit Contact Hours'!$A:$A,$A45,'Dual Credit Contact Hours'!$C:$C,$B45)</f>
        <v>0</v>
      </c>
      <c r="I45" s="171">
        <f>SUMIFS('Dual Credit Contact Hours'!K:K,'Dual Credit Contact Hours'!$A:$A,$A45,'Dual Credit Contact Hours'!$C:$C,$B45)</f>
        <v>0</v>
      </c>
      <c r="J45" s="171">
        <f>SUMIFS('Dual Credit Contact Hours'!L:L,'Dual Credit Contact Hours'!$A:$A,$A45,'Dual Credit Contact Hours'!$C:$C,$B45)</f>
        <v>0</v>
      </c>
      <c r="K45" s="171">
        <f>SUMIFS('Dual Credit Contact Hours'!M:M,'Dual Credit Contact Hours'!$A:$A,$A45,'Dual Credit Contact Hours'!$C:$C,$B45)</f>
        <v>0</v>
      </c>
      <c r="L45" s="341">
        <f t="shared" si="2"/>
        <v>0</v>
      </c>
      <c r="M45" s="341">
        <f t="shared" si="3"/>
        <v>0</v>
      </c>
      <c r="N45" s="341">
        <f t="shared" si="0"/>
        <v>0</v>
      </c>
      <c r="O45" s="341">
        <f t="shared" si="1"/>
        <v>0</v>
      </c>
      <c r="P45" s="342">
        <f t="shared" si="7"/>
        <v>0</v>
      </c>
      <c r="Q45" s="342">
        <f t="shared" si="8"/>
        <v>0</v>
      </c>
    </row>
    <row r="46" spans="1:17" x14ac:dyDescent="0.2">
      <c r="A46" s="338">
        <v>9932</v>
      </c>
      <c r="B46" s="339">
        <v>16</v>
      </c>
      <c r="C46" s="340">
        <f t="shared" si="6"/>
        <v>5.0987781183743817</v>
      </c>
      <c r="D46" s="171">
        <f>SUMIFS('Dual Credit Contact Hours'!F:F,'Dual Credit Contact Hours'!$A:$A,$A46,'Dual Credit Contact Hours'!$C:$C,$B46)</f>
        <v>0</v>
      </c>
      <c r="E46" s="171">
        <f>SUMIFS('Dual Credit Contact Hours'!G:G,'Dual Credit Contact Hours'!$A:$A,$A46,'Dual Credit Contact Hours'!$C:$C,$B46)</f>
        <v>0</v>
      </c>
      <c r="F46" s="171">
        <f>SUMIFS('Dual Credit Contact Hours'!H:H,'Dual Credit Contact Hours'!$A:$A,$A46,'Dual Credit Contact Hours'!$C:$C,$B46)</f>
        <v>0</v>
      </c>
      <c r="G46" s="171">
        <f>SUMIFS('Dual Credit Contact Hours'!I:I,'Dual Credit Contact Hours'!$A:$A,$A46,'Dual Credit Contact Hours'!$C:$C,$B46)</f>
        <v>0</v>
      </c>
      <c r="H46" s="171">
        <f>SUMIFS('Dual Credit Contact Hours'!J:J,'Dual Credit Contact Hours'!$A:$A,$A46,'Dual Credit Contact Hours'!$C:$C,$B46)</f>
        <v>0</v>
      </c>
      <c r="I46" s="171">
        <f>SUMIFS('Dual Credit Contact Hours'!K:K,'Dual Credit Contact Hours'!$A:$A,$A46,'Dual Credit Contact Hours'!$C:$C,$B46)</f>
        <v>0</v>
      </c>
      <c r="J46" s="171">
        <f>SUMIFS('Dual Credit Contact Hours'!L:L,'Dual Credit Contact Hours'!$A:$A,$A46,'Dual Credit Contact Hours'!$C:$C,$B46)</f>
        <v>0</v>
      </c>
      <c r="K46" s="171">
        <f>SUMIFS('Dual Credit Contact Hours'!M:M,'Dual Credit Contact Hours'!$A:$A,$A46,'Dual Credit Contact Hours'!$C:$C,$B46)</f>
        <v>0</v>
      </c>
      <c r="L46" s="341">
        <f t="shared" si="2"/>
        <v>0</v>
      </c>
      <c r="M46" s="341">
        <f t="shared" si="3"/>
        <v>0</v>
      </c>
      <c r="N46" s="341">
        <f t="shared" si="0"/>
        <v>0</v>
      </c>
      <c r="O46" s="341">
        <f t="shared" si="1"/>
        <v>0</v>
      </c>
      <c r="P46" s="342">
        <f t="shared" si="7"/>
        <v>0</v>
      </c>
      <c r="Q46" s="342">
        <f t="shared" si="8"/>
        <v>0</v>
      </c>
    </row>
    <row r="47" spans="1:17" x14ac:dyDescent="0.2">
      <c r="A47" s="338">
        <v>9932</v>
      </c>
      <c r="B47" s="339">
        <v>17</v>
      </c>
      <c r="C47" s="340">
        <f t="shared" si="6"/>
        <v>6.8971023509960512</v>
      </c>
      <c r="D47" s="171">
        <f>SUMIFS('Dual Credit Contact Hours'!F:F,'Dual Credit Contact Hours'!$A:$A,$A47,'Dual Credit Contact Hours'!$C:$C,$B47)</f>
        <v>0</v>
      </c>
      <c r="E47" s="171">
        <f>SUMIFS('Dual Credit Contact Hours'!G:G,'Dual Credit Contact Hours'!$A:$A,$A47,'Dual Credit Contact Hours'!$C:$C,$B47)</f>
        <v>0</v>
      </c>
      <c r="F47" s="171">
        <f>SUMIFS('Dual Credit Contact Hours'!H:H,'Dual Credit Contact Hours'!$A:$A,$A47,'Dual Credit Contact Hours'!$C:$C,$B47)</f>
        <v>0</v>
      </c>
      <c r="G47" s="171">
        <f>SUMIFS('Dual Credit Contact Hours'!I:I,'Dual Credit Contact Hours'!$A:$A,$A47,'Dual Credit Contact Hours'!$C:$C,$B47)</f>
        <v>0</v>
      </c>
      <c r="H47" s="171">
        <f>SUMIFS('Dual Credit Contact Hours'!J:J,'Dual Credit Contact Hours'!$A:$A,$A47,'Dual Credit Contact Hours'!$C:$C,$B47)</f>
        <v>0</v>
      </c>
      <c r="I47" s="171">
        <f>SUMIFS('Dual Credit Contact Hours'!K:K,'Dual Credit Contact Hours'!$A:$A,$A47,'Dual Credit Contact Hours'!$C:$C,$B47)</f>
        <v>0</v>
      </c>
      <c r="J47" s="171">
        <f>SUMIFS('Dual Credit Contact Hours'!L:L,'Dual Credit Contact Hours'!$A:$A,$A47,'Dual Credit Contact Hours'!$C:$C,$B47)</f>
        <v>0</v>
      </c>
      <c r="K47" s="171">
        <f>SUMIFS('Dual Credit Contact Hours'!M:M,'Dual Credit Contact Hours'!$A:$A,$A47,'Dual Credit Contact Hours'!$C:$C,$B47)</f>
        <v>0</v>
      </c>
      <c r="L47" s="341">
        <f t="shared" si="2"/>
        <v>0</v>
      </c>
      <c r="M47" s="341">
        <f t="shared" si="3"/>
        <v>0</v>
      </c>
      <c r="N47" s="341">
        <f t="shared" si="0"/>
        <v>0</v>
      </c>
      <c r="O47" s="341">
        <f t="shared" si="1"/>
        <v>0</v>
      </c>
      <c r="P47" s="342">
        <f t="shared" si="7"/>
        <v>0</v>
      </c>
      <c r="Q47" s="342">
        <f t="shared" si="8"/>
        <v>0</v>
      </c>
    </row>
    <row r="48" spans="1:17" x14ac:dyDescent="0.2">
      <c r="A48" s="338">
        <v>9932</v>
      </c>
      <c r="B48" s="339">
        <v>18</v>
      </c>
      <c r="C48" s="340">
        <f t="shared" si="6"/>
        <v>5.1481438816228193</v>
      </c>
      <c r="D48" s="171">
        <f>SUMIFS('Dual Credit Contact Hours'!F:F,'Dual Credit Contact Hours'!$A:$A,$A48,'Dual Credit Contact Hours'!$C:$C,$B48)</f>
        <v>0</v>
      </c>
      <c r="E48" s="171">
        <f>SUMIFS('Dual Credit Contact Hours'!G:G,'Dual Credit Contact Hours'!$A:$A,$A48,'Dual Credit Contact Hours'!$C:$C,$B48)</f>
        <v>0</v>
      </c>
      <c r="F48" s="171">
        <f>SUMIFS('Dual Credit Contact Hours'!H:H,'Dual Credit Contact Hours'!$A:$A,$A48,'Dual Credit Contact Hours'!$C:$C,$B48)</f>
        <v>0</v>
      </c>
      <c r="G48" s="171">
        <f>SUMIFS('Dual Credit Contact Hours'!I:I,'Dual Credit Contact Hours'!$A:$A,$A48,'Dual Credit Contact Hours'!$C:$C,$B48)</f>
        <v>0</v>
      </c>
      <c r="H48" s="171">
        <f>SUMIFS('Dual Credit Contact Hours'!J:J,'Dual Credit Contact Hours'!$A:$A,$A48,'Dual Credit Contact Hours'!$C:$C,$B48)</f>
        <v>0</v>
      </c>
      <c r="I48" s="171">
        <f>SUMIFS('Dual Credit Contact Hours'!K:K,'Dual Credit Contact Hours'!$A:$A,$A48,'Dual Credit Contact Hours'!$C:$C,$B48)</f>
        <v>0</v>
      </c>
      <c r="J48" s="171">
        <f>SUMIFS('Dual Credit Contact Hours'!L:L,'Dual Credit Contact Hours'!$A:$A,$A48,'Dual Credit Contact Hours'!$C:$C,$B48)</f>
        <v>0</v>
      </c>
      <c r="K48" s="171">
        <f>SUMIFS('Dual Credit Contact Hours'!M:M,'Dual Credit Contact Hours'!$A:$A,$A48,'Dual Credit Contact Hours'!$C:$C,$B48)</f>
        <v>0</v>
      </c>
      <c r="L48" s="341">
        <f t="shared" si="2"/>
        <v>0</v>
      </c>
      <c r="M48" s="341">
        <f t="shared" si="3"/>
        <v>0</v>
      </c>
      <c r="N48" s="341">
        <f t="shared" si="0"/>
        <v>0</v>
      </c>
      <c r="O48" s="341">
        <f t="shared" si="1"/>
        <v>0</v>
      </c>
      <c r="P48" s="342">
        <f t="shared" si="7"/>
        <v>0</v>
      </c>
      <c r="Q48" s="342">
        <f t="shared" si="8"/>
        <v>0</v>
      </c>
    </row>
    <row r="49" spans="1:17" x14ac:dyDescent="0.2">
      <c r="A49" s="338">
        <v>9932</v>
      </c>
      <c r="B49" s="339">
        <v>19</v>
      </c>
      <c r="C49" s="340">
        <f t="shared" si="6"/>
        <v>3.7235889993107518</v>
      </c>
      <c r="D49" s="171">
        <f>SUMIFS('Dual Credit Contact Hours'!F:F,'Dual Credit Contact Hours'!$A:$A,$A49,'Dual Credit Contact Hours'!$C:$C,$B49)</f>
        <v>0</v>
      </c>
      <c r="E49" s="171">
        <f>SUMIFS('Dual Credit Contact Hours'!G:G,'Dual Credit Contact Hours'!$A:$A,$A49,'Dual Credit Contact Hours'!$C:$C,$B49)</f>
        <v>0</v>
      </c>
      <c r="F49" s="171">
        <f>SUMIFS('Dual Credit Contact Hours'!H:H,'Dual Credit Contact Hours'!$A:$A,$A49,'Dual Credit Contact Hours'!$C:$C,$B49)</f>
        <v>0</v>
      </c>
      <c r="G49" s="171">
        <f>SUMIFS('Dual Credit Contact Hours'!I:I,'Dual Credit Contact Hours'!$A:$A,$A49,'Dual Credit Contact Hours'!$C:$C,$B49)</f>
        <v>0</v>
      </c>
      <c r="H49" s="171">
        <f>SUMIFS('Dual Credit Contact Hours'!J:J,'Dual Credit Contact Hours'!$A:$A,$A49,'Dual Credit Contact Hours'!$C:$C,$B49)</f>
        <v>0</v>
      </c>
      <c r="I49" s="171">
        <f>SUMIFS('Dual Credit Contact Hours'!K:K,'Dual Credit Contact Hours'!$A:$A,$A49,'Dual Credit Contact Hours'!$C:$C,$B49)</f>
        <v>336</v>
      </c>
      <c r="J49" s="171">
        <f>SUMIFS('Dual Credit Contact Hours'!L:L,'Dual Credit Contact Hours'!$A:$A,$A49,'Dual Credit Contact Hours'!$C:$C,$B49)</f>
        <v>0</v>
      </c>
      <c r="K49" s="171">
        <f>SUMIFS('Dual Credit Contact Hours'!M:M,'Dual Credit Contact Hours'!$A:$A,$A49,'Dual Credit Contact Hours'!$C:$C,$B49)</f>
        <v>0</v>
      </c>
      <c r="L49" s="341">
        <f t="shared" si="2"/>
        <v>0</v>
      </c>
      <c r="M49" s="341">
        <f t="shared" si="3"/>
        <v>336</v>
      </c>
      <c r="N49" s="341">
        <f t="shared" si="0"/>
        <v>0</v>
      </c>
      <c r="O49" s="341">
        <f t="shared" si="1"/>
        <v>33.6</v>
      </c>
      <c r="P49" s="342">
        <f t="shared" si="7"/>
        <v>0</v>
      </c>
      <c r="Q49" s="342">
        <f t="shared" si="8"/>
        <v>1376.238494145254</v>
      </c>
    </row>
    <row r="50" spans="1:17" x14ac:dyDescent="0.2">
      <c r="A50" s="338">
        <v>9932</v>
      </c>
      <c r="B50" s="339">
        <v>20</v>
      </c>
      <c r="C50" s="340">
        <f t="shared" si="6"/>
        <v>4.7320610199574134</v>
      </c>
      <c r="D50" s="171">
        <f>SUMIFS('Dual Credit Contact Hours'!F:F,'Dual Credit Contact Hours'!$A:$A,$A50,'Dual Credit Contact Hours'!$C:$C,$B50)</f>
        <v>0</v>
      </c>
      <c r="E50" s="171">
        <f>SUMIFS('Dual Credit Contact Hours'!G:G,'Dual Credit Contact Hours'!$A:$A,$A50,'Dual Credit Contact Hours'!$C:$C,$B50)</f>
        <v>0</v>
      </c>
      <c r="F50" s="171">
        <f>SUMIFS('Dual Credit Contact Hours'!H:H,'Dual Credit Contact Hours'!$A:$A,$A50,'Dual Credit Contact Hours'!$C:$C,$B50)</f>
        <v>0</v>
      </c>
      <c r="G50" s="171">
        <f>SUMIFS('Dual Credit Contact Hours'!I:I,'Dual Credit Contact Hours'!$A:$A,$A50,'Dual Credit Contact Hours'!$C:$C,$B50)</f>
        <v>0</v>
      </c>
      <c r="H50" s="171">
        <f>SUMIFS('Dual Credit Contact Hours'!J:J,'Dual Credit Contact Hours'!$A:$A,$A50,'Dual Credit Contact Hours'!$C:$C,$B50)</f>
        <v>3520</v>
      </c>
      <c r="I50" s="171">
        <f>SUMIFS('Dual Credit Contact Hours'!K:K,'Dual Credit Contact Hours'!$A:$A,$A50,'Dual Credit Contact Hours'!$C:$C,$B50)</f>
        <v>0</v>
      </c>
      <c r="J50" s="171">
        <f>SUMIFS('Dual Credit Contact Hours'!L:L,'Dual Credit Contact Hours'!$A:$A,$A50,'Dual Credit Contact Hours'!$C:$C,$B50)</f>
        <v>0</v>
      </c>
      <c r="K50" s="171">
        <f>SUMIFS('Dual Credit Contact Hours'!M:M,'Dual Credit Contact Hours'!$A:$A,$A50,'Dual Credit Contact Hours'!$C:$C,$B50)</f>
        <v>0</v>
      </c>
      <c r="L50" s="341">
        <f t="shared" si="2"/>
        <v>0</v>
      </c>
      <c r="M50" s="341">
        <f t="shared" si="3"/>
        <v>3520</v>
      </c>
      <c r="N50" s="341">
        <f t="shared" si="0"/>
        <v>0</v>
      </c>
      <c r="O50" s="341">
        <f t="shared" si="1"/>
        <v>0</v>
      </c>
      <c r="P50" s="342">
        <f t="shared" si="7"/>
        <v>0</v>
      </c>
      <c r="Q50" s="342">
        <f t="shared" si="8"/>
        <v>16656.854790250094</v>
      </c>
    </row>
    <row r="51" spans="1:17" x14ac:dyDescent="0.2">
      <c r="A51" s="338">
        <v>9932</v>
      </c>
      <c r="B51" s="339">
        <v>21</v>
      </c>
      <c r="C51" s="340">
        <f t="shared" si="6"/>
        <v>5.1164087481059664</v>
      </c>
      <c r="D51" s="171">
        <f>SUMIFS('Dual Credit Contact Hours'!F:F,'Dual Credit Contact Hours'!$A:$A,$A51,'Dual Credit Contact Hours'!$C:$C,$B51)</f>
        <v>0</v>
      </c>
      <c r="E51" s="171">
        <f>SUMIFS('Dual Credit Contact Hours'!G:G,'Dual Credit Contact Hours'!$A:$A,$A51,'Dual Credit Contact Hours'!$C:$C,$B51)</f>
        <v>0</v>
      </c>
      <c r="F51" s="171">
        <f>SUMIFS('Dual Credit Contact Hours'!H:H,'Dual Credit Contact Hours'!$A:$A,$A51,'Dual Credit Contact Hours'!$C:$C,$B51)</f>
        <v>0</v>
      </c>
      <c r="G51" s="171">
        <f>SUMIFS('Dual Credit Contact Hours'!I:I,'Dual Credit Contact Hours'!$A:$A,$A51,'Dual Credit Contact Hours'!$C:$C,$B51)</f>
        <v>0</v>
      </c>
      <c r="H51" s="171">
        <f>SUMIFS('Dual Credit Contact Hours'!J:J,'Dual Credit Contact Hours'!$A:$A,$A51,'Dual Credit Contact Hours'!$C:$C,$B51)</f>
        <v>0</v>
      </c>
      <c r="I51" s="171">
        <f>SUMIFS('Dual Credit Contact Hours'!K:K,'Dual Credit Contact Hours'!$A:$A,$A51,'Dual Credit Contact Hours'!$C:$C,$B51)</f>
        <v>0</v>
      </c>
      <c r="J51" s="171">
        <f>SUMIFS('Dual Credit Contact Hours'!L:L,'Dual Credit Contact Hours'!$A:$A,$A51,'Dual Credit Contact Hours'!$C:$C,$B51)</f>
        <v>0</v>
      </c>
      <c r="K51" s="171">
        <f>SUMIFS('Dual Credit Contact Hours'!M:M,'Dual Credit Contact Hours'!$A:$A,$A51,'Dual Credit Contact Hours'!$C:$C,$B51)</f>
        <v>0</v>
      </c>
      <c r="L51" s="341">
        <f t="shared" si="2"/>
        <v>0</v>
      </c>
      <c r="M51" s="341">
        <f t="shared" si="3"/>
        <v>0</v>
      </c>
      <c r="N51" s="341">
        <f t="shared" si="0"/>
        <v>0</v>
      </c>
      <c r="O51" s="341">
        <f t="shared" si="1"/>
        <v>0</v>
      </c>
      <c r="P51" s="342">
        <f t="shared" si="7"/>
        <v>0</v>
      </c>
      <c r="Q51" s="342">
        <f t="shared" si="8"/>
        <v>0</v>
      </c>
    </row>
    <row r="52" spans="1:17" x14ac:dyDescent="0.2">
      <c r="A52" s="338">
        <v>9932</v>
      </c>
      <c r="B52" s="339">
        <v>22</v>
      </c>
      <c r="C52" s="340">
        <f t="shared" si="6"/>
        <v>5.5324916097713723</v>
      </c>
      <c r="D52" s="171">
        <f>SUMIFS('Dual Credit Contact Hours'!F:F,'Dual Credit Contact Hours'!$A:$A,$A52,'Dual Credit Contact Hours'!$C:$C,$B52)</f>
        <v>0</v>
      </c>
      <c r="E52" s="171">
        <f>SUMIFS('Dual Credit Contact Hours'!G:G,'Dual Credit Contact Hours'!$A:$A,$A52,'Dual Credit Contact Hours'!$C:$C,$B52)</f>
        <v>0</v>
      </c>
      <c r="F52" s="171">
        <f>SUMIFS('Dual Credit Contact Hours'!H:H,'Dual Credit Contact Hours'!$A:$A,$A52,'Dual Credit Contact Hours'!$C:$C,$B52)</f>
        <v>0</v>
      </c>
      <c r="G52" s="171">
        <f>SUMIFS('Dual Credit Contact Hours'!I:I,'Dual Credit Contact Hours'!$A:$A,$A52,'Dual Credit Contact Hours'!$C:$C,$B52)</f>
        <v>0</v>
      </c>
      <c r="H52" s="171">
        <f>SUMIFS('Dual Credit Contact Hours'!J:J,'Dual Credit Contact Hours'!$A:$A,$A52,'Dual Credit Contact Hours'!$C:$C,$B52)</f>
        <v>0</v>
      </c>
      <c r="I52" s="171">
        <f>SUMIFS('Dual Credit Contact Hours'!K:K,'Dual Credit Contact Hours'!$A:$A,$A52,'Dual Credit Contact Hours'!$C:$C,$B52)</f>
        <v>0</v>
      </c>
      <c r="J52" s="171">
        <f>SUMIFS('Dual Credit Contact Hours'!L:L,'Dual Credit Contact Hours'!$A:$A,$A52,'Dual Credit Contact Hours'!$C:$C,$B52)</f>
        <v>0</v>
      </c>
      <c r="K52" s="171">
        <f>SUMIFS('Dual Credit Contact Hours'!M:M,'Dual Credit Contact Hours'!$A:$A,$A52,'Dual Credit Contact Hours'!$C:$C,$B52)</f>
        <v>0</v>
      </c>
      <c r="L52" s="341">
        <f t="shared" si="2"/>
        <v>0</v>
      </c>
      <c r="M52" s="341">
        <f t="shared" si="3"/>
        <v>0</v>
      </c>
      <c r="N52" s="341">
        <f t="shared" si="0"/>
        <v>0</v>
      </c>
      <c r="O52" s="341">
        <f t="shared" si="1"/>
        <v>0</v>
      </c>
      <c r="P52" s="342">
        <f t="shared" si="7"/>
        <v>0</v>
      </c>
      <c r="Q52" s="342">
        <f t="shared" si="8"/>
        <v>0</v>
      </c>
    </row>
    <row r="53" spans="1:17" x14ac:dyDescent="0.2">
      <c r="A53" s="338">
        <v>9932</v>
      </c>
      <c r="B53" s="339">
        <v>23</v>
      </c>
      <c r="C53" s="340">
        <f t="shared" si="6"/>
        <v>5.4090772016502777</v>
      </c>
      <c r="D53" s="171">
        <f>SUMIFS('Dual Credit Contact Hours'!F:F,'Dual Credit Contact Hours'!$A:$A,$A53,'Dual Credit Contact Hours'!$C:$C,$B53)</f>
        <v>0</v>
      </c>
      <c r="E53" s="171">
        <f>SUMIFS('Dual Credit Contact Hours'!G:G,'Dual Credit Contact Hours'!$A:$A,$A53,'Dual Credit Contact Hours'!$C:$C,$B53)</f>
        <v>0</v>
      </c>
      <c r="F53" s="171">
        <f>SUMIFS('Dual Credit Contact Hours'!H:H,'Dual Credit Contact Hours'!$A:$A,$A53,'Dual Credit Contact Hours'!$C:$C,$B53)</f>
        <v>0</v>
      </c>
      <c r="G53" s="171">
        <f>SUMIFS('Dual Credit Contact Hours'!I:I,'Dual Credit Contact Hours'!$A:$A,$A53,'Dual Credit Contact Hours'!$C:$C,$B53)</f>
        <v>0</v>
      </c>
      <c r="H53" s="171">
        <f>SUMIFS('Dual Credit Contact Hours'!J:J,'Dual Credit Contact Hours'!$A:$A,$A53,'Dual Credit Contact Hours'!$C:$C,$B53)</f>
        <v>0</v>
      </c>
      <c r="I53" s="171">
        <f>SUMIFS('Dual Credit Contact Hours'!K:K,'Dual Credit Contact Hours'!$A:$A,$A53,'Dual Credit Contact Hours'!$C:$C,$B53)</f>
        <v>0</v>
      </c>
      <c r="J53" s="171">
        <f>SUMIFS('Dual Credit Contact Hours'!L:L,'Dual Credit Contact Hours'!$A:$A,$A53,'Dual Credit Contact Hours'!$C:$C,$B53)</f>
        <v>0</v>
      </c>
      <c r="K53" s="171">
        <f>SUMIFS('Dual Credit Contact Hours'!M:M,'Dual Credit Contact Hours'!$A:$A,$A53,'Dual Credit Contact Hours'!$C:$C,$B53)</f>
        <v>0</v>
      </c>
      <c r="L53" s="341">
        <f t="shared" si="2"/>
        <v>0</v>
      </c>
      <c r="M53" s="341">
        <f t="shared" si="3"/>
        <v>0</v>
      </c>
      <c r="N53" s="341">
        <f t="shared" si="0"/>
        <v>0</v>
      </c>
      <c r="O53" s="341">
        <f t="shared" si="1"/>
        <v>0</v>
      </c>
      <c r="P53" s="342">
        <f t="shared" si="7"/>
        <v>0</v>
      </c>
      <c r="Q53" s="342">
        <f t="shared" si="8"/>
        <v>0</v>
      </c>
    </row>
    <row r="54" spans="1:17" x14ac:dyDescent="0.2">
      <c r="A54" s="338">
        <v>9932</v>
      </c>
      <c r="B54" s="339">
        <v>24</v>
      </c>
      <c r="C54" s="340">
        <f t="shared" si="6"/>
        <v>4.2666123950435697</v>
      </c>
      <c r="D54" s="171">
        <f>SUMIFS('Dual Credit Contact Hours'!F:F,'Dual Credit Contact Hours'!$A:$A,$A54,'Dual Credit Contact Hours'!$C:$C,$B54)</f>
        <v>0</v>
      </c>
      <c r="E54" s="171">
        <f>SUMIFS('Dual Credit Contact Hours'!G:G,'Dual Credit Contact Hours'!$A:$A,$A54,'Dual Credit Contact Hours'!$C:$C,$B54)</f>
        <v>0</v>
      </c>
      <c r="F54" s="171">
        <f>SUMIFS('Dual Credit Contact Hours'!H:H,'Dual Credit Contact Hours'!$A:$A,$A54,'Dual Credit Contact Hours'!$C:$C,$B54)</f>
        <v>0</v>
      </c>
      <c r="G54" s="171">
        <f>SUMIFS('Dual Credit Contact Hours'!I:I,'Dual Credit Contact Hours'!$A:$A,$A54,'Dual Credit Contact Hours'!$C:$C,$B54)</f>
        <v>0</v>
      </c>
      <c r="H54" s="171">
        <f>SUMIFS('Dual Credit Contact Hours'!J:J,'Dual Credit Contact Hours'!$A:$A,$A54,'Dual Credit Contact Hours'!$C:$C,$B54)</f>
        <v>0</v>
      </c>
      <c r="I54" s="171">
        <f>SUMIFS('Dual Credit Contact Hours'!K:K,'Dual Credit Contact Hours'!$A:$A,$A54,'Dual Credit Contact Hours'!$C:$C,$B54)</f>
        <v>0</v>
      </c>
      <c r="J54" s="171">
        <f>SUMIFS('Dual Credit Contact Hours'!L:L,'Dual Credit Contact Hours'!$A:$A,$A54,'Dual Credit Contact Hours'!$C:$C,$B54)</f>
        <v>0</v>
      </c>
      <c r="K54" s="171">
        <f>SUMIFS('Dual Credit Contact Hours'!M:M,'Dual Credit Contact Hours'!$A:$A,$A54,'Dual Credit Contact Hours'!$C:$C,$B54)</f>
        <v>0</v>
      </c>
      <c r="L54" s="341">
        <f t="shared" si="2"/>
        <v>0</v>
      </c>
      <c r="M54" s="341">
        <f t="shared" si="3"/>
        <v>0</v>
      </c>
      <c r="N54" s="341">
        <f t="shared" si="0"/>
        <v>0</v>
      </c>
      <c r="O54" s="341">
        <f t="shared" si="1"/>
        <v>0</v>
      </c>
      <c r="P54" s="342">
        <f t="shared" si="7"/>
        <v>0</v>
      </c>
      <c r="Q54" s="342">
        <f t="shared" si="8"/>
        <v>0</v>
      </c>
    </row>
    <row r="55" spans="1:17" x14ac:dyDescent="0.2">
      <c r="A55" s="338">
        <v>9932</v>
      </c>
      <c r="B55" s="339">
        <v>25</v>
      </c>
      <c r="C55" s="340">
        <f t="shared" si="6"/>
        <v>3.4168160419811726</v>
      </c>
      <c r="D55" s="171">
        <f>SUMIFS('Dual Credit Contact Hours'!F:F,'Dual Credit Contact Hours'!$A:$A,$A55,'Dual Credit Contact Hours'!$C:$C,$B55)</f>
        <v>0</v>
      </c>
      <c r="E55" s="171">
        <f>SUMIFS('Dual Credit Contact Hours'!G:G,'Dual Credit Contact Hours'!$A:$A,$A55,'Dual Credit Contact Hours'!$C:$C,$B55)</f>
        <v>0</v>
      </c>
      <c r="F55" s="171">
        <f>SUMIFS('Dual Credit Contact Hours'!H:H,'Dual Credit Contact Hours'!$A:$A,$A55,'Dual Credit Contact Hours'!$C:$C,$B55)</f>
        <v>0</v>
      </c>
      <c r="G55" s="171">
        <f>SUMIFS('Dual Credit Contact Hours'!I:I,'Dual Credit Contact Hours'!$A:$A,$A55,'Dual Credit Contact Hours'!$C:$C,$B55)</f>
        <v>0</v>
      </c>
      <c r="H55" s="171">
        <f>SUMIFS('Dual Credit Contact Hours'!J:J,'Dual Credit Contact Hours'!$A:$A,$A55,'Dual Credit Contact Hours'!$C:$C,$B55)</f>
        <v>0</v>
      </c>
      <c r="I55" s="171">
        <f>SUMIFS('Dual Credit Contact Hours'!K:K,'Dual Credit Contact Hours'!$A:$A,$A55,'Dual Credit Contact Hours'!$C:$C,$B55)</f>
        <v>0</v>
      </c>
      <c r="J55" s="171">
        <f>SUMIFS('Dual Credit Contact Hours'!L:L,'Dual Credit Contact Hours'!$A:$A,$A55,'Dual Credit Contact Hours'!$C:$C,$B55)</f>
        <v>0</v>
      </c>
      <c r="K55" s="171">
        <f>SUMIFS('Dual Credit Contact Hours'!M:M,'Dual Credit Contact Hours'!$A:$A,$A55,'Dual Credit Contact Hours'!$C:$C,$B55)</f>
        <v>0</v>
      </c>
      <c r="L55" s="341">
        <f t="shared" si="2"/>
        <v>0</v>
      </c>
      <c r="M55" s="341">
        <f t="shared" si="3"/>
        <v>0</v>
      </c>
      <c r="N55" s="341">
        <f t="shared" si="0"/>
        <v>0</v>
      </c>
      <c r="O55" s="341">
        <f t="shared" si="1"/>
        <v>0</v>
      </c>
      <c r="P55" s="342">
        <f t="shared" si="7"/>
        <v>0</v>
      </c>
      <c r="Q55" s="342">
        <f t="shared" si="8"/>
        <v>0</v>
      </c>
    </row>
    <row r="56" spans="1:17" x14ac:dyDescent="0.2">
      <c r="A56" s="338">
        <v>9932</v>
      </c>
      <c r="B56" s="339">
        <v>26</v>
      </c>
      <c r="C56" s="340">
        <f t="shared" si="6"/>
        <v>4.5557547226415638</v>
      </c>
      <c r="D56" s="171">
        <f>SUMIFS('Dual Credit Contact Hours'!F:F,'Dual Credit Contact Hours'!$A:$A,$A56,'Dual Credit Contact Hours'!$C:$C,$B56)</f>
        <v>0</v>
      </c>
      <c r="E56" s="171">
        <f>SUMIFS('Dual Credit Contact Hours'!G:G,'Dual Credit Contact Hours'!$A:$A,$A56,'Dual Credit Contact Hours'!$C:$C,$B56)</f>
        <v>0</v>
      </c>
      <c r="F56" s="171">
        <f>SUMIFS('Dual Credit Contact Hours'!H:H,'Dual Credit Contact Hours'!$A:$A,$A56,'Dual Credit Contact Hours'!$C:$C,$B56)</f>
        <v>0</v>
      </c>
      <c r="G56" s="171">
        <f>SUMIFS('Dual Credit Contact Hours'!I:I,'Dual Credit Contact Hours'!$A:$A,$A56,'Dual Credit Contact Hours'!$C:$C,$B56)</f>
        <v>0</v>
      </c>
      <c r="H56" s="171">
        <f>SUMIFS('Dual Credit Contact Hours'!J:J,'Dual Credit Contact Hours'!$A:$A,$A56,'Dual Credit Contact Hours'!$C:$C,$B56)</f>
        <v>0</v>
      </c>
      <c r="I56" s="171">
        <f>SUMIFS('Dual Credit Contact Hours'!K:K,'Dual Credit Contact Hours'!$A:$A,$A56,'Dual Credit Contact Hours'!$C:$C,$B56)</f>
        <v>0</v>
      </c>
      <c r="J56" s="171">
        <f>SUMIFS('Dual Credit Contact Hours'!L:L,'Dual Credit Contact Hours'!$A:$A,$A56,'Dual Credit Contact Hours'!$C:$C,$B56)</f>
        <v>0</v>
      </c>
      <c r="K56" s="171">
        <f>SUMIFS('Dual Credit Contact Hours'!M:M,'Dual Credit Contact Hours'!$A:$A,$A56,'Dual Credit Contact Hours'!$C:$C,$B56)</f>
        <v>0</v>
      </c>
      <c r="L56" s="341">
        <f t="shared" si="2"/>
        <v>0</v>
      </c>
      <c r="M56" s="341">
        <f t="shared" si="3"/>
        <v>0</v>
      </c>
      <c r="N56" s="341">
        <f t="shared" si="0"/>
        <v>0</v>
      </c>
      <c r="O56" s="341">
        <f t="shared" si="1"/>
        <v>0</v>
      </c>
      <c r="P56" s="342">
        <f t="shared" si="7"/>
        <v>0</v>
      </c>
      <c r="Q56" s="342">
        <f t="shared" si="8"/>
        <v>0</v>
      </c>
    </row>
    <row r="57" spans="1:17" x14ac:dyDescent="0.2">
      <c r="A57" s="338">
        <v>9932</v>
      </c>
      <c r="B57" s="339">
        <v>27</v>
      </c>
      <c r="C57" s="340">
        <f t="shared" si="6"/>
        <v>0</v>
      </c>
      <c r="D57" s="171">
        <f>SUMIFS('Dual Credit Contact Hours'!F:F,'Dual Credit Contact Hours'!$A:$A,$A57,'Dual Credit Contact Hours'!$C:$C,$B57)</f>
        <v>0</v>
      </c>
      <c r="E57" s="171">
        <f>SUMIFS('Dual Credit Contact Hours'!G:G,'Dual Credit Contact Hours'!$A:$A,$A57,'Dual Credit Contact Hours'!$C:$C,$B57)</f>
        <v>0</v>
      </c>
      <c r="F57" s="171">
        <f>SUMIFS('Dual Credit Contact Hours'!H:H,'Dual Credit Contact Hours'!$A:$A,$A57,'Dual Credit Contact Hours'!$C:$C,$B57)</f>
        <v>0</v>
      </c>
      <c r="G57" s="171">
        <f>SUMIFS('Dual Credit Contact Hours'!I:I,'Dual Credit Contact Hours'!$A:$A,$A57,'Dual Credit Contact Hours'!$C:$C,$B57)</f>
        <v>0</v>
      </c>
      <c r="H57" s="171">
        <f>SUMIFS('Dual Credit Contact Hours'!J:J,'Dual Credit Contact Hours'!$A:$A,$A57,'Dual Credit Contact Hours'!$C:$C,$B57)</f>
        <v>0</v>
      </c>
      <c r="I57" s="171">
        <f>SUMIFS('Dual Credit Contact Hours'!K:K,'Dual Credit Contact Hours'!$A:$A,$A57,'Dual Credit Contact Hours'!$C:$C,$B57)</f>
        <v>0</v>
      </c>
      <c r="J57" s="171">
        <f>SUMIFS('Dual Credit Contact Hours'!L:L,'Dual Credit Contact Hours'!$A:$A,$A57,'Dual Credit Contact Hours'!$C:$C,$B57)</f>
        <v>0</v>
      </c>
      <c r="K57" s="171">
        <f>SUMIFS('Dual Credit Contact Hours'!M:M,'Dual Credit Contact Hours'!$A:$A,$A57,'Dual Credit Contact Hours'!$C:$C,$B57)</f>
        <v>0</v>
      </c>
      <c r="L57" s="341">
        <f t="shared" si="2"/>
        <v>0</v>
      </c>
      <c r="M57" s="341">
        <f t="shared" si="3"/>
        <v>0</v>
      </c>
      <c r="N57" s="341">
        <f t="shared" si="0"/>
        <v>0</v>
      </c>
      <c r="O57" s="341">
        <f t="shared" si="1"/>
        <v>0</v>
      </c>
      <c r="P57" s="342">
        <f t="shared" si="7"/>
        <v>0</v>
      </c>
      <c r="Q57" s="342">
        <f t="shared" si="8"/>
        <v>0</v>
      </c>
    </row>
    <row r="58" spans="1:17" x14ac:dyDescent="0.2">
      <c r="A58" s="338">
        <v>109932</v>
      </c>
      <c r="B58" s="339">
        <v>1</v>
      </c>
      <c r="C58" s="340">
        <f t="shared" si="6"/>
        <v>3.8752124150023826</v>
      </c>
      <c r="D58" s="171">
        <f>SUMIFS('Dual Credit Contact Hours'!F:F,'Dual Credit Contact Hours'!$A:$A,$A58,'Dual Credit Contact Hours'!$C:$C,$B58)</f>
        <v>0</v>
      </c>
      <c r="E58" s="171">
        <f>SUMIFS('Dual Credit Contact Hours'!G:G,'Dual Credit Contact Hours'!$A:$A,$A58,'Dual Credit Contact Hours'!$C:$C,$B58)</f>
        <v>0</v>
      </c>
      <c r="F58" s="171">
        <f>SUMIFS('Dual Credit Contact Hours'!H:H,'Dual Credit Contact Hours'!$A:$A,$A58,'Dual Credit Contact Hours'!$C:$C,$B58)</f>
        <v>0</v>
      </c>
      <c r="G58" s="171">
        <f>SUMIFS('Dual Credit Contact Hours'!I:I,'Dual Credit Contact Hours'!$A:$A,$A58,'Dual Credit Contact Hours'!$C:$C,$B58)</f>
        <v>0</v>
      </c>
      <c r="H58" s="171">
        <f>SUMIFS('Dual Credit Contact Hours'!J:J,'Dual Credit Contact Hours'!$A:$A,$A58,'Dual Credit Contact Hours'!$C:$C,$B58)</f>
        <v>0</v>
      </c>
      <c r="I58" s="171">
        <f>SUMIFS('Dual Credit Contact Hours'!K:K,'Dual Credit Contact Hours'!$A:$A,$A58,'Dual Credit Contact Hours'!$C:$C,$B58)</f>
        <v>0</v>
      </c>
      <c r="J58" s="171">
        <f>SUMIFS('Dual Credit Contact Hours'!L:L,'Dual Credit Contact Hours'!$A:$A,$A58,'Dual Credit Contact Hours'!$C:$C,$B58)</f>
        <v>0</v>
      </c>
      <c r="K58" s="171">
        <f>SUMIFS('Dual Credit Contact Hours'!M:M,'Dual Credit Contact Hours'!$A:$A,$A58,'Dual Credit Contact Hours'!$C:$C,$B58)</f>
        <v>0</v>
      </c>
      <c r="L58" s="341">
        <f t="shared" si="2"/>
        <v>0</v>
      </c>
      <c r="M58" s="341">
        <f t="shared" si="3"/>
        <v>0</v>
      </c>
      <c r="N58" s="341">
        <f t="shared" si="0"/>
        <v>0</v>
      </c>
      <c r="O58" s="341">
        <f t="shared" si="1"/>
        <v>0</v>
      </c>
      <c r="P58" s="342">
        <f t="shared" si="4"/>
        <v>0</v>
      </c>
      <c r="Q58" s="342">
        <f t="shared" si="5"/>
        <v>0</v>
      </c>
    </row>
    <row r="59" spans="1:17" x14ac:dyDescent="0.2">
      <c r="A59" s="338">
        <v>109932</v>
      </c>
      <c r="B59" s="339">
        <v>2</v>
      </c>
      <c r="C59" s="340">
        <f t="shared" si="6"/>
        <v>4.4640754480373213</v>
      </c>
      <c r="D59" s="171">
        <f>SUMIFS('Dual Credit Contact Hours'!F:F,'Dual Credit Contact Hours'!$A:$A,$A59,'Dual Credit Contact Hours'!$C:$C,$B59)</f>
        <v>0</v>
      </c>
      <c r="E59" s="171">
        <f>SUMIFS('Dual Credit Contact Hours'!G:G,'Dual Credit Contact Hours'!$A:$A,$A59,'Dual Credit Contact Hours'!$C:$C,$B59)</f>
        <v>0</v>
      </c>
      <c r="F59" s="171">
        <f>SUMIFS('Dual Credit Contact Hours'!H:H,'Dual Credit Contact Hours'!$A:$A,$A59,'Dual Credit Contact Hours'!$C:$C,$B59)</f>
        <v>0</v>
      </c>
      <c r="G59" s="171">
        <f>SUMIFS('Dual Credit Contact Hours'!I:I,'Dual Credit Contact Hours'!$A:$A,$A59,'Dual Credit Contact Hours'!$C:$C,$B59)</f>
        <v>0</v>
      </c>
      <c r="H59" s="171">
        <f>SUMIFS('Dual Credit Contact Hours'!J:J,'Dual Credit Contact Hours'!$A:$A,$A59,'Dual Credit Contact Hours'!$C:$C,$B59)</f>
        <v>0</v>
      </c>
      <c r="I59" s="171">
        <f>SUMIFS('Dual Credit Contact Hours'!K:K,'Dual Credit Contact Hours'!$A:$A,$A59,'Dual Credit Contact Hours'!$C:$C,$B59)</f>
        <v>0</v>
      </c>
      <c r="J59" s="171">
        <f>SUMIFS('Dual Credit Contact Hours'!L:L,'Dual Credit Contact Hours'!$A:$A,$A59,'Dual Credit Contact Hours'!$C:$C,$B59)</f>
        <v>0</v>
      </c>
      <c r="K59" s="171">
        <f>SUMIFS('Dual Credit Contact Hours'!M:M,'Dual Credit Contact Hours'!$A:$A,$A59,'Dual Credit Contact Hours'!$C:$C,$B59)</f>
        <v>0</v>
      </c>
      <c r="L59" s="341">
        <f t="shared" si="2"/>
        <v>0</v>
      </c>
      <c r="M59" s="341">
        <f t="shared" si="3"/>
        <v>0</v>
      </c>
      <c r="N59" s="341">
        <f t="shared" si="0"/>
        <v>0</v>
      </c>
      <c r="O59" s="341">
        <f t="shared" si="1"/>
        <v>0</v>
      </c>
      <c r="P59" s="342">
        <f t="shared" si="4"/>
        <v>0</v>
      </c>
      <c r="Q59" s="342">
        <f t="shared" si="5"/>
        <v>0</v>
      </c>
    </row>
    <row r="60" spans="1:17" x14ac:dyDescent="0.2">
      <c r="A60" s="338">
        <v>109932</v>
      </c>
      <c r="B60" s="339">
        <v>3</v>
      </c>
      <c r="C60" s="340">
        <f t="shared" si="6"/>
        <v>3.7659025106665558</v>
      </c>
      <c r="D60" s="171">
        <f>SUMIFS('Dual Credit Contact Hours'!F:F,'Dual Credit Contact Hours'!$A:$A,$A60,'Dual Credit Contact Hours'!$C:$C,$B60)</f>
        <v>0</v>
      </c>
      <c r="E60" s="171">
        <f>SUMIFS('Dual Credit Contact Hours'!G:G,'Dual Credit Contact Hours'!$A:$A,$A60,'Dual Credit Contact Hours'!$C:$C,$B60)</f>
        <v>0</v>
      </c>
      <c r="F60" s="171">
        <f>SUMIFS('Dual Credit Contact Hours'!H:H,'Dual Credit Contact Hours'!$A:$A,$A60,'Dual Credit Contact Hours'!$C:$C,$B60)</f>
        <v>0</v>
      </c>
      <c r="G60" s="171">
        <f>SUMIFS('Dual Credit Contact Hours'!I:I,'Dual Credit Contact Hours'!$A:$A,$A60,'Dual Credit Contact Hours'!$C:$C,$B60)</f>
        <v>0</v>
      </c>
      <c r="H60" s="171">
        <f>SUMIFS('Dual Credit Contact Hours'!J:J,'Dual Credit Contact Hours'!$A:$A,$A60,'Dual Credit Contact Hours'!$C:$C,$B60)</f>
        <v>0</v>
      </c>
      <c r="I60" s="171">
        <f>SUMIFS('Dual Credit Contact Hours'!K:K,'Dual Credit Contact Hours'!$A:$A,$A60,'Dual Credit Contact Hours'!$C:$C,$B60)</f>
        <v>0</v>
      </c>
      <c r="J60" s="171">
        <f>SUMIFS('Dual Credit Contact Hours'!L:L,'Dual Credit Contact Hours'!$A:$A,$A60,'Dual Credit Contact Hours'!$C:$C,$B60)</f>
        <v>0</v>
      </c>
      <c r="K60" s="171">
        <f>SUMIFS('Dual Credit Contact Hours'!M:M,'Dual Credit Contact Hours'!$A:$A,$A60,'Dual Credit Contact Hours'!$C:$C,$B60)</f>
        <v>0</v>
      </c>
      <c r="L60" s="341">
        <f t="shared" si="2"/>
        <v>0</v>
      </c>
      <c r="M60" s="341">
        <f t="shared" si="3"/>
        <v>0</v>
      </c>
      <c r="N60" s="341">
        <f t="shared" si="0"/>
        <v>0</v>
      </c>
      <c r="O60" s="341">
        <f t="shared" si="1"/>
        <v>0</v>
      </c>
      <c r="P60" s="342">
        <f t="shared" si="4"/>
        <v>0</v>
      </c>
      <c r="Q60" s="342">
        <f t="shared" si="5"/>
        <v>0</v>
      </c>
    </row>
    <row r="61" spans="1:17" x14ac:dyDescent="0.2">
      <c r="A61" s="338">
        <v>109932</v>
      </c>
      <c r="B61" s="339">
        <v>4</v>
      </c>
      <c r="C61" s="340">
        <f t="shared" si="6"/>
        <v>3.8011637701297256</v>
      </c>
      <c r="D61" s="171">
        <f>SUMIFS('Dual Credit Contact Hours'!F:F,'Dual Credit Contact Hours'!$A:$A,$A61,'Dual Credit Contact Hours'!$C:$C,$B61)</f>
        <v>0</v>
      </c>
      <c r="E61" s="171">
        <f>SUMIFS('Dual Credit Contact Hours'!G:G,'Dual Credit Contact Hours'!$A:$A,$A61,'Dual Credit Contact Hours'!$C:$C,$B61)</f>
        <v>0</v>
      </c>
      <c r="F61" s="171">
        <f>SUMIFS('Dual Credit Contact Hours'!H:H,'Dual Credit Contact Hours'!$A:$A,$A61,'Dual Credit Contact Hours'!$C:$C,$B61)</f>
        <v>0</v>
      </c>
      <c r="G61" s="171">
        <f>SUMIFS('Dual Credit Contact Hours'!I:I,'Dual Credit Contact Hours'!$A:$A,$A61,'Dual Credit Contact Hours'!$C:$C,$B61)</f>
        <v>0</v>
      </c>
      <c r="H61" s="171">
        <f>SUMIFS('Dual Credit Contact Hours'!J:J,'Dual Credit Contact Hours'!$A:$A,$A61,'Dual Credit Contact Hours'!$C:$C,$B61)</f>
        <v>5248</v>
      </c>
      <c r="I61" s="171">
        <f>SUMIFS('Dual Credit Contact Hours'!K:K,'Dual Credit Contact Hours'!$A:$A,$A61,'Dual Credit Contact Hours'!$C:$C,$B61)</f>
        <v>16736</v>
      </c>
      <c r="J61" s="171">
        <f>SUMIFS('Dual Credit Contact Hours'!L:L,'Dual Credit Contact Hours'!$A:$A,$A61,'Dual Credit Contact Hours'!$C:$C,$B61)</f>
        <v>0</v>
      </c>
      <c r="K61" s="171">
        <f>SUMIFS('Dual Credit Contact Hours'!M:M,'Dual Credit Contact Hours'!$A:$A,$A61,'Dual Credit Contact Hours'!$C:$C,$B61)</f>
        <v>0</v>
      </c>
      <c r="L61" s="341">
        <f t="shared" si="2"/>
        <v>0</v>
      </c>
      <c r="M61" s="341">
        <f t="shared" si="3"/>
        <v>21984</v>
      </c>
      <c r="N61" s="341">
        <f t="shared" si="0"/>
        <v>0</v>
      </c>
      <c r="O61" s="341">
        <f t="shared" si="1"/>
        <v>1673.6000000000001</v>
      </c>
      <c r="P61" s="342">
        <f t="shared" si="4"/>
        <v>0</v>
      </c>
      <c r="Q61" s="342">
        <f t="shared" si="5"/>
        <v>89926.412008220985</v>
      </c>
    </row>
    <row r="62" spans="1:17" x14ac:dyDescent="0.2">
      <c r="A62" s="338">
        <v>109932</v>
      </c>
      <c r="B62" s="339">
        <v>5</v>
      </c>
      <c r="C62" s="340">
        <f t="shared" si="6"/>
        <v>12.98672186028551</v>
      </c>
      <c r="D62" s="171">
        <f>SUMIFS('Dual Credit Contact Hours'!F:F,'Dual Credit Contact Hours'!$A:$A,$A62,'Dual Credit Contact Hours'!$C:$C,$B62)</f>
        <v>0</v>
      </c>
      <c r="E62" s="171">
        <f>SUMIFS('Dual Credit Contact Hours'!G:G,'Dual Credit Contact Hours'!$A:$A,$A62,'Dual Credit Contact Hours'!$C:$C,$B62)</f>
        <v>0</v>
      </c>
      <c r="F62" s="171">
        <f>SUMIFS('Dual Credit Contact Hours'!H:H,'Dual Credit Contact Hours'!$A:$A,$A62,'Dual Credit Contact Hours'!$C:$C,$B62)</f>
        <v>0</v>
      </c>
      <c r="G62" s="171">
        <f>SUMIFS('Dual Credit Contact Hours'!I:I,'Dual Credit Contact Hours'!$A:$A,$A62,'Dual Credit Contact Hours'!$C:$C,$B62)</f>
        <v>0</v>
      </c>
      <c r="H62" s="171">
        <f>SUMIFS('Dual Credit Contact Hours'!J:J,'Dual Credit Contact Hours'!$A:$A,$A62,'Dual Credit Contact Hours'!$C:$C,$B62)</f>
        <v>0</v>
      </c>
      <c r="I62" s="171">
        <f>SUMIFS('Dual Credit Contact Hours'!K:K,'Dual Credit Contact Hours'!$A:$A,$A62,'Dual Credit Contact Hours'!$C:$C,$B62)</f>
        <v>0</v>
      </c>
      <c r="J62" s="171">
        <f>SUMIFS('Dual Credit Contact Hours'!L:L,'Dual Credit Contact Hours'!$A:$A,$A62,'Dual Credit Contact Hours'!$C:$C,$B62)</f>
        <v>0</v>
      </c>
      <c r="K62" s="171">
        <f>SUMIFS('Dual Credit Contact Hours'!M:M,'Dual Credit Contact Hours'!$A:$A,$A62,'Dual Credit Contact Hours'!$C:$C,$B62)</f>
        <v>0</v>
      </c>
      <c r="L62" s="341">
        <f t="shared" si="2"/>
        <v>0</v>
      </c>
      <c r="M62" s="341">
        <f t="shared" si="3"/>
        <v>0</v>
      </c>
      <c r="N62" s="341">
        <f t="shared" si="0"/>
        <v>0</v>
      </c>
      <c r="O62" s="341">
        <f t="shared" si="1"/>
        <v>0</v>
      </c>
      <c r="P62" s="342">
        <f t="shared" si="4"/>
        <v>0</v>
      </c>
      <c r="Q62" s="342">
        <f t="shared" si="5"/>
        <v>0</v>
      </c>
    </row>
    <row r="63" spans="1:17" x14ac:dyDescent="0.2">
      <c r="A63" s="338">
        <v>109932</v>
      </c>
      <c r="B63" s="339">
        <v>6</v>
      </c>
      <c r="C63" s="340">
        <f t="shared" si="6"/>
        <v>4.6262772415679034</v>
      </c>
      <c r="D63" s="171">
        <f>SUMIFS('Dual Credit Contact Hours'!F:F,'Dual Credit Contact Hours'!$A:$A,$A63,'Dual Credit Contact Hours'!$C:$C,$B63)</f>
        <v>0</v>
      </c>
      <c r="E63" s="171">
        <f>SUMIFS('Dual Credit Contact Hours'!G:G,'Dual Credit Contact Hours'!$A:$A,$A63,'Dual Credit Contact Hours'!$C:$C,$B63)</f>
        <v>0</v>
      </c>
      <c r="F63" s="171">
        <f>SUMIFS('Dual Credit Contact Hours'!H:H,'Dual Credit Contact Hours'!$A:$A,$A63,'Dual Credit Contact Hours'!$C:$C,$B63)</f>
        <v>0</v>
      </c>
      <c r="G63" s="171">
        <f>SUMIFS('Dual Credit Contact Hours'!I:I,'Dual Credit Contact Hours'!$A:$A,$A63,'Dual Credit Contact Hours'!$C:$C,$B63)</f>
        <v>0</v>
      </c>
      <c r="H63" s="171">
        <f>SUMIFS('Dual Credit Contact Hours'!J:J,'Dual Credit Contact Hours'!$A:$A,$A63,'Dual Credit Contact Hours'!$C:$C,$B63)</f>
        <v>3936</v>
      </c>
      <c r="I63" s="171">
        <f>SUMIFS('Dual Credit Contact Hours'!K:K,'Dual Credit Contact Hours'!$A:$A,$A63,'Dual Credit Contact Hours'!$C:$C,$B63)</f>
        <v>0</v>
      </c>
      <c r="J63" s="171">
        <f>SUMIFS('Dual Credit Contact Hours'!L:L,'Dual Credit Contact Hours'!$A:$A,$A63,'Dual Credit Contact Hours'!$C:$C,$B63)</f>
        <v>0</v>
      </c>
      <c r="K63" s="171">
        <f>SUMIFS('Dual Credit Contact Hours'!M:M,'Dual Credit Contact Hours'!$A:$A,$A63,'Dual Credit Contact Hours'!$C:$C,$B63)</f>
        <v>0</v>
      </c>
      <c r="L63" s="341">
        <f t="shared" si="2"/>
        <v>0</v>
      </c>
      <c r="M63" s="341">
        <f t="shared" si="3"/>
        <v>3936</v>
      </c>
      <c r="N63" s="341">
        <f t="shared" si="0"/>
        <v>0</v>
      </c>
      <c r="O63" s="341">
        <f t="shared" si="1"/>
        <v>0</v>
      </c>
      <c r="P63" s="342">
        <f t="shared" si="4"/>
        <v>0</v>
      </c>
      <c r="Q63" s="342">
        <f t="shared" si="5"/>
        <v>18209.027222811266</v>
      </c>
    </row>
    <row r="64" spans="1:17" x14ac:dyDescent="0.2">
      <c r="A64" s="338">
        <v>109932</v>
      </c>
      <c r="B64" s="339">
        <v>7</v>
      </c>
      <c r="C64" s="340">
        <f t="shared" si="6"/>
        <v>4.8660538059174598</v>
      </c>
      <c r="D64" s="171">
        <f>SUMIFS('Dual Credit Contact Hours'!F:F,'Dual Credit Contact Hours'!$A:$A,$A64,'Dual Credit Contact Hours'!$C:$C,$B64)</f>
        <v>0</v>
      </c>
      <c r="E64" s="171">
        <f>SUMIFS('Dual Credit Contact Hours'!G:G,'Dual Credit Contact Hours'!$A:$A,$A64,'Dual Credit Contact Hours'!$C:$C,$B64)</f>
        <v>0</v>
      </c>
      <c r="F64" s="171">
        <f>SUMIFS('Dual Credit Contact Hours'!H:H,'Dual Credit Contact Hours'!$A:$A,$A64,'Dual Credit Contact Hours'!$C:$C,$B64)</f>
        <v>0</v>
      </c>
      <c r="G64" s="171">
        <f>SUMIFS('Dual Credit Contact Hours'!I:I,'Dual Credit Contact Hours'!$A:$A,$A64,'Dual Credit Contact Hours'!$C:$C,$B64)</f>
        <v>0</v>
      </c>
      <c r="H64" s="171">
        <f>SUMIFS('Dual Credit Contact Hours'!J:J,'Dual Credit Contact Hours'!$A:$A,$A64,'Dual Credit Contact Hours'!$C:$C,$B64)</f>
        <v>0</v>
      </c>
      <c r="I64" s="171">
        <f>SUMIFS('Dual Credit Contact Hours'!K:K,'Dual Credit Contact Hours'!$A:$A,$A64,'Dual Credit Contact Hours'!$C:$C,$B64)</f>
        <v>4416</v>
      </c>
      <c r="J64" s="171">
        <f>SUMIFS('Dual Credit Contact Hours'!L:L,'Dual Credit Contact Hours'!$A:$A,$A64,'Dual Credit Contact Hours'!$C:$C,$B64)</f>
        <v>0</v>
      </c>
      <c r="K64" s="171">
        <f>SUMIFS('Dual Credit Contact Hours'!M:M,'Dual Credit Contact Hours'!$A:$A,$A64,'Dual Credit Contact Hours'!$C:$C,$B64)</f>
        <v>0</v>
      </c>
      <c r="L64" s="341">
        <f t="shared" si="2"/>
        <v>0</v>
      </c>
      <c r="M64" s="341">
        <f t="shared" si="3"/>
        <v>4416</v>
      </c>
      <c r="N64" s="341">
        <f t="shared" si="0"/>
        <v>0</v>
      </c>
      <c r="O64" s="341">
        <f t="shared" si="1"/>
        <v>441.6</v>
      </c>
      <c r="P64" s="342">
        <f t="shared" si="4"/>
        <v>0</v>
      </c>
      <c r="Q64" s="342">
        <f t="shared" si="5"/>
        <v>23637.342967624656</v>
      </c>
    </row>
    <row r="65" spans="1:17" x14ac:dyDescent="0.2">
      <c r="A65" s="338">
        <v>109932</v>
      </c>
      <c r="B65" s="339">
        <v>8</v>
      </c>
      <c r="C65" s="340">
        <f t="shared" si="6"/>
        <v>4.8942628134879955</v>
      </c>
      <c r="D65" s="171">
        <f>SUMIFS('Dual Credit Contact Hours'!F:F,'Dual Credit Contact Hours'!$A:$A,$A65,'Dual Credit Contact Hours'!$C:$C,$B65)</f>
        <v>0</v>
      </c>
      <c r="E65" s="171">
        <f>SUMIFS('Dual Credit Contact Hours'!G:G,'Dual Credit Contact Hours'!$A:$A,$A65,'Dual Credit Contact Hours'!$C:$C,$B65)</f>
        <v>0</v>
      </c>
      <c r="F65" s="171">
        <f>SUMIFS('Dual Credit Contact Hours'!H:H,'Dual Credit Contact Hours'!$A:$A,$A65,'Dual Credit Contact Hours'!$C:$C,$B65)</f>
        <v>0</v>
      </c>
      <c r="G65" s="171">
        <f>SUMIFS('Dual Credit Contact Hours'!I:I,'Dual Credit Contact Hours'!$A:$A,$A65,'Dual Credit Contact Hours'!$C:$C,$B65)</f>
        <v>0</v>
      </c>
      <c r="H65" s="171">
        <f>SUMIFS('Dual Credit Contact Hours'!J:J,'Dual Credit Contact Hours'!$A:$A,$A65,'Dual Credit Contact Hours'!$C:$C,$B65)</f>
        <v>1280</v>
      </c>
      <c r="I65" s="171">
        <f>SUMIFS('Dual Credit Contact Hours'!K:K,'Dual Credit Contact Hours'!$A:$A,$A65,'Dual Credit Contact Hours'!$C:$C,$B65)</f>
        <v>0</v>
      </c>
      <c r="J65" s="171">
        <f>SUMIFS('Dual Credit Contact Hours'!L:L,'Dual Credit Contact Hours'!$A:$A,$A65,'Dual Credit Contact Hours'!$C:$C,$B65)</f>
        <v>0</v>
      </c>
      <c r="K65" s="171">
        <f>SUMIFS('Dual Credit Contact Hours'!M:M,'Dual Credit Contact Hours'!$A:$A,$A65,'Dual Credit Contact Hours'!$C:$C,$B65)</f>
        <v>0</v>
      </c>
      <c r="L65" s="341">
        <f t="shared" si="2"/>
        <v>0</v>
      </c>
      <c r="M65" s="341">
        <f t="shared" si="3"/>
        <v>1280</v>
      </c>
      <c r="N65" s="341">
        <f t="shared" si="0"/>
        <v>0</v>
      </c>
      <c r="O65" s="341">
        <f t="shared" si="1"/>
        <v>0</v>
      </c>
      <c r="P65" s="342">
        <f t="shared" si="4"/>
        <v>0</v>
      </c>
      <c r="Q65" s="342">
        <f t="shared" si="5"/>
        <v>6264.656401264634</v>
      </c>
    </row>
    <row r="66" spans="1:17" x14ac:dyDescent="0.2">
      <c r="A66" s="338">
        <v>109932</v>
      </c>
      <c r="B66" s="339">
        <v>9</v>
      </c>
      <c r="C66" s="340">
        <f t="shared" si="6"/>
        <v>4.3759222993793969</v>
      </c>
      <c r="D66" s="171">
        <f>SUMIFS('Dual Credit Contact Hours'!F:F,'Dual Credit Contact Hours'!$A:$A,$A66,'Dual Credit Contact Hours'!$C:$C,$B66)</f>
        <v>0</v>
      </c>
      <c r="E66" s="171">
        <f>SUMIFS('Dual Credit Contact Hours'!G:G,'Dual Credit Contact Hours'!$A:$A,$A66,'Dual Credit Contact Hours'!$C:$C,$B66)</f>
        <v>0</v>
      </c>
      <c r="F66" s="171">
        <f>SUMIFS('Dual Credit Contact Hours'!H:H,'Dual Credit Contact Hours'!$A:$A,$A66,'Dual Credit Contact Hours'!$C:$C,$B66)</f>
        <v>0</v>
      </c>
      <c r="G66" s="171">
        <f>SUMIFS('Dual Credit Contact Hours'!I:I,'Dual Credit Contact Hours'!$A:$A,$A66,'Dual Credit Contact Hours'!$C:$C,$B66)</f>
        <v>0</v>
      </c>
      <c r="H66" s="171">
        <f>SUMIFS('Dual Credit Contact Hours'!J:J,'Dual Credit Contact Hours'!$A:$A,$A66,'Dual Credit Contact Hours'!$C:$C,$B66)</f>
        <v>336</v>
      </c>
      <c r="I66" s="171">
        <f>SUMIFS('Dual Credit Contact Hours'!K:K,'Dual Credit Contact Hours'!$A:$A,$A66,'Dual Credit Contact Hours'!$C:$C,$B66)</f>
        <v>0</v>
      </c>
      <c r="J66" s="171">
        <f>SUMIFS('Dual Credit Contact Hours'!L:L,'Dual Credit Contact Hours'!$A:$A,$A66,'Dual Credit Contact Hours'!$C:$C,$B66)</f>
        <v>0</v>
      </c>
      <c r="K66" s="171">
        <f>SUMIFS('Dual Credit Contact Hours'!M:M,'Dual Credit Contact Hours'!$A:$A,$A66,'Dual Credit Contact Hours'!$C:$C,$B66)</f>
        <v>0</v>
      </c>
      <c r="L66" s="341">
        <f t="shared" si="2"/>
        <v>0</v>
      </c>
      <c r="M66" s="341">
        <f t="shared" si="3"/>
        <v>336</v>
      </c>
      <c r="N66" s="341">
        <f t="shared" si="0"/>
        <v>0</v>
      </c>
      <c r="O66" s="341">
        <f t="shared" si="1"/>
        <v>0</v>
      </c>
      <c r="P66" s="342">
        <f t="shared" si="4"/>
        <v>0</v>
      </c>
      <c r="Q66" s="342">
        <f t="shared" si="5"/>
        <v>1470.3098925914774</v>
      </c>
    </row>
    <row r="67" spans="1:17" x14ac:dyDescent="0.2">
      <c r="A67" s="338">
        <v>109932</v>
      </c>
      <c r="B67" s="339">
        <v>10</v>
      </c>
      <c r="C67" s="340">
        <f t="shared" si="6"/>
        <v>6.2553474287663571</v>
      </c>
      <c r="D67" s="171">
        <f>SUMIFS('Dual Credit Contact Hours'!F:F,'Dual Credit Contact Hours'!$A:$A,$A67,'Dual Credit Contact Hours'!$C:$C,$B67)</f>
        <v>0</v>
      </c>
      <c r="E67" s="171">
        <f>SUMIFS('Dual Credit Contact Hours'!G:G,'Dual Credit Contact Hours'!$A:$A,$A67,'Dual Credit Contact Hours'!$C:$C,$B67)</f>
        <v>0</v>
      </c>
      <c r="F67" s="171">
        <f>SUMIFS('Dual Credit Contact Hours'!H:H,'Dual Credit Contact Hours'!$A:$A,$A67,'Dual Credit Contact Hours'!$C:$C,$B67)</f>
        <v>0</v>
      </c>
      <c r="G67" s="171">
        <f>SUMIFS('Dual Credit Contact Hours'!I:I,'Dual Credit Contact Hours'!$A:$A,$A67,'Dual Credit Contact Hours'!$C:$C,$B67)</f>
        <v>0</v>
      </c>
      <c r="H67" s="171">
        <f>SUMIFS('Dual Credit Contact Hours'!J:J,'Dual Credit Contact Hours'!$A:$A,$A67,'Dual Credit Contact Hours'!$C:$C,$B67)</f>
        <v>0</v>
      </c>
      <c r="I67" s="171">
        <f>SUMIFS('Dual Credit Contact Hours'!K:K,'Dual Credit Contact Hours'!$A:$A,$A67,'Dual Credit Contact Hours'!$C:$C,$B67)</f>
        <v>0</v>
      </c>
      <c r="J67" s="171">
        <f>SUMIFS('Dual Credit Contact Hours'!L:L,'Dual Credit Contact Hours'!$A:$A,$A67,'Dual Credit Contact Hours'!$C:$C,$B67)</f>
        <v>0</v>
      </c>
      <c r="K67" s="171">
        <f>SUMIFS('Dual Credit Contact Hours'!M:M,'Dual Credit Contact Hours'!$A:$A,$A67,'Dual Credit Contact Hours'!$C:$C,$B67)</f>
        <v>0</v>
      </c>
      <c r="L67" s="341">
        <f t="shared" si="2"/>
        <v>0</v>
      </c>
      <c r="M67" s="341">
        <f t="shared" si="3"/>
        <v>0</v>
      </c>
      <c r="N67" s="341">
        <f t="shared" si="0"/>
        <v>0</v>
      </c>
      <c r="O67" s="341">
        <f t="shared" si="1"/>
        <v>0</v>
      </c>
      <c r="P67" s="342">
        <f t="shared" si="4"/>
        <v>0</v>
      </c>
      <c r="Q67" s="342">
        <f t="shared" si="5"/>
        <v>0</v>
      </c>
    </row>
    <row r="68" spans="1:17" x14ac:dyDescent="0.2">
      <c r="A68" s="338">
        <v>109932</v>
      </c>
      <c r="B68" s="339">
        <v>11</v>
      </c>
      <c r="C68" s="340">
        <f t="shared" si="6"/>
        <v>4.4605493220910049</v>
      </c>
      <c r="D68" s="171">
        <f>SUMIFS('Dual Credit Contact Hours'!F:F,'Dual Credit Contact Hours'!$A:$A,$A68,'Dual Credit Contact Hours'!$C:$C,$B68)</f>
        <v>0</v>
      </c>
      <c r="E68" s="171">
        <f>SUMIFS('Dual Credit Contact Hours'!G:G,'Dual Credit Contact Hours'!$A:$A,$A68,'Dual Credit Contact Hours'!$C:$C,$B68)</f>
        <v>0</v>
      </c>
      <c r="F68" s="171">
        <f>SUMIFS('Dual Credit Contact Hours'!H:H,'Dual Credit Contact Hours'!$A:$A,$A68,'Dual Credit Contact Hours'!$C:$C,$B68)</f>
        <v>0</v>
      </c>
      <c r="G68" s="171">
        <f>SUMIFS('Dual Credit Contact Hours'!I:I,'Dual Credit Contact Hours'!$A:$A,$A68,'Dual Credit Contact Hours'!$C:$C,$B68)</f>
        <v>0</v>
      </c>
      <c r="H68" s="171">
        <f>SUMIFS('Dual Credit Contact Hours'!J:J,'Dual Credit Contact Hours'!$A:$A,$A68,'Dual Credit Contact Hours'!$C:$C,$B68)</f>
        <v>0</v>
      </c>
      <c r="I68" s="171">
        <f>SUMIFS('Dual Credit Contact Hours'!K:K,'Dual Credit Contact Hours'!$A:$A,$A68,'Dual Credit Contact Hours'!$C:$C,$B68)</f>
        <v>5568</v>
      </c>
      <c r="J68" s="171">
        <f>SUMIFS('Dual Credit Contact Hours'!L:L,'Dual Credit Contact Hours'!$A:$A,$A68,'Dual Credit Contact Hours'!$C:$C,$B68)</f>
        <v>0</v>
      </c>
      <c r="K68" s="171">
        <f>SUMIFS('Dual Credit Contact Hours'!M:M,'Dual Credit Contact Hours'!$A:$A,$A68,'Dual Credit Contact Hours'!$C:$C,$B68)</f>
        <v>0</v>
      </c>
      <c r="L68" s="341">
        <f t="shared" si="2"/>
        <v>0</v>
      </c>
      <c r="M68" s="341">
        <f t="shared" si="3"/>
        <v>5568</v>
      </c>
      <c r="N68" s="341">
        <f t="shared" ref="N68:N131" si="9">IF(B68&lt;28,E68+F68,0)*0.1</f>
        <v>0</v>
      </c>
      <c r="O68" s="341">
        <f t="shared" ref="O68:O131" si="10">IF(B68&lt;28,I68+K68,0)*0.1</f>
        <v>556.80000000000007</v>
      </c>
      <c r="P68" s="342">
        <f t="shared" si="4"/>
        <v>0</v>
      </c>
      <c r="Q68" s="342">
        <f t="shared" si="5"/>
        <v>27319.972487942989</v>
      </c>
    </row>
    <row r="69" spans="1:17" x14ac:dyDescent="0.2">
      <c r="A69" s="338">
        <v>109932</v>
      </c>
      <c r="B69" s="339">
        <v>12</v>
      </c>
      <c r="C69" s="340">
        <f t="shared" si="6"/>
        <v>3.9175259263581865</v>
      </c>
      <c r="D69" s="171">
        <f>SUMIFS('Dual Credit Contact Hours'!F:F,'Dual Credit Contact Hours'!$A:$A,$A69,'Dual Credit Contact Hours'!$C:$C,$B69)</f>
        <v>0</v>
      </c>
      <c r="E69" s="171">
        <f>SUMIFS('Dual Credit Contact Hours'!G:G,'Dual Credit Contact Hours'!$A:$A,$A69,'Dual Credit Contact Hours'!$C:$C,$B69)</f>
        <v>0</v>
      </c>
      <c r="F69" s="171">
        <f>SUMIFS('Dual Credit Contact Hours'!H:H,'Dual Credit Contact Hours'!$A:$A,$A69,'Dual Credit Contact Hours'!$C:$C,$B69)</f>
        <v>0</v>
      </c>
      <c r="G69" s="171">
        <f>SUMIFS('Dual Credit Contact Hours'!I:I,'Dual Credit Contact Hours'!$A:$A,$A69,'Dual Credit Contact Hours'!$C:$C,$B69)</f>
        <v>0</v>
      </c>
      <c r="H69" s="171">
        <f>SUMIFS('Dual Credit Contact Hours'!J:J,'Dual Credit Contact Hours'!$A:$A,$A69,'Dual Credit Contact Hours'!$C:$C,$B69)</f>
        <v>0</v>
      </c>
      <c r="I69" s="171">
        <f>SUMIFS('Dual Credit Contact Hours'!K:K,'Dual Credit Contact Hours'!$A:$A,$A69,'Dual Credit Contact Hours'!$C:$C,$B69)</f>
        <v>0</v>
      </c>
      <c r="J69" s="171">
        <f>SUMIFS('Dual Credit Contact Hours'!L:L,'Dual Credit Contact Hours'!$A:$A,$A69,'Dual Credit Contact Hours'!$C:$C,$B69)</f>
        <v>0</v>
      </c>
      <c r="K69" s="171">
        <f>SUMIFS('Dual Credit Contact Hours'!M:M,'Dual Credit Contact Hours'!$A:$A,$A69,'Dual Credit Contact Hours'!$C:$C,$B69)</f>
        <v>0</v>
      </c>
      <c r="L69" s="341">
        <f t="shared" si="2"/>
        <v>0</v>
      </c>
      <c r="M69" s="341">
        <f t="shared" si="3"/>
        <v>0</v>
      </c>
      <c r="N69" s="341">
        <f t="shared" si="9"/>
        <v>0</v>
      </c>
      <c r="O69" s="341">
        <f t="shared" si="10"/>
        <v>0</v>
      </c>
      <c r="P69" s="342">
        <f t="shared" ref="P69:P132" si="11">(L69+N69)*C69</f>
        <v>0</v>
      </c>
      <c r="Q69" s="342">
        <f t="shared" ref="Q69:Q132" si="12">(M69+O69)*C69</f>
        <v>0</v>
      </c>
    </row>
    <row r="70" spans="1:17" x14ac:dyDescent="0.2">
      <c r="A70" s="338">
        <v>109932</v>
      </c>
      <c r="B70" s="339">
        <v>13</v>
      </c>
      <c r="C70" s="340">
        <f t="shared" si="6"/>
        <v>3.8046898960760425</v>
      </c>
      <c r="D70" s="171">
        <f>SUMIFS('Dual Credit Contact Hours'!F:F,'Dual Credit Contact Hours'!$A:$A,$A70,'Dual Credit Contact Hours'!$C:$C,$B70)</f>
        <v>0</v>
      </c>
      <c r="E70" s="171">
        <f>SUMIFS('Dual Credit Contact Hours'!G:G,'Dual Credit Contact Hours'!$A:$A,$A70,'Dual Credit Contact Hours'!$C:$C,$B70)</f>
        <v>0</v>
      </c>
      <c r="F70" s="171">
        <f>SUMIFS('Dual Credit Contact Hours'!H:H,'Dual Credit Contact Hours'!$A:$A,$A70,'Dual Credit Contact Hours'!$C:$C,$B70)</f>
        <v>0</v>
      </c>
      <c r="G70" s="171">
        <f>SUMIFS('Dual Credit Contact Hours'!I:I,'Dual Credit Contact Hours'!$A:$A,$A70,'Dual Credit Contact Hours'!$C:$C,$B70)</f>
        <v>0</v>
      </c>
      <c r="H70" s="171">
        <f>SUMIFS('Dual Credit Contact Hours'!J:J,'Dual Credit Contact Hours'!$A:$A,$A70,'Dual Credit Contact Hours'!$C:$C,$B70)</f>
        <v>0</v>
      </c>
      <c r="I70" s="171">
        <f>SUMIFS('Dual Credit Contact Hours'!K:K,'Dual Credit Contact Hours'!$A:$A,$A70,'Dual Credit Contact Hours'!$C:$C,$B70)</f>
        <v>0</v>
      </c>
      <c r="J70" s="171">
        <f>SUMIFS('Dual Credit Contact Hours'!L:L,'Dual Credit Contact Hours'!$A:$A,$A70,'Dual Credit Contact Hours'!$C:$C,$B70)</f>
        <v>0</v>
      </c>
      <c r="K70" s="171">
        <f>SUMIFS('Dual Credit Contact Hours'!M:M,'Dual Credit Contact Hours'!$A:$A,$A70,'Dual Credit Contact Hours'!$C:$C,$B70)</f>
        <v>0</v>
      </c>
      <c r="L70" s="341">
        <f t="shared" si="2"/>
        <v>0</v>
      </c>
      <c r="M70" s="341">
        <f t="shared" si="3"/>
        <v>0</v>
      </c>
      <c r="N70" s="341">
        <f t="shared" si="9"/>
        <v>0</v>
      </c>
      <c r="O70" s="341">
        <f t="shared" si="10"/>
        <v>0</v>
      </c>
      <c r="P70" s="342">
        <f t="shared" si="11"/>
        <v>0</v>
      </c>
      <c r="Q70" s="342">
        <f t="shared" si="12"/>
        <v>0</v>
      </c>
    </row>
    <row r="71" spans="1:17" x14ac:dyDescent="0.2">
      <c r="A71" s="338">
        <v>109932</v>
      </c>
      <c r="B71" s="339">
        <v>14</v>
      </c>
      <c r="C71" s="340">
        <f t="shared" si="6"/>
        <v>6.0966717611820922</v>
      </c>
      <c r="D71" s="171">
        <f>SUMIFS('Dual Credit Contact Hours'!F:F,'Dual Credit Contact Hours'!$A:$A,$A71,'Dual Credit Contact Hours'!$C:$C,$B71)</f>
        <v>0</v>
      </c>
      <c r="E71" s="171">
        <f>SUMIFS('Dual Credit Contact Hours'!G:G,'Dual Credit Contact Hours'!$A:$A,$A71,'Dual Credit Contact Hours'!$C:$C,$B71)</f>
        <v>0</v>
      </c>
      <c r="F71" s="171">
        <f>SUMIFS('Dual Credit Contact Hours'!H:H,'Dual Credit Contact Hours'!$A:$A,$A71,'Dual Credit Contact Hours'!$C:$C,$B71)</f>
        <v>0</v>
      </c>
      <c r="G71" s="171">
        <f>SUMIFS('Dual Credit Contact Hours'!I:I,'Dual Credit Contact Hours'!$A:$A,$A71,'Dual Credit Contact Hours'!$C:$C,$B71)</f>
        <v>0</v>
      </c>
      <c r="H71" s="171">
        <f>SUMIFS('Dual Credit Contact Hours'!J:J,'Dual Credit Contact Hours'!$A:$A,$A71,'Dual Credit Contact Hours'!$C:$C,$B71)</f>
        <v>0</v>
      </c>
      <c r="I71" s="171">
        <f>SUMIFS('Dual Credit Contact Hours'!K:K,'Dual Credit Contact Hours'!$A:$A,$A71,'Dual Credit Contact Hours'!$C:$C,$B71)</f>
        <v>0</v>
      </c>
      <c r="J71" s="171">
        <f>SUMIFS('Dual Credit Contact Hours'!L:L,'Dual Credit Contact Hours'!$A:$A,$A71,'Dual Credit Contact Hours'!$C:$C,$B71)</f>
        <v>0</v>
      </c>
      <c r="K71" s="171">
        <f>SUMIFS('Dual Credit Contact Hours'!M:M,'Dual Credit Contact Hours'!$A:$A,$A71,'Dual Credit Contact Hours'!$C:$C,$B71)</f>
        <v>0</v>
      </c>
      <c r="L71" s="341">
        <f t="shared" si="2"/>
        <v>0</v>
      </c>
      <c r="M71" s="341">
        <f t="shared" si="3"/>
        <v>0</v>
      </c>
      <c r="N71" s="341">
        <f t="shared" si="9"/>
        <v>0</v>
      </c>
      <c r="O71" s="341">
        <f t="shared" si="10"/>
        <v>0</v>
      </c>
      <c r="P71" s="342">
        <f t="shared" si="11"/>
        <v>0</v>
      </c>
      <c r="Q71" s="342">
        <f t="shared" si="12"/>
        <v>0</v>
      </c>
    </row>
    <row r="72" spans="1:17" x14ac:dyDescent="0.2">
      <c r="A72" s="338">
        <v>109932</v>
      </c>
      <c r="B72" s="339">
        <v>15</v>
      </c>
      <c r="C72" s="340">
        <f t="shared" si="6"/>
        <v>8.8928896366114731</v>
      </c>
      <c r="D72" s="171">
        <f>SUMIFS('Dual Credit Contact Hours'!F:F,'Dual Credit Contact Hours'!$A:$A,$A72,'Dual Credit Contact Hours'!$C:$C,$B72)</f>
        <v>0</v>
      </c>
      <c r="E72" s="171">
        <f>SUMIFS('Dual Credit Contact Hours'!G:G,'Dual Credit Contact Hours'!$A:$A,$A72,'Dual Credit Contact Hours'!$C:$C,$B72)</f>
        <v>0</v>
      </c>
      <c r="F72" s="171">
        <f>SUMIFS('Dual Credit Contact Hours'!H:H,'Dual Credit Contact Hours'!$A:$A,$A72,'Dual Credit Contact Hours'!$C:$C,$B72)</f>
        <v>0</v>
      </c>
      <c r="G72" s="171">
        <f>SUMIFS('Dual Credit Contact Hours'!I:I,'Dual Credit Contact Hours'!$A:$A,$A72,'Dual Credit Contact Hours'!$C:$C,$B72)</f>
        <v>0</v>
      </c>
      <c r="H72" s="171">
        <f>SUMIFS('Dual Credit Contact Hours'!J:J,'Dual Credit Contact Hours'!$A:$A,$A72,'Dual Credit Contact Hours'!$C:$C,$B72)</f>
        <v>0</v>
      </c>
      <c r="I72" s="171">
        <f>SUMIFS('Dual Credit Contact Hours'!K:K,'Dual Credit Contact Hours'!$A:$A,$A72,'Dual Credit Contact Hours'!$C:$C,$B72)</f>
        <v>0</v>
      </c>
      <c r="J72" s="171">
        <f>SUMIFS('Dual Credit Contact Hours'!L:L,'Dual Credit Contact Hours'!$A:$A,$A72,'Dual Credit Contact Hours'!$C:$C,$B72)</f>
        <v>0</v>
      </c>
      <c r="K72" s="171">
        <f>SUMIFS('Dual Credit Contact Hours'!M:M,'Dual Credit Contact Hours'!$A:$A,$A72,'Dual Credit Contact Hours'!$C:$C,$B72)</f>
        <v>0</v>
      </c>
      <c r="L72" s="341">
        <f t="shared" si="2"/>
        <v>0</v>
      </c>
      <c r="M72" s="341">
        <f t="shared" si="3"/>
        <v>0</v>
      </c>
      <c r="N72" s="341">
        <f t="shared" si="9"/>
        <v>0</v>
      </c>
      <c r="O72" s="341">
        <f t="shared" si="10"/>
        <v>0</v>
      </c>
      <c r="P72" s="342">
        <f t="shared" si="11"/>
        <v>0</v>
      </c>
      <c r="Q72" s="342">
        <f t="shared" si="12"/>
        <v>0</v>
      </c>
    </row>
    <row r="73" spans="1:17" x14ac:dyDescent="0.2">
      <c r="A73" s="338">
        <v>109932</v>
      </c>
      <c r="B73" s="339">
        <v>16</v>
      </c>
      <c r="C73" s="340">
        <f t="shared" si="6"/>
        <v>5.0987781183743817</v>
      </c>
      <c r="D73" s="171">
        <f>SUMIFS('Dual Credit Contact Hours'!F:F,'Dual Credit Contact Hours'!$A:$A,$A73,'Dual Credit Contact Hours'!$C:$C,$B73)</f>
        <v>0</v>
      </c>
      <c r="E73" s="171">
        <f>SUMIFS('Dual Credit Contact Hours'!G:G,'Dual Credit Contact Hours'!$A:$A,$A73,'Dual Credit Contact Hours'!$C:$C,$B73)</f>
        <v>0</v>
      </c>
      <c r="F73" s="171">
        <f>SUMIFS('Dual Credit Contact Hours'!H:H,'Dual Credit Contact Hours'!$A:$A,$A73,'Dual Credit Contact Hours'!$C:$C,$B73)</f>
        <v>0</v>
      </c>
      <c r="G73" s="171">
        <f>SUMIFS('Dual Credit Contact Hours'!I:I,'Dual Credit Contact Hours'!$A:$A,$A73,'Dual Credit Contact Hours'!$C:$C,$B73)</f>
        <v>0</v>
      </c>
      <c r="H73" s="171">
        <f>SUMIFS('Dual Credit Contact Hours'!J:J,'Dual Credit Contact Hours'!$A:$A,$A73,'Dual Credit Contact Hours'!$C:$C,$B73)</f>
        <v>0</v>
      </c>
      <c r="I73" s="171">
        <f>SUMIFS('Dual Credit Contact Hours'!K:K,'Dual Credit Contact Hours'!$A:$A,$A73,'Dual Credit Contact Hours'!$C:$C,$B73)</f>
        <v>5760</v>
      </c>
      <c r="J73" s="171">
        <f>SUMIFS('Dual Credit Contact Hours'!L:L,'Dual Credit Contact Hours'!$A:$A,$A73,'Dual Credit Contact Hours'!$C:$C,$B73)</f>
        <v>0</v>
      </c>
      <c r="K73" s="171">
        <f>SUMIFS('Dual Credit Contact Hours'!M:M,'Dual Credit Contact Hours'!$A:$A,$A73,'Dual Credit Contact Hours'!$C:$C,$B73)</f>
        <v>0</v>
      </c>
      <c r="L73" s="341">
        <f t="shared" si="2"/>
        <v>0</v>
      </c>
      <c r="M73" s="341">
        <f t="shared" si="3"/>
        <v>5760</v>
      </c>
      <c r="N73" s="341">
        <f t="shared" si="9"/>
        <v>0</v>
      </c>
      <c r="O73" s="341">
        <f t="shared" si="10"/>
        <v>576</v>
      </c>
      <c r="P73" s="342">
        <f t="shared" si="11"/>
        <v>0</v>
      </c>
      <c r="Q73" s="342">
        <f t="shared" si="12"/>
        <v>32305.858158020081</v>
      </c>
    </row>
    <row r="74" spans="1:17" x14ac:dyDescent="0.2">
      <c r="A74" s="338">
        <v>109932</v>
      </c>
      <c r="B74" s="339">
        <v>17</v>
      </c>
      <c r="C74" s="340">
        <f t="shared" si="6"/>
        <v>6.8971023509960512</v>
      </c>
      <c r="D74" s="171">
        <f>SUMIFS('Dual Credit Contact Hours'!F:F,'Dual Credit Contact Hours'!$A:$A,$A74,'Dual Credit Contact Hours'!$C:$C,$B74)</f>
        <v>0</v>
      </c>
      <c r="E74" s="171">
        <f>SUMIFS('Dual Credit Contact Hours'!G:G,'Dual Credit Contact Hours'!$A:$A,$A74,'Dual Credit Contact Hours'!$C:$C,$B74)</f>
        <v>0</v>
      </c>
      <c r="F74" s="171">
        <f>SUMIFS('Dual Credit Contact Hours'!H:H,'Dual Credit Contact Hours'!$A:$A,$A74,'Dual Credit Contact Hours'!$C:$C,$B74)</f>
        <v>0</v>
      </c>
      <c r="G74" s="171">
        <f>SUMIFS('Dual Credit Contact Hours'!I:I,'Dual Credit Contact Hours'!$A:$A,$A74,'Dual Credit Contact Hours'!$C:$C,$B74)</f>
        <v>0</v>
      </c>
      <c r="H74" s="171">
        <f>SUMIFS('Dual Credit Contact Hours'!J:J,'Dual Credit Contact Hours'!$A:$A,$A74,'Dual Credit Contact Hours'!$C:$C,$B74)</f>
        <v>0</v>
      </c>
      <c r="I74" s="171">
        <f>SUMIFS('Dual Credit Contact Hours'!K:K,'Dual Credit Contact Hours'!$A:$A,$A74,'Dual Credit Contact Hours'!$C:$C,$B74)</f>
        <v>0</v>
      </c>
      <c r="J74" s="171">
        <f>SUMIFS('Dual Credit Contact Hours'!L:L,'Dual Credit Contact Hours'!$A:$A,$A74,'Dual Credit Contact Hours'!$C:$C,$B74)</f>
        <v>0</v>
      </c>
      <c r="K74" s="171">
        <f>SUMIFS('Dual Credit Contact Hours'!M:M,'Dual Credit Contact Hours'!$A:$A,$A74,'Dual Credit Contact Hours'!$C:$C,$B74)</f>
        <v>0</v>
      </c>
      <c r="L74" s="341">
        <f t="shared" si="2"/>
        <v>0</v>
      </c>
      <c r="M74" s="341">
        <f t="shared" si="3"/>
        <v>0</v>
      </c>
      <c r="N74" s="341">
        <f t="shared" si="9"/>
        <v>0</v>
      </c>
      <c r="O74" s="341">
        <f t="shared" si="10"/>
        <v>0</v>
      </c>
      <c r="P74" s="342">
        <f t="shared" si="11"/>
        <v>0</v>
      </c>
      <c r="Q74" s="342">
        <f t="shared" si="12"/>
        <v>0</v>
      </c>
    </row>
    <row r="75" spans="1:17" x14ac:dyDescent="0.2">
      <c r="A75" s="338">
        <v>109932</v>
      </c>
      <c r="B75" s="339">
        <v>18</v>
      </c>
      <c r="C75" s="340">
        <f t="shared" si="6"/>
        <v>5.1481438816228193</v>
      </c>
      <c r="D75" s="171">
        <f>SUMIFS('Dual Credit Contact Hours'!F:F,'Dual Credit Contact Hours'!$A:$A,$A75,'Dual Credit Contact Hours'!$C:$C,$B75)</f>
        <v>0</v>
      </c>
      <c r="E75" s="171">
        <f>SUMIFS('Dual Credit Contact Hours'!G:G,'Dual Credit Contact Hours'!$A:$A,$A75,'Dual Credit Contact Hours'!$C:$C,$B75)</f>
        <v>0</v>
      </c>
      <c r="F75" s="171">
        <f>SUMIFS('Dual Credit Contact Hours'!H:H,'Dual Credit Contact Hours'!$A:$A,$A75,'Dual Credit Contact Hours'!$C:$C,$B75)</f>
        <v>0</v>
      </c>
      <c r="G75" s="171">
        <f>SUMIFS('Dual Credit Contact Hours'!I:I,'Dual Credit Contact Hours'!$A:$A,$A75,'Dual Credit Contact Hours'!$C:$C,$B75)</f>
        <v>0</v>
      </c>
      <c r="H75" s="171">
        <f>SUMIFS('Dual Credit Contact Hours'!J:J,'Dual Credit Contact Hours'!$A:$A,$A75,'Dual Credit Contact Hours'!$C:$C,$B75)</f>
        <v>0</v>
      </c>
      <c r="I75" s="171">
        <f>SUMIFS('Dual Credit Contact Hours'!K:K,'Dual Credit Contact Hours'!$A:$A,$A75,'Dual Credit Contact Hours'!$C:$C,$B75)</f>
        <v>0</v>
      </c>
      <c r="J75" s="171">
        <f>SUMIFS('Dual Credit Contact Hours'!L:L,'Dual Credit Contact Hours'!$A:$A,$A75,'Dual Credit Contact Hours'!$C:$C,$B75)</f>
        <v>0</v>
      </c>
      <c r="K75" s="171">
        <f>SUMIFS('Dual Credit Contact Hours'!M:M,'Dual Credit Contact Hours'!$A:$A,$A75,'Dual Credit Contact Hours'!$C:$C,$B75)</f>
        <v>0</v>
      </c>
      <c r="L75" s="341">
        <f t="shared" si="2"/>
        <v>0</v>
      </c>
      <c r="M75" s="341">
        <f t="shared" si="3"/>
        <v>0</v>
      </c>
      <c r="N75" s="341">
        <f t="shared" si="9"/>
        <v>0</v>
      </c>
      <c r="O75" s="341">
        <f t="shared" si="10"/>
        <v>0</v>
      </c>
      <c r="P75" s="342">
        <f t="shared" si="11"/>
        <v>0</v>
      </c>
      <c r="Q75" s="342">
        <f t="shared" si="12"/>
        <v>0</v>
      </c>
    </row>
    <row r="76" spans="1:17" x14ac:dyDescent="0.2">
      <c r="A76" s="338">
        <v>109932</v>
      </c>
      <c r="B76" s="339">
        <v>19</v>
      </c>
      <c r="C76" s="340">
        <f t="shared" si="6"/>
        <v>3.7235889993107518</v>
      </c>
      <c r="D76" s="171">
        <f>SUMIFS('Dual Credit Contact Hours'!F:F,'Dual Credit Contact Hours'!$A:$A,$A76,'Dual Credit Contact Hours'!$C:$C,$B76)</f>
        <v>0</v>
      </c>
      <c r="E76" s="171">
        <f>SUMIFS('Dual Credit Contact Hours'!G:G,'Dual Credit Contact Hours'!$A:$A,$A76,'Dual Credit Contact Hours'!$C:$C,$B76)</f>
        <v>0</v>
      </c>
      <c r="F76" s="171">
        <f>SUMIFS('Dual Credit Contact Hours'!H:H,'Dual Credit Contact Hours'!$A:$A,$A76,'Dual Credit Contact Hours'!$C:$C,$B76)</f>
        <v>0</v>
      </c>
      <c r="G76" s="171">
        <f>SUMIFS('Dual Credit Contact Hours'!I:I,'Dual Credit Contact Hours'!$A:$A,$A76,'Dual Credit Contact Hours'!$C:$C,$B76)</f>
        <v>0</v>
      </c>
      <c r="H76" s="171">
        <f>SUMIFS('Dual Credit Contact Hours'!J:J,'Dual Credit Contact Hours'!$A:$A,$A76,'Dual Credit Contact Hours'!$C:$C,$B76)</f>
        <v>0</v>
      </c>
      <c r="I76" s="171">
        <f>SUMIFS('Dual Credit Contact Hours'!K:K,'Dual Credit Contact Hours'!$A:$A,$A76,'Dual Credit Contact Hours'!$C:$C,$B76)</f>
        <v>0</v>
      </c>
      <c r="J76" s="171">
        <f>SUMIFS('Dual Credit Contact Hours'!L:L,'Dual Credit Contact Hours'!$A:$A,$A76,'Dual Credit Contact Hours'!$C:$C,$B76)</f>
        <v>0</v>
      </c>
      <c r="K76" s="171">
        <f>SUMIFS('Dual Credit Contact Hours'!M:M,'Dual Credit Contact Hours'!$A:$A,$A76,'Dual Credit Contact Hours'!$C:$C,$B76)</f>
        <v>0</v>
      </c>
      <c r="L76" s="341">
        <f t="shared" si="2"/>
        <v>0</v>
      </c>
      <c r="M76" s="341">
        <f t="shared" si="3"/>
        <v>0</v>
      </c>
      <c r="N76" s="341">
        <f t="shared" si="9"/>
        <v>0</v>
      </c>
      <c r="O76" s="341">
        <f t="shared" si="10"/>
        <v>0</v>
      </c>
      <c r="P76" s="342">
        <f t="shared" si="11"/>
        <v>0</v>
      </c>
      <c r="Q76" s="342">
        <f t="shared" si="12"/>
        <v>0</v>
      </c>
    </row>
    <row r="77" spans="1:17" x14ac:dyDescent="0.2">
      <c r="A77" s="338">
        <v>109932</v>
      </c>
      <c r="B77" s="339">
        <v>20</v>
      </c>
      <c r="C77" s="340">
        <f t="shared" si="6"/>
        <v>4.7320610199574134</v>
      </c>
      <c r="D77" s="171">
        <f>SUMIFS('Dual Credit Contact Hours'!F:F,'Dual Credit Contact Hours'!$A:$A,$A77,'Dual Credit Contact Hours'!$C:$C,$B77)</f>
        <v>0</v>
      </c>
      <c r="E77" s="171">
        <f>SUMIFS('Dual Credit Contact Hours'!G:G,'Dual Credit Contact Hours'!$A:$A,$A77,'Dual Credit Contact Hours'!$C:$C,$B77)</f>
        <v>0</v>
      </c>
      <c r="F77" s="171">
        <f>SUMIFS('Dual Credit Contact Hours'!H:H,'Dual Credit Contact Hours'!$A:$A,$A77,'Dual Credit Contact Hours'!$C:$C,$B77)</f>
        <v>0</v>
      </c>
      <c r="G77" s="171">
        <f>SUMIFS('Dual Credit Contact Hours'!I:I,'Dual Credit Contact Hours'!$A:$A,$A77,'Dual Credit Contact Hours'!$C:$C,$B77)</f>
        <v>0</v>
      </c>
      <c r="H77" s="171">
        <f>SUMIFS('Dual Credit Contact Hours'!J:J,'Dual Credit Contact Hours'!$A:$A,$A77,'Dual Credit Contact Hours'!$C:$C,$B77)</f>
        <v>0</v>
      </c>
      <c r="I77" s="171">
        <f>SUMIFS('Dual Credit Contact Hours'!K:K,'Dual Credit Contact Hours'!$A:$A,$A77,'Dual Credit Contact Hours'!$C:$C,$B77)</f>
        <v>0</v>
      </c>
      <c r="J77" s="171">
        <f>SUMIFS('Dual Credit Contact Hours'!L:L,'Dual Credit Contact Hours'!$A:$A,$A77,'Dual Credit Contact Hours'!$C:$C,$B77)</f>
        <v>0</v>
      </c>
      <c r="K77" s="171">
        <f>SUMIFS('Dual Credit Contact Hours'!M:M,'Dual Credit Contact Hours'!$A:$A,$A77,'Dual Credit Contact Hours'!$C:$C,$B77)</f>
        <v>0</v>
      </c>
      <c r="L77" s="341">
        <f t="shared" si="2"/>
        <v>0</v>
      </c>
      <c r="M77" s="341">
        <f t="shared" si="3"/>
        <v>0</v>
      </c>
      <c r="N77" s="341">
        <f t="shared" si="9"/>
        <v>0</v>
      </c>
      <c r="O77" s="341">
        <f t="shared" si="10"/>
        <v>0</v>
      </c>
      <c r="P77" s="342">
        <f t="shared" si="11"/>
        <v>0</v>
      </c>
      <c r="Q77" s="342">
        <f t="shared" si="12"/>
        <v>0</v>
      </c>
    </row>
    <row r="78" spans="1:17" x14ac:dyDescent="0.2">
      <c r="A78" s="338">
        <v>109932</v>
      </c>
      <c r="B78" s="339">
        <v>21</v>
      </c>
      <c r="C78" s="340">
        <f t="shared" si="6"/>
        <v>5.1164087481059664</v>
      </c>
      <c r="D78" s="171">
        <f>SUMIFS('Dual Credit Contact Hours'!F:F,'Dual Credit Contact Hours'!$A:$A,$A78,'Dual Credit Contact Hours'!$C:$C,$B78)</f>
        <v>0</v>
      </c>
      <c r="E78" s="171">
        <f>SUMIFS('Dual Credit Contact Hours'!G:G,'Dual Credit Contact Hours'!$A:$A,$A78,'Dual Credit Contact Hours'!$C:$C,$B78)</f>
        <v>0</v>
      </c>
      <c r="F78" s="171">
        <f>SUMIFS('Dual Credit Contact Hours'!H:H,'Dual Credit Contact Hours'!$A:$A,$A78,'Dual Credit Contact Hours'!$C:$C,$B78)</f>
        <v>0</v>
      </c>
      <c r="G78" s="171">
        <f>SUMIFS('Dual Credit Contact Hours'!I:I,'Dual Credit Contact Hours'!$A:$A,$A78,'Dual Credit Contact Hours'!$C:$C,$B78)</f>
        <v>0</v>
      </c>
      <c r="H78" s="171">
        <f>SUMIFS('Dual Credit Contact Hours'!J:J,'Dual Credit Contact Hours'!$A:$A,$A78,'Dual Credit Contact Hours'!$C:$C,$B78)</f>
        <v>1360</v>
      </c>
      <c r="I78" s="171">
        <f>SUMIFS('Dual Credit Contact Hours'!K:K,'Dual Credit Contact Hours'!$A:$A,$A78,'Dual Credit Contact Hours'!$C:$C,$B78)</f>
        <v>0</v>
      </c>
      <c r="J78" s="171">
        <f>SUMIFS('Dual Credit Contact Hours'!L:L,'Dual Credit Contact Hours'!$A:$A,$A78,'Dual Credit Contact Hours'!$C:$C,$B78)</f>
        <v>0</v>
      </c>
      <c r="K78" s="171">
        <f>SUMIFS('Dual Credit Contact Hours'!M:M,'Dual Credit Contact Hours'!$A:$A,$A78,'Dual Credit Contact Hours'!$C:$C,$B78)</f>
        <v>0</v>
      </c>
      <c r="L78" s="341">
        <f t="shared" si="2"/>
        <v>0</v>
      </c>
      <c r="M78" s="341">
        <f t="shared" si="3"/>
        <v>1360</v>
      </c>
      <c r="N78" s="341">
        <f t="shared" si="9"/>
        <v>0</v>
      </c>
      <c r="O78" s="341">
        <f t="shared" si="10"/>
        <v>0</v>
      </c>
      <c r="P78" s="342">
        <f t="shared" si="11"/>
        <v>0</v>
      </c>
      <c r="Q78" s="342">
        <f t="shared" si="12"/>
        <v>6958.3158974241142</v>
      </c>
    </row>
    <row r="79" spans="1:17" x14ac:dyDescent="0.2">
      <c r="A79" s="338">
        <v>109932</v>
      </c>
      <c r="B79" s="339">
        <v>22</v>
      </c>
      <c r="C79" s="340">
        <f t="shared" si="6"/>
        <v>5.5324916097713723</v>
      </c>
      <c r="D79" s="171">
        <f>SUMIFS('Dual Credit Contact Hours'!F:F,'Dual Credit Contact Hours'!$A:$A,$A79,'Dual Credit Contact Hours'!$C:$C,$B79)</f>
        <v>0</v>
      </c>
      <c r="E79" s="171">
        <f>SUMIFS('Dual Credit Contact Hours'!G:G,'Dual Credit Contact Hours'!$A:$A,$A79,'Dual Credit Contact Hours'!$C:$C,$B79)</f>
        <v>0</v>
      </c>
      <c r="F79" s="171">
        <f>SUMIFS('Dual Credit Contact Hours'!H:H,'Dual Credit Contact Hours'!$A:$A,$A79,'Dual Credit Contact Hours'!$C:$C,$B79)</f>
        <v>0</v>
      </c>
      <c r="G79" s="171">
        <f>SUMIFS('Dual Credit Contact Hours'!I:I,'Dual Credit Contact Hours'!$A:$A,$A79,'Dual Credit Contact Hours'!$C:$C,$B79)</f>
        <v>0</v>
      </c>
      <c r="H79" s="171">
        <f>SUMIFS('Dual Credit Contact Hours'!J:J,'Dual Credit Contact Hours'!$A:$A,$A79,'Dual Credit Contact Hours'!$C:$C,$B79)</f>
        <v>2208</v>
      </c>
      <c r="I79" s="171">
        <f>SUMIFS('Dual Credit Contact Hours'!K:K,'Dual Credit Contact Hours'!$A:$A,$A79,'Dual Credit Contact Hours'!$C:$C,$B79)</f>
        <v>0</v>
      </c>
      <c r="J79" s="171">
        <f>SUMIFS('Dual Credit Contact Hours'!L:L,'Dual Credit Contact Hours'!$A:$A,$A79,'Dual Credit Contact Hours'!$C:$C,$B79)</f>
        <v>0</v>
      </c>
      <c r="K79" s="171">
        <f>SUMIFS('Dual Credit Contact Hours'!M:M,'Dual Credit Contact Hours'!$A:$A,$A79,'Dual Credit Contact Hours'!$C:$C,$B79)</f>
        <v>0</v>
      </c>
      <c r="L79" s="341">
        <f t="shared" si="2"/>
        <v>0</v>
      </c>
      <c r="M79" s="341">
        <f t="shared" si="3"/>
        <v>2208</v>
      </c>
      <c r="N79" s="341">
        <f t="shared" si="9"/>
        <v>0</v>
      </c>
      <c r="O79" s="341">
        <f t="shared" si="10"/>
        <v>0</v>
      </c>
      <c r="P79" s="342">
        <f t="shared" si="11"/>
        <v>0</v>
      </c>
      <c r="Q79" s="342">
        <f t="shared" si="12"/>
        <v>12215.741474375191</v>
      </c>
    </row>
    <row r="80" spans="1:17" x14ac:dyDescent="0.2">
      <c r="A80" s="338">
        <v>109932</v>
      </c>
      <c r="B80" s="339">
        <v>23</v>
      </c>
      <c r="C80" s="340">
        <f t="shared" si="6"/>
        <v>5.4090772016502777</v>
      </c>
      <c r="D80" s="171">
        <f>SUMIFS('Dual Credit Contact Hours'!F:F,'Dual Credit Contact Hours'!$A:$A,$A80,'Dual Credit Contact Hours'!$C:$C,$B80)</f>
        <v>0</v>
      </c>
      <c r="E80" s="171">
        <f>SUMIFS('Dual Credit Contact Hours'!G:G,'Dual Credit Contact Hours'!$A:$A,$A80,'Dual Credit Contact Hours'!$C:$C,$B80)</f>
        <v>0</v>
      </c>
      <c r="F80" s="171">
        <f>SUMIFS('Dual Credit Contact Hours'!H:H,'Dual Credit Contact Hours'!$A:$A,$A80,'Dual Credit Contact Hours'!$C:$C,$B80)</f>
        <v>0</v>
      </c>
      <c r="G80" s="171">
        <f>SUMIFS('Dual Credit Contact Hours'!I:I,'Dual Credit Contact Hours'!$A:$A,$A80,'Dual Credit Contact Hours'!$C:$C,$B80)</f>
        <v>0</v>
      </c>
      <c r="H80" s="171">
        <f>SUMIFS('Dual Credit Contact Hours'!J:J,'Dual Credit Contact Hours'!$A:$A,$A80,'Dual Credit Contact Hours'!$C:$C,$B80)</f>
        <v>0</v>
      </c>
      <c r="I80" s="171">
        <f>SUMIFS('Dual Credit Contact Hours'!K:K,'Dual Credit Contact Hours'!$A:$A,$A80,'Dual Credit Contact Hours'!$C:$C,$B80)</f>
        <v>0</v>
      </c>
      <c r="J80" s="171">
        <f>SUMIFS('Dual Credit Contact Hours'!L:L,'Dual Credit Contact Hours'!$A:$A,$A80,'Dual Credit Contact Hours'!$C:$C,$B80)</f>
        <v>0</v>
      </c>
      <c r="K80" s="171">
        <f>SUMIFS('Dual Credit Contact Hours'!M:M,'Dual Credit Contact Hours'!$A:$A,$A80,'Dual Credit Contact Hours'!$C:$C,$B80)</f>
        <v>0</v>
      </c>
      <c r="L80" s="341">
        <f t="shared" si="2"/>
        <v>0</v>
      </c>
      <c r="M80" s="341">
        <f t="shared" si="3"/>
        <v>0</v>
      </c>
      <c r="N80" s="341">
        <f t="shared" si="9"/>
        <v>0</v>
      </c>
      <c r="O80" s="341">
        <f t="shared" si="10"/>
        <v>0</v>
      </c>
      <c r="P80" s="342">
        <f t="shared" si="11"/>
        <v>0</v>
      </c>
      <c r="Q80" s="342">
        <f t="shared" si="12"/>
        <v>0</v>
      </c>
    </row>
    <row r="81" spans="1:17" x14ac:dyDescent="0.2">
      <c r="A81" s="338">
        <v>109932</v>
      </c>
      <c r="B81" s="339">
        <v>24</v>
      </c>
      <c r="C81" s="340">
        <f t="shared" si="6"/>
        <v>4.2666123950435697</v>
      </c>
      <c r="D81" s="171">
        <f>SUMIFS('Dual Credit Contact Hours'!F:F,'Dual Credit Contact Hours'!$A:$A,$A81,'Dual Credit Contact Hours'!$C:$C,$B81)</f>
        <v>0</v>
      </c>
      <c r="E81" s="171">
        <f>SUMIFS('Dual Credit Contact Hours'!G:G,'Dual Credit Contact Hours'!$A:$A,$A81,'Dual Credit Contact Hours'!$C:$C,$B81)</f>
        <v>0</v>
      </c>
      <c r="F81" s="171">
        <f>SUMIFS('Dual Credit Contact Hours'!H:H,'Dual Credit Contact Hours'!$A:$A,$A81,'Dual Credit Contact Hours'!$C:$C,$B81)</f>
        <v>0</v>
      </c>
      <c r="G81" s="171">
        <f>SUMIFS('Dual Credit Contact Hours'!I:I,'Dual Credit Contact Hours'!$A:$A,$A81,'Dual Credit Contact Hours'!$C:$C,$B81)</f>
        <v>0</v>
      </c>
      <c r="H81" s="171">
        <f>SUMIFS('Dual Credit Contact Hours'!J:J,'Dual Credit Contact Hours'!$A:$A,$A81,'Dual Credit Contact Hours'!$C:$C,$B81)</f>
        <v>0</v>
      </c>
      <c r="I81" s="171">
        <f>SUMIFS('Dual Credit Contact Hours'!K:K,'Dual Credit Contact Hours'!$A:$A,$A81,'Dual Credit Contact Hours'!$C:$C,$B81)</f>
        <v>0</v>
      </c>
      <c r="J81" s="171">
        <f>SUMIFS('Dual Credit Contact Hours'!L:L,'Dual Credit Contact Hours'!$A:$A,$A81,'Dual Credit Contact Hours'!$C:$C,$B81)</f>
        <v>0</v>
      </c>
      <c r="K81" s="171">
        <f>SUMIFS('Dual Credit Contact Hours'!M:M,'Dual Credit Contact Hours'!$A:$A,$A81,'Dual Credit Contact Hours'!$C:$C,$B81)</f>
        <v>0</v>
      </c>
      <c r="L81" s="341">
        <f t="shared" si="2"/>
        <v>0</v>
      </c>
      <c r="M81" s="341">
        <f t="shared" si="3"/>
        <v>0</v>
      </c>
      <c r="N81" s="341">
        <f t="shared" si="9"/>
        <v>0</v>
      </c>
      <c r="O81" s="341">
        <f t="shared" si="10"/>
        <v>0</v>
      </c>
      <c r="P81" s="342">
        <f t="shared" si="11"/>
        <v>0</v>
      </c>
      <c r="Q81" s="342">
        <f t="shared" si="12"/>
        <v>0</v>
      </c>
    </row>
    <row r="82" spans="1:17" x14ac:dyDescent="0.2">
      <c r="A82" s="338">
        <v>109932</v>
      </c>
      <c r="B82" s="339">
        <v>25</v>
      </c>
      <c r="C82" s="340">
        <f t="shared" si="6"/>
        <v>3.4168160419811726</v>
      </c>
      <c r="D82" s="171">
        <f>SUMIFS('Dual Credit Contact Hours'!F:F,'Dual Credit Contact Hours'!$A:$A,$A82,'Dual Credit Contact Hours'!$C:$C,$B82)</f>
        <v>0</v>
      </c>
      <c r="E82" s="171">
        <f>SUMIFS('Dual Credit Contact Hours'!G:G,'Dual Credit Contact Hours'!$A:$A,$A82,'Dual Credit Contact Hours'!$C:$C,$B82)</f>
        <v>0</v>
      </c>
      <c r="F82" s="171">
        <f>SUMIFS('Dual Credit Contact Hours'!H:H,'Dual Credit Contact Hours'!$A:$A,$A82,'Dual Credit Contact Hours'!$C:$C,$B82)</f>
        <v>0</v>
      </c>
      <c r="G82" s="171">
        <f>SUMIFS('Dual Credit Contact Hours'!I:I,'Dual Credit Contact Hours'!$A:$A,$A82,'Dual Credit Contact Hours'!$C:$C,$B82)</f>
        <v>0</v>
      </c>
      <c r="H82" s="171">
        <f>SUMIFS('Dual Credit Contact Hours'!J:J,'Dual Credit Contact Hours'!$A:$A,$A82,'Dual Credit Contact Hours'!$C:$C,$B82)</f>
        <v>0</v>
      </c>
      <c r="I82" s="171">
        <f>SUMIFS('Dual Credit Contact Hours'!K:K,'Dual Credit Contact Hours'!$A:$A,$A82,'Dual Credit Contact Hours'!$C:$C,$B82)</f>
        <v>0</v>
      </c>
      <c r="J82" s="171">
        <f>SUMIFS('Dual Credit Contact Hours'!L:L,'Dual Credit Contact Hours'!$A:$A,$A82,'Dual Credit Contact Hours'!$C:$C,$B82)</f>
        <v>0</v>
      </c>
      <c r="K82" s="171">
        <f>SUMIFS('Dual Credit Contact Hours'!M:M,'Dual Credit Contact Hours'!$A:$A,$A82,'Dual Credit Contact Hours'!$C:$C,$B82)</f>
        <v>0</v>
      </c>
      <c r="L82" s="341">
        <f t="shared" si="2"/>
        <v>0</v>
      </c>
      <c r="M82" s="341">
        <f t="shared" si="3"/>
        <v>0</v>
      </c>
      <c r="N82" s="341">
        <f t="shared" si="9"/>
        <v>0</v>
      </c>
      <c r="O82" s="341">
        <f t="shared" si="10"/>
        <v>0</v>
      </c>
      <c r="P82" s="342">
        <f t="shared" si="11"/>
        <v>0</v>
      </c>
      <c r="Q82" s="342">
        <f t="shared" si="12"/>
        <v>0</v>
      </c>
    </row>
    <row r="83" spans="1:17" x14ac:dyDescent="0.2">
      <c r="A83" s="338">
        <v>109932</v>
      </c>
      <c r="B83" s="339">
        <v>26</v>
      </c>
      <c r="C83" s="340">
        <f t="shared" si="6"/>
        <v>4.5557547226415638</v>
      </c>
      <c r="D83" s="171">
        <f>SUMIFS('Dual Credit Contact Hours'!F:F,'Dual Credit Contact Hours'!$A:$A,$A83,'Dual Credit Contact Hours'!$C:$C,$B83)</f>
        <v>0</v>
      </c>
      <c r="E83" s="171">
        <f>SUMIFS('Dual Credit Contact Hours'!G:G,'Dual Credit Contact Hours'!$A:$A,$A83,'Dual Credit Contact Hours'!$C:$C,$B83)</f>
        <v>0</v>
      </c>
      <c r="F83" s="171">
        <f>SUMIFS('Dual Credit Contact Hours'!H:H,'Dual Credit Contact Hours'!$A:$A,$A83,'Dual Credit Contact Hours'!$C:$C,$B83)</f>
        <v>0</v>
      </c>
      <c r="G83" s="171">
        <f>SUMIFS('Dual Credit Contact Hours'!I:I,'Dual Credit Contact Hours'!$A:$A,$A83,'Dual Credit Contact Hours'!$C:$C,$B83)</f>
        <v>0</v>
      </c>
      <c r="H83" s="171">
        <f>SUMIFS('Dual Credit Contact Hours'!J:J,'Dual Credit Contact Hours'!$A:$A,$A83,'Dual Credit Contact Hours'!$C:$C,$B83)</f>
        <v>1920</v>
      </c>
      <c r="I83" s="171">
        <f>SUMIFS('Dual Credit Contact Hours'!K:K,'Dual Credit Contact Hours'!$A:$A,$A83,'Dual Credit Contact Hours'!$C:$C,$B83)</f>
        <v>0</v>
      </c>
      <c r="J83" s="171">
        <f>SUMIFS('Dual Credit Contact Hours'!L:L,'Dual Credit Contact Hours'!$A:$A,$A83,'Dual Credit Contact Hours'!$C:$C,$B83)</f>
        <v>0</v>
      </c>
      <c r="K83" s="171">
        <f>SUMIFS('Dual Credit Contact Hours'!M:M,'Dual Credit Contact Hours'!$A:$A,$A83,'Dual Credit Contact Hours'!$C:$C,$B83)</f>
        <v>0</v>
      </c>
      <c r="L83" s="341">
        <f t="shared" si="2"/>
        <v>0</v>
      </c>
      <c r="M83" s="341">
        <f t="shared" si="3"/>
        <v>1920</v>
      </c>
      <c r="N83" s="341">
        <f t="shared" si="9"/>
        <v>0</v>
      </c>
      <c r="O83" s="341">
        <f t="shared" si="10"/>
        <v>0</v>
      </c>
      <c r="P83" s="342">
        <f t="shared" si="11"/>
        <v>0</v>
      </c>
      <c r="Q83" s="342">
        <f t="shared" si="12"/>
        <v>8747.0490674718021</v>
      </c>
    </row>
    <row r="84" spans="1:17" x14ac:dyDescent="0.2">
      <c r="A84" s="338">
        <v>109932</v>
      </c>
      <c r="B84" s="339">
        <v>27</v>
      </c>
      <c r="C84" s="340">
        <f t="shared" si="6"/>
        <v>0</v>
      </c>
      <c r="D84" s="171">
        <f>SUMIFS('Dual Credit Contact Hours'!F:F,'Dual Credit Contact Hours'!$A:$A,$A84,'Dual Credit Contact Hours'!$C:$C,$B84)</f>
        <v>0</v>
      </c>
      <c r="E84" s="171">
        <f>SUMIFS('Dual Credit Contact Hours'!G:G,'Dual Credit Contact Hours'!$A:$A,$A84,'Dual Credit Contact Hours'!$C:$C,$B84)</f>
        <v>0</v>
      </c>
      <c r="F84" s="171">
        <f>SUMIFS('Dual Credit Contact Hours'!H:H,'Dual Credit Contact Hours'!$A:$A,$A84,'Dual Credit Contact Hours'!$C:$C,$B84)</f>
        <v>0</v>
      </c>
      <c r="G84" s="171">
        <f>SUMIFS('Dual Credit Contact Hours'!I:I,'Dual Credit Contact Hours'!$A:$A,$A84,'Dual Credit Contact Hours'!$C:$C,$B84)</f>
        <v>0</v>
      </c>
      <c r="H84" s="171">
        <f>SUMIFS('Dual Credit Contact Hours'!J:J,'Dual Credit Contact Hours'!$A:$A,$A84,'Dual Credit Contact Hours'!$C:$C,$B84)</f>
        <v>0</v>
      </c>
      <c r="I84" s="171">
        <f>SUMIFS('Dual Credit Contact Hours'!K:K,'Dual Credit Contact Hours'!$A:$A,$A84,'Dual Credit Contact Hours'!$C:$C,$B84)</f>
        <v>0</v>
      </c>
      <c r="J84" s="171">
        <f>SUMIFS('Dual Credit Contact Hours'!L:L,'Dual Credit Contact Hours'!$A:$A,$A84,'Dual Credit Contact Hours'!$C:$C,$B84)</f>
        <v>0</v>
      </c>
      <c r="K84" s="171">
        <f>SUMIFS('Dual Credit Contact Hours'!M:M,'Dual Credit Contact Hours'!$A:$A,$A84,'Dual Credit Contact Hours'!$C:$C,$B84)</f>
        <v>0</v>
      </c>
      <c r="L84" s="341">
        <f t="shared" si="2"/>
        <v>0</v>
      </c>
      <c r="M84" s="341">
        <f t="shared" si="3"/>
        <v>0</v>
      </c>
      <c r="N84" s="341">
        <f t="shared" si="9"/>
        <v>0</v>
      </c>
      <c r="O84" s="341">
        <f t="shared" si="10"/>
        <v>0</v>
      </c>
      <c r="P84" s="342">
        <f t="shared" si="11"/>
        <v>0</v>
      </c>
      <c r="Q84" s="342">
        <f t="shared" si="12"/>
        <v>0</v>
      </c>
    </row>
    <row r="85" spans="1:17" x14ac:dyDescent="0.2">
      <c r="A85" s="338">
        <v>209932</v>
      </c>
      <c r="B85" s="339">
        <v>1</v>
      </c>
      <c r="C85" s="340">
        <f t="shared" si="6"/>
        <v>3.8752124150023826</v>
      </c>
      <c r="D85" s="171">
        <f>SUMIFS('Dual Credit Contact Hours'!F:F,'Dual Credit Contact Hours'!$A:$A,$A85,'Dual Credit Contact Hours'!$C:$C,$B85)</f>
        <v>0</v>
      </c>
      <c r="E85" s="171">
        <f>SUMIFS('Dual Credit Contact Hours'!G:G,'Dual Credit Contact Hours'!$A:$A,$A85,'Dual Credit Contact Hours'!$C:$C,$B85)</f>
        <v>0</v>
      </c>
      <c r="F85" s="171">
        <f>SUMIFS('Dual Credit Contact Hours'!H:H,'Dual Credit Contact Hours'!$A:$A,$A85,'Dual Credit Contact Hours'!$C:$C,$B85)</f>
        <v>0</v>
      </c>
      <c r="G85" s="171">
        <f>SUMIFS('Dual Credit Contact Hours'!I:I,'Dual Credit Contact Hours'!$A:$A,$A85,'Dual Credit Contact Hours'!$C:$C,$B85)</f>
        <v>0</v>
      </c>
      <c r="H85" s="171">
        <f>SUMIFS('Dual Credit Contact Hours'!J:J,'Dual Credit Contact Hours'!$A:$A,$A85,'Dual Credit Contact Hours'!$C:$C,$B85)</f>
        <v>0</v>
      </c>
      <c r="I85" s="171">
        <f>SUMIFS('Dual Credit Contact Hours'!K:K,'Dual Credit Contact Hours'!$A:$A,$A85,'Dual Credit Contact Hours'!$C:$C,$B85)</f>
        <v>0</v>
      </c>
      <c r="J85" s="171">
        <f>SUMIFS('Dual Credit Contact Hours'!L:L,'Dual Credit Contact Hours'!$A:$A,$A85,'Dual Credit Contact Hours'!$C:$C,$B85)</f>
        <v>0</v>
      </c>
      <c r="K85" s="171">
        <f>SUMIFS('Dual Credit Contact Hours'!M:M,'Dual Credit Contact Hours'!$A:$A,$A85,'Dual Credit Contact Hours'!$C:$C,$B85)</f>
        <v>0</v>
      </c>
      <c r="L85" s="341">
        <f t="shared" si="2"/>
        <v>0</v>
      </c>
      <c r="M85" s="341">
        <f t="shared" si="3"/>
        <v>0</v>
      </c>
      <c r="N85" s="341">
        <f t="shared" si="9"/>
        <v>0</v>
      </c>
      <c r="O85" s="341">
        <f t="shared" si="10"/>
        <v>0</v>
      </c>
      <c r="P85" s="342">
        <f t="shared" si="11"/>
        <v>0</v>
      </c>
      <c r="Q85" s="342">
        <f t="shared" si="12"/>
        <v>0</v>
      </c>
    </row>
    <row r="86" spans="1:17" x14ac:dyDescent="0.2">
      <c r="A86" s="338">
        <v>209932</v>
      </c>
      <c r="B86" s="339">
        <v>2</v>
      </c>
      <c r="C86" s="340">
        <f t="shared" si="6"/>
        <v>4.4640754480373213</v>
      </c>
      <c r="D86" s="171">
        <f>SUMIFS('Dual Credit Contact Hours'!F:F,'Dual Credit Contact Hours'!$A:$A,$A86,'Dual Credit Contact Hours'!$C:$C,$B86)</f>
        <v>0</v>
      </c>
      <c r="E86" s="171">
        <f>SUMIFS('Dual Credit Contact Hours'!G:G,'Dual Credit Contact Hours'!$A:$A,$A86,'Dual Credit Contact Hours'!$C:$C,$B86)</f>
        <v>0</v>
      </c>
      <c r="F86" s="171">
        <f>SUMIFS('Dual Credit Contact Hours'!H:H,'Dual Credit Contact Hours'!$A:$A,$A86,'Dual Credit Contact Hours'!$C:$C,$B86)</f>
        <v>0</v>
      </c>
      <c r="G86" s="171">
        <f>SUMIFS('Dual Credit Contact Hours'!I:I,'Dual Credit Contact Hours'!$A:$A,$A86,'Dual Credit Contact Hours'!$C:$C,$B86)</f>
        <v>0</v>
      </c>
      <c r="H86" s="171">
        <f>SUMIFS('Dual Credit Contact Hours'!J:J,'Dual Credit Contact Hours'!$A:$A,$A86,'Dual Credit Contact Hours'!$C:$C,$B86)</f>
        <v>3840</v>
      </c>
      <c r="I86" s="171">
        <f>SUMIFS('Dual Credit Contact Hours'!K:K,'Dual Credit Contact Hours'!$A:$A,$A86,'Dual Credit Contact Hours'!$C:$C,$B86)</f>
        <v>0</v>
      </c>
      <c r="J86" s="171">
        <f>SUMIFS('Dual Credit Contact Hours'!L:L,'Dual Credit Contact Hours'!$A:$A,$A86,'Dual Credit Contact Hours'!$C:$C,$B86)</f>
        <v>0</v>
      </c>
      <c r="K86" s="171">
        <f>SUMIFS('Dual Credit Contact Hours'!M:M,'Dual Credit Contact Hours'!$A:$A,$A86,'Dual Credit Contact Hours'!$C:$C,$B86)</f>
        <v>0</v>
      </c>
      <c r="L86" s="341">
        <f t="shared" si="2"/>
        <v>0</v>
      </c>
      <c r="M86" s="341">
        <f t="shared" si="3"/>
        <v>3840</v>
      </c>
      <c r="N86" s="341">
        <f t="shared" si="9"/>
        <v>0</v>
      </c>
      <c r="O86" s="341">
        <f t="shared" si="10"/>
        <v>0</v>
      </c>
      <c r="P86" s="342">
        <f t="shared" si="11"/>
        <v>0</v>
      </c>
      <c r="Q86" s="342">
        <f t="shared" si="12"/>
        <v>17142.049720463314</v>
      </c>
    </row>
    <row r="87" spans="1:17" x14ac:dyDescent="0.2">
      <c r="A87" s="338">
        <v>209932</v>
      </c>
      <c r="B87" s="339">
        <v>3</v>
      </c>
      <c r="C87" s="340">
        <f t="shared" si="6"/>
        <v>3.7659025106665558</v>
      </c>
      <c r="D87" s="171">
        <f>SUMIFS('Dual Credit Contact Hours'!F:F,'Dual Credit Contact Hours'!$A:$A,$A87,'Dual Credit Contact Hours'!$C:$C,$B87)</f>
        <v>0</v>
      </c>
      <c r="E87" s="171">
        <f>SUMIFS('Dual Credit Contact Hours'!G:G,'Dual Credit Contact Hours'!$A:$A,$A87,'Dual Credit Contact Hours'!$C:$C,$B87)</f>
        <v>0</v>
      </c>
      <c r="F87" s="171">
        <f>SUMIFS('Dual Credit Contact Hours'!H:H,'Dual Credit Contact Hours'!$A:$A,$A87,'Dual Credit Contact Hours'!$C:$C,$B87)</f>
        <v>0</v>
      </c>
      <c r="G87" s="171">
        <f>SUMIFS('Dual Credit Contact Hours'!I:I,'Dual Credit Contact Hours'!$A:$A,$A87,'Dual Credit Contact Hours'!$C:$C,$B87)</f>
        <v>0</v>
      </c>
      <c r="H87" s="171">
        <f>SUMIFS('Dual Credit Contact Hours'!J:J,'Dual Credit Contact Hours'!$A:$A,$A87,'Dual Credit Contact Hours'!$C:$C,$B87)</f>
        <v>0</v>
      </c>
      <c r="I87" s="171">
        <f>SUMIFS('Dual Credit Contact Hours'!K:K,'Dual Credit Contact Hours'!$A:$A,$A87,'Dual Credit Contact Hours'!$C:$C,$B87)</f>
        <v>0</v>
      </c>
      <c r="J87" s="171">
        <f>SUMIFS('Dual Credit Contact Hours'!L:L,'Dual Credit Contact Hours'!$A:$A,$A87,'Dual Credit Contact Hours'!$C:$C,$B87)</f>
        <v>0</v>
      </c>
      <c r="K87" s="171">
        <f>SUMIFS('Dual Credit Contact Hours'!M:M,'Dual Credit Contact Hours'!$A:$A,$A87,'Dual Credit Contact Hours'!$C:$C,$B87)</f>
        <v>0</v>
      </c>
      <c r="L87" s="341">
        <f t="shared" si="2"/>
        <v>0</v>
      </c>
      <c r="M87" s="341">
        <f t="shared" si="3"/>
        <v>0</v>
      </c>
      <c r="N87" s="341">
        <f t="shared" si="9"/>
        <v>0</v>
      </c>
      <c r="O87" s="341">
        <f t="shared" si="10"/>
        <v>0</v>
      </c>
      <c r="P87" s="342">
        <f t="shared" si="11"/>
        <v>0</v>
      </c>
      <c r="Q87" s="342">
        <f t="shared" si="12"/>
        <v>0</v>
      </c>
    </row>
    <row r="88" spans="1:17" x14ac:dyDescent="0.2">
      <c r="A88" s="338">
        <v>209932</v>
      </c>
      <c r="B88" s="339">
        <v>4</v>
      </c>
      <c r="C88" s="340">
        <f t="shared" si="6"/>
        <v>3.8011637701297256</v>
      </c>
      <c r="D88" s="171">
        <f>SUMIFS('Dual Credit Contact Hours'!F:F,'Dual Credit Contact Hours'!$A:$A,$A88,'Dual Credit Contact Hours'!$C:$C,$B88)</f>
        <v>0</v>
      </c>
      <c r="E88" s="171">
        <f>SUMIFS('Dual Credit Contact Hours'!G:G,'Dual Credit Contact Hours'!$A:$A,$A88,'Dual Credit Contact Hours'!$C:$C,$B88)</f>
        <v>0</v>
      </c>
      <c r="F88" s="171">
        <f>SUMIFS('Dual Credit Contact Hours'!H:H,'Dual Credit Contact Hours'!$A:$A,$A88,'Dual Credit Contact Hours'!$C:$C,$B88)</f>
        <v>0</v>
      </c>
      <c r="G88" s="171">
        <f>SUMIFS('Dual Credit Contact Hours'!I:I,'Dual Credit Contact Hours'!$A:$A,$A88,'Dual Credit Contact Hours'!$C:$C,$B88)</f>
        <v>0</v>
      </c>
      <c r="H88" s="171">
        <f>SUMIFS('Dual Credit Contact Hours'!J:J,'Dual Credit Contact Hours'!$A:$A,$A88,'Dual Credit Contact Hours'!$C:$C,$B88)</f>
        <v>0</v>
      </c>
      <c r="I88" s="171">
        <f>SUMIFS('Dual Credit Contact Hours'!K:K,'Dual Credit Contact Hours'!$A:$A,$A88,'Dual Credit Contact Hours'!$C:$C,$B88)</f>
        <v>0</v>
      </c>
      <c r="J88" s="171">
        <f>SUMIFS('Dual Credit Contact Hours'!L:L,'Dual Credit Contact Hours'!$A:$A,$A88,'Dual Credit Contact Hours'!$C:$C,$B88)</f>
        <v>0</v>
      </c>
      <c r="K88" s="171">
        <f>SUMIFS('Dual Credit Contact Hours'!M:M,'Dual Credit Contact Hours'!$A:$A,$A88,'Dual Credit Contact Hours'!$C:$C,$B88)</f>
        <v>0</v>
      </c>
      <c r="L88" s="341">
        <f t="shared" si="2"/>
        <v>0</v>
      </c>
      <c r="M88" s="341">
        <f t="shared" si="3"/>
        <v>0</v>
      </c>
      <c r="N88" s="341">
        <f t="shared" si="9"/>
        <v>0</v>
      </c>
      <c r="O88" s="341">
        <f t="shared" si="10"/>
        <v>0</v>
      </c>
      <c r="P88" s="342">
        <f t="shared" si="11"/>
        <v>0</v>
      </c>
      <c r="Q88" s="342">
        <f t="shared" si="12"/>
        <v>0</v>
      </c>
    </row>
    <row r="89" spans="1:17" x14ac:dyDescent="0.2">
      <c r="A89" s="338">
        <v>209932</v>
      </c>
      <c r="B89" s="339">
        <v>5</v>
      </c>
      <c r="C89" s="340">
        <f t="shared" si="6"/>
        <v>12.98672186028551</v>
      </c>
      <c r="D89" s="171">
        <f>SUMIFS('Dual Credit Contact Hours'!F:F,'Dual Credit Contact Hours'!$A:$A,$A89,'Dual Credit Contact Hours'!$C:$C,$B89)</f>
        <v>0</v>
      </c>
      <c r="E89" s="171">
        <f>SUMIFS('Dual Credit Contact Hours'!G:G,'Dual Credit Contact Hours'!$A:$A,$A89,'Dual Credit Contact Hours'!$C:$C,$B89)</f>
        <v>0</v>
      </c>
      <c r="F89" s="171">
        <f>SUMIFS('Dual Credit Contact Hours'!H:H,'Dual Credit Contact Hours'!$A:$A,$A89,'Dual Credit Contact Hours'!$C:$C,$B89)</f>
        <v>0</v>
      </c>
      <c r="G89" s="171">
        <f>SUMIFS('Dual Credit Contact Hours'!I:I,'Dual Credit Contact Hours'!$A:$A,$A89,'Dual Credit Contact Hours'!$C:$C,$B89)</f>
        <v>0</v>
      </c>
      <c r="H89" s="171">
        <f>SUMIFS('Dual Credit Contact Hours'!J:J,'Dual Credit Contact Hours'!$A:$A,$A89,'Dual Credit Contact Hours'!$C:$C,$B89)</f>
        <v>0</v>
      </c>
      <c r="I89" s="171">
        <f>SUMIFS('Dual Credit Contact Hours'!K:K,'Dual Credit Contact Hours'!$A:$A,$A89,'Dual Credit Contact Hours'!$C:$C,$B89)</f>
        <v>0</v>
      </c>
      <c r="J89" s="171">
        <f>SUMIFS('Dual Credit Contact Hours'!L:L,'Dual Credit Contact Hours'!$A:$A,$A89,'Dual Credit Contact Hours'!$C:$C,$B89)</f>
        <v>0</v>
      </c>
      <c r="K89" s="171">
        <f>SUMIFS('Dual Credit Contact Hours'!M:M,'Dual Credit Contact Hours'!$A:$A,$A89,'Dual Credit Contact Hours'!$C:$C,$B89)</f>
        <v>0</v>
      </c>
      <c r="L89" s="341">
        <f t="shared" si="2"/>
        <v>0</v>
      </c>
      <c r="M89" s="341">
        <f t="shared" si="3"/>
        <v>0</v>
      </c>
      <c r="N89" s="341">
        <f t="shared" si="9"/>
        <v>0</v>
      </c>
      <c r="O89" s="341">
        <f t="shared" si="10"/>
        <v>0</v>
      </c>
      <c r="P89" s="342">
        <f t="shared" si="11"/>
        <v>0</v>
      </c>
      <c r="Q89" s="342">
        <f t="shared" si="12"/>
        <v>0</v>
      </c>
    </row>
    <row r="90" spans="1:17" x14ac:dyDescent="0.2">
      <c r="A90" s="338">
        <v>209932</v>
      </c>
      <c r="B90" s="339">
        <v>6</v>
      </c>
      <c r="C90" s="340">
        <f t="shared" si="6"/>
        <v>4.6262772415679034</v>
      </c>
      <c r="D90" s="171">
        <f>SUMIFS('Dual Credit Contact Hours'!F:F,'Dual Credit Contact Hours'!$A:$A,$A90,'Dual Credit Contact Hours'!$C:$C,$B90)</f>
        <v>0</v>
      </c>
      <c r="E90" s="171">
        <f>SUMIFS('Dual Credit Contact Hours'!G:G,'Dual Credit Contact Hours'!$A:$A,$A90,'Dual Credit Contact Hours'!$C:$C,$B90)</f>
        <v>0</v>
      </c>
      <c r="F90" s="171">
        <f>SUMIFS('Dual Credit Contact Hours'!H:H,'Dual Credit Contact Hours'!$A:$A,$A90,'Dual Credit Contact Hours'!$C:$C,$B90)</f>
        <v>0</v>
      </c>
      <c r="G90" s="171">
        <f>SUMIFS('Dual Credit Contact Hours'!I:I,'Dual Credit Contact Hours'!$A:$A,$A90,'Dual Credit Contact Hours'!$C:$C,$B90)</f>
        <v>0</v>
      </c>
      <c r="H90" s="171">
        <f>SUMIFS('Dual Credit Contact Hours'!J:J,'Dual Credit Contact Hours'!$A:$A,$A90,'Dual Credit Contact Hours'!$C:$C,$B90)</f>
        <v>0</v>
      </c>
      <c r="I90" s="171">
        <f>SUMIFS('Dual Credit Contact Hours'!K:K,'Dual Credit Contact Hours'!$A:$A,$A90,'Dual Credit Contact Hours'!$C:$C,$B90)</f>
        <v>0</v>
      </c>
      <c r="J90" s="171">
        <f>SUMIFS('Dual Credit Contact Hours'!L:L,'Dual Credit Contact Hours'!$A:$A,$A90,'Dual Credit Contact Hours'!$C:$C,$B90)</f>
        <v>0</v>
      </c>
      <c r="K90" s="171">
        <f>SUMIFS('Dual Credit Contact Hours'!M:M,'Dual Credit Contact Hours'!$A:$A,$A90,'Dual Credit Contact Hours'!$C:$C,$B90)</f>
        <v>0</v>
      </c>
      <c r="L90" s="341">
        <f t="shared" si="2"/>
        <v>0</v>
      </c>
      <c r="M90" s="341">
        <f t="shared" si="3"/>
        <v>0</v>
      </c>
      <c r="N90" s="341">
        <f t="shared" si="9"/>
        <v>0</v>
      </c>
      <c r="O90" s="341">
        <f t="shared" si="10"/>
        <v>0</v>
      </c>
      <c r="P90" s="342">
        <f t="shared" si="11"/>
        <v>0</v>
      </c>
      <c r="Q90" s="342">
        <f t="shared" si="12"/>
        <v>0</v>
      </c>
    </row>
    <row r="91" spans="1:17" x14ac:dyDescent="0.2">
      <c r="A91" s="338">
        <v>209932</v>
      </c>
      <c r="B91" s="339">
        <v>7</v>
      </c>
      <c r="C91" s="340">
        <f t="shared" si="6"/>
        <v>4.8660538059174598</v>
      </c>
      <c r="D91" s="171">
        <f>SUMIFS('Dual Credit Contact Hours'!F:F,'Dual Credit Contact Hours'!$A:$A,$A91,'Dual Credit Contact Hours'!$C:$C,$B91)</f>
        <v>0</v>
      </c>
      <c r="E91" s="171">
        <f>SUMIFS('Dual Credit Contact Hours'!G:G,'Dual Credit Contact Hours'!$A:$A,$A91,'Dual Credit Contact Hours'!$C:$C,$B91)</f>
        <v>0</v>
      </c>
      <c r="F91" s="171">
        <f>SUMIFS('Dual Credit Contact Hours'!H:H,'Dual Credit Contact Hours'!$A:$A,$A91,'Dual Credit Contact Hours'!$C:$C,$B91)</f>
        <v>0</v>
      </c>
      <c r="G91" s="171">
        <f>SUMIFS('Dual Credit Contact Hours'!I:I,'Dual Credit Contact Hours'!$A:$A,$A91,'Dual Credit Contact Hours'!$C:$C,$B91)</f>
        <v>0</v>
      </c>
      <c r="H91" s="171">
        <f>SUMIFS('Dual Credit Contact Hours'!J:J,'Dual Credit Contact Hours'!$A:$A,$A91,'Dual Credit Contact Hours'!$C:$C,$B91)</f>
        <v>0</v>
      </c>
      <c r="I91" s="171">
        <f>SUMIFS('Dual Credit Contact Hours'!K:K,'Dual Credit Contact Hours'!$A:$A,$A91,'Dual Credit Contact Hours'!$C:$C,$B91)</f>
        <v>0</v>
      </c>
      <c r="J91" s="171">
        <f>SUMIFS('Dual Credit Contact Hours'!L:L,'Dual Credit Contact Hours'!$A:$A,$A91,'Dual Credit Contact Hours'!$C:$C,$B91)</f>
        <v>0</v>
      </c>
      <c r="K91" s="171">
        <f>SUMIFS('Dual Credit Contact Hours'!M:M,'Dual Credit Contact Hours'!$A:$A,$A91,'Dual Credit Contact Hours'!$C:$C,$B91)</f>
        <v>0</v>
      </c>
      <c r="L91" s="341">
        <f t="shared" si="2"/>
        <v>0</v>
      </c>
      <c r="M91" s="341">
        <f t="shared" si="3"/>
        <v>0</v>
      </c>
      <c r="N91" s="341">
        <f t="shared" si="9"/>
        <v>0</v>
      </c>
      <c r="O91" s="341">
        <f t="shared" si="10"/>
        <v>0</v>
      </c>
      <c r="P91" s="342">
        <f t="shared" si="11"/>
        <v>0</v>
      </c>
      <c r="Q91" s="342">
        <f t="shared" si="12"/>
        <v>0</v>
      </c>
    </row>
    <row r="92" spans="1:17" x14ac:dyDescent="0.2">
      <c r="A92" s="338">
        <v>209932</v>
      </c>
      <c r="B92" s="339">
        <v>8</v>
      </c>
      <c r="C92" s="340">
        <f t="shared" si="6"/>
        <v>4.8942628134879955</v>
      </c>
      <c r="D92" s="171">
        <f>SUMIFS('Dual Credit Contact Hours'!F:F,'Dual Credit Contact Hours'!$A:$A,$A92,'Dual Credit Contact Hours'!$C:$C,$B92)</f>
        <v>0</v>
      </c>
      <c r="E92" s="171">
        <f>SUMIFS('Dual Credit Contact Hours'!G:G,'Dual Credit Contact Hours'!$A:$A,$A92,'Dual Credit Contact Hours'!$C:$C,$B92)</f>
        <v>0</v>
      </c>
      <c r="F92" s="171">
        <f>SUMIFS('Dual Credit Contact Hours'!H:H,'Dual Credit Contact Hours'!$A:$A,$A92,'Dual Credit Contact Hours'!$C:$C,$B92)</f>
        <v>0</v>
      </c>
      <c r="G92" s="171">
        <f>SUMIFS('Dual Credit Contact Hours'!I:I,'Dual Credit Contact Hours'!$A:$A,$A92,'Dual Credit Contact Hours'!$C:$C,$B92)</f>
        <v>0</v>
      </c>
      <c r="H92" s="171">
        <f>SUMIFS('Dual Credit Contact Hours'!J:J,'Dual Credit Contact Hours'!$A:$A,$A92,'Dual Credit Contact Hours'!$C:$C,$B92)</f>
        <v>0</v>
      </c>
      <c r="I92" s="171">
        <f>SUMIFS('Dual Credit Contact Hours'!K:K,'Dual Credit Contact Hours'!$A:$A,$A92,'Dual Credit Contact Hours'!$C:$C,$B92)</f>
        <v>0</v>
      </c>
      <c r="J92" s="171">
        <f>SUMIFS('Dual Credit Contact Hours'!L:L,'Dual Credit Contact Hours'!$A:$A,$A92,'Dual Credit Contact Hours'!$C:$C,$B92)</f>
        <v>0</v>
      </c>
      <c r="K92" s="171">
        <f>SUMIFS('Dual Credit Contact Hours'!M:M,'Dual Credit Contact Hours'!$A:$A,$A92,'Dual Credit Contact Hours'!$C:$C,$B92)</f>
        <v>0</v>
      </c>
      <c r="L92" s="341">
        <f t="shared" si="2"/>
        <v>0</v>
      </c>
      <c r="M92" s="341">
        <f t="shared" si="3"/>
        <v>0</v>
      </c>
      <c r="N92" s="341">
        <f t="shared" si="9"/>
        <v>0</v>
      </c>
      <c r="O92" s="341">
        <f t="shared" si="10"/>
        <v>0</v>
      </c>
      <c r="P92" s="342">
        <f t="shared" si="11"/>
        <v>0</v>
      </c>
      <c r="Q92" s="342">
        <f t="shared" si="12"/>
        <v>0</v>
      </c>
    </row>
    <row r="93" spans="1:17" x14ac:dyDescent="0.2">
      <c r="A93" s="338">
        <v>209932</v>
      </c>
      <c r="B93" s="339">
        <v>9</v>
      </c>
      <c r="C93" s="340">
        <f t="shared" si="6"/>
        <v>4.3759222993793969</v>
      </c>
      <c r="D93" s="171">
        <f>SUMIFS('Dual Credit Contact Hours'!F:F,'Dual Credit Contact Hours'!$A:$A,$A93,'Dual Credit Contact Hours'!$C:$C,$B93)</f>
        <v>0</v>
      </c>
      <c r="E93" s="171">
        <f>SUMIFS('Dual Credit Contact Hours'!G:G,'Dual Credit Contact Hours'!$A:$A,$A93,'Dual Credit Contact Hours'!$C:$C,$B93)</f>
        <v>0</v>
      </c>
      <c r="F93" s="171">
        <f>SUMIFS('Dual Credit Contact Hours'!H:H,'Dual Credit Contact Hours'!$A:$A,$A93,'Dual Credit Contact Hours'!$C:$C,$B93)</f>
        <v>0</v>
      </c>
      <c r="G93" s="171">
        <f>SUMIFS('Dual Credit Contact Hours'!I:I,'Dual Credit Contact Hours'!$A:$A,$A93,'Dual Credit Contact Hours'!$C:$C,$B93)</f>
        <v>0</v>
      </c>
      <c r="H93" s="171">
        <f>SUMIFS('Dual Credit Contact Hours'!J:J,'Dual Credit Contact Hours'!$A:$A,$A93,'Dual Credit Contact Hours'!$C:$C,$B93)</f>
        <v>0</v>
      </c>
      <c r="I93" s="171">
        <f>SUMIFS('Dual Credit Contact Hours'!K:K,'Dual Credit Contact Hours'!$A:$A,$A93,'Dual Credit Contact Hours'!$C:$C,$B93)</f>
        <v>0</v>
      </c>
      <c r="J93" s="171">
        <f>SUMIFS('Dual Credit Contact Hours'!L:L,'Dual Credit Contact Hours'!$A:$A,$A93,'Dual Credit Contact Hours'!$C:$C,$B93)</f>
        <v>0</v>
      </c>
      <c r="K93" s="171">
        <f>SUMIFS('Dual Credit Contact Hours'!M:M,'Dual Credit Contact Hours'!$A:$A,$A93,'Dual Credit Contact Hours'!$C:$C,$B93)</f>
        <v>0</v>
      </c>
      <c r="L93" s="341">
        <f t="shared" si="2"/>
        <v>0</v>
      </c>
      <c r="M93" s="341">
        <f t="shared" si="3"/>
        <v>0</v>
      </c>
      <c r="N93" s="341">
        <f t="shared" si="9"/>
        <v>0</v>
      </c>
      <c r="O93" s="341">
        <f t="shared" si="10"/>
        <v>0</v>
      </c>
      <c r="P93" s="342">
        <f t="shared" si="11"/>
        <v>0</v>
      </c>
      <c r="Q93" s="342">
        <f t="shared" si="12"/>
        <v>0</v>
      </c>
    </row>
    <row r="94" spans="1:17" x14ac:dyDescent="0.2">
      <c r="A94" s="338">
        <v>209932</v>
      </c>
      <c r="B94" s="339">
        <v>10</v>
      </c>
      <c r="C94" s="340">
        <f t="shared" si="6"/>
        <v>6.2553474287663571</v>
      </c>
      <c r="D94" s="171">
        <f>SUMIFS('Dual Credit Contact Hours'!F:F,'Dual Credit Contact Hours'!$A:$A,$A94,'Dual Credit Contact Hours'!$C:$C,$B94)</f>
        <v>0</v>
      </c>
      <c r="E94" s="171">
        <f>SUMIFS('Dual Credit Contact Hours'!G:G,'Dual Credit Contact Hours'!$A:$A,$A94,'Dual Credit Contact Hours'!$C:$C,$B94)</f>
        <v>0</v>
      </c>
      <c r="F94" s="171">
        <f>SUMIFS('Dual Credit Contact Hours'!H:H,'Dual Credit Contact Hours'!$A:$A,$A94,'Dual Credit Contact Hours'!$C:$C,$B94)</f>
        <v>0</v>
      </c>
      <c r="G94" s="171">
        <f>SUMIFS('Dual Credit Contact Hours'!I:I,'Dual Credit Contact Hours'!$A:$A,$A94,'Dual Credit Contact Hours'!$C:$C,$B94)</f>
        <v>0</v>
      </c>
      <c r="H94" s="171">
        <f>SUMIFS('Dual Credit Contact Hours'!J:J,'Dual Credit Contact Hours'!$A:$A,$A94,'Dual Credit Contact Hours'!$C:$C,$B94)</f>
        <v>0</v>
      </c>
      <c r="I94" s="171">
        <f>SUMIFS('Dual Credit Contact Hours'!K:K,'Dual Credit Contact Hours'!$A:$A,$A94,'Dual Credit Contact Hours'!$C:$C,$B94)</f>
        <v>0</v>
      </c>
      <c r="J94" s="171">
        <f>SUMIFS('Dual Credit Contact Hours'!L:L,'Dual Credit Contact Hours'!$A:$A,$A94,'Dual Credit Contact Hours'!$C:$C,$B94)</f>
        <v>0</v>
      </c>
      <c r="K94" s="171">
        <f>SUMIFS('Dual Credit Contact Hours'!M:M,'Dual Credit Contact Hours'!$A:$A,$A94,'Dual Credit Contact Hours'!$C:$C,$B94)</f>
        <v>0</v>
      </c>
      <c r="L94" s="341">
        <f t="shared" si="2"/>
        <v>0</v>
      </c>
      <c r="M94" s="341">
        <f t="shared" si="3"/>
        <v>0</v>
      </c>
      <c r="N94" s="341">
        <f t="shared" si="9"/>
        <v>0</v>
      </c>
      <c r="O94" s="341">
        <f t="shared" si="10"/>
        <v>0</v>
      </c>
      <c r="P94" s="342">
        <f t="shared" si="11"/>
        <v>0</v>
      </c>
      <c r="Q94" s="342">
        <f t="shared" si="12"/>
        <v>0</v>
      </c>
    </row>
    <row r="95" spans="1:17" x14ac:dyDescent="0.2">
      <c r="A95" s="338">
        <v>209932</v>
      </c>
      <c r="B95" s="339">
        <v>11</v>
      </c>
      <c r="C95" s="340">
        <f t="shared" si="6"/>
        <v>4.4605493220910049</v>
      </c>
      <c r="D95" s="171">
        <f>SUMIFS('Dual Credit Contact Hours'!F:F,'Dual Credit Contact Hours'!$A:$A,$A95,'Dual Credit Contact Hours'!$C:$C,$B95)</f>
        <v>0</v>
      </c>
      <c r="E95" s="171">
        <f>SUMIFS('Dual Credit Contact Hours'!G:G,'Dual Credit Contact Hours'!$A:$A,$A95,'Dual Credit Contact Hours'!$C:$C,$B95)</f>
        <v>0</v>
      </c>
      <c r="F95" s="171">
        <f>SUMIFS('Dual Credit Contact Hours'!H:H,'Dual Credit Contact Hours'!$A:$A,$A95,'Dual Credit Contact Hours'!$C:$C,$B95)</f>
        <v>0</v>
      </c>
      <c r="G95" s="171">
        <f>SUMIFS('Dual Credit Contact Hours'!I:I,'Dual Credit Contact Hours'!$A:$A,$A95,'Dual Credit Contact Hours'!$C:$C,$B95)</f>
        <v>0</v>
      </c>
      <c r="H95" s="171">
        <f>SUMIFS('Dual Credit Contact Hours'!J:J,'Dual Credit Contact Hours'!$A:$A,$A95,'Dual Credit Contact Hours'!$C:$C,$B95)</f>
        <v>0</v>
      </c>
      <c r="I95" s="171">
        <f>SUMIFS('Dual Credit Contact Hours'!K:K,'Dual Credit Contact Hours'!$A:$A,$A95,'Dual Credit Contact Hours'!$C:$C,$B95)</f>
        <v>336</v>
      </c>
      <c r="J95" s="171">
        <f>SUMIFS('Dual Credit Contact Hours'!L:L,'Dual Credit Contact Hours'!$A:$A,$A95,'Dual Credit Contact Hours'!$C:$C,$B95)</f>
        <v>0</v>
      </c>
      <c r="K95" s="171">
        <f>SUMIFS('Dual Credit Contact Hours'!M:M,'Dual Credit Contact Hours'!$A:$A,$A95,'Dual Credit Contact Hours'!$C:$C,$B95)</f>
        <v>0</v>
      </c>
      <c r="L95" s="341">
        <f t="shared" si="2"/>
        <v>0</v>
      </c>
      <c r="M95" s="341">
        <f t="shared" si="3"/>
        <v>336</v>
      </c>
      <c r="N95" s="341">
        <f t="shared" si="9"/>
        <v>0</v>
      </c>
      <c r="O95" s="341">
        <f t="shared" si="10"/>
        <v>33.6</v>
      </c>
      <c r="P95" s="342">
        <f t="shared" si="11"/>
        <v>0</v>
      </c>
      <c r="Q95" s="342">
        <f t="shared" si="12"/>
        <v>1648.6190294448354</v>
      </c>
    </row>
    <row r="96" spans="1:17" x14ac:dyDescent="0.2">
      <c r="A96" s="338">
        <v>209932</v>
      </c>
      <c r="B96" s="339">
        <v>12</v>
      </c>
      <c r="C96" s="340">
        <f t="shared" ref="C96:C159" si="13">C69</f>
        <v>3.9175259263581865</v>
      </c>
      <c r="D96" s="171">
        <f>SUMIFS('Dual Credit Contact Hours'!F:F,'Dual Credit Contact Hours'!$A:$A,$A96,'Dual Credit Contact Hours'!$C:$C,$B96)</f>
        <v>0</v>
      </c>
      <c r="E96" s="171">
        <f>SUMIFS('Dual Credit Contact Hours'!G:G,'Dual Credit Contact Hours'!$A:$A,$A96,'Dual Credit Contact Hours'!$C:$C,$B96)</f>
        <v>0</v>
      </c>
      <c r="F96" s="171">
        <f>SUMIFS('Dual Credit Contact Hours'!H:H,'Dual Credit Contact Hours'!$A:$A,$A96,'Dual Credit Contact Hours'!$C:$C,$B96)</f>
        <v>0</v>
      </c>
      <c r="G96" s="171">
        <f>SUMIFS('Dual Credit Contact Hours'!I:I,'Dual Credit Contact Hours'!$A:$A,$A96,'Dual Credit Contact Hours'!$C:$C,$B96)</f>
        <v>0</v>
      </c>
      <c r="H96" s="171">
        <f>SUMIFS('Dual Credit Contact Hours'!J:J,'Dual Credit Contact Hours'!$A:$A,$A96,'Dual Credit Contact Hours'!$C:$C,$B96)</f>
        <v>0</v>
      </c>
      <c r="I96" s="171">
        <f>SUMIFS('Dual Credit Contact Hours'!K:K,'Dual Credit Contact Hours'!$A:$A,$A96,'Dual Credit Contact Hours'!$C:$C,$B96)</f>
        <v>0</v>
      </c>
      <c r="J96" s="171">
        <f>SUMIFS('Dual Credit Contact Hours'!L:L,'Dual Credit Contact Hours'!$A:$A,$A96,'Dual Credit Contact Hours'!$C:$C,$B96)</f>
        <v>0</v>
      </c>
      <c r="K96" s="171">
        <f>SUMIFS('Dual Credit Contact Hours'!M:M,'Dual Credit Contact Hours'!$A:$A,$A96,'Dual Credit Contact Hours'!$C:$C,$B96)</f>
        <v>0</v>
      </c>
      <c r="L96" s="341">
        <f t="shared" si="2"/>
        <v>0</v>
      </c>
      <c r="M96" s="341">
        <f t="shared" si="3"/>
        <v>0</v>
      </c>
      <c r="N96" s="341">
        <f t="shared" si="9"/>
        <v>0</v>
      </c>
      <c r="O96" s="341">
        <f t="shared" si="10"/>
        <v>0</v>
      </c>
      <c r="P96" s="342">
        <f t="shared" si="11"/>
        <v>0</v>
      </c>
      <c r="Q96" s="342">
        <f t="shared" si="12"/>
        <v>0</v>
      </c>
    </row>
    <row r="97" spans="1:17" x14ac:dyDescent="0.2">
      <c r="A97" s="338">
        <v>209932</v>
      </c>
      <c r="B97" s="339">
        <v>13</v>
      </c>
      <c r="C97" s="340">
        <f t="shared" si="13"/>
        <v>3.8046898960760425</v>
      </c>
      <c r="D97" s="171">
        <f>SUMIFS('Dual Credit Contact Hours'!F:F,'Dual Credit Contact Hours'!$A:$A,$A97,'Dual Credit Contact Hours'!$C:$C,$B97)</f>
        <v>0</v>
      </c>
      <c r="E97" s="171">
        <f>SUMIFS('Dual Credit Contact Hours'!G:G,'Dual Credit Contact Hours'!$A:$A,$A97,'Dual Credit Contact Hours'!$C:$C,$B97)</f>
        <v>0</v>
      </c>
      <c r="F97" s="171">
        <f>SUMIFS('Dual Credit Contact Hours'!H:H,'Dual Credit Contact Hours'!$A:$A,$A97,'Dual Credit Contact Hours'!$C:$C,$B97)</f>
        <v>0</v>
      </c>
      <c r="G97" s="171">
        <f>SUMIFS('Dual Credit Contact Hours'!I:I,'Dual Credit Contact Hours'!$A:$A,$A97,'Dual Credit Contact Hours'!$C:$C,$B97)</f>
        <v>0</v>
      </c>
      <c r="H97" s="171">
        <f>SUMIFS('Dual Credit Contact Hours'!J:J,'Dual Credit Contact Hours'!$A:$A,$A97,'Dual Credit Contact Hours'!$C:$C,$B97)</f>
        <v>0</v>
      </c>
      <c r="I97" s="171">
        <f>SUMIFS('Dual Credit Contact Hours'!K:K,'Dual Credit Contact Hours'!$A:$A,$A97,'Dual Credit Contact Hours'!$C:$C,$B97)</f>
        <v>0</v>
      </c>
      <c r="J97" s="171">
        <f>SUMIFS('Dual Credit Contact Hours'!L:L,'Dual Credit Contact Hours'!$A:$A,$A97,'Dual Credit Contact Hours'!$C:$C,$B97)</f>
        <v>0</v>
      </c>
      <c r="K97" s="171">
        <f>SUMIFS('Dual Credit Contact Hours'!M:M,'Dual Credit Contact Hours'!$A:$A,$A97,'Dual Credit Contact Hours'!$C:$C,$B97)</f>
        <v>0</v>
      </c>
      <c r="L97" s="341">
        <f t="shared" si="2"/>
        <v>0</v>
      </c>
      <c r="M97" s="341">
        <f t="shared" si="3"/>
        <v>0</v>
      </c>
      <c r="N97" s="341">
        <f t="shared" si="9"/>
        <v>0</v>
      </c>
      <c r="O97" s="341">
        <f t="shared" si="10"/>
        <v>0</v>
      </c>
      <c r="P97" s="342">
        <f t="shared" si="11"/>
        <v>0</v>
      </c>
      <c r="Q97" s="342">
        <f t="shared" si="12"/>
        <v>0</v>
      </c>
    </row>
    <row r="98" spans="1:17" x14ac:dyDescent="0.2">
      <c r="A98" s="338">
        <v>209932</v>
      </c>
      <c r="B98" s="339">
        <v>14</v>
      </c>
      <c r="C98" s="340">
        <f t="shared" si="13"/>
        <v>6.0966717611820922</v>
      </c>
      <c r="D98" s="171">
        <f>SUMIFS('Dual Credit Contact Hours'!F:F,'Dual Credit Contact Hours'!$A:$A,$A98,'Dual Credit Contact Hours'!$C:$C,$B98)</f>
        <v>0</v>
      </c>
      <c r="E98" s="171">
        <f>SUMIFS('Dual Credit Contact Hours'!G:G,'Dual Credit Contact Hours'!$A:$A,$A98,'Dual Credit Contact Hours'!$C:$C,$B98)</f>
        <v>0</v>
      </c>
      <c r="F98" s="171">
        <f>SUMIFS('Dual Credit Contact Hours'!H:H,'Dual Credit Contact Hours'!$A:$A,$A98,'Dual Credit Contact Hours'!$C:$C,$B98)</f>
        <v>0</v>
      </c>
      <c r="G98" s="171">
        <f>SUMIFS('Dual Credit Contact Hours'!I:I,'Dual Credit Contact Hours'!$A:$A,$A98,'Dual Credit Contact Hours'!$C:$C,$B98)</f>
        <v>0</v>
      </c>
      <c r="H98" s="171">
        <f>SUMIFS('Dual Credit Contact Hours'!J:J,'Dual Credit Contact Hours'!$A:$A,$A98,'Dual Credit Contact Hours'!$C:$C,$B98)</f>
        <v>0</v>
      </c>
      <c r="I98" s="171">
        <f>SUMIFS('Dual Credit Contact Hours'!K:K,'Dual Credit Contact Hours'!$A:$A,$A98,'Dual Credit Contact Hours'!$C:$C,$B98)</f>
        <v>0</v>
      </c>
      <c r="J98" s="171">
        <f>SUMIFS('Dual Credit Contact Hours'!L:L,'Dual Credit Contact Hours'!$A:$A,$A98,'Dual Credit Contact Hours'!$C:$C,$B98)</f>
        <v>0</v>
      </c>
      <c r="K98" s="171">
        <f>SUMIFS('Dual Credit Contact Hours'!M:M,'Dual Credit Contact Hours'!$A:$A,$A98,'Dual Credit Contact Hours'!$C:$C,$B98)</f>
        <v>0</v>
      </c>
      <c r="L98" s="341">
        <f t="shared" si="2"/>
        <v>0</v>
      </c>
      <c r="M98" s="341">
        <f t="shared" si="3"/>
        <v>0</v>
      </c>
      <c r="N98" s="341">
        <f t="shared" si="9"/>
        <v>0</v>
      </c>
      <c r="O98" s="341">
        <f t="shared" si="10"/>
        <v>0</v>
      </c>
      <c r="P98" s="342">
        <f t="shared" si="11"/>
        <v>0</v>
      </c>
      <c r="Q98" s="342">
        <f t="shared" si="12"/>
        <v>0</v>
      </c>
    </row>
    <row r="99" spans="1:17" x14ac:dyDescent="0.2">
      <c r="A99" s="338">
        <v>209932</v>
      </c>
      <c r="B99" s="339">
        <v>15</v>
      </c>
      <c r="C99" s="340">
        <f t="shared" si="13"/>
        <v>8.8928896366114731</v>
      </c>
      <c r="D99" s="171">
        <f>SUMIFS('Dual Credit Contact Hours'!F:F,'Dual Credit Contact Hours'!$A:$A,$A99,'Dual Credit Contact Hours'!$C:$C,$B99)</f>
        <v>0</v>
      </c>
      <c r="E99" s="171">
        <f>SUMIFS('Dual Credit Contact Hours'!G:G,'Dual Credit Contact Hours'!$A:$A,$A99,'Dual Credit Contact Hours'!$C:$C,$B99)</f>
        <v>0</v>
      </c>
      <c r="F99" s="171">
        <f>SUMIFS('Dual Credit Contact Hours'!H:H,'Dual Credit Contact Hours'!$A:$A,$A99,'Dual Credit Contact Hours'!$C:$C,$B99)</f>
        <v>0</v>
      </c>
      <c r="G99" s="171">
        <f>SUMIFS('Dual Credit Contact Hours'!I:I,'Dual Credit Contact Hours'!$A:$A,$A99,'Dual Credit Contact Hours'!$C:$C,$B99)</f>
        <v>0</v>
      </c>
      <c r="H99" s="171">
        <f>SUMIFS('Dual Credit Contact Hours'!J:J,'Dual Credit Contact Hours'!$A:$A,$A99,'Dual Credit Contact Hours'!$C:$C,$B99)</f>
        <v>0</v>
      </c>
      <c r="I99" s="171">
        <f>SUMIFS('Dual Credit Contact Hours'!K:K,'Dual Credit Contact Hours'!$A:$A,$A99,'Dual Credit Contact Hours'!$C:$C,$B99)</f>
        <v>0</v>
      </c>
      <c r="J99" s="171">
        <f>SUMIFS('Dual Credit Contact Hours'!L:L,'Dual Credit Contact Hours'!$A:$A,$A99,'Dual Credit Contact Hours'!$C:$C,$B99)</f>
        <v>0</v>
      </c>
      <c r="K99" s="171">
        <f>SUMIFS('Dual Credit Contact Hours'!M:M,'Dual Credit Contact Hours'!$A:$A,$A99,'Dual Credit Contact Hours'!$C:$C,$B99)</f>
        <v>0</v>
      </c>
      <c r="L99" s="341">
        <f t="shared" si="2"/>
        <v>0</v>
      </c>
      <c r="M99" s="341">
        <f t="shared" si="3"/>
        <v>0</v>
      </c>
      <c r="N99" s="341">
        <f t="shared" si="9"/>
        <v>0</v>
      </c>
      <c r="O99" s="341">
        <f t="shared" si="10"/>
        <v>0</v>
      </c>
      <c r="P99" s="342">
        <f t="shared" si="11"/>
        <v>0</v>
      </c>
      <c r="Q99" s="342">
        <f t="shared" si="12"/>
        <v>0</v>
      </c>
    </row>
    <row r="100" spans="1:17" x14ac:dyDescent="0.2">
      <c r="A100" s="338">
        <v>209932</v>
      </c>
      <c r="B100" s="339">
        <v>16</v>
      </c>
      <c r="C100" s="340">
        <f t="shared" si="13"/>
        <v>5.0987781183743817</v>
      </c>
      <c r="D100" s="171">
        <f>SUMIFS('Dual Credit Contact Hours'!F:F,'Dual Credit Contact Hours'!$A:$A,$A100,'Dual Credit Contact Hours'!$C:$C,$B100)</f>
        <v>0</v>
      </c>
      <c r="E100" s="171">
        <f>SUMIFS('Dual Credit Contact Hours'!G:G,'Dual Credit Contact Hours'!$A:$A,$A100,'Dual Credit Contact Hours'!$C:$C,$B100)</f>
        <v>0</v>
      </c>
      <c r="F100" s="171">
        <f>SUMIFS('Dual Credit Contact Hours'!H:H,'Dual Credit Contact Hours'!$A:$A,$A100,'Dual Credit Contact Hours'!$C:$C,$B100)</f>
        <v>0</v>
      </c>
      <c r="G100" s="171">
        <f>SUMIFS('Dual Credit Contact Hours'!I:I,'Dual Credit Contact Hours'!$A:$A,$A100,'Dual Credit Contact Hours'!$C:$C,$B100)</f>
        <v>0</v>
      </c>
      <c r="H100" s="171">
        <f>SUMIFS('Dual Credit Contact Hours'!J:J,'Dual Credit Contact Hours'!$A:$A,$A100,'Dual Credit Contact Hours'!$C:$C,$B100)</f>
        <v>0</v>
      </c>
      <c r="I100" s="171">
        <f>SUMIFS('Dual Credit Contact Hours'!K:K,'Dual Credit Contact Hours'!$A:$A,$A100,'Dual Credit Contact Hours'!$C:$C,$B100)</f>
        <v>0</v>
      </c>
      <c r="J100" s="171">
        <f>SUMIFS('Dual Credit Contact Hours'!L:L,'Dual Credit Contact Hours'!$A:$A,$A100,'Dual Credit Contact Hours'!$C:$C,$B100)</f>
        <v>0</v>
      </c>
      <c r="K100" s="171">
        <f>SUMIFS('Dual Credit Contact Hours'!M:M,'Dual Credit Contact Hours'!$A:$A,$A100,'Dual Credit Contact Hours'!$C:$C,$B100)</f>
        <v>0</v>
      </c>
      <c r="L100" s="341">
        <f t="shared" si="2"/>
        <v>0</v>
      </c>
      <c r="M100" s="341">
        <f t="shared" si="3"/>
        <v>0</v>
      </c>
      <c r="N100" s="341">
        <f t="shared" si="9"/>
        <v>0</v>
      </c>
      <c r="O100" s="341">
        <f t="shared" si="10"/>
        <v>0</v>
      </c>
      <c r="P100" s="342">
        <f t="shared" si="11"/>
        <v>0</v>
      </c>
      <c r="Q100" s="342">
        <f t="shared" si="12"/>
        <v>0</v>
      </c>
    </row>
    <row r="101" spans="1:17" x14ac:dyDescent="0.2">
      <c r="A101" s="338">
        <v>209932</v>
      </c>
      <c r="B101" s="339">
        <v>17</v>
      </c>
      <c r="C101" s="340">
        <f t="shared" si="13"/>
        <v>6.8971023509960512</v>
      </c>
      <c r="D101" s="171">
        <f>SUMIFS('Dual Credit Contact Hours'!F:F,'Dual Credit Contact Hours'!$A:$A,$A101,'Dual Credit Contact Hours'!$C:$C,$B101)</f>
        <v>0</v>
      </c>
      <c r="E101" s="171">
        <f>SUMIFS('Dual Credit Contact Hours'!G:G,'Dual Credit Contact Hours'!$A:$A,$A101,'Dual Credit Contact Hours'!$C:$C,$B101)</f>
        <v>0</v>
      </c>
      <c r="F101" s="171">
        <f>SUMIFS('Dual Credit Contact Hours'!H:H,'Dual Credit Contact Hours'!$A:$A,$A101,'Dual Credit Contact Hours'!$C:$C,$B101)</f>
        <v>0</v>
      </c>
      <c r="G101" s="171">
        <f>SUMIFS('Dual Credit Contact Hours'!I:I,'Dual Credit Contact Hours'!$A:$A,$A101,'Dual Credit Contact Hours'!$C:$C,$B101)</f>
        <v>0</v>
      </c>
      <c r="H101" s="171">
        <f>SUMIFS('Dual Credit Contact Hours'!J:J,'Dual Credit Contact Hours'!$A:$A,$A101,'Dual Credit Contact Hours'!$C:$C,$B101)</f>
        <v>0</v>
      </c>
      <c r="I101" s="171">
        <f>SUMIFS('Dual Credit Contact Hours'!K:K,'Dual Credit Contact Hours'!$A:$A,$A101,'Dual Credit Contact Hours'!$C:$C,$B101)</f>
        <v>0</v>
      </c>
      <c r="J101" s="171">
        <f>SUMIFS('Dual Credit Contact Hours'!L:L,'Dual Credit Contact Hours'!$A:$A,$A101,'Dual Credit Contact Hours'!$C:$C,$B101)</f>
        <v>0</v>
      </c>
      <c r="K101" s="171">
        <f>SUMIFS('Dual Credit Contact Hours'!M:M,'Dual Credit Contact Hours'!$A:$A,$A101,'Dual Credit Contact Hours'!$C:$C,$B101)</f>
        <v>0</v>
      </c>
      <c r="L101" s="341">
        <f t="shared" si="2"/>
        <v>0</v>
      </c>
      <c r="M101" s="341">
        <f t="shared" si="3"/>
        <v>0</v>
      </c>
      <c r="N101" s="341">
        <f t="shared" si="9"/>
        <v>0</v>
      </c>
      <c r="O101" s="341">
        <f t="shared" si="10"/>
        <v>0</v>
      </c>
      <c r="P101" s="342">
        <f t="shared" si="11"/>
        <v>0</v>
      </c>
      <c r="Q101" s="342">
        <f t="shared" si="12"/>
        <v>0</v>
      </c>
    </row>
    <row r="102" spans="1:17" x14ac:dyDescent="0.2">
      <c r="A102" s="338">
        <v>209932</v>
      </c>
      <c r="B102" s="339">
        <v>18</v>
      </c>
      <c r="C102" s="340">
        <f t="shared" si="13"/>
        <v>5.1481438816228193</v>
      </c>
      <c r="D102" s="171">
        <f>SUMIFS('Dual Credit Contact Hours'!F:F,'Dual Credit Contact Hours'!$A:$A,$A102,'Dual Credit Contact Hours'!$C:$C,$B102)</f>
        <v>0</v>
      </c>
      <c r="E102" s="171">
        <f>SUMIFS('Dual Credit Contact Hours'!G:G,'Dual Credit Contact Hours'!$A:$A,$A102,'Dual Credit Contact Hours'!$C:$C,$B102)</f>
        <v>0</v>
      </c>
      <c r="F102" s="171">
        <f>SUMIFS('Dual Credit Contact Hours'!H:H,'Dual Credit Contact Hours'!$A:$A,$A102,'Dual Credit Contact Hours'!$C:$C,$B102)</f>
        <v>0</v>
      </c>
      <c r="G102" s="171">
        <f>SUMIFS('Dual Credit Contact Hours'!I:I,'Dual Credit Contact Hours'!$A:$A,$A102,'Dual Credit Contact Hours'!$C:$C,$B102)</f>
        <v>0</v>
      </c>
      <c r="H102" s="171">
        <f>SUMIFS('Dual Credit Contact Hours'!J:J,'Dual Credit Contact Hours'!$A:$A,$A102,'Dual Credit Contact Hours'!$C:$C,$B102)</f>
        <v>0</v>
      </c>
      <c r="I102" s="171">
        <f>SUMIFS('Dual Credit Contact Hours'!K:K,'Dual Credit Contact Hours'!$A:$A,$A102,'Dual Credit Contact Hours'!$C:$C,$B102)</f>
        <v>0</v>
      </c>
      <c r="J102" s="171">
        <f>SUMIFS('Dual Credit Contact Hours'!L:L,'Dual Credit Contact Hours'!$A:$A,$A102,'Dual Credit Contact Hours'!$C:$C,$B102)</f>
        <v>0</v>
      </c>
      <c r="K102" s="171">
        <f>SUMIFS('Dual Credit Contact Hours'!M:M,'Dual Credit Contact Hours'!$A:$A,$A102,'Dual Credit Contact Hours'!$C:$C,$B102)</f>
        <v>0</v>
      </c>
      <c r="L102" s="341">
        <f t="shared" si="2"/>
        <v>0</v>
      </c>
      <c r="M102" s="341">
        <f t="shared" si="3"/>
        <v>0</v>
      </c>
      <c r="N102" s="341">
        <f t="shared" si="9"/>
        <v>0</v>
      </c>
      <c r="O102" s="341">
        <f t="shared" si="10"/>
        <v>0</v>
      </c>
      <c r="P102" s="342">
        <f t="shared" si="11"/>
        <v>0</v>
      </c>
      <c r="Q102" s="342">
        <f t="shared" si="12"/>
        <v>0</v>
      </c>
    </row>
    <row r="103" spans="1:17" x14ac:dyDescent="0.2">
      <c r="A103" s="338">
        <v>209932</v>
      </c>
      <c r="B103" s="339">
        <v>19</v>
      </c>
      <c r="C103" s="340">
        <f t="shared" si="13"/>
        <v>3.7235889993107518</v>
      </c>
      <c r="D103" s="171">
        <f>SUMIFS('Dual Credit Contact Hours'!F:F,'Dual Credit Contact Hours'!$A:$A,$A103,'Dual Credit Contact Hours'!$C:$C,$B103)</f>
        <v>0</v>
      </c>
      <c r="E103" s="171">
        <f>SUMIFS('Dual Credit Contact Hours'!G:G,'Dual Credit Contact Hours'!$A:$A,$A103,'Dual Credit Contact Hours'!$C:$C,$B103)</f>
        <v>0</v>
      </c>
      <c r="F103" s="171">
        <f>SUMIFS('Dual Credit Contact Hours'!H:H,'Dual Credit Contact Hours'!$A:$A,$A103,'Dual Credit Contact Hours'!$C:$C,$B103)</f>
        <v>0</v>
      </c>
      <c r="G103" s="171">
        <f>SUMIFS('Dual Credit Contact Hours'!I:I,'Dual Credit Contact Hours'!$A:$A,$A103,'Dual Credit Contact Hours'!$C:$C,$B103)</f>
        <v>0</v>
      </c>
      <c r="H103" s="171">
        <f>SUMIFS('Dual Credit Contact Hours'!J:J,'Dual Credit Contact Hours'!$A:$A,$A103,'Dual Credit Contact Hours'!$C:$C,$B103)</f>
        <v>0</v>
      </c>
      <c r="I103" s="171">
        <f>SUMIFS('Dual Credit Contact Hours'!K:K,'Dual Credit Contact Hours'!$A:$A,$A103,'Dual Credit Contact Hours'!$C:$C,$B103)</f>
        <v>240</v>
      </c>
      <c r="J103" s="171">
        <f>SUMIFS('Dual Credit Contact Hours'!L:L,'Dual Credit Contact Hours'!$A:$A,$A103,'Dual Credit Contact Hours'!$C:$C,$B103)</f>
        <v>0</v>
      </c>
      <c r="K103" s="171">
        <f>SUMIFS('Dual Credit Contact Hours'!M:M,'Dual Credit Contact Hours'!$A:$A,$A103,'Dual Credit Contact Hours'!$C:$C,$B103)</f>
        <v>0</v>
      </c>
      <c r="L103" s="341">
        <f t="shared" si="2"/>
        <v>0</v>
      </c>
      <c r="M103" s="341">
        <f t="shared" si="3"/>
        <v>240</v>
      </c>
      <c r="N103" s="341">
        <f t="shared" si="9"/>
        <v>0</v>
      </c>
      <c r="O103" s="341">
        <f t="shared" si="10"/>
        <v>24</v>
      </c>
      <c r="P103" s="342">
        <f t="shared" si="11"/>
        <v>0</v>
      </c>
      <c r="Q103" s="342">
        <f t="shared" si="12"/>
        <v>983.02749581803846</v>
      </c>
    </row>
    <row r="104" spans="1:17" x14ac:dyDescent="0.2">
      <c r="A104" s="338">
        <v>209932</v>
      </c>
      <c r="B104" s="339">
        <v>20</v>
      </c>
      <c r="C104" s="340">
        <f t="shared" si="13"/>
        <v>4.7320610199574134</v>
      </c>
      <c r="D104" s="171">
        <f>SUMIFS('Dual Credit Contact Hours'!F:F,'Dual Credit Contact Hours'!$A:$A,$A104,'Dual Credit Contact Hours'!$C:$C,$B104)</f>
        <v>0</v>
      </c>
      <c r="E104" s="171">
        <f>SUMIFS('Dual Credit Contact Hours'!G:G,'Dual Credit Contact Hours'!$A:$A,$A104,'Dual Credit Contact Hours'!$C:$C,$B104)</f>
        <v>0</v>
      </c>
      <c r="F104" s="171">
        <f>SUMIFS('Dual Credit Contact Hours'!H:H,'Dual Credit Contact Hours'!$A:$A,$A104,'Dual Credit Contact Hours'!$C:$C,$B104)</f>
        <v>0</v>
      </c>
      <c r="G104" s="171">
        <f>SUMIFS('Dual Credit Contact Hours'!I:I,'Dual Credit Contact Hours'!$A:$A,$A104,'Dual Credit Contact Hours'!$C:$C,$B104)</f>
        <v>0</v>
      </c>
      <c r="H104" s="171">
        <f>SUMIFS('Dual Credit Contact Hours'!J:J,'Dual Credit Contact Hours'!$A:$A,$A104,'Dual Credit Contact Hours'!$C:$C,$B104)</f>
        <v>0</v>
      </c>
      <c r="I104" s="171">
        <f>SUMIFS('Dual Credit Contact Hours'!K:K,'Dual Credit Contact Hours'!$A:$A,$A104,'Dual Credit Contact Hours'!$C:$C,$B104)</f>
        <v>0</v>
      </c>
      <c r="J104" s="171">
        <f>SUMIFS('Dual Credit Contact Hours'!L:L,'Dual Credit Contact Hours'!$A:$A,$A104,'Dual Credit Contact Hours'!$C:$C,$B104)</f>
        <v>0</v>
      </c>
      <c r="K104" s="171">
        <f>SUMIFS('Dual Credit Contact Hours'!M:M,'Dual Credit Contact Hours'!$A:$A,$A104,'Dual Credit Contact Hours'!$C:$C,$B104)</f>
        <v>0</v>
      </c>
      <c r="L104" s="341">
        <f t="shared" si="2"/>
        <v>0</v>
      </c>
      <c r="M104" s="341">
        <f t="shared" si="3"/>
        <v>0</v>
      </c>
      <c r="N104" s="341">
        <f t="shared" si="9"/>
        <v>0</v>
      </c>
      <c r="O104" s="341">
        <f t="shared" si="10"/>
        <v>0</v>
      </c>
      <c r="P104" s="342">
        <f t="shared" si="11"/>
        <v>0</v>
      </c>
      <c r="Q104" s="342">
        <f t="shared" si="12"/>
        <v>0</v>
      </c>
    </row>
    <row r="105" spans="1:17" x14ac:dyDescent="0.2">
      <c r="A105" s="338">
        <v>209932</v>
      </c>
      <c r="B105" s="339">
        <v>21</v>
      </c>
      <c r="C105" s="340">
        <f t="shared" si="13"/>
        <v>5.1164087481059664</v>
      </c>
      <c r="D105" s="171">
        <f>SUMIFS('Dual Credit Contact Hours'!F:F,'Dual Credit Contact Hours'!$A:$A,$A105,'Dual Credit Contact Hours'!$C:$C,$B105)</f>
        <v>0</v>
      </c>
      <c r="E105" s="171">
        <f>SUMIFS('Dual Credit Contact Hours'!G:G,'Dual Credit Contact Hours'!$A:$A,$A105,'Dual Credit Contact Hours'!$C:$C,$B105)</f>
        <v>0</v>
      </c>
      <c r="F105" s="171">
        <f>SUMIFS('Dual Credit Contact Hours'!H:H,'Dual Credit Contact Hours'!$A:$A,$A105,'Dual Credit Contact Hours'!$C:$C,$B105)</f>
        <v>0</v>
      </c>
      <c r="G105" s="171">
        <f>SUMIFS('Dual Credit Contact Hours'!I:I,'Dual Credit Contact Hours'!$A:$A,$A105,'Dual Credit Contact Hours'!$C:$C,$B105)</f>
        <v>0</v>
      </c>
      <c r="H105" s="171">
        <f>SUMIFS('Dual Credit Contact Hours'!J:J,'Dual Credit Contact Hours'!$A:$A,$A105,'Dual Credit Contact Hours'!$C:$C,$B105)</f>
        <v>0</v>
      </c>
      <c r="I105" s="171">
        <f>SUMIFS('Dual Credit Contact Hours'!K:K,'Dual Credit Contact Hours'!$A:$A,$A105,'Dual Credit Contact Hours'!$C:$C,$B105)</f>
        <v>0</v>
      </c>
      <c r="J105" s="171">
        <f>SUMIFS('Dual Credit Contact Hours'!L:L,'Dual Credit Contact Hours'!$A:$A,$A105,'Dual Credit Contact Hours'!$C:$C,$B105)</f>
        <v>0</v>
      </c>
      <c r="K105" s="171">
        <f>SUMIFS('Dual Credit Contact Hours'!M:M,'Dual Credit Contact Hours'!$A:$A,$A105,'Dual Credit Contact Hours'!$C:$C,$B105)</f>
        <v>0</v>
      </c>
      <c r="L105" s="341">
        <f t="shared" si="2"/>
        <v>0</v>
      </c>
      <c r="M105" s="341">
        <f t="shared" si="3"/>
        <v>0</v>
      </c>
      <c r="N105" s="341">
        <f t="shared" si="9"/>
        <v>0</v>
      </c>
      <c r="O105" s="341">
        <f t="shared" si="10"/>
        <v>0</v>
      </c>
      <c r="P105" s="342">
        <f t="shared" si="11"/>
        <v>0</v>
      </c>
      <c r="Q105" s="342">
        <f t="shared" si="12"/>
        <v>0</v>
      </c>
    </row>
    <row r="106" spans="1:17" x14ac:dyDescent="0.2">
      <c r="A106" s="338">
        <v>209932</v>
      </c>
      <c r="B106" s="339">
        <v>22</v>
      </c>
      <c r="C106" s="340">
        <f t="shared" si="13"/>
        <v>5.5324916097713723</v>
      </c>
      <c r="D106" s="171">
        <f>SUMIFS('Dual Credit Contact Hours'!F:F,'Dual Credit Contact Hours'!$A:$A,$A106,'Dual Credit Contact Hours'!$C:$C,$B106)</f>
        <v>0</v>
      </c>
      <c r="E106" s="171">
        <f>SUMIFS('Dual Credit Contact Hours'!G:G,'Dual Credit Contact Hours'!$A:$A,$A106,'Dual Credit Contact Hours'!$C:$C,$B106)</f>
        <v>0</v>
      </c>
      <c r="F106" s="171">
        <f>SUMIFS('Dual Credit Contact Hours'!H:H,'Dual Credit Contact Hours'!$A:$A,$A106,'Dual Credit Contact Hours'!$C:$C,$B106)</f>
        <v>0</v>
      </c>
      <c r="G106" s="171">
        <f>SUMIFS('Dual Credit Contact Hours'!I:I,'Dual Credit Contact Hours'!$A:$A,$A106,'Dual Credit Contact Hours'!$C:$C,$B106)</f>
        <v>0</v>
      </c>
      <c r="H106" s="171">
        <f>SUMIFS('Dual Credit Contact Hours'!J:J,'Dual Credit Contact Hours'!$A:$A,$A106,'Dual Credit Contact Hours'!$C:$C,$B106)</f>
        <v>0</v>
      </c>
      <c r="I106" s="171">
        <f>SUMIFS('Dual Credit Contact Hours'!K:K,'Dual Credit Contact Hours'!$A:$A,$A106,'Dual Credit Contact Hours'!$C:$C,$B106)</f>
        <v>0</v>
      </c>
      <c r="J106" s="171">
        <f>SUMIFS('Dual Credit Contact Hours'!L:L,'Dual Credit Contact Hours'!$A:$A,$A106,'Dual Credit Contact Hours'!$C:$C,$B106)</f>
        <v>0</v>
      </c>
      <c r="K106" s="171">
        <f>SUMIFS('Dual Credit Contact Hours'!M:M,'Dual Credit Contact Hours'!$A:$A,$A106,'Dual Credit Contact Hours'!$C:$C,$B106)</f>
        <v>0</v>
      </c>
      <c r="L106" s="341">
        <f t="shared" si="2"/>
        <v>0</v>
      </c>
      <c r="M106" s="341">
        <f t="shared" si="3"/>
        <v>0</v>
      </c>
      <c r="N106" s="341">
        <f t="shared" si="9"/>
        <v>0</v>
      </c>
      <c r="O106" s="341">
        <f t="shared" si="10"/>
        <v>0</v>
      </c>
      <c r="P106" s="342">
        <f t="shared" si="11"/>
        <v>0</v>
      </c>
      <c r="Q106" s="342">
        <f t="shared" si="12"/>
        <v>0</v>
      </c>
    </row>
    <row r="107" spans="1:17" x14ac:dyDescent="0.2">
      <c r="A107" s="338">
        <v>209932</v>
      </c>
      <c r="B107" s="339">
        <v>23</v>
      </c>
      <c r="C107" s="340">
        <f t="shared" si="13"/>
        <v>5.4090772016502777</v>
      </c>
      <c r="D107" s="171">
        <f>SUMIFS('Dual Credit Contact Hours'!F:F,'Dual Credit Contact Hours'!$A:$A,$A107,'Dual Credit Contact Hours'!$C:$C,$B107)</f>
        <v>0</v>
      </c>
      <c r="E107" s="171">
        <f>SUMIFS('Dual Credit Contact Hours'!G:G,'Dual Credit Contact Hours'!$A:$A,$A107,'Dual Credit Contact Hours'!$C:$C,$B107)</f>
        <v>0</v>
      </c>
      <c r="F107" s="171">
        <f>SUMIFS('Dual Credit Contact Hours'!H:H,'Dual Credit Contact Hours'!$A:$A,$A107,'Dual Credit Contact Hours'!$C:$C,$B107)</f>
        <v>0</v>
      </c>
      <c r="G107" s="171">
        <f>SUMIFS('Dual Credit Contact Hours'!I:I,'Dual Credit Contact Hours'!$A:$A,$A107,'Dual Credit Contact Hours'!$C:$C,$B107)</f>
        <v>0</v>
      </c>
      <c r="H107" s="171">
        <f>SUMIFS('Dual Credit Contact Hours'!J:J,'Dual Credit Contact Hours'!$A:$A,$A107,'Dual Credit Contact Hours'!$C:$C,$B107)</f>
        <v>0</v>
      </c>
      <c r="I107" s="171">
        <f>SUMIFS('Dual Credit Contact Hours'!K:K,'Dual Credit Contact Hours'!$A:$A,$A107,'Dual Credit Contact Hours'!$C:$C,$B107)</f>
        <v>0</v>
      </c>
      <c r="J107" s="171">
        <f>SUMIFS('Dual Credit Contact Hours'!L:L,'Dual Credit Contact Hours'!$A:$A,$A107,'Dual Credit Contact Hours'!$C:$C,$B107)</f>
        <v>0</v>
      </c>
      <c r="K107" s="171">
        <f>SUMIFS('Dual Credit Contact Hours'!M:M,'Dual Credit Contact Hours'!$A:$A,$A107,'Dual Credit Contact Hours'!$C:$C,$B107)</f>
        <v>0</v>
      </c>
      <c r="L107" s="341">
        <f t="shared" si="2"/>
        <v>0</v>
      </c>
      <c r="M107" s="341">
        <f t="shared" si="3"/>
        <v>0</v>
      </c>
      <c r="N107" s="341">
        <f t="shared" si="9"/>
        <v>0</v>
      </c>
      <c r="O107" s="341">
        <f t="shared" si="10"/>
        <v>0</v>
      </c>
      <c r="P107" s="342">
        <f t="shared" si="11"/>
        <v>0</v>
      </c>
      <c r="Q107" s="342">
        <f t="shared" si="12"/>
        <v>0</v>
      </c>
    </row>
    <row r="108" spans="1:17" x14ac:dyDescent="0.2">
      <c r="A108" s="338">
        <v>209932</v>
      </c>
      <c r="B108" s="339">
        <v>24</v>
      </c>
      <c r="C108" s="340">
        <f t="shared" si="13"/>
        <v>4.2666123950435697</v>
      </c>
      <c r="D108" s="171">
        <f>SUMIFS('Dual Credit Contact Hours'!F:F,'Dual Credit Contact Hours'!$A:$A,$A108,'Dual Credit Contact Hours'!$C:$C,$B108)</f>
        <v>0</v>
      </c>
      <c r="E108" s="171">
        <f>SUMIFS('Dual Credit Contact Hours'!G:G,'Dual Credit Contact Hours'!$A:$A,$A108,'Dual Credit Contact Hours'!$C:$C,$B108)</f>
        <v>0</v>
      </c>
      <c r="F108" s="171">
        <f>SUMIFS('Dual Credit Contact Hours'!H:H,'Dual Credit Contact Hours'!$A:$A,$A108,'Dual Credit Contact Hours'!$C:$C,$B108)</f>
        <v>0</v>
      </c>
      <c r="G108" s="171">
        <f>SUMIFS('Dual Credit Contact Hours'!I:I,'Dual Credit Contact Hours'!$A:$A,$A108,'Dual Credit Contact Hours'!$C:$C,$B108)</f>
        <v>0</v>
      </c>
      <c r="H108" s="171">
        <f>SUMIFS('Dual Credit Contact Hours'!J:J,'Dual Credit Contact Hours'!$A:$A,$A108,'Dual Credit Contact Hours'!$C:$C,$B108)</f>
        <v>0</v>
      </c>
      <c r="I108" s="171">
        <f>SUMIFS('Dual Credit Contact Hours'!K:K,'Dual Credit Contact Hours'!$A:$A,$A108,'Dual Credit Contact Hours'!$C:$C,$B108)</f>
        <v>0</v>
      </c>
      <c r="J108" s="171">
        <f>SUMIFS('Dual Credit Contact Hours'!L:L,'Dual Credit Contact Hours'!$A:$A,$A108,'Dual Credit Contact Hours'!$C:$C,$B108)</f>
        <v>0</v>
      </c>
      <c r="K108" s="171">
        <f>SUMIFS('Dual Credit Contact Hours'!M:M,'Dual Credit Contact Hours'!$A:$A,$A108,'Dual Credit Contact Hours'!$C:$C,$B108)</f>
        <v>0</v>
      </c>
      <c r="L108" s="341">
        <f t="shared" si="2"/>
        <v>0</v>
      </c>
      <c r="M108" s="341">
        <f t="shared" si="3"/>
        <v>0</v>
      </c>
      <c r="N108" s="341">
        <f t="shared" si="9"/>
        <v>0</v>
      </c>
      <c r="O108" s="341">
        <f t="shared" si="10"/>
        <v>0</v>
      </c>
      <c r="P108" s="342">
        <f t="shared" si="11"/>
        <v>0</v>
      </c>
      <c r="Q108" s="342">
        <f t="shared" si="12"/>
        <v>0</v>
      </c>
    </row>
    <row r="109" spans="1:17" x14ac:dyDescent="0.2">
      <c r="A109" s="338">
        <v>209932</v>
      </c>
      <c r="B109" s="339">
        <v>25</v>
      </c>
      <c r="C109" s="340">
        <f t="shared" si="13"/>
        <v>3.4168160419811726</v>
      </c>
      <c r="D109" s="171">
        <f>SUMIFS('Dual Credit Contact Hours'!F:F,'Dual Credit Contact Hours'!$A:$A,$A109,'Dual Credit Contact Hours'!$C:$C,$B109)</f>
        <v>0</v>
      </c>
      <c r="E109" s="171">
        <f>SUMIFS('Dual Credit Contact Hours'!G:G,'Dual Credit Contact Hours'!$A:$A,$A109,'Dual Credit Contact Hours'!$C:$C,$B109)</f>
        <v>0</v>
      </c>
      <c r="F109" s="171">
        <f>SUMIFS('Dual Credit Contact Hours'!H:H,'Dual Credit Contact Hours'!$A:$A,$A109,'Dual Credit Contact Hours'!$C:$C,$B109)</f>
        <v>0</v>
      </c>
      <c r="G109" s="171">
        <f>SUMIFS('Dual Credit Contact Hours'!I:I,'Dual Credit Contact Hours'!$A:$A,$A109,'Dual Credit Contact Hours'!$C:$C,$B109)</f>
        <v>0</v>
      </c>
      <c r="H109" s="171">
        <f>SUMIFS('Dual Credit Contact Hours'!J:J,'Dual Credit Contact Hours'!$A:$A,$A109,'Dual Credit Contact Hours'!$C:$C,$B109)</f>
        <v>0</v>
      </c>
      <c r="I109" s="171">
        <f>SUMIFS('Dual Credit Contact Hours'!K:K,'Dual Credit Contact Hours'!$A:$A,$A109,'Dual Credit Contact Hours'!$C:$C,$B109)</f>
        <v>0</v>
      </c>
      <c r="J109" s="171">
        <f>SUMIFS('Dual Credit Contact Hours'!L:L,'Dual Credit Contact Hours'!$A:$A,$A109,'Dual Credit Contact Hours'!$C:$C,$B109)</f>
        <v>0</v>
      </c>
      <c r="K109" s="171">
        <f>SUMIFS('Dual Credit Contact Hours'!M:M,'Dual Credit Contact Hours'!$A:$A,$A109,'Dual Credit Contact Hours'!$C:$C,$B109)</f>
        <v>0</v>
      </c>
      <c r="L109" s="341">
        <f t="shared" si="2"/>
        <v>0</v>
      </c>
      <c r="M109" s="341">
        <f t="shared" si="3"/>
        <v>0</v>
      </c>
      <c r="N109" s="341">
        <f t="shared" si="9"/>
        <v>0</v>
      </c>
      <c r="O109" s="341">
        <f t="shared" si="10"/>
        <v>0</v>
      </c>
      <c r="P109" s="342">
        <f t="shared" si="11"/>
        <v>0</v>
      </c>
      <c r="Q109" s="342">
        <f t="shared" si="12"/>
        <v>0</v>
      </c>
    </row>
    <row r="110" spans="1:17" x14ac:dyDescent="0.2">
      <c r="A110" s="338">
        <v>209932</v>
      </c>
      <c r="B110" s="339">
        <v>26</v>
      </c>
      <c r="C110" s="340">
        <f t="shared" si="13"/>
        <v>4.5557547226415638</v>
      </c>
      <c r="D110" s="171">
        <f>SUMIFS('Dual Credit Contact Hours'!F:F,'Dual Credit Contact Hours'!$A:$A,$A110,'Dual Credit Contact Hours'!$C:$C,$B110)</f>
        <v>0</v>
      </c>
      <c r="E110" s="171">
        <f>SUMIFS('Dual Credit Contact Hours'!G:G,'Dual Credit Contact Hours'!$A:$A,$A110,'Dual Credit Contact Hours'!$C:$C,$B110)</f>
        <v>0</v>
      </c>
      <c r="F110" s="171">
        <f>SUMIFS('Dual Credit Contact Hours'!H:H,'Dual Credit Contact Hours'!$A:$A,$A110,'Dual Credit Contact Hours'!$C:$C,$B110)</f>
        <v>0</v>
      </c>
      <c r="G110" s="171">
        <f>SUMIFS('Dual Credit Contact Hours'!I:I,'Dual Credit Contact Hours'!$A:$A,$A110,'Dual Credit Contact Hours'!$C:$C,$B110)</f>
        <v>0</v>
      </c>
      <c r="H110" s="171">
        <f>SUMIFS('Dual Credit Contact Hours'!J:J,'Dual Credit Contact Hours'!$A:$A,$A110,'Dual Credit Contact Hours'!$C:$C,$B110)</f>
        <v>0</v>
      </c>
      <c r="I110" s="171">
        <f>SUMIFS('Dual Credit Contact Hours'!K:K,'Dual Credit Contact Hours'!$A:$A,$A110,'Dual Credit Contact Hours'!$C:$C,$B110)</f>
        <v>0</v>
      </c>
      <c r="J110" s="171">
        <f>SUMIFS('Dual Credit Contact Hours'!L:L,'Dual Credit Contact Hours'!$A:$A,$A110,'Dual Credit Contact Hours'!$C:$C,$B110)</f>
        <v>0</v>
      </c>
      <c r="K110" s="171">
        <f>SUMIFS('Dual Credit Contact Hours'!M:M,'Dual Credit Contact Hours'!$A:$A,$A110,'Dual Credit Contact Hours'!$C:$C,$B110)</f>
        <v>0</v>
      </c>
      <c r="L110" s="341">
        <f t="shared" si="2"/>
        <v>0</v>
      </c>
      <c r="M110" s="341">
        <f t="shared" si="3"/>
        <v>0</v>
      </c>
      <c r="N110" s="341">
        <f t="shared" si="9"/>
        <v>0</v>
      </c>
      <c r="O110" s="341">
        <f t="shared" si="10"/>
        <v>0</v>
      </c>
      <c r="P110" s="342">
        <f t="shared" si="11"/>
        <v>0</v>
      </c>
      <c r="Q110" s="342">
        <f t="shared" si="12"/>
        <v>0</v>
      </c>
    </row>
    <row r="111" spans="1:17" x14ac:dyDescent="0.2">
      <c r="A111" s="338">
        <v>209932</v>
      </c>
      <c r="B111" s="339">
        <v>27</v>
      </c>
      <c r="C111" s="340">
        <f t="shared" si="13"/>
        <v>0</v>
      </c>
      <c r="D111" s="171">
        <f>SUMIFS('Dual Credit Contact Hours'!F:F,'Dual Credit Contact Hours'!$A:$A,$A111,'Dual Credit Contact Hours'!$C:$C,$B111)</f>
        <v>0</v>
      </c>
      <c r="E111" s="171">
        <f>SUMIFS('Dual Credit Contact Hours'!G:G,'Dual Credit Contact Hours'!$A:$A,$A111,'Dual Credit Contact Hours'!$C:$C,$B111)</f>
        <v>0</v>
      </c>
      <c r="F111" s="171">
        <f>SUMIFS('Dual Credit Contact Hours'!H:H,'Dual Credit Contact Hours'!$A:$A,$A111,'Dual Credit Contact Hours'!$C:$C,$B111)</f>
        <v>0</v>
      </c>
      <c r="G111" s="171">
        <f>SUMIFS('Dual Credit Contact Hours'!I:I,'Dual Credit Contact Hours'!$A:$A,$A111,'Dual Credit Contact Hours'!$C:$C,$B111)</f>
        <v>0</v>
      </c>
      <c r="H111" s="171">
        <f>SUMIFS('Dual Credit Contact Hours'!J:J,'Dual Credit Contact Hours'!$A:$A,$A111,'Dual Credit Contact Hours'!$C:$C,$B111)</f>
        <v>0</v>
      </c>
      <c r="I111" s="171">
        <f>SUMIFS('Dual Credit Contact Hours'!K:K,'Dual Credit Contact Hours'!$A:$A,$A111,'Dual Credit Contact Hours'!$C:$C,$B111)</f>
        <v>0</v>
      </c>
      <c r="J111" s="171">
        <f>SUMIFS('Dual Credit Contact Hours'!L:L,'Dual Credit Contact Hours'!$A:$A,$A111,'Dual Credit Contact Hours'!$C:$C,$B111)</f>
        <v>0</v>
      </c>
      <c r="K111" s="171">
        <f>SUMIFS('Dual Credit Contact Hours'!M:M,'Dual Credit Contact Hours'!$A:$A,$A111,'Dual Credit Contact Hours'!$C:$C,$B111)</f>
        <v>0</v>
      </c>
      <c r="L111" s="341">
        <f t="shared" si="2"/>
        <v>0</v>
      </c>
      <c r="M111" s="341">
        <f t="shared" si="3"/>
        <v>0</v>
      </c>
      <c r="N111" s="341">
        <f t="shared" si="9"/>
        <v>0</v>
      </c>
      <c r="O111" s="341">
        <f t="shared" si="10"/>
        <v>0</v>
      </c>
      <c r="P111" s="342">
        <f t="shared" si="11"/>
        <v>0</v>
      </c>
      <c r="Q111" s="342">
        <f t="shared" si="12"/>
        <v>0</v>
      </c>
    </row>
    <row r="112" spans="1:17" x14ac:dyDescent="0.2">
      <c r="A112" s="338">
        <v>309932</v>
      </c>
      <c r="B112" s="339">
        <v>1</v>
      </c>
      <c r="C112" s="340">
        <f t="shared" si="13"/>
        <v>3.8752124150023826</v>
      </c>
      <c r="D112" s="171">
        <f>SUMIFS('Dual Credit Contact Hours'!F:F,'Dual Credit Contact Hours'!$A:$A,$A112,'Dual Credit Contact Hours'!$C:$C,$B112)</f>
        <v>0</v>
      </c>
      <c r="E112" s="171">
        <f>SUMIFS('Dual Credit Contact Hours'!G:G,'Dual Credit Contact Hours'!$A:$A,$A112,'Dual Credit Contact Hours'!$C:$C,$B112)</f>
        <v>0</v>
      </c>
      <c r="F112" s="171">
        <f>SUMIFS('Dual Credit Contact Hours'!H:H,'Dual Credit Contact Hours'!$A:$A,$A112,'Dual Credit Contact Hours'!$C:$C,$B112)</f>
        <v>0</v>
      </c>
      <c r="G112" s="171">
        <f>SUMIFS('Dual Credit Contact Hours'!I:I,'Dual Credit Contact Hours'!$A:$A,$A112,'Dual Credit Contact Hours'!$C:$C,$B112)</f>
        <v>0</v>
      </c>
      <c r="H112" s="171">
        <f>SUMIFS('Dual Credit Contact Hours'!J:J,'Dual Credit Contact Hours'!$A:$A,$A112,'Dual Credit Contact Hours'!$C:$C,$B112)</f>
        <v>0</v>
      </c>
      <c r="I112" s="171">
        <f>SUMIFS('Dual Credit Contact Hours'!K:K,'Dual Credit Contact Hours'!$A:$A,$A112,'Dual Credit Contact Hours'!$C:$C,$B112)</f>
        <v>0</v>
      </c>
      <c r="J112" s="171">
        <f>SUMIFS('Dual Credit Contact Hours'!L:L,'Dual Credit Contact Hours'!$A:$A,$A112,'Dual Credit Contact Hours'!$C:$C,$B112)</f>
        <v>0</v>
      </c>
      <c r="K112" s="171">
        <f>SUMIFS('Dual Credit Contact Hours'!M:M,'Dual Credit Contact Hours'!$A:$A,$A112,'Dual Credit Contact Hours'!$C:$C,$B112)</f>
        <v>0</v>
      </c>
      <c r="L112" s="341">
        <f t="shared" si="2"/>
        <v>0</v>
      </c>
      <c r="M112" s="341">
        <f t="shared" si="3"/>
        <v>0</v>
      </c>
      <c r="N112" s="341">
        <f t="shared" si="9"/>
        <v>0</v>
      </c>
      <c r="O112" s="341">
        <f t="shared" si="10"/>
        <v>0</v>
      </c>
      <c r="P112" s="342">
        <f t="shared" si="11"/>
        <v>0</v>
      </c>
      <c r="Q112" s="342">
        <f t="shared" si="12"/>
        <v>0</v>
      </c>
    </row>
    <row r="113" spans="1:17" x14ac:dyDescent="0.2">
      <c r="A113" s="338">
        <v>309932</v>
      </c>
      <c r="B113" s="339">
        <v>2</v>
      </c>
      <c r="C113" s="340">
        <f t="shared" si="13"/>
        <v>4.4640754480373213</v>
      </c>
      <c r="D113" s="171">
        <f>SUMIFS('Dual Credit Contact Hours'!F:F,'Dual Credit Contact Hours'!$A:$A,$A113,'Dual Credit Contact Hours'!$C:$C,$B113)</f>
        <v>0</v>
      </c>
      <c r="E113" s="171">
        <f>SUMIFS('Dual Credit Contact Hours'!G:G,'Dual Credit Contact Hours'!$A:$A,$A113,'Dual Credit Contact Hours'!$C:$C,$B113)</f>
        <v>0</v>
      </c>
      <c r="F113" s="171">
        <f>SUMIFS('Dual Credit Contact Hours'!H:H,'Dual Credit Contact Hours'!$A:$A,$A113,'Dual Credit Contact Hours'!$C:$C,$B113)</f>
        <v>0</v>
      </c>
      <c r="G113" s="171">
        <f>SUMIFS('Dual Credit Contact Hours'!I:I,'Dual Credit Contact Hours'!$A:$A,$A113,'Dual Credit Contact Hours'!$C:$C,$B113)</f>
        <v>0</v>
      </c>
      <c r="H113" s="171">
        <f>SUMIFS('Dual Credit Contact Hours'!J:J,'Dual Credit Contact Hours'!$A:$A,$A113,'Dual Credit Contact Hours'!$C:$C,$B113)</f>
        <v>3840</v>
      </c>
      <c r="I113" s="171">
        <f>SUMIFS('Dual Credit Contact Hours'!K:K,'Dual Credit Contact Hours'!$A:$A,$A113,'Dual Credit Contact Hours'!$C:$C,$B113)</f>
        <v>0</v>
      </c>
      <c r="J113" s="171">
        <f>SUMIFS('Dual Credit Contact Hours'!L:L,'Dual Credit Contact Hours'!$A:$A,$A113,'Dual Credit Contact Hours'!$C:$C,$B113)</f>
        <v>0</v>
      </c>
      <c r="K113" s="171">
        <f>SUMIFS('Dual Credit Contact Hours'!M:M,'Dual Credit Contact Hours'!$A:$A,$A113,'Dual Credit Contact Hours'!$C:$C,$B113)</f>
        <v>0</v>
      </c>
      <c r="L113" s="341">
        <f t="shared" si="2"/>
        <v>0</v>
      </c>
      <c r="M113" s="341">
        <f t="shared" si="3"/>
        <v>3840</v>
      </c>
      <c r="N113" s="341">
        <f t="shared" si="9"/>
        <v>0</v>
      </c>
      <c r="O113" s="341">
        <f t="shared" si="10"/>
        <v>0</v>
      </c>
      <c r="P113" s="342">
        <f t="shared" si="11"/>
        <v>0</v>
      </c>
      <c r="Q113" s="342">
        <f t="shared" si="12"/>
        <v>17142.049720463314</v>
      </c>
    </row>
    <row r="114" spans="1:17" x14ac:dyDescent="0.2">
      <c r="A114" s="338">
        <v>309932</v>
      </c>
      <c r="B114" s="339">
        <v>3</v>
      </c>
      <c r="C114" s="340">
        <f t="shared" si="13"/>
        <v>3.7659025106665558</v>
      </c>
      <c r="D114" s="171">
        <f>SUMIFS('Dual Credit Contact Hours'!F:F,'Dual Credit Contact Hours'!$A:$A,$A114,'Dual Credit Contact Hours'!$C:$C,$B114)</f>
        <v>0</v>
      </c>
      <c r="E114" s="171">
        <f>SUMIFS('Dual Credit Contact Hours'!G:G,'Dual Credit Contact Hours'!$A:$A,$A114,'Dual Credit Contact Hours'!$C:$C,$B114)</f>
        <v>0</v>
      </c>
      <c r="F114" s="171">
        <f>SUMIFS('Dual Credit Contact Hours'!H:H,'Dual Credit Contact Hours'!$A:$A,$A114,'Dual Credit Contact Hours'!$C:$C,$B114)</f>
        <v>0</v>
      </c>
      <c r="G114" s="171">
        <f>SUMIFS('Dual Credit Contact Hours'!I:I,'Dual Credit Contact Hours'!$A:$A,$A114,'Dual Credit Contact Hours'!$C:$C,$B114)</f>
        <v>0</v>
      </c>
      <c r="H114" s="171">
        <f>SUMIFS('Dual Credit Contact Hours'!J:J,'Dual Credit Contact Hours'!$A:$A,$A114,'Dual Credit Contact Hours'!$C:$C,$B114)</f>
        <v>0</v>
      </c>
      <c r="I114" s="171">
        <f>SUMIFS('Dual Credit Contact Hours'!K:K,'Dual Credit Contact Hours'!$A:$A,$A114,'Dual Credit Contact Hours'!$C:$C,$B114)</f>
        <v>0</v>
      </c>
      <c r="J114" s="171">
        <f>SUMIFS('Dual Credit Contact Hours'!L:L,'Dual Credit Contact Hours'!$A:$A,$A114,'Dual Credit Contact Hours'!$C:$C,$B114)</f>
        <v>0</v>
      </c>
      <c r="K114" s="171">
        <f>SUMIFS('Dual Credit Contact Hours'!M:M,'Dual Credit Contact Hours'!$A:$A,$A114,'Dual Credit Contact Hours'!$C:$C,$B114)</f>
        <v>0</v>
      </c>
      <c r="L114" s="341">
        <f t="shared" si="2"/>
        <v>0</v>
      </c>
      <c r="M114" s="341">
        <f t="shared" si="3"/>
        <v>0</v>
      </c>
      <c r="N114" s="341">
        <f t="shared" si="9"/>
        <v>0</v>
      </c>
      <c r="O114" s="341">
        <f t="shared" si="10"/>
        <v>0</v>
      </c>
      <c r="P114" s="342">
        <f t="shared" si="11"/>
        <v>0</v>
      </c>
      <c r="Q114" s="342">
        <f t="shared" si="12"/>
        <v>0</v>
      </c>
    </row>
    <row r="115" spans="1:17" x14ac:dyDescent="0.2">
      <c r="A115" s="338">
        <v>309932</v>
      </c>
      <c r="B115" s="339">
        <v>4</v>
      </c>
      <c r="C115" s="340">
        <f t="shared" si="13"/>
        <v>3.8011637701297256</v>
      </c>
      <c r="D115" s="171">
        <f>SUMIFS('Dual Credit Contact Hours'!F:F,'Dual Credit Contact Hours'!$A:$A,$A115,'Dual Credit Contact Hours'!$C:$C,$B115)</f>
        <v>0</v>
      </c>
      <c r="E115" s="171">
        <f>SUMIFS('Dual Credit Contact Hours'!G:G,'Dual Credit Contact Hours'!$A:$A,$A115,'Dual Credit Contact Hours'!$C:$C,$B115)</f>
        <v>0</v>
      </c>
      <c r="F115" s="171">
        <f>SUMIFS('Dual Credit Contact Hours'!H:H,'Dual Credit Contact Hours'!$A:$A,$A115,'Dual Credit Contact Hours'!$C:$C,$B115)</f>
        <v>0</v>
      </c>
      <c r="G115" s="171">
        <f>SUMIFS('Dual Credit Contact Hours'!I:I,'Dual Credit Contact Hours'!$A:$A,$A115,'Dual Credit Contact Hours'!$C:$C,$B115)</f>
        <v>0</v>
      </c>
      <c r="H115" s="171">
        <f>SUMIFS('Dual Credit Contact Hours'!J:J,'Dual Credit Contact Hours'!$A:$A,$A115,'Dual Credit Contact Hours'!$C:$C,$B115)</f>
        <v>64</v>
      </c>
      <c r="I115" s="171">
        <f>SUMIFS('Dual Credit Contact Hours'!K:K,'Dual Credit Contact Hours'!$A:$A,$A115,'Dual Credit Contact Hours'!$C:$C,$B115)</f>
        <v>0</v>
      </c>
      <c r="J115" s="171">
        <f>SUMIFS('Dual Credit Contact Hours'!L:L,'Dual Credit Contact Hours'!$A:$A,$A115,'Dual Credit Contact Hours'!$C:$C,$B115)</f>
        <v>0</v>
      </c>
      <c r="K115" s="171">
        <f>SUMIFS('Dual Credit Contact Hours'!M:M,'Dual Credit Contact Hours'!$A:$A,$A115,'Dual Credit Contact Hours'!$C:$C,$B115)</f>
        <v>0</v>
      </c>
      <c r="L115" s="341">
        <f t="shared" si="2"/>
        <v>0</v>
      </c>
      <c r="M115" s="341">
        <f t="shared" si="3"/>
        <v>64</v>
      </c>
      <c r="N115" s="341">
        <f t="shared" si="9"/>
        <v>0</v>
      </c>
      <c r="O115" s="341">
        <f t="shared" si="10"/>
        <v>0</v>
      </c>
      <c r="P115" s="342">
        <f t="shared" si="11"/>
        <v>0</v>
      </c>
      <c r="Q115" s="342">
        <f t="shared" si="12"/>
        <v>243.27448128830244</v>
      </c>
    </row>
    <row r="116" spans="1:17" x14ac:dyDescent="0.2">
      <c r="A116" s="338">
        <v>309932</v>
      </c>
      <c r="B116" s="339">
        <v>5</v>
      </c>
      <c r="C116" s="340">
        <f t="shared" si="13"/>
        <v>12.98672186028551</v>
      </c>
      <c r="D116" s="171">
        <f>SUMIFS('Dual Credit Contact Hours'!F:F,'Dual Credit Contact Hours'!$A:$A,$A116,'Dual Credit Contact Hours'!$C:$C,$B116)</f>
        <v>0</v>
      </c>
      <c r="E116" s="171">
        <f>SUMIFS('Dual Credit Contact Hours'!G:G,'Dual Credit Contact Hours'!$A:$A,$A116,'Dual Credit Contact Hours'!$C:$C,$B116)</f>
        <v>0</v>
      </c>
      <c r="F116" s="171">
        <f>SUMIFS('Dual Credit Contact Hours'!H:H,'Dual Credit Contact Hours'!$A:$A,$A116,'Dual Credit Contact Hours'!$C:$C,$B116)</f>
        <v>0</v>
      </c>
      <c r="G116" s="171">
        <f>SUMIFS('Dual Credit Contact Hours'!I:I,'Dual Credit Contact Hours'!$A:$A,$A116,'Dual Credit Contact Hours'!$C:$C,$B116)</f>
        <v>0</v>
      </c>
      <c r="H116" s="171">
        <f>SUMIFS('Dual Credit Contact Hours'!J:J,'Dual Credit Contact Hours'!$A:$A,$A116,'Dual Credit Contact Hours'!$C:$C,$B116)</f>
        <v>0</v>
      </c>
      <c r="I116" s="171">
        <f>SUMIFS('Dual Credit Contact Hours'!K:K,'Dual Credit Contact Hours'!$A:$A,$A116,'Dual Credit Contact Hours'!$C:$C,$B116)</f>
        <v>0</v>
      </c>
      <c r="J116" s="171">
        <f>SUMIFS('Dual Credit Contact Hours'!L:L,'Dual Credit Contact Hours'!$A:$A,$A116,'Dual Credit Contact Hours'!$C:$C,$B116)</f>
        <v>0</v>
      </c>
      <c r="K116" s="171">
        <f>SUMIFS('Dual Credit Contact Hours'!M:M,'Dual Credit Contact Hours'!$A:$A,$A116,'Dual Credit Contact Hours'!$C:$C,$B116)</f>
        <v>0</v>
      </c>
      <c r="L116" s="341">
        <f t="shared" si="2"/>
        <v>0</v>
      </c>
      <c r="M116" s="341">
        <f t="shared" si="3"/>
        <v>0</v>
      </c>
      <c r="N116" s="341">
        <f t="shared" si="9"/>
        <v>0</v>
      </c>
      <c r="O116" s="341">
        <f t="shared" si="10"/>
        <v>0</v>
      </c>
      <c r="P116" s="342">
        <f t="shared" si="11"/>
        <v>0</v>
      </c>
      <c r="Q116" s="342">
        <f t="shared" si="12"/>
        <v>0</v>
      </c>
    </row>
    <row r="117" spans="1:17" x14ac:dyDescent="0.2">
      <c r="A117" s="338">
        <v>309932</v>
      </c>
      <c r="B117" s="339">
        <v>6</v>
      </c>
      <c r="C117" s="340">
        <f t="shared" si="13"/>
        <v>4.6262772415679034</v>
      </c>
      <c r="D117" s="171">
        <f>SUMIFS('Dual Credit Contact Hours'!F:F,'Dual Credit Contact Hours'!$A:$A,$A117,'Dual Credit Contact Hours'!$C:$C,$B117)</f>
        <v>0</v>
      </c>
      <c r="E117" s="171">
        <f>SUMIFS('Dual Credit Contact Hours'!G:G,'Dual Credit Contact Hours'!$A:$A,$A117,'Dual Credit Contact Hours'!$C:$C,$B117)</f>
        <v>0</v>
      </c>
      <c r="F117" s="171">
        <f>SUMIFS('Dual Credit Contact Hours'!H:H,'Dual Credit Contact Hours'!$A:$A,$A117,'Dual Credit Contact Hours'!$C:$C,$B117)</f>
        <v>0</v>
      </c>
      <c r="G117" s="171">
        <f>SUMIFS('Dual Credit Contact Hours'!I:I,'Dual Credit Contact Hours'!$A:$A,$A117,'Dual Credit Contact Hours'!$C:$C,$B117)</f>
        <v>0</v>
      </c>
      <c r="H117" s="171">
        <f>SUMIFS('Dual Credit Contact Hours'!J:J,'Dual Credit Contact Hours'!$A:$A,$A117,'Dual Credit Contact Hours'!$C:$C,$B117)</f>
        <v>0</v>
      </c>
      <c r="I117" s="171">
        <f>SUMIFS('Dual Credit Contact Hours'!K:K,'Dual Credit Contact Hours'!$A:$A,$A117,'Dual Credit Contact Hours'!$C:$C,$B117)</f>
        <v>0</v>
      </c>
      <c r="J117" s="171">
        <f>SUMIFS('Dual Credit Contact Hours'!L:L,'Dual Credit Contact Hours'!$A:$A,$A117,'Dual Credit Contact Hours'!$C:$C,$B117)</f>
        <v>0</v>
      </c>
      <c r="K117" s="171">
        <f>SUMIFS('Dual Credit Contact Hours'!M:M,'Dual Credit Contact Hours'!$A:$A,$A117,'Dual Credit Contact Hours'!$C:$C,$B117)</f>
        <v>0</v>
      </c>
      <c r="L117" s="341">
        <f t="shared" si="2"/>
        <v>0</v>
      </c>
      <c r="M117" s="341">
        <f t="shared" si="3"/>
        <v>0</v>
      </c>
      <c r="N117" s="341">
        <f t="shared" si="9"/>
        <v>0</v>
      </c>
      <c r="O117" s="341">
        <f t="shared" si="10"/>
        <v>0</v>
      </c>
      <c r="P117" s="342">
        <f t="shared" si="11"/>
        <v>0</v>
      </c>
      <c r="Q117" s="342">
        <f t="shared" si="12"/>
        <v>0</v>
      </c>
    </row>
    <row r="118" spans="1:17" x14ac:dyDescent="0.2">
      <c r="A118" s="338">
        <v>309932</v>
      </c>
      <c r="B118" s="339">
        <v>7</v>
      </c>
      <c r="C118" s="340">
        <f t="shared" si="13"/>
        <v>4.8660538059174598</v>
      </c>
      <c r="D118" s="171">
        <f>SUMIFS('Dual Credit Contact Hours'!F:F,'Dual Credit Contact Hours'!$A:$A,$A118,'Dual Credit Contact Hours'!$C:$C,$B118)</f>
        <v>0</v>
      </c>
      <c r="E118" s="171">
        <f>SUMIFS('Dual Credit Contact Hours'!G:G,'Dual Credit Contact Hours'!$A:$A,$A118,'Dual Credit Contact Hours'!$C:$C,$B118)</f>
        <v>0</v>
      </c>
      <c r="F118" s="171">
        <f>SUMIFS('Dual Credit Contact Hours'!H:H,'Dual Credit Contact Hours'!$A:$A,$A118,'Dual Credit Contact Hours'!$C:$C,$B118)</f>
        <v>0</v>
      </c>
      <c r="G118" s="171">
        <f>SUMIFS('Dual Credit Contact Hours'!I:I,'Dual Credit Contact Hours'!$A:$A,$A118,'Dual Credit Contact Hours'!$C:$C,$B118)</f>
        <v>0</v>
      </c>
      <c r="H118" s="171">
        <f>SUMIFS('Dual Credit Contact Hours'!J:J,'Dual Credit Contact Hours'!$A:$A,$A118,'Dual Credit Contact Hours'!$C:$C,$B118)</f>
        <v>0</v>
      </c>
      <c r="I118" s="171">
        <f>SUMIFS('Dual Credit Contact Hours'!K:K,'Dual Credit Contact Hours'!$A:$A,$A118,'Dual Credit Contact Hours'!$C:$C,$B118)</f>
        <v>0</v>
      </c>
      <c r="J118" s="171">
        <f>SUMIFS('Dual Credit Contact Hours'!L:L,'Dual Credit Contact Hours'!$A:$A,$A118,'Dual Credit Contact Hours'!$C:$C,$B118)</f>
        <v>0</v>
      </c>
      <c r="K118" s="171">
        <f>SUMIFS('Dual Credit Contact Hours'!M:M,'Dual Credit Contact Hours'!$A:$A,$A118,'Dual Credit Contact Hours'!$C:$C,$B118)</f>
        <v>0</v>
      </c>
      <c r="L118" s="341">
        <f t="shared" si="2"/>
        <v>0</v>
      </c>
      <c r="M118" s="341">
        <f t="shared" si="3"/>
        <v>0</v>
      </c>
      <c r="N118" s="341">
        <f t="shared" si="9"/>
        <v>0</v>
      </c>
      <c r="O118" s="341">
        <f t="shared" si="10"/>
        <v>0</v>
      </c>
      <c r="P118" s="342">
        <f t="shared" si="11"/>
        <v>0</v>
      </c>
      <c r="Q118" s="342">
        <f t="shared" si="12"/>
        <v>0</v>
      </c>
    </row>
    <row r="119" spans="1:17" x14ac:dyDescent="0.2">
      <c r="A119" s="338">
        <v>309932</v>
      </c>
      <c r="B119" s="339">
        <v>8</v>
      </c>
      <c r="C119" s="340">
        <f t="shared" si="13"/>
        <v>4.8942628134879955</v>
      </c>
      <c r="D119" s="171">
        <f>SUMIFS('Dual Credit Contact Hours'!F:F,'Dual Credit Contact Hours'!$A:$A,$A119,'Dual Credit Contact Hours'!$C:$C,$B119)</f>
        <v>0</v>
      </c>
      <c r="E119" s="171">
        <f>SUMIFS('Dual Credit Contact Hours'!G:G,'Dual Credit Contact Hours'!$A:$A,$A119,'Dual Credit Contact Hours'!$C:$C,$B119)</f>
        <v>0</v>
      </c>
      <c r="F119" s="171">
        <f>SUMIFS('Dual Credit Contact Hours'!H:H,'Dual Credit Contact Hours'!$A:$A,$A119,'Dual Credit Contact Hours'!$C:$C,$B119)</f>
        <v>0</v>
      </c>
      <c r="G119" s="171">
        <f>SUMIFS('Dual Credit Contact Hours'!I:I,'Dual Credit Contact Hours'!$A:$A,$A119,'Dual Credit Contact Hours'!$C:$C,$B119)</f>
        <v>0</v>
      </c>
      <c r="H119" s="171">
        <f>SUMIFS('Dual Credit Contact Hours'!J:J,'Dual Credit Contact Hours'!$A:$A,$A119,'Dual Credit Contact Hours'!$C:$C,$B119)</f>
        <v>0</v>
      </c>
      <c r="I119" s="171">
        <f>SUMIFS('Dual Credit Contact Hours'!K:K,'Dual Credit Contact Hours'!$A:$A,$A119,'Dual Credit Contact Hours'!$C:$C,$B119)</f>
        <v>0</v>
      </c>
      <c r="J119" s="171">
        <f>SUMIFS('Dual Credit Contact Hours'!L:L,'Dual Credit Contact Hours'!$A:$A,$A119,'Dual Credit Contact Hours'!$C:$C,$B119)</f>
        <v>0</v>
      </c>
      <c r="K119" s="171">
        <f>SUMIFS('Dual Credit Contact Hours'!M:M,'Dual Credit Contact Hours'!$A:$A,$A119,'Dual Credit Contact Hours'!$C:$C,$B119)</f>
        <v>0</v>
      </c>
      <c r="L119" s="341">
        <f t="shared" si="2"/>
        <v>0</v>
      </c>
      <c r="M119" s="341">
        <f t="shared" si="3"/>
        <v>0</v>
      </c>
      <c r="N119" s="341">
        <f t="shared" si="9"/>
        <v>0</v>
      </c>
      <c r="O119" s="341">
        <f t="shared" si="10"/>
        <v>0</v>
      </c>
      <c r="P119" s="342">
        <f t="shared" si="11"/>
        <v>0</v>
      </c>
      <c r="Q119" s="342">
        <f t="shared" si="12"/>
        <v>0</v>
      </c>
    </row>
    <row r="120" spans="1:17" x14ac:dyDescent="0.2">
      <c r="A120" s="338">
        <v>309932</v>
      </c>
      <c r="B120" s="339">
        <v>9</v>
      </c>
      <c r="C120" s="340">
        <f t="shared" si="13"/>
        <v>4.3759222993793969</v>
      </c>
      <c r="D120" s="171">
        <f>SUMIFS('Dual Credit Contact Hours'!F:F,'Dual Credit Contact Hours'!$A:$A,$A120,'Dual Credit Contact Hours'!$C:$C,$B120)</f>
        <v>0</v>
      </c>
      <c r="E120" s="171">
        <f>SUMIFS('Dual Credit Contact Hours'!G:G,'Dual Credit Contact Hours'!$A:$A,$A120,'Dual Credit Contact Hours'!$C:$C,$B120)</f>
        <v>0</v>
      </c>
      <c r="F120" s="171">
        <f>SUMIFS('Dual Credit Contact Hours'!H:H,'Dual Credit Contact Hours'!$A:$A,$A120,'Dual Credit Contact Hours'!$C:$C,$B120)</f>
        <v>0</v>
      </c>
      <c r="G120" s="171">
        <f>SUMIFS('Dual Credit Contact Hours'!I:I,'Dual Credit Contact Hours'!$A:$A,$A120,'Dual Credit Contact Hours'!$C:$C,$B120)</f>
        <v>0</v>
      </c>
      <c r="H120" s="171">
        <f>SUMIFS('Dual Credit Contact Hours'!J:J,'Dual Credit Contact Hours'!$A:$A,$A120,'Dual Credit Contact Hours'!$C:$C,$B120)</f>
        <v>0</v>
      </c>
      <c r="I120" s="171">
        <f>SUMIFS('Dual Credit Contact Hours'!K:K,'Dual Credit Contact Hours'!$A:$A,$A120,'Dual Credit Contact Hours'!$C:$C,$B120)</f>
        <v>0</v>
      </c>
      <c r="J120" s="171">
        <f>SUMIFS('Dual Credit Contact Hours'!L:L,'Dual Credit Contact Hours'!$A:$A,$A120,'Dual Credit Contact Hours'!$C:$C,$B120)</f>
        <v>0</v>
      </c>
      <c r="K120" s="171">
        <f>SUMIFS('Dual Credit Contact Hours'!M:M,'Dual Credit Contact Hours'!$A:$A,$A120,'Dual Credit Contact Hours'!$C:$C,$B120)</f>
        <v>0</v>
      </c>
      <c r="L120" s="341">
        <f t="shared" si="2"/>
        <v>0</v>
      </c>
      <c r="M120" s="341">
        <f t="shared" si="3"/>
        <v>0</v>
      </c>
      <c r="N120" s="341">
        <f t="shared" si="9"/>
        <v>0</v>
      </c>
      <c r="O120" s="341">
        <f t="shared" si="10"/>
        <v>0</v>
      </c>
      <c r="P120" s="342">
        <f t="shared" si="11"/>
        <v>0</v>
      </c>
      <c r="Q120" s="342">
        <f t="shared" si="12"/>
        <v>0</v>
      </c>
    </row>
    <row r="121" spans="1:17" x14ac:dyDescent="0.2">
      <c r="A121" s="338">
        <v>309932</v>
      </c>
      <c r="B121" s="339">
        <v>10</v>
      </c>
      <c r="C121" s="340">
        <f t="shared" si="13"/>
        <v>6.2553474287663571</v>
      </c>
      <c r="D121" s="171">
        <f>SUMIFS('Dual Credit Contact Hours'!F:F,'Dual Credit Contact Hours'!$A:$A,$A121,'Dual Credit Contact Hours'!$C:$C,$B121)</f>
        <v>0</v>
      </c>
      <c r="E121" s="171">
        <f>SUMIFS('Dual Credit Contact Hours'!G:G,'Dual Credit Contact Hours'!$A:$A,$A121,'Dual Credit Contact Hours'!$C:$C,$B121)</f>
        <v>0</v>
      </c>
      <c r="F121" s="171">
        <f>SUMIFS('Dual Credit Contact Hours'!H:H,'Dual Credit Contact Hours'!$A:$A,$A121,'Dual Credit Contact Hours'!$C:$C,$B121)</f>
        <v>0</v>
      </c>
      <c r="G121" s="171">
        <f>SUMIFS('Dual Credit Contact Hours'!I:I,'Dual Credit Contact Hours'!$A:$A,$A121,'Dual Credit Contact Hours'!$C:$C,$B121)</f>
        <v>0</v>
      </c>
      <c r="H121" s="171">
        <f>SUMIFS('Dual Credit Contact Hours'!J:J,'Dual Credit Contact Hours'!$A:$A,$A121,'Dual Credit Contact Hours'!$C:$C,$B121)</f>
        <v>0</v>
      </c>
      <c r="I121" s="171">
        <f>SUMIFS('Dual Credit Contact Hours'!K:K,'Dual Credit Contact Hours'!$A:$A,$A121,'Dual Credit Contact Hours'!$C:$C,$B121)</f>
        <v>0</v>
      </c>
      <c r="J121" s="171">
        <f>SUMIFS('Dual Credit Contact Hours'!L:L,'Dual Credit Contact Hours'!$A:$A,$A121,'Dual Credit Contact Hours'!$C:$C,$B121)</f>
        <v>0</v>
      </c>
      <c r="K121" s="171">
        <f>SUMIFS('Dual Credit Contact Hours'!M:M,'Dual Credit Contact Hours'!$A:$A,$A121,'Dual Credit Contact Hours'!$C:$C,$B121)</f>
        <v>0</v>
      </c>
      <c r="L121" s="341">
        <f t="shared" si="2"/>
        <v>0</v>
      </c>
      <c r="M121" s="341">
        <f t="shared" si="3"/>
        <v>0</v>
      </c>
      <c r="N121" s="341">
        <f t="shared" si="9"/>
        <v>0</v>
      </c>
      <c r="O121" s="341">
        <f t="shared" si="10"/>
        <v>0</v>
      </c>
      <c r="P121" s="342">
        <f t="shared" si="11"/>
        <v>0</v>
      </c>
      <c r="Q121" s="342">
        <f t="shared" si="12"/>
        <v>0</v>
      </c>
    </row>
    <row r="122" spans="1:17" x14ac:dyDescent="0.2">
      <c r="A122" s="338">
        <v>309932</v>
      </c>
      <c r="B122" s="339">
        <v>11</v>
      </c>
      <c r="C122" s="340">
        <f t="shared" si="13"/>
        <v>4.4605493220910049</v>
      </c>
      <c r="D122" s="171">
        <f>SUMIFS('Dual Credit Contact Hours'!F:F,'Dual Credit Contact Hours'!$A:$A,$A122,'Dual Credit Contact Hours'!$C:$C,$B122)</f>
        <v>0</v>
      </c>
      <c r="E122" s="171">
        <f>SUMIFS('Dual Credit Contact Hours'!G:G,'Dual Credit Contact Hours'!$A:$A,$A122,'Dual Credit Contact Hours'!$C:$C,$B122)</f>
        <v>0</v>
      </c>
      <c r="F122" s="171">
        <f>SUMIFS('Dual Credit Contact Hours'!H:H,'Dual Credit Contact Hours'!$A:$A,$A122,'Dual Credit Contact Hours'!$C:$C,$B122)</f>
        <v>0</v>
      </c>
      <c r="G122" s="171">
        <f>SUMIFS('Dual Credit Contact Hours'!I:I,'Dual Credit Contact Hours'!$A:$A,$A122,'Dual Credit Contact Hours'!$C:$C,$B122)</f>
        <v>0</v>
      </c>
      <c r="H122" s="171">
        <f>SUMIFS('Dual Credit Contact Hours'!J:J,'Dual Credit Contact Hours'!$A:$A,$A122,'Dual Credit Contact Hours'!$C:$C,$B122)</f>
        <v>0</v>
      </c>
      <c r="I122" s="171">
        <f>SUMIFS('Dual Credit Contact Hours'!K:K,'Dual Credit Contact Hours'!$A:$A,$A122,'Dual Credit Contact Hours'!$C:$C,$B122)</f>
        <v>0</v>
      </c>
      <c r="J122" s="171">
        <f>SUMIFS('Dual Credit Contact Hours'!L:L,'Dual Credit Contact Hours'!$A:$A,$A122,'Dual Credit Contact Hours'!$C:$C,$B122)</f>
        <v>0</v>
      </c>
      <c r="K122" s="171">
        <f>SUMIFS('Dual Credit Contact Hours'!M:M,'Dual Credit Contact Hours'!$A:$A,$A122,'Dual Credit Contact Hours'!$C:$C,$B122)</f>
        <v>0</v>
      </c>
      <c r="L122" s="341">
        <f t="shared" si="2"/>
        <v>0</v>
      </c>
      <c r="M122" s="341">
        <f t="shared" si="3"/>
        <v>0</v>
      </c>
      <c r="N122" s="341">
        <f t="shared" si="9"/>
        <v>0</v>
      </c>
      <c r="O122" s="341">
        <f t="shared" si="10"/>
        <v>0</v>
      </c>
      <c r="P122" s="342">
        <f t="shared" si="11"/>
        <v>0</v>
      </c>
      <c r="Q122" s="342">
        <f t="shared" si="12"/>
        <v>0</v>
      </c>
    </row>
    <row r="123" spans="1:17" x14ac:dyDescent="0.2">
      <c r="A123" s="338">
        <v>309932</v>
      </c>
      <c r="B123" s="339">
        <v>12</v>
      </c>
      <c r="C123" s="340">
        <f t="shared" si="13"/>
        <v>3.9175259263581865</v>
      </c>
      <c r="D123" s="171">
        <f>SUMIFS('Dual Credit Contact Hours'!F:F,'Dual Credit Contact Hours'!$A:$A,$A123,'Dual Credit Contact Hours'!$C:$C,$B123)</f>
        <v>0</v>
      </c>
      <c r="E123" s="171">
        <f>SUMIFS('Dual Credit Contact Hours'!G:G,'Dual Credit Contact Hours'!$A:$A,$A123,'Dual Credit Contact Hours'!$C:$C,$B123)</f>
        <v>0</v>
      </c>
      <c r="F123" s="171">
        <f>SUMIFS('Dual Credit Contact Hours'!H:H,'Dual Credit Contact Hours'!$A:$A,$A123,'Dual Credit Contact Hours'!$C:$C,$B123)</f>
        <v>0</v>
      </c>
      <c r="G123" s="171">
        <f>SUMIFS('Dual Credit Contact Hours'!I:I,'Dual Credit Contact Hours'!$A:$A,$A123,'Dual Credit Contact Hours'!$C:$C,$B123)</f>
        <v>0</v>
      </c>
      <c r="H123" s="171">
        <f>SUMIFS('Dual Credit Contact Hours'!J:J,'Dual Credit Contact Hours'!$A:$A,$A123,'Dual Credit Contact Hours'!$C:$C,$B123)</f>
        <v>0</v>
      </c>
      <c r="I123" s="171">
        <f>SUMIFS('Dual Credit Contact Hours'!K:K,'Dual Credit Contact Hours'!$A:$A,$A123,'Dual Credit Contact Hours'!$C:$C,$B123)</f>
        <v>0</v>
      </c>
      <c r="J123" s="171">
        <f>SUMIFS('Dual Credit Contact Hours'!L:L,'Dual Credit Contact Hours'!$A:$A,$A123,'Dual Credit Contact Hours'!$C:$C,$B123)</f>
        <v>0</v>
      </c>
      <c r="K123" s="171">
        <f>SUMIFS('Dual Credit Contact Hours'!M:M,'Dual Credit Contact Hours'!$A:$A,$A123,'Dual Credit Contact Hours'!$C:$C,$B123)</f>
        <v>0</v>
      </c>
      <c r="L123" s="341">
        <f t="shared" si="2"/>
        <v>0</v>
      </c>
      <c r="M123" s="341">
        <f t="shared" si="3"/>
        <v>0</v>
      </c>
      <c r="N123" s="341">
        <f t="shared" si="9"/>
        <v>0</v>
      </c>
      <c r="O123" s="341">
        <f t="shared" si="10"/>
        <v>0</v>
      </c>
      <c r="P123" s="342">
        <f t="shared" si="11"/>
        <v>0</v>
      </c>
      <c r="Q123" s="342">
        <f t="shared" si="12"/>
        <v>0</v>
      </c>
    </row>
    <row r="124" spans="1:17" x14ac:dyDescent="0.2">
      <c r="A124" s="338">
        <v>309932</v>
      </c>
      <c r="B124" s="339">
        <v>13</v>
      </c>
      <c r="C124" s="340">
        <f t="shared" si="13"/>
        <v>3.8046898960760425</v>
      </c>
      <c r="D124" s="171">
        <f>SUMIFS('Dual Credit Contact Hours'!F:F,'Dual Credit Contact Hours'!$A:$A,$A124,'Dual Credit Contact Hours'!$C:$C,$B124)</f>
        <v>0</v>
      </c>
      <c r="E124" s="171">
        <f>SUMIFS('Dual Credit Contact Hours'!G:G,'Dual Credit Contact Hours'!$A:$A,$A124,'Dual Credit Contact Hours'!$C:$C,$B124)</f>
        <v>0</v>
      </c>
      <c r="F124" s="171">
        <f>SUMIFS('Dual Credit Contact Hours'!H:H,'Dual Credit Contact Hours'!$A:$A,$A124,'Dual Credit Contact Hours'!$C:$C,$B124)</f>
        <v>0</v>
      </c>
      <c r="G124" s="171">
        <f>SUMIFS('Dual Credit Contact Hours'!I:I,'Dual Credit Contact Hours'!$A:$A,$A124,'Dual Credit Contact Hours'!$C:$C,$B124)</f>
        <v>0</v>
      </c>
      <c r="H124" s="171">
        <f>SUMIFS('Dual Credit Contact Hours'!J:J,'Dual Credit Contact Hours'!$A:$A,$A124,'Dual Credit Contact Hours'!$C:$C,$B124)</f>
        <v>0</v>
      </c>
      <c r="I124" s="171">
        <f>SUMIFS('Dual Credit Contact Hours'!K:K,'Dual Credit Contact Hours'!$A:$A,$A124,'Dual Credit Contact Hours'!$C:$C,$B124)</f>
        <v>0</v>
      </c>
      <c r="J124" s="171">
        <f>SUMIFS('Dual Credit Contact Hours'!L:L,'Dual Credit Contact Hours'!$A:$A,$A124,'Dual Credit Contact Hours'!$C:$C,$B124)</f>
        <v>0</v>
      </c>
      <c r="K124" s="171">
        <f>SUMIFS('Dual Credit Contact Hours'!M:M,'Dual Credit Contact Hours'!$A:$A,$A124,'Dual Credit Contact Hours'!$C:$C,$B124)</f>
        <v>0</v>
      </c>
      <c r="L124" s="341">
        <f t="shared" si="2"/>
        <v>0</v>
      </c>
      <c r="M124" s="341">
        <f t="shared" si="3"/>
        <v>0</v>
      </c>
      <c r="N124" s="341">
        <f t="shared" si="9"/>
        <v>0</v>
      </c>
      <c r="O124" s="341">
        <f t="shared" si="10"/>
        <v>0</v>
      </c>
      <c r="P124" s="342">
        <f t="shared" si="11"/>
        <v>0</v>
      </c>
      <c r="Q124" s="342">
        <f t="shared" si="12"/>
        <v>0</v>
      </c>
    </row>
    <row r="125" spans="1:17" x14ac:dyDescent="0.2">
      <c r="A125" s="338">
        <v>309932</v>
      </c>
      <c r="B125" s="339">
        <v>14</v>
      </c>
      <c r="C125" s="340">
        <f t="shared" si="13"/>
        <v>6.0966717611820922</v>
      </c>
      <c r="D125" s="171">
        <f>SUMIFS('Dual Credit Contact Hours'!F:F,'Dual Credit Contact Hours'!$A:$A,$A125,'Dual Credit Contact Hours'!$C:$C,$B125)</f>
        <v>0</v>
      </c>
      <c r="E125" s="171">
        <f>SUMIFS('Dual Credit Contact Hours'!G:G,'Dual Credit Contact Hours'!$A:$A,$A125,'Dual Credit Contact Hours'!$C:$C,$B125)</f>
        <v>0</v>
      </c>
      <c r="F125" s="171">
        <f>SUMIFS('Dual Credit Contact Hours'!H:H,'Dual Credit Contact Hours'!$A:$A,$A125,'Dual Credit Contact Hours'!$C:$C,$B125)</f>
        <v>0</v>
      </c>
      <c r="G125" s="171">
        <f>SUMIFS('Dual Credit Contact Hours'!I:I,'Dual Credit Contact Hours'!$A:$A,$A125,'Dual Credit Contact Hours'!$C:$C,$B125)</f>
        <v>0</v>
      </c>
      <c r="H125" s="171">
        <f>SUMIFS('Dual Credit Contact Hours'!J:J,'Dual Credit Contact Hours'!$A:$A,$A125,'Dual Credit Contact Hours'!$C:$C,$B125)</f>
        <v>0</v>
      </c>
      <c r="I125" s="171">
        <f>SUMIFS('Dual Credit Contact Hours'!K:K,'Dual Credit Contact Hours'!$A:$A,$A125,'Dual Credit Contact Hours'!$C:$C,$B125)</f>
        <v>0</v>
      </c>
      <c r="J125" s="171">
        <f>SUMIFS('Dual Credit Contact Hours'!L:L,'Dual Credit Contact Hours'!$A:$A,$A125,'Dual Credit Contact Hours'!$C:$C,$B125)</f>
        <v>0</v>
      </c>
      <c r="K125" s="171">
        <f>SUMIFS('Dual Credit Contact Hours'!M:M,'Dual Credit Contact Hours'!$A:$A,$A125,'Dual Credit Contact Hours'!$C:$C,$B125)</f>
        <v>0</v>
      </c>
      <c r="L125" s="341">
        <f t="shared" si="2"/>
        <v>0</v>
      </c>
      <c r="M125" s="341">
        <f t="shared" si="3"/>
        <v>0</v>
      </c>
      <c r="N125" s="341">
        <f t="shared" si="9"/>
        <v>0</v>
      </c>
      <c r="O125" s="341">
        <f t="shared" si="10"/>
        <v>0</v>
      </c>
      <c r="P125" s="342">
        <f t="shared" si="11"/>
        <v>0</v>
      </c>
      <c r="Q125" s="342">
        <f t="shared" si="12"/>
        <v>0</v>
      </c>
    </row>
    <row r="126" spans="1:17" x14ac:dyDescent="0.2">
      <c r="A126" s="338">
        <v>309932</v>
      </c>
      <c r="B126" s="339">
        <v>15</v>
      </c>
      <c r="C126" s="340">
        <f t="shared" si="13"/>
        <v>8.8928896366114731</v>
      </c>
      <c r="D126" s="171">
        <f>SUMIFS('Dual Credit Contact Hours'!F:F,'Dual Credit Contact Hours'!$A:$A,$A126,'Dual Credit Contact Hours'!$C:$C,$B126)</f>
        <v>0</v>
      </c>
      <c r="E126" s="171">
        <f>SUMIFS('Dual Credit Contact Hours'!G:G,'Dual Credit Contact Hours'!$A:$A,$A126,'Dual Credit Contact Hours'!$C:$C,$B126)</f>
        <v>0</v>
      </c>
      <c r="F126" s="171">
        <f>SUMIFS('Dual Credit Contact Hours'!H:H,'Dual Credit Contact Hours'!$A:$A,$A126,'Dual Credit Contact Hours'!$C:$C,$B126)</f>
        <v>0</v>
      </c>
      <c r="G126" s="171">
        <f>SUMIFS('Dual Credit Contact Hours'!I:I,'Dual Credit Contact Hours'!$A:$A,$A126,'Dual Credit Contact Hours'!$C:$C,$B126)</f>
        <v>0</v>
      </c>
      <c r="H126" s="171">
        <f>SUMIFS('Dual Credit Contact Hours'!J:J,'Dual Credit Contact Hours'!$A:$A,$A126,'Dual Credit Contact Hours'!$C:$C,$B126)</f>
        <v>0</v>
      </c>
      <c r="I126" s="171">
        <f>SUMIFS('Dual Credit Contact Hours'!K:K,'Dual Credit Contact Hours'!$A:$A,$A126,'Dual Credit Contact Hours'!$C:$C,$B126)</f>
        <v>0</v>
      </c>
      <c r="J126" s="171">
        <f>SUMIFS('Dual Credit Contact Hours'!L:L,'Dual Credit Contact Hours'!$A:$A,$A126,'Dual Credit Contact Hours'!$C:$C,$B126)</f>
        <v>0</v>
      </c>
      <c r="K126" s="171">
        <f>SUMIFS('Dual Credit Contact Hours'!M:M,'Dual Credit Contact Hours'!$A:$A,$A126,'Dual Credit Contact Hours'!$C:$C,$B126)</f>
        <v>0</v>
      </c>
      <c r="L126" s="341">
        <f t="shared" si="2"/>
        <v>0</v>
      </c>
      <c r="M126" s="341">
        <f t="shared" si="3"/>
        <v>0</v>
      </c>
      <c r="N126" s="341">
        <f t="shared" si="9"/>
        <v>0</v>
      </c>
      <c r="O126" s="341">
        <f t="shared" si="10"/>
        <v>0</v>
      </c>
      <c r="P126" s="342">
        <f t="shared" si="11"/>
        <v>0</v>
      </c>
      <c r="Q126" s="342">
        <f t="shared" si="12"/>
        <v>0</v>
      </c>
    </row>
    <row r="127" spans="1:17" x14ac:dyDescent="0.2">
      <c r="A127" s="338">
        <v>309932</v>
      </c>
      <c r="B127" s="339">
        <v>16</v>
      </c>
      <c r="C127" s="340">
        <f t="shared" si="13"/>
        <v>5.0987781183743817</v>
      </c>
      <c r="D127" s="171">
        <f>SUMIFS('Dual Credit Contact Hours'!F:F,'Dual Credit Contact Hours'!$A:$A,$A127,'Dual Credit Contact Hours'!$C:$C,$B127)</f>
        <v>0</v>
      </c>
      <c r="E127" s="171">
        <f>SUMIFS('Dual Credit Contact Hours'!G:G,'Dual Credit Contact Hours'!$A:$A,$A127,'Dual Credit Contact Hours'!$C:$C,$B127)</f>
        <v>0</v>
      </c>
      <c r="F127" s="171">
        <f>SUMIFS('Dual Credit Contact Hours'!H:H,'Dual Credit Contact Hours'!$A:$A,$A127,'Dual Credit Contact Hours'!$C:$C,$B127)</f>
        <v>0</v>
      </c>
      <c r="G127" s="171">
        <f>SUMIFS('Dual Credit Contact Hours'!I:I,'Dual Credit Contact Hours'!$A:$A,$A127,'Dual Credit Contact Hours'!$C:$C,$B127)</f>
        <v>0</v>
      </c>
      <c r="H127" s="171">
        <f>SUMIFS('Dual Credit Contact Hours'!J:J,'Dual Credit Contact Hours'!$A:$A,$A127,'Dual Credit Contact Hours'!$C:$C,$B127)</f>
        <v>0</v>
      </c>
      <c r="I127" s="171">
        <f>SUMIFS('Dual Credit Contact Hours'!K:K,'Dual Credit Contact Hours'!$A:$A,$A127,'Dual Credit Contact Hours'!$C:$C,$B127)</f>
        <v>0</v>
      </c>
      <c r="J127" s="171">
        <f>SUMIFS('Dual Credit Contact Hours'!L:L,'Dual Credit Contact Hours'!$A:$A,$A127,'Dual Credit Contact Hours'!$C:$C,$B127)</f>
        <v>0</v>
      </c>
      <c r="K127" s="171">
        <f>SUMIFS('Dual Credit Contact Hours'!M:M,'Dual Credit Contact Hours'!$A:$A,$A127,'Dual Credit Contact Hours'!$C:$C,$B127)</f>
        <v>0</v>
      </c>
      <c r="L127" s="341">
        <f t="shared" si="2"/>
        <v>0</v>
      </c>
      <c r="M127" s="341">
        <f t="shared" si="3"/>
        <v>0</v>
      </c>
      <c r="N127" s="341">
        <f t="shared" si="9"/>
        <v>0</v>
      </c>
      <c r="O127" s="341">
        <f t="shared" si="10"/>
        <v>0</v>
      </c>
      <c r="P127" s="342">
        <f t="shared" si="11"/>
        <v>0</v>
      </c>
      <c r="Q127" s="342">
        <f t="shared" si="12"/>
        <v>0</v>
      </c>
    </row>
    <row r="128" spans="1:17" x14ac:dyDescent="0.2">
      <c r="A128" s="338">
        <v>309932</v>
      </c>
      <c r="B128" s="339">
        <v>17</v>
      </c>
      <c r="C128" s="340">
        <f t="shared" si="13"/>
        <v>6.8971023509960512</v>
      </c>
      <c r="D128" s="171">
        <f>SUMIFS('Dual Credit Contact Hours'!F:F,'Dual Credit Contact Hours'!$A:$A,$A128,'Dual Credit Contact Hours'!$C:$C,$B128)</f>
        <v>0</v>
      </c>
      <c r="E128" s="171">
        <f>SUMIFS('Dual Credit Contact Hours'!G:G,'Dual Credit Contact Hours'!$A:$A,$A128,'Dual Credit Contact Hours'!$C:$C,$B128)</f>
        <v>0</v>
      </c>
      <c r="F128" s="171">
        <f>SUMIFS('Dual Credit Contact Hours'!H:H,'Dual Credit Contact Hours'!$A:$A,$A128,'Dual Credit Contact Hours'!$C:$C,$B128)</f>
        <v>0</v>
      </c>
      <c r="G128" s="171">
        <f>SUMIFS('Dual Credit Contact Hours'!I:I,'Dual Credit Contact Hours'!$A:$A,$A128,'Dual Credit Contact Hours'!$C:$C,$B128)</f>
        <v>0</v>
      </c>
      <c r="H128" s="171">
        <f>SUMIFS('Dual Credit Contact Hours'!J:J,'Dual Credit Contact Hours'!$A:$A,$A128,'Dual Credit Contact Hours'!$C:$C,$B128)</f>
        <v>0</v>
      </c>
      <c r="I128" s="171">
        <f>SUMIFS('Dual Credit Contact Hours'!K:K,'Dual Credit Contact Hours'!$A:$A,$A128,'Dual Credit Contact Hours'!$C:$C,$B128)</f>
        <v>0</v>
      </c>
      <c r="J128" s="171">
        <f>SUMIFS('Dual Credit Contact Hours'!L:L,'Dual Credit Contact Hours'!$A:$A,$A128,'Dual Credit Contact Hours'!$C:$C,$B128)</f>
        <v>0</v>
      </c>
      <c r="K128" s="171">
        <f>SUMIFS('Dual Credit Contact Hours'!M:M,'Dual Credit Contact Hours'!$A:$A,$A128,'Dual Credit Contact Hours'!$C:$C,$B128)</f>
        <v>0</v>
      </c>
      <c r="L128" s="341">
        <f t="shared" si="2"/>
        <v>0</v>
      </c>
      <c r="M128" s="341">
        <f t="shared" si="3"/>
        <v>0</v>
      </c>
      <c r="N128" s="341">
        <f t="shared" si="9"/>
        <v>0</v>
      </c>
      <c r="O128" s="341">
        <f t="shared" si="10"/>
        <v>0</v>
      </c>
      <c r="P128" s="342">
        <f t="shared" si="11"/>
        <v>0</v>
      </c>
      <c r="Q128" s="342">
        <f t="shared" si="12"/>
        <v>0</v>
      </c>
    </row>
    <row r="129" spans="1:17" x14ac:dyDescent="0.2">
      <c r="A129" s="338">
        <v>309932</v>
      </c>
      <c r="B129" s="339">
        <v>18</v>
      </c>
      <c r="C129" s="340">
        <f t="shared" si="13"/>
        <v>5.1481438816228193</v>
      </c>
      <c r="D129" s="171">
        <f>SUMIFS('Dual Credit Contact Hours'!F:F,'Dual Credit Contact Hours'!$A:$A,$A129,'Dual Credit Contact Hours'!$C:$C,$B129)</f>
        <v>0</v>
      </c>
      <c r="E129" s="171">
        <f>SUMIFS('Dual Credit Contact Hours'!G:G,'Dual Credit Contact Hours'!$A:$A,$A129,'Dual Credit Contact Hours'!$C:$C,$B129)</f>
        <v>0</v>
      </c>
      <c r="F129" s="171">
        <f>SUMIFS('Dual Credit Contact Hours'!H:H,'Dual Credit Contact Hours'!$A:$A,$A129,'Dual Credit Contact Hours'!$C:$C,$B129)</f>
        <v>0</v>
      </c>
      <c r="G129" s="171">
        <f>SUMIFS('Dual Credit Contact Hours'!I:I,'Dual Credit Contact Hours'!$A:$A,$A129,'Dual Credit Contact Hours'!$C:$C,$B129)</f>
        <v>0</v>
      </c>
      <c r="H129" s="171">
        <f>SUMIFS('Dual Credit Contact Hours'!J:J,'Dual Credit Contact Hours'!$A:$A,$A129,'Dual Credit Contact Hours'!$C:$C,$B129)</f>
        <v>0</v>
      </c>
      <c r="I129" s="171">
        <f>SUMIFS('Dual Credit Contact Hours'!K:K,'Dual Credit Contact Hours'!$A:$A,$A129,'Dual Credit Contact Hours'!$C:$C,$B129)</f>
        <v>0</v>
      </c>
      <c r="J129" s="171">
        <f>SUMIFS('Dual Credit Contact Hours'!L:L,'Dual Credit Contact Hours'!$A:$A,$A129,'Dual Credit Contact Hours'!$C:$C,$B129)</f>
        <v>0</v>
      </c>
      <c r="K129" s="171">
        <f>SUMIFS('Dual Credit Contact Hours'!M:M,'Dual Credit Contact Hours'!$A:$A,$A129,'Dual Credit Contact Hours'!$C:$C,$B129)</f>
        <v>0</v>
      </c>
      <c r="L129" s="341">
        <f t="shared" si="2"/>
        <v>0</v>
      </c>
      <c r="M129" s="341">
        <f t="shared" si="3"/>
        <v>0</v>
      </c>
      <c r="N129" s="341">
        <f t="shared" si="9"/>
        <v>0</v>
      </c>
      <c r="O129" s="341">
        <f t="shared" si="10"/>
        <v>0</v>
      </c>
      <c r="P129" s="342">
        <f t="shared" si="11"/>
        <v>0</v>
      </c>
      <c r="Q129" s="342">
        <f t="shared" si="12"/>
        <v>0</v>
      </c>
    </row>
    <row r="130" spans="1:17" x14ac:dyDescent="0.2">
      <c r="A130" s="338">
        <v>309932</v>
      </c>
      <c r="B130" s="339">
        <v>19</v>
      </c>
      <c r="C130" s="340">
        <f t="shared" si="13"/>
        <v>3.7235889993107518</v>
      </c>
      <c r="D130" s="171">
        <f>SUMIFS('Dual Credit Contact Hours'!F:F,'Dual Credit Contact Hours'!$A:$A,$A130,'Dual Credit Contact Hours'!$C:$C,$B130)</f>
        <v>0</v>
      </c>
      <c r="E130" s="171">
        <f>SUMIFS('Dual Credit Contact Hours'!G:G,'Dual Credit Contact Hours'!$A:$A,$A130,'Dual Credit Contact Hours'!$C:$C,$B130)</f>
        <v>0</v>
      </c>
      <c r="F130" s="171">
        <f>SUMIFS('Dual Credit Contact Hours'!H:H,'Dual Credit Contact Hours'!$A:$A,$A130,'Dual Credit Contact Hours'!$C:$C,$B130)</f>
        <v>0</v>
      </c>
      <c r="G130" s="171">
        <f>SUMIFS('Dual Credit Contact Hours'!I:I,'Dual Credit Contact Hours'!$A:$A,$A130,'Dual Credit Contact Hours'!$C:$C,$B130)</f>
        <v>0</v>
      </c>
      <c r="H130" s="171">
        <f>SUMIFS('Dual Credit Contact Hours'!J:J,'Dual Credit Contact Hours'!$A:$A,$A130,'Dual Credit Contact Hours'!$C:$C,$B130)</f>
        <v>0</v>
      </c>
      <c r="I130" s="171">
        <f>SUMIFS('Dual Credit Contact Hours'!K:K,'Dual Credit Contact Hours'!$A:$A,$A130,'Dual Credit Contact Hours'!$C:$C,$B130)</f>
        <v>0</v>
      </c>
      <c r="J130" s="171">
        <f>SUMIFS('Dual Credit Contact Hours'!L:L,'Dual Credit Contact Hours'!$A:$A,$A130,'Dual Credit Contact Hours'!$C:$C,$B130)</f>
        <v>0</v>
      </c>
      <c r="K130" s="171">
        <f>SUMIFS('Dual Credit Contact Hours'!M:M,'Dual Credit Contact Hours'!$A:$A,$A130,'Dual Credit Contact Hours'!$C:$C,$B130)</f>
        <v>0</v>
      </c>
      <c r="L130" s="341">
        <f t="shared" si="2"/>
        <v>0</v>
      </c>
      <c r="M130" s="341">
        <f t="shared" si="3"/>
        <v>0</v>
      </c>
      <c r="N130" s="341">
        <f t="shared" si="9"/>
        <v>0</v>
      </c>
      <c r="O130" s="341">
        <f t="shared" si="10"/>
        <v>0</v>
      </c>
      <c r="P130" s="342">
        <f t="shared" si="11"/>
        <v>0</v>
      </c>
      <c r="Q130" s="342">
        <f t="shared" si="12"/>
        <v>0</v>
      </c>
    </row>
    <row r="131" spans="1:17" x14ac:dyDescent="0.2">
      <c r="A131" s="338">
        <v>309932</v>
      </c>
      <c r="B131" s="339">
        <v>20</v>
      </c>
      <c r="C131" s="340">
        <f t="shared" si="13"/>
        <v>4.7320610199574134</v>
      </c>
      <c r="D131" s="171">
        <f>SUMIFS('Dual Credit Contact Hours'!F:F,'Dual Credit Contact Hours'!$A:$A,$A131,'Dual Credit Contact Hours'!$C:$C,$B131)</f>
        <v>0</v>
      </c>
      <c r="E131" s="171">
        <f>SUMIFS('Dual Credit Contact Hours'!G:G,'Dual Credit Contact Hours'!$A:$A,$A131,'Dual Credit Contact Hours'!$C:$C,$B131)</f>
        <v>0</v>
      </c>
      <c r="F131" s="171">
        <f>SUMIFS('Dual Credit Contact Hours'!H:H,'Dual Credit Contact Hours'!$A:$A,$A131,'Dual Credit Contact Hours'!$C:$C,$B131)</f>
        <v>0</v>
      </c>
      <c r="G131" s="171">
        <f>SUMIFS('Dual Credit Contact Hours'!I:I,'Dual Credit Contact Hours'!$A:$A,$A131,'Dual Credit Contact Hours'!$C:$C,$B131)</f>
        <v>0</v>
      </c>
      <c r="H131" s="171">
        <f>SUMIFS('Dual Credit Contact Hours'!J:J,'Dual Credit Contact Hours'!$A:$A,$A131,'Dual Credit Contact Hours'!$C:$C,$B131)</f>
        <v>0</v>
      </c>
      <c r="I131" s="171">
        <f>SUMIFS('Dual Credit Contact Hours'!K:K,'Dual Credit Contact Hours'!$A:$A,$A131,'Dual Credit Contact Hours'!$C:$C,$B131)</f>
        <v>0</v>
      </c>
      <c r="J131" s="171">
        <f>SUMIFS('Dual Credit Contact Hours'!L:L,'Dual Credit Contact Hours'!$A:$A,$A131,'Dual Credit Contact Hours'!$C:$C,$B131)</f>
        <v>0</v>
      </c>
      <c r="K131" s="171">
        <f>SUMIFS('Dual Credit Contact Hours'!M:M,'Dual Credit Contact Hours'!$A:$A,$A131,'Dual Credit Contact Hours'!$C:$C,$B131)</f>
        <v>0</v>
      </c>
      <c r="L131" s="341">
        <f t="shared" si="2"/>
        <v>0</v>
      </c>
      <c r="M131" s="341">
        <f t="shared" si="3"/>
        <v>0</v>
      </c>
      <c r="N131" s="341">
        <f t="shared" si="9"/>
        <v>0</v>
      </c>
      <c r="O131" s="341">
        <f t="shared" si="10"/>
        <v>0</v>
      </c>
      <c r="P131" s="342">
        <f t="shared" si="11"/>
        <v>0</v>
      </c>
      <c r="Q131" s="342">
        <f t="shared" si="12"/>
        <v>0</v>
      </c>
    </row>
    <row r="132" spans="1:17" x14ac:dyDescent="0.2">
      <c r="A132" s="338">
        <v>309932</v>
      </c>
      <c r="B132" s="339">
        <v>21</v>
      </c>
      <c r="C132" s="340">
        <f t="shared" si="13"/>
        <v>5.1164087481059664</v>
      </c>
      <c r="D132" s="171">
        <f>SUMIFS('Dual Credit Contact Hours'!F:F,'Dual Credit Contact Hours'!$A:$A,$A132,'Dual Credit Contact Hours'!$C:$C,$B132)</f>
        <v>0</v>
      </c>
      <c r="E132" s="171">
        <f>SUMIFS('Dual Credit Contact Hours'!G:G,'Dual Credit Contact Hours'!$A:$A,$A132,'Dual Credit Contact Hours'!$C:$C,$B132)</f>
        <v>0</v>
      </c>
      <c r="F132" s="171">
        <f>SUMIFS('Dual Credit Contact Hours'!H:H,'Dual Credit Contact Hours'!$A:$A,$A132,'Dual Credit Contact Hours'!$C:$C,$B132)</f>
        <v>0</v>
      </c>
      <c r="G132" s="171">
        <f>SUMIFS('Dual Credit Contact Hours'!I:I,'Dual Credit Contact Hours'!$A:$A,$A132,'Dual Credit Contact Hours'!$C:$C,$B132)</f>
        <v>0</v>
      </c>
      <c r="H132" s="171">
        <f>SUMIFS('Dual Credit Contact Hours'!J:J,'Dual Credit Contact Hours'!$A:$A,$A132,'Dual Credit Contact Hours'!$C:$C,$B132)</f>
        <v>0</v>
      </c>
      <c r="I132" s="171">
        <f>SUMIFS('Dual Credit Contact Hours'!K:K,'Dual Credit Contact Hours'!$A:$A,$A132,'Dual Credit Contact Hours'!$C:$C,$B132)</f>
        <v>0</v>
      </c>
      <c r="J132" s="171">
        <f>SUMIFS('Dual Credit Contact Hours'!L:L,'Dual Credit Contact Hours'!$A:$A,$A132,'Dual Credit Contact Hours'!$C:$C,$B132)</f>
        <v>0</v>
      </c>
      <c r="K132" s="171">
        <f>SUMIFS('Dual Credit Contact Hours'!M:M,'Dual Credit Contact Hours'!$A:$A,$A132,'Dual Credit Contact Hours'!$C:$C,$B132)</f>
        <v>0</v>
      </c>
      <c r="L132" s="341">
        <f t="shared" si="2"/>
        <v>0</v>
      </c>
      <c r="M132" s="341">
        <f t="shared" si="3"/>
        <v>0</v>
      </c>
      <c r="N132" s="341">
        <f t="shared" ref="N132:N195" si="14">IF(B132&lt;28,E132+F132,0)*0.1</f>
        <v>0</v>
      </c>
      <c r="O132" s="341">
        <f t="shared" ref="O132:O195" si="15">IF(B132&lt;28,I132+K132,0)*0.1</f>
        <v>0</v>
      </c>
      <c r="P132" s="342">
        <f t="shared" si="11"/>
        <v>0</v>
      </c>
      <c r="Q132" s="342">
        <f t="shared" si="12"/>
        <v>0</v>
      </c>
    </row>
    <row r="133" spans="1:17" x14ac:dyDescent="0.2">
      <c r="A133" s="338">
        <v>309932</v>
      </c>
      <c r="B133" s="339">
        <v>22</v>
      </c>
      <c r="C133" s="340">
        <f t="shared" si="13"/>
        <v>5.5324916097713723</v>
      </c>
      <c r="D133" s="171">
        <f>SUMIFS('Dual Credit Contact Hours'!F:F,'Dual Credit Contact Hours'!$A:$A,$A133,'Dual Credit Contact Hours'!$C:$C,$B133)</f>
        <v>0</v>
      </c>
      <c r="E133" s="171">
        <f>SUMIFS('Dual Credit Contact Hours'!G:G,'Dual Credit Contact Hours'!$A:$A,$A133,'Dual Credit Contact Hours'!$C:$C,$B133)</f>
        <v>0</v>
      </c>
      <c r="F133" s="171">
        <f>SUMIFS('Dual Credit Contact Hours'!H:H,'Dual Credit Contact Hours'!$A:$A,$A133,'Dual Credit Contact Hours'!$C:$C,$B133)</f>
        <v>0</v>
      </c>
      <c r="G133" s="171">
        <f>SUMIFS('Dual Credit Contact Hours'!I:I,'Dual Credit Contact Hours'!$A:$A,$A133,'Dual Credit Contact Hours'!$C:$C,$B133)</f>
        <v>0</v>
      </c>
      <c r="H133" s="171">
        <f>SUMIFS('Dual Credit Contact Hours'!J:J,'Dual Credit Contact Hours'!$A:$A,$A133,'Dual Credit Contact Hours'!$C:$C,$B133)</f>
        <v>0</v>
      </c>
      <c r="I133" s="171">
        <f>SUMIFS('Dual Credit Contact Hours'!K:K,'Dual Credit Contact Hours'!$A:$A,$A133,'Dual Credit Contact Hours'!$C:$C,$B133)</f>
        <v>0</v>
      </c>
      <c r="J133" s="171">
        <f>SUMIFS('Dual Credit Contact Hours'!L:L,'Dual Credit Contact Hours'!$A:$A,$A133,'Dual Credit Contact Hours'!$C:$C,$B133)</f>
        <v>0</v>
      </c>
      <c r="K133" s="171">
        <f>SUMIFS('Dual Credit Contact Hours'!M:M,'Dual Credit Contact Hours'!$A:$A,$A133,'Dual Credit Contact Hours'!$C:$C,$B133)</f>
        <v>0</v>
      </c>
      <c r="L133" s="341">
        <f t="shared" si="2"/>
        <v>0</v>
      </c>
      <c r="M133" s="341">
        <f t="shared" si="3"/>
        <v>0</v>
      </c>
      <c r="N133" s="341">
        <f t="shared" si="14"/>
        <v>0</v>
      </c>
      <c r="O133" s="341">
        <f t="shared" si="15"/>
        <v>0</v>
      </c>
      <c r="P133" s="342">
        <f t="shared" ref="P133:P196" si="16">(L133+N133)*C133</f>
        <v>0</v>
      </c>
      <c r="Q133" s="342">
        <f t="shared" ref="Q133:Q196" si="17">(M133+O133)*C133</f>
        <v>0</v>
      </c>
    </row>
    <row r="134" spans="1:17" x14ac:dyDescent="0.2">
      <c r="A134" s="338">
        <v>309932</v>
      </c>
      <c r="B134" s="339">
        <v>23</v>
      </c>
      <c r="C134" s="340">
        <f t="shared" si="13"/>
        <v>5.4090772016502777</v>
      </c>
      <c r="D134" s="171">
        <f>SUMIFS('Dual Credit Contact Hours'!F:F,'Dual Credit Contact Hours'!$A:$A,$A134,'Dual Credit Contact Hours'!$C:$C,$B134)</f>
        <v>0</v>
      </c>
      <c r="E134" s="171">
        <f>SUMIFS('Dual Credit Contact Hours'!G:G,'Dual Credit Contact Hours'!$A:$A,$A134,'Dual Credit Contact Hours'!$C:$C,$B134)</f>
        <v>0</v>
      </c>
      <c r="F134" s="171">
        <f>SUMIFS('Dual Credit Contact Hours'!H:H,'Dual Credit Contact Hours'!$A:$A,$A134,'Dual Credit Contact Hours'!$C:$C,$B134)</f>
        <v>0</v>
      </c>
      <c r="G134" s="171">
        <f>SUMIFS('Dual Credit Contact Hours'!I:I,'Dual Credit Contact Hours'!$A:$A,$A134,'Dual Credit Contact Hours'!$C:$C,$B134)</f>
        <v>0</v>
      </c>
      <c r="H134" s="171">
        <f>SUMIFS('Dual Credit Contact Hours'!J:J,'Dual Credit Contact Hours'!$A:$A,$A134,'Dual Credit Contact Hours'!$C:$C,$B134)</f>
        <v>0</v>
      </c>
      <c r="I134" s="171">
        <f>SUMIFS('Dual Credit Contact Hours'!K:K,'Dual Credit Contact Hours'!$A:$A,$A134,'Dual Credit Contact Hours'!$C:$C,$B134)</f>
        <v>0</v>
      </c>
      <c r="J134" s="171">
        <f>SUMIFS('Dual Credit Contact Hours'!L:L,'Dual Credit Contact Hours'!$A:$A,$A134,'Dual Credit Contact Hours'!$C:$C,$B134)</f>
        <v>0</v>
      </c>
      <c r="K134" s="171">
        <f>SUMIFS('Dual Credit Contact Hours'!M:M,'Dual Credit Contact Hours'!$A:$A,$A134,'Dual Credit Contact Hours'!$C:$C,$B134)</f>
        <v>0</v>
      </c>
      <c r="L134" s="341">
        <f t="shared" si="2"/>
        <v>0</v>
      </c>
      <c r="M134" s="341">
        <f t="shared" si="3"/>
        <v>0</v>
      </c>
      <c r="N134" s="341">
        <f t="shared" si="14"/>
        <v>0</v>
      </c>
      <c r="O134" s="341">
        <f t="shared" si="15"/>
        <v>0</v>
      </c>
      <c r="P134" s="342">
        <f t="shared" si="16"/>
        <v>0</v>
      </c>
      <c r="Q134" s="342">
        <f t="shared" si="17"/>
        <v>0</v>
      </c>
    </row>
    <row r="135" spans="1:17" x14ac:dyDescent="0.2">
      <c r="A135" s="338">
        <v>309932</v>
      </c>
      <c r="B135" s="339">
        <v>24</v>
      </c>
      <c r="C135" s="340">
        <f t="shared" si="13"/>
        <v>4.2666123950435697</v>
      </c>
      <c r="D135" s="171">
        <f>SUMIFS('Dual Credit Contact Hours'!F:F,'Dual Credit Contact Hours'!$A:$A,$A135,'Dual Credit Contact Hours'!$C:$C,$B135)</f>
        <v>0</v>
      </c>
      <c r="E135" s="171">
        <f>SUMIFS('Dual Credit Contact Hours'!G:G,'Dual Credit Contact Hours'!$A:$A,$A135,'Dual Credit Contact Hours'!$C:$C,$B135)</f>
        <v>0</v>
      </c>
      <c r="F135" s="171">
        <f>SUMIFS('Dual Credit Contact Hours'!H:H,'Dual Credit Contact Hours'!$A:$A,$A135,'Dual Credit Contact Hours'!$C:$C,$B135)</f>
        <v>0</v>
      </c>
      <c r="G135" s="171">
        <f>SUMIFS('Dual Credit Contact Hours'!I:I,'Dual Credit Contact Hours'!$A:$A,$A135,'Dual Credit Contact Hours'!$C:$C,$B135)</f>
        <v>0</v>
      </c>
      <c r="H135" s="171">
        <f>SUMIFS('Dual Credit Contact Hours'!J:J,'Dual Credit Contact Hours'!$A:$A,$A135,'Dual Credit Contact Hours'!$C:$C,$B135)</f>
        <v>0</v>
      </c>
      <c r="I135" s="171">
        <f>SUMIFS('Dual Credit Contact Hours'!K:K,'Dual Credit Contact Hours'!$A:$A,$A135,'Dual Credit Contact Hours'!$C:$C,$B135)</f>
        <v>0</v>
      </c>
      <c r="J135" s="171">
        <f>SUMIFS('Dual Credit Contact Hours'!L:L,'Dual Credit Contact Hours'!$A:$A,$A135,'Dual Credit Contact Hours'!$C:$C,$B135)</f>
        <v>0</v>
      </c>
      <c r="K135" s="171">
        <f>SUMIFS('Dual Credit Contact Hours'!M:M,'Dual Credit Contact Hours'!$A:$A,$A135,'Dual Credit Contact Hours'!$C:$C,$B135)</f>
        <v>0</v>
      </c>
      <c r="L135" s="341">
        <f t="shared" si="2"/>
        <v>0</v>
      </c>
      <c r="M135" s="341">
        <f t="shared" si="3"/>
        <v>0</v>
      </c>
      <c r="N135" s="341">
        <f t="shared" si="14"/>
        <v>0</v>
      </c>
      <c r="O135" s="341">
        <f t="shared" si="15"/>
        <v>0</v>
      </c>
      <c r="P135" s="342">
        <f t="shared" si="16"/>
        <v>0</v>
      </c>
      <c r="Q135" s="342">
        <f t="shared" si="17"/>
        <v>0</v>
      </c>
    </row>
    <row r="136" spans="1:17" x14ac:dyDescent="0.2">
      <c r="A136" s="338">
        <v>309932</v>
      </c>
      <c r="B136" s="339">
        <v>25</v>
      </c>
      <c r="C136" s="340">
        <f t="shared" si="13"/>
        <v>3.4168160419811726</v>
      </c>
      <c r="D136" s="171">
        <f>SUMIFS('Dual Credit Contact Hours'!F:F,'Dual Credit Contact Hours'!$A:$A,$A136,'Dual Credit Contact Hours'!$C:$C,$B136)</f>
        <v>0</v>
      </c>
      <c r="E136" s="171">
        <f>SUMIFS('Dual Credit Contact Hours'!G:G,'Dual Credit Contact Hours'!$A:$A,$A136,'Dual Credit Contact Hours'!$C:$C,$B136)</f>
        <v>0</v>
      </c>
      <c r="F136" s="171">
        <f>SUMIFS('Dual Credit Contact Hours'!H:H,'Dual Credit Contact Hours'!$A:$A,$A136,'Dual Credit Contact Hours'!$C:$C,$B136)</f>
        <v>0</v>
      </c>
      <c r="G136" s="171">
        <f>SUMIFS('Dual Credit Contact Hours'!I:I,'Dual Credit Contact Hours'!$A:$A,$A136,'Dual Credit Contact Hours'!$C:$C,$B136)</f>
        <v>0</v>
      </c>
      <c r="H136" s="171">
        <f>SUMIFS('Dual Credit Contact Hours'!J:J,'Dual Credit Contact Hours'!$A:$A,$A136,'Dual Credit Contact Hours'!$C:$C,$B136)</f>
        <v>0</v>
      </c>
      <c r="I136" s="171">
        <f>SUMIFS('Dual Credit Contact Hours'!K:K,'Dual Credit Contact Hours'!$A:$A,$A136,'Dual Credit Contact Hours'!$C:$C,$B136)</f>
        <v>0</v>
      </c>
      <c r="J136" s="171">
        <f>SUMIFS('Dual Credit Contact Hours'!L:L,'Dual Credit Contact Hours'!$A:$A,$A136,'Dual Credit Contact Hours'!$C:$C,$B136)</f>
        <v>0</v>
      </c>
      <c r="K136" s="171">
        <f>SUMIFS('Dual Credit Contact Hours'!M:M,'Dual Credit Contact Hours'!$A:$A,$A136,'Dual Credit Contact Hours'!$C:$C,$B136)</f>
        <v>0</v>
      </c>
      <c r="L136" s="341">
        <f t="shared" si="2"/>
        <v>0</v>
      </c>
      <c r="M136" s="341">
        <f t="shared" si="3"/>
        <v>0</v>
      </c>
      <c r="N136" s="341">
        <f t="shared" si="14"/>
        <v>0</v>
      </c>
      <c r="O136" s="341">
        <f t="shared" si="15"/>
        <v>0</v>
      </c>
      <c r="P136" s="342">
        <f t="shared" si="16"/>
        <v>0</v>
      </c>
      <c r="Q136" s="342">
        <f t="shared" si="17"/>
        <v>0</v>
      </c>
    </row>
    <row r="137" spans="1:17" x14ac:dyDescent="0.2">
      <c r="A137" s="338">
        <v>309932</v>
      </c>
      <c r="B137" s="339">
        <v>26</v>
      </c>
      <c r="C137" s="340">
        <f t="shared" si="13"/>
        <v>4.5557547226415638</v>
      </c>
      <c r="D137" s="171">
        <f>SUMIFS('Dual Credit Contact Hours'!F:F,'Dual Credit Contact Hours'!$A:$A,$A137,'Dual Credit Contact Hours'!$C:$C,$B137)</f>
        <v>0</v>
      </c>
      <c r="E137" s="171">
        <f>SUMIFS('Dual Credit Contact Hours'!G:G,'Dual Credit Contact Hours'!$A:$A,$A137,'Dual Credit Contact Hours'!$C:$C,$B137)</f>
        <v>0</v>
      </c>
      <c r="F137" s="171">
        <f>SUMIFS('Dual Credit Contact Hours'!H:H,'Dual Credit Contact Hours'!$A:$A,$A137,'Dual Credit Contact Hours'!$C:$C,$B137)</f>
        <v>0</v>
      </c>
      <c r="G137" s="171">
        <f>SUMIFS('Dual Credit Contact Hours'!I:I,'Dual Credit Contact Hours'!$A:$A,$A137,'Dual Credit Contact Hours'!$C:$C,$B137)</f>
        <v>0</v>
      </c>
      <c r="H137" s="171">
        <f>SUMIFS('Dual Credit Contact Hours'!J:J,'Dual Credit Contact Hours'!$A:$A,$A137,'Dual Credit Contact Hours'!$C:$C,$B137)</f>
        <v>0</v>
      </c>
      <c r="I137" s="171">
        <f>SUMIFS('Dual Credit Contact Hours'!K:K,'Dual Credit Contact Hours'!$A:$A,$A137,'Dual Credit Contact Hours'!$C:$C,$B137)</f>
        <v>0</v>
      </c>
      <c r="J137" s="171">
        <f>SUMIFS('Dual Credit Contact Hours'!L:L,'Dual Credit Contact Hours'!$A:$A,$A137,'Dual Credit Contact Hours'!$C:$C,$B137)</f>
        <v>0</v>
      </c>
      <c r="K137" s="171">
        <f>SUMIFS('Dual Credit Contact Hours'!M:M,'Dual Credit Contact Hours'!$A:$A,$A137,'Dual Credit Contact Hours'!$C:$C,$B137)</f>
        <v>0</v>
      </c>
      <c r="L137" s="341">
        <f t="shared" si="2"/>
        <v>0</v>
      </c>
      <c r="M137" s="341">
        <f t="shared" si="3"/>
        <v>0</v>
      </c>
      <c r="N137" s="341">
        <f t="shared" si="14"/>
        <v>0</v>
      </c>
      <c r="O137" s="341">
        <f t="shared" si="15"/>
        <v>0</v>
      </c>
      <c r="P137" s="342">
        <f t="shared" si="16"/>
        <v>0</v>
      </c>
      <c r="Q137" s="342">
        <f t="shared" si="17"/>
        <v>0</v>
      </c>
    </row>
    <row r="138" spans="1:17" x14ac:dyDescent="0.2">
      <c r="A138" s="338">
        <v>309932</v>
      </c>
      <c r="B138" s="339">
        <v>27</v>
      </c>
      <c r="C138" s="340">
        <f t="shared" si="13"/>
        <v>0</v>
      </c>
      <c r="D138" s="171">
        <f>SUMIFS('Dual Credit Contact Hours'!F:F,'Dual Credit Contact Hours'!$A:$A,$A138,'Dual Credit Contact Hours'!$C:$C,$B138)</f>
        <v>0</v>
      </c>
      <c r="E138" s="171">
        <f>SUMIFS('Dual Credit Contact Hours'!G:G,'Dual Credit Contact Hours'!$A:$A,$A138,'Dual Credit Contact Hours'!$C:$C,$B138)</f>
        <v>0</v>
      </c>
      <c r="F138" s="171">
        <f>SUMIFS('Dual Credit Contact Hours'!H:H,'Dual Credit Contact Hours'!$A:$A,$A138,'Dual Credit Contact Hours'!$C:$C,$B138)</f>
        <v>0</v>
      </c>
      <c r="G138" s="171">
        <f>SUMIFS('Dual Credit Contact Hours'!I:I,'Dual Credit Contact Hours'!$A:$A,$A138,'Dual Credit Contact Hours'!$C:$C,$B138)</f>
        <v>0</v>
      </c>
      <c r="H138" s="171">
        <f>SUMIFS('Dual Credit Contact Hours'!J:J,'Dual Credit Contact Hours'!$A:$A,$A138,'Dual Credit Contact Hours'!$C:$C,$B138)</f>
        <v>0</v>
      </c>
      <c r="I138" s="171">
        <f>SUMIFS('Dual Credit Contact Hours'!K:K,'Dual Credit Contact Hours'!$A:$A,$A138,'Dual Credit Contact Hours'!$C:$C,$B138)</f>
        <v>0</v>
      </c>
      <c r="J138" s="171">
        <f>SUMIFS('Dual Credit Contact Hours'!L:L,'Dual Credit Contact Hours'!$A:$A,$A138,'Dual Credit Contact Hours'!$C:$C,$B138)</f>
        <v>0</v>
      </c>
      <c r="K138" s="171">
        <f>SUMIFS('Dual Credit Contact Hours'!M:M,'Dual Credit Contact Hours'!$A:$A,$A138,'Dual Credit Contact Hours'!$C:$C,$B138)</f>
        <v>0</v>
      </c>
      <c r="L138" s="341">
        <f t="shared" si="2"/>
        <v>0</v>
      </c>
      <c r="M138" s="341">
        <f t="shared" si="3"/>
        <v>0</v>
      </c>
      <c r="N138" s="341">
        <f t="shared" si="14"/>
        <v>0</v>
      </c>
      <c r="O138" s="341">
        <f t="shared" si="15"/>
        <v>0</v>
      </c>
      <c r="P138" s="342">
        <f t="shared" si="16"/>
        <v>0</v>
      </c>
      <c r="Q138" s="342">
        <f t="shared" si="17"/>
        <v>0</v>
      </c>
    </row>
    <row r="139" spans="1:17" x14ac:dyDescent="0.2">
      <c r="A139" s="338">
        <v>33965</v>
      </c>
      <c r="B139" s="339">
        <v>1</v>
      </c>
      <c r="C139" s="340">
        <f t="shared" si="13"/>
        <v>3.8752124150023826</v>
      </c>
      <c r="D139" s="171">
        <f>SUMIFS('Dual Credit Contact Hours'!F:F,'Dual Credit Contact Hours'!$A:$A,$A139,'Dual Credit Contact Hours'!$C:$C,$B139)</f>
        <v>0</v>
      </c>
      <c r="E139" s="171">
        <f>SUMIFS('Dual Credit Contact Hours'!G:G,'Dual Credit Contact Hours'!$A:$A,$A139,'Dual Credit Contact Hours'!$C:$C,$B139)</f>
        <v>0</v>
      </c>
      <c r="F139" s="171">
        <f>SUMIFS('Dual Credit Contact Hours'!H:H,'Dual Credit Contact Hours'!$A:$A,$A139,'Dual Credit Contact Hours'!$C:$C,$B139)</f>
        <v>0</v>
      </c>
      <c r="G139" s="171">
        <f>SUMIFS('Dual Credit Contact Hours'!I:I,'Dual Credit Contact Hours'!$A:$A,$A139,'Dual Credit Contact Hours'!$C:$C,$B139)</f>
        <v>0</v>
      </c>
      <c r="H139" s="171">
        <f>SUMIFS('Dual Credit Contact Hours'!J:J,'Dual Credit Contact Hours'!$A:$A,$A139,'Dual Credit Contact Hours'!$C:$C,$B139)</f>
        <v>0</v>
      </c>
      <c r="I139" s="171">
        <f>SUMIFS('Dual Credit Contact Hours'!K:K,'Dual Credit Contact Hours'!$A:$A,$A139,'Dual Credit Contact Hours'!$C:$C,$B139)</f>
        <v>0</v>
      </c>
      <c r="J139" s="171">
        <f>SUMIFS('Dual Credit Contact Hours'!L:L,'Dual Credit Contact Hours'!$A:$A,$A139,'Dual Credit Contact Hours'!$C:$C,$B139)</f>
        <v>0</v>
      </c>
      <c r="K139" s="171">
        <f>SUMIFS('Dual Credit Contact Hours'!M:M,'Dual Credit Contact Hours'!$A:$A,$A139,'Dual Credit Contact Hours'!$C:$C,$B139)</f>
        <v>0</v>
      </c>
      <c r="L139" s="341">
        <f t="shared" si="2"/>
        <v>0</v>
      </c>
      <c r="M139" s="341">
        <f t="shared" si="3"/>
        <v>0</v>
      </c>
      <c r="N139" s="341">
        <f t="shared" si="14"/>
        <v>0</v>
      </c>
      <c r="O139" s="341">
        <f t="shared" si="15"/>
        <v>0</v>
      </c>
      <c r="P139" s="342">
        <f t="shared" si="16"/>
        <v>0</v>
      </c>
      <c r="Q139" s="342">
        <f t="shared" si="17"/>
        <v>0</v>
      </c>
    </row>
    <row r="140" spans="1:17" x14ac:dyDescent="0.2">
      <c r="A140" s="338">
        <v>33965</v>
      </c>
      <c r="B140" s="339">
        <v>2</v>
      </c>
      <c r="C140" s="340">
        <f t="shared" si="13"/>
        <v>4.4640754480373213</v>
      </c>
      <c r="D140" s="171">
        <f>SUMIFS('Dual Credit Contact Hours'!F:F,'Dual Credit Contact Hours'!$A:$A,$A140,'Dual Credit Contact Hours'!$C:$C,$B140)</f>
        <v>0</v>
      </c>
      <c r="E140" s="171">
        <f>SUMIFS('Dual Credit Contact Hours'!G:G,'Dual Credit Contact Hours'!$A:$A,$A140,'Dual Credit Contact Hours'!$C:$C,$B140)</f>
        <v>0</v>
      </c>
      <c r="F140" s="171">
        <f>SUMIFS('Dual Credit Contact Hours'!H:H,'Dual Credit Contact Hours'!$A:$A,$A140,'Dual Credit Contact Hours'!$C:$C,$B140)</f>
        <v>0</v>
      </c>
      <c r="G140" s="171">
        <f>SUMIFS('Dual Credit Contact Hours'!I:I,'Dual Credit Contact Hours'!$A:$A,$A140,'Dual Credit Contact Hours'!$C:$C,$B140)</f>
        <v>0</v>
      </c>
      <c r="H140" s="171">
        <f>SUMIFS('Dual Credit Contact Hours'!J:J,'Dual Credit Contact Hours'!$A:$A,$A140,'Dual Credit Contact Hours'!$C:$C,$B140)</f>
        <v>5136</v>
      </c>
      <c r="I140" s="171">
        <f>SUMIFS('Dual Credit Contact Hours'!K:K,'Dual Credit Contact Hours'!$A:$A,$A140,'Dual Credit Contact Hours'!$C:$C,$B140)</f>
        <v>0</v>
      </c>
      <c r="J140" s="171">
        <f>SUMIFS('Dual Credit Contact Hours'!L:L,'Dual Credit Contact Hours'!$A:$A,$A140,'Dual Credit Contact Hours'!$C:$C,$B140)</f>
        <v>0</v>
      </c>
      <c r="K140" s="171">
        <f>SUMIFS('Dual Credit Contact Hours'!M:M,'Dual Credit Contact Hours'!$A:$A,$A140,'Dual Credit Contact Hours'!$C:$C,$B140)</f>
        <v>0</v>
      </c>
      <c r="L140" s="341">
        <f t="shared" si="2"/>
        <v>0</v>
      </c>
      <c r="M140" s="341">
        <f t="shared" si="3"/>
        <v>5136</v>
      </c>
      <c r="N140" s="341">
        <f t="shared" si="14"/>
        <v>0</v>
      </c>
      <c r="O140" s="341">
        <f t="shared" si="15"/>
        <v>0</v>
      </c>
      <c r="P140" s="342">
        <f t="shared" si="16"/>
        <v>0</v>
      </c>
      <c r="Q140" s="342">
        <f t="shared" si="17"/>
        <v>22927.491501119683</v>
      </c>
    </row>
    <row r="141" spans="1:17" x14ac:dyDescent="0.2">
      <c r="A141" s="338">
        <v>33965</v>
      </c>
      <c r="B141" s="339">
        <v>3</v>
      </c>
      <c r="C141" s="340">
        <f t="shared" si="13"/>
        <v>3.7659025106665558</v>
      </c>
      <c r="D141" s="171">
        <f>SUMIFS('Dual Credit Contact Hours'!F:F,'Dual Credit Contact Hours'!$A:$A,$A141,'Dual Credit Contact Hours'!$C:$C,$B141)</f>
        <v>0</v>
      </c>
      <c r="E141" s="171">
        <f>SUMIFS('Dual Credit Contact Hours'!G:G,'Dual Credit Contact Hours'!$A:$A,$A141,'Dual Credit Contact Hours'!$C:$C,$B141)</f>
        <v>0</v>
      </c>
      <c r="F141" s="171">
        <f>SUMIFS('Dual Credit Contact Hours'!H:H,'Dual Credit Contact Hours'!$A:$A,$A141,'Dual Credit Contact Hours'!$C:$C,$B141)</f>
        <v>0</v>
      </c>
      <c r="G141" s="171">
        <f>SUMIFS('Dual Credit Contact Hours'!I:I,'Dual Credit Contact Hours'!$A:$A,$A141,'Dual Credit Contact Hours'!$C:$C,$B141)</f>
        <v>0</v>
      </c>
      <c r="H141" s="171">
        <f>SUMIFS('Dual Credit Contact Hours'!J:J,'Dual Credit Contact Hours'!$A:$A,$A141,'Dual Credit Contact Hours'!$C:$C,$B141)</f>
        <v>0</v>
      </c>
      <c r="I141" s="171">
        <f>SUMIFS('Dual Credit Contact Hours'!K:K,'Dual Credit Contact Hours'!$A:$A,$A141,'Dual Credit Contact Hours'!$C:$C,$B141)</f>
        <v>0</v>
      </c>
      <c r="J141" s="171">
        <f>SUMIFS('Dual Credit Contact Hours'!L:L,'Dual Credit Contact Hours'!$A:$A,$A141,'Dual Credit Contact Hours'!$C:$C,$B141)</f>
        <v>0</v>
      </c>
      <c r="K141" s="171">
        <f>SUMIFS('Dual Credit Contact Hours'!M:M,'Dual Credit Contact Hours'!$A:$A,$A141,'Dual Credit Contact Hours'!$C:$C,$B141)</f>
        <v>0</v>
      </c>
      <c r="L141" s="341">
        <f t="shared" si="2"/>
        <v>0</v>
      </c>
      <c r="M141" s="341">
        <f t="shared" si="3"/>
        <v>0</v>
      </c>
      <c r="N141" s="341">
        <f t="shared" si="14"/>
        <v>0</v>
      </c>
      <c r="O141" s="341">
        <f t="shared" si="15"/>
        <v>0</v>
      </c>
      <c r="P141" s="342">
        <f t="shared" si="16"/>
        <v>0</v>
      </c>
      <c r="Q141" s="342">
        <f t="shared" si="17"/>
        <v>0</v>
      </c>
    </row>
    <row r="142" spans="1:17" x14ac:dyDescent="0.2">
      <c r="A142" s="338">
        <v>33965</v>
      </c>
      <c r="B142" s="339">
        <v>4</v>
      </c>
      <c r="C142" s="340">
        <f t="shared" si="13"/>
        <v>3.8011637701297256</v>
      </c>
      <c r="D142" s="171">
        <f>SUMIFS('Dual Credit Contact Hours'!F:F,'Dual Credit Contact Hours'!$A:$A,$A142,'Dual Credit Contact Hours'!$C:$C,$B142)</f>
        <v>0</v>
      </c>
      <c r="E142" s="171">
        <f>SUMIFS('Dual Credit Contact Hours'!G:G,'Dual Credit Contact Hours'!$A:$A,$A142,'Dual Credit Contact Hours'!$C:$C,$B142)</f>
        <v>0</v>
      </c>
      <c r="F142" s="171">
        <f>SUMIFS('Dual Credit Contact Hours'!H:H,'Dual Credit Contact Hours'!$A:$A,$A142,'Dual Credit Contact Hours'!$C:$C,$B142)</f>
        <v>0</v>
      </c>
      <c r="G142" s="171">
        <f>SUMIFS('Dual Credit Contact Hours'!I:I,'Dual Credit Contact Hours'!$A:$A,$A142,'Dual Credit Contact Hours'!$C:$C,$B142)</f>
        <v>0</v>
      </c>
      <c r="H142" s="171">
        <f>SUMIFS('Dual Credit Contact Hours'!J:J,'Dual Credit Contact Hours'!$A:$A,$A142,'Dual Credit Contact Hours'!$C:$C,$B142)</f>
        <v>960</v>
      </c>
      <c r="I142" s="171">
        <f>SUMIFS('Dual Credit Contact Hours'!K:K,'Dual Credit Contact Hours'!$A:$A,$A142,'Dual Credit Contact Hours'!$C:$C,$B142)</f>
        <v>0</v>
      </c>
      <c r="J142" s="171">
        <f>SUMIFS('Dual Credit Contact Hours'!L:L,'Dual Credit Contact Hours'!$A:$A,$A142,'Dual Credit Contact Hours'!$C:$C,$B142)</f>
        <v>0</v>
      </c>
      <c r="K142" s="171">
        <f>SUMIFS('Dual Credit Contact Hours'!M:M,'Dual Credit Contact Hours'!$A:$A,$A142,'Dual Credit Contact Hours'!$C:$C,$B142)</f>
        <v>0</v>
      </c>
      <c r="L142" s="341">
        <f t="shared" ref="L142:L205" si="18">SUM(D142:G142)</f>
        <v>0</v>
      </c>
      <c r="M142" s="341">
        <f t="shared" ref="M142:M205" si="19">SUM(H142:K142)</f>
        <v>960</v>
      </c>
      <c r="N142" s="341">
        <f t="shared" si="14"/>
        <v>0</v>
      </c>
      <c r="O142" s="341">
        <f t="shared" si="15"/>
        <v>0</v>
      </c>
      <c r="P142" s="342">
        <f t="shared" si="16"/>
        <v>0</v>
      </c>
      <c r="Q142" s="342">
        <f t="shared" si="17"/>
        <v>3649.1172193245366</v>
      </c>
    </row>
    <row r="143" spans="1:17" x14ac:dyDescent="0.2">
      <c r="A143" s="338">
        <v>33965</v>
      </c>
      <c r="B143" s="339">
        <v>5</v>
      </c>
      <c r="C143" s="340">
        <f t="shared" si="13"/>
        <v>12.98672186028551</v>
      </c>
      <c r="D143" s="171">
        <f>SUMIFS('Dual Credit Contact Hours'!F:F,'Dual Credit Contact Hours'!$A:$A,$A143,'Dual Credit Contact Hours'!$C:$C,$B143)</f>
        <v>0</v>
      </c>
      <c r="E143" s="171">
        <f>SUMIFS('Dual Credit Contact Hours'!G:G,'Dual Credit Contact Hours'!$A:$A,$A143,'Dual Credit Contact Hours'!$C:$C,$B143)</f>
        <v>0</v>
      </c>
      <c r="F143" s="171">
        <f>SUMIFS('Dual Credit Contact Hours'!H:H,'Dual Credit Contact Hours'!$A:$A,$A143,'Dual Credit Contact Hours'!$C:$C,$B143)</f>
        <v>0</v>
      </c>
      <c r="G143" s="171">
        <f>SUMIFS('Dual Credit Contact Hours'!I:I,'Dual Credit Contact Hours'!$A:$A,$A143,'Dual Credit Contact Hours'!$C:$C,$B143)</f>
        <v>0</v>
      </c>
      <c r="H143" s="171">
        <f>SUMIFS('Dual Credit Contact Hours'!J:J,'Dual Credit Contact Hours'!$A:$A,$A143,'Dual Credit Contact Hours'!$C:$C,$B143)</f>
        <v>0</v>
      </c>
      <c r="I143" s="171">
        <f>SUMIFS('Dual Credit Contact Hours'!K:K,'Dual Credit Contact Hours'!$A:$A,$A143,'Dual Credit Contact Hours'!$C:$C,$B143)</f>
        <v>0</v>
      </c>
      <c r="J143" s="171">
        <f>SUMIFS('Dual Credit Contact Hours'!L:L,'Dual Credit Contact Hours'!$A:$A,$A143,'Dual Credit Contact Hours'!$C:$C,$B143)</f>
        <v>0</v>
      </c>
      <c r="K143" s="171">
        <f>SUMIFS('Dual Credit Contact Hours'!M:M,'Dual Credit Contact Hours'!$A:$A,$A143,'Dual Credit Contact Hours'!$C:$C,$B143)</f>
        <v>0</v>
      </c>
      <c r="L143" s="341">
        <f t="shared" si="18"/>
        <v>0</v>
      </c>
      <c r="M143" s="341">
        <f t="shared" si="19"/>
        <v>0</v>
      </c>
      <c r="N143" s="341">
        <f t="shared" si="14"/>
        <v>0</v>
      </c>
      <c r="O143" s="341">
        <f t="shared" si="15"/>
        <v>0</v>
      </c>
      <c r="P143" s="342">
        <f t="shared" si="16"/>
        <v>0</v>
      </c>
      <c r="Q143" s="342">
        <f t="shared" si="17"/>
        <v>0</v>
      </c>
    </row>
    <row r="144" spans="1:17" x14ac:dyDescent="0.2">
      <c r="A144" s="338">
        <v>33965</v>
      </c>
      <c r="B144" s="339">
        <v>6</v>
      </c>
      <c r="C144" s="340">
        <f t="shared" si="13"/>
        <v>4.6262772415679034</v>
      </c>
      <c r="D144" s="171">
        <f>SUMIFS('Dual Credit Contact Hours'!F:F,'Dual Credit Contact Hours'!$A:$A,$A144,'Dual Credit Contact Hours'!$C:$C,$B144)</f>
        <v>0</v>
      </c>
      <c r="E144" s="171">
        <f>SUMIFS('Dual Credit Contact Hours'!G:G,'Dual Credit Contact Hours'!$A:$A,$A144,'Dual Credit Contact Hours'!$C:$C,$B144)</f>
        <v>0</v>
      </c>
      <c r="F144" s="171">
        <f>SUMIFS('Dual Credit Contact Hours'!H:H,'Dual Credit Contact Hours'!$A:$A,$A144,'Dual Credit Contact Hours'!$C:$C,$B144)</f>
        <v>0</v>
      </c>
      <c r="G144" s="171">
        <f>SUMIFS('Dual Credit Contact Hours'!I:I,'Dual Credit Contact Hours'!$A:$A,$A144,'Dual Credit Contact Hours'!$C:$C,$B144)</f>
        <v>0</v>
      </c>
      <c r="H144" s="171">
        <f>SUMIFS('Dual Credit Contact Hours'!J:J,'Dual Credit Contact Hours'!$A:$A,$A144,'Dual Credit Contact Hours'!$C:$C,$B144)</f>
        <v>0</v>
      </c>
      <c r="I144" s="171">
        <f>SUMIFS('Dual Credit Contact Hours'!K:K,'Dual Credit Contact Hours'!$A:$A,$A144,'Dual Credit Contact Hours'!$C:$C,$B144)</f>
        <v>0</v>
      </c>
      <c r="J144" s="171">
        <f>SUMIFS('Dual Credit Contact Hours'!L:L,'Dual Credit Contact Hours'!$A:$A,$A144,'Dual Credit Contact Hours'!$C:$C,$B144)</f>
        <v>0</v>
      </c>
      <c r="K144" s="171">
        <f>SUMIFS('Dual Credit Contact Hours'!M:M,'Dual Credit Contact Hours'!$A:$A,$A144,'Dual Credit Contact Hours'!$C:$C,$B144)</f>
        <v>0</v>
      </c>
      <c r="L144" s="341">
        <f t="shared" si="18"/>
        <v>0</v>
      </c>
      <c r="M144" s="341">
        <f t="shared" si="19"/>
        <v>0</v>
      </c>
      <c r="N144" s="341">
        <f t="shared" si="14"/>
        <v>0</v>
      </c>
      <c r="O144" s="341">
        <f t="shared" si="15"/>
        <v>0</v>
      </c>
      <c r="P144" s="342">
        <f t="shared" si="16"/>
        <v>0</v>
      </c>
      <c r="Q144" s="342">
        <f t="shared" si="17"/>
        <v>0</v>
      </c>
    </row>
    <row r="145" spans="1:17" x14ac:dyDescent="0.2">
      <c r="A145" s="338">
        <v>33965</v>
      </c>
      <c r="B145" s="339">
        <v>7</v>
      </c>
      <c r="C145" s="340">
        <f t="shared" si="13"/>
        <v>4.8660538059174598</v>
      </c>
      <c r="D145" s="171">
        <f>SUMIFS('Dual Credit Contact Hours'!F:F,'Dual Credit Contact Hours'!$A:$A,$A145,'Dual Credit Contact Hours'!$C:$C,$B145)</f>
        <v>0</v>
      </c>
      <c r="E145" s="171">
        <f>SUMIFS('Dual Credit Contact Hours'!G:G,'Dual Credit Contact Hours'!$A:$A,$A145,'Dual Credit Contact Hours'!$C:$C,$B145)</f>
        <v>0</v>
      </c>
      <c r="F145" s="171">
        <f>SUMIFS('Dual Credit Contact Hours'!H:H,'Dual Credit Contact Hours'!$A:$A,$A145,'Dual Credit Contact Hours'!$C:$C,$B145)</f>
        <v>0</v>
      </c>
      <c r="G145" s="171">
        <f>SUMIFS('Dual Credit Contact Hours'!I:I,'Dual Credit Contact Hours'!$A:$A,$A145,'Dual Credit Contact Hours'!$C:$C,$B145)</f>
        <v>0</v>
      </c>
      <c r="H145" s="171">
        <f>SUMIFS('Dual Credit Contact Hours'!J:J,'Dual Credit Contact Hours'!$A:$A,$A145,'Dual Credit Contact Hours'!$C:$C,$B145)</f>
        <v>0</v>
      </c>
      <c r="I145" s="171">
        <f>SUMIFS('Dual Credit Contact Hours'!K:K,'Dual Credit Contact Hours'!$A:$A,$A145,'Dual Credit Contact Hours'!$C:$C,$B145)</f>
        <v>672</v>
      </c>
      <c r="J145" s="171">
        <f>SUMIFS('Dual Credit Contact Hours'!L:L,'Dual Credit Contact Hours'!$A:$A,$A145,'Dual Credit Contact Hours'!$C:$C,$B145)</f>
        <v>0</v>
      </c>
      <c r="K145" s="171">
        <f>SUMIFS('Dual Credit Contact Hours'!M:M,'Dual Credit Contact Hours'!$A:$A,$A145,'Dual Credit Contact Hours'!$C:$C,$B145)</f>
        <v>0</v>
      </c>
      <c r="L145" s="341">
        <f t="shared" si="18"/>
        <v>0</v>
      </c>
      <c r="M145" s="341">
        <f t="shared" si="19"/>
        <v>672</v>
      </c>
      <c r="N145" s="341">
        <f t="shared" si="14"/>
        <v>0</v>
      </c>
      <c r="O145" s="341">
        <f t="shared" si="15"/>
        <v>67.2</v>
      </c>
      <c r="P145" s="342">
        <f t="shared" si="16"/>
        <v>0</v>
      </c>
      <c r="Q145" s="342">
        <f t="shared" si="17"/>
        <v>3596.9869733341866</v>
      </c>
    </row>
    <row r="146" spans="1:17" x14ac:dyDescent="0.2">
      <c r="A146" s="338">
        <v>33965</v>
      </c>
      <c r="B146" s="339">
        <v>8</v>
      </c>
      <c r="C146" s="340">
        <f t="shared" si="13"/>
        <v>4.8942628134879955</v>
      </c>
      <c r="D146" s="171">
        <f>SUMIFS('Dual Credit Contact Hours'!F:F,'Dual Credit Contact Hours'!$A:$A,$A146,'Dual Credit Contact Hours'!$C:$C,$B146)</f>
        <v>0</v>
      </c>
      <c r="E146" s="171">
        <f>SUMIFS('Dual Credit Contact Hours'!G:G,'Dual Credit Contact Hours'!$A:$A,$A146,'Dual Credit Contact Hours'!$C:$C,$B146)</f>
        <v>0</v>
      </c>
      <c r="F146" s="171">
        <f>SUMIFS('Dual Credit Contact Hours'!H:H,'Dual Credit Contact Hours'!$A:$A,$A146,'Dual Credit Contact Hours'!$C:$C,$B146)</f>
        <v>0</v>
      </c>
      <c r="G146" s="171">
        <f>SUMIFS('Dual Credit Contact Hours'!I:I,'Dual Credit Contact Hours'!$A:$A,$A146,'Dual Credit Contact Hours'!$C:$C,$B146)</f>
        <v>0</v>
      </c>
      <c r="H146" s="171">
        <f>SUMIFS('Dual Credit Contact Hours'!J:J,'Dual Credit Contact Hours'!$A:$A,$A146,'Dual Credit Contact Hours'!$C:$C,$B146)</f>
        <v>80</v>
      </c>
      <c r="I146" s="171">
        <f>SUMIFS('Dual Credit Contact Hours'!K:K,'Dual Credit Contact Hours'!$A:$A,$A146,'Dual Credit Contact Hours'!$C:$C,$B146)</f>
        <v>0</v>
      </c>
      <c r="J146" s="171">
        <f>SUMIFS('Dual Credit Contact Hours'!L:L,'Dual Credit Contact Hours'!$A:$A,$A146,'Dual Credit Contact Hours'!$C:$C,$B146)</f>
        <v>0</v>
      </c>
      <c r="K146" s="171">
        <f>SUMIFS('Dual Credit Contact Hours'!M:M,'Dual Credit Contact Hours'!$A:$A,$A146,'Dual Credit Contact Hours'!$C:$C,$B146)</f>
        <v>0</v>
      </c>
      <c r="L146" s="341">
        <f t="shared" si="18"/>
        <v>0</v>
      </c>
      <c r="M146" s="341">
        <f t="shared" si="19"/>
        <v>80</v>
      </c>
      <c r="N146" s="341">
        <f t="shared" si="14"/>
        <v>0</v>
      </c>
      <c r="O146" s="341">
        <f t="shared" si="15"/>
        <v>0</v>
      </c>
      <c r="P146" s="342">
        <f t="shared" si="16"/>
        <v>0</v>
      </c>
      <c r="Q146" s="342">
        <f t="shared" si="17"/>
        <v>391.54102507903963</v>
      </c>
    </row>
    <row r="147" spans="1:17" x14ac:dyDescent="0.2">
      <c r="A147" s="338">
        <v>33965</v>
      </c>
      <c r="B147" s="339">
        <v>9</v>
      </c>
      <c r="C147" s="340">
        <f t="shared" si="13"/>
        <v>4.3759222993793969</v>
      </c>
      <c r="D147" s="171">
        <f>SUMIFS('Dual Credit Contact Hours'!F:F,'Dual Credit Contact Hours'!$A:$A,$A147,'Dual Credit Contact Hours'!$C:$C,$B147)</f>
        <v>0</v>
      </c>
      <c r="E147" s="171">
        <f>SUMIFS('Dual Credit Contact Hours'!G:G,'Dual Credit Contact Hours'!$A:$A,$A147,'Dual Credit Contact Hours'!$C:$C,$B147)</f>
        <v>0</v>
      </c>
      <c r="F147" s="171">
        <f>SUMIFS('Dual Credit Contact Hours'!H:H,'Dual Credit Contact Hours'!$A:$A,$A147,'Dual Credit Contact Hours'!$C:$C,$B147)</f>
        <v>0</v>
      </c>
      <c r="G147" s="171">
        <f>SUMIFS('Dual Credit Contact Hours'!I:I,'Dual Credit Contact Hours'!$A:$A,$A147,'Dual Credit Contact Hours'!$C:$C,$B147)</f>
        <v>0</v>
      </c>
      <c r="H147" s="171">
        <f>SUMIFS('Dual Credit Contact Hours'!J:J,'Dual Credit Contact Hours'!$A:$A,$A147,'Dual Credit Contact Hours'!$C:$C,$B147)</f>
        <v>0</v>
      </c>
      <c r="I147" s="171">
        <f>SUMIFS('Dual Credit Contact Hours'!K:K,'Dual Credit Contact Hours'!$A:$A,$A147,'Dual Credit Contact Hours'!$C:$C,$B147)</f>
        <v>0</v>
      </c>
      <c r="J147" s="171">
        <f>SUMIFS('Dual Credit Contact Hours'!L:L,'Dual Credit Contact Hours'!$A:$A,$A147,'Dual Credit Contact Hours'!$C:$C,$B147)</f>
        <v>0</v>
      </c>
      <c r="K147" s="171">
        <f>SUMIFS('Dual Credit Contact Hours'!M:M,'Dual Credit Contact Hours'!$A:$A,$A147,'Dual Credit Contact Hours'!$C:$C,$B147)</f>
        <v>0</v>
      </c>
      <c r="L147" s="341">
        <f t="shared" si="18"/>
        <v>0</v>
      </c>
      <c r="M147" s="341">
        <f t="shared" si="19"/>
        <v>0</v>
      </c>
      <c r="N147" s="341">
        <f t="shared" si="14"/>
        <v>0</v>
      </c>
      <c r="O147" s="341">
        <f t="shared" si="15"/>
        <v>0</v>
      </c>
      <c r="P147" s="342">
        <f t="shared" si="16"/>
        <v>0</v>
      </c>
      <c r="Q147" s="342">
        <f t="shared" si="17"/>
        <v>0</v>
      </c>
    </row>
    <row r="148" spans="1:17" x14ac:dyDescent="0.2">
      <c r="A148" s="338">
        <v>33965</v>
      </c>
      <c r="B148" s="339">
        <v>10</v>
      </c>
      <c r="C148" s="340">
        <f t="shared" si="13"/>
        <v>6.2553474287663571</v>
      </c>
      <c r="D148" s="171">
        <f>SUMIFS('Dual Credit Contact Hours'!F:F,'Dual Credit Contact Hours'!$A:$A,$A148,'Dual Credit Contact Hours'!$C:$C,$B148)</f>
        <v>0</v>
      </c>
      <c r="E148" s="171">
        <f>SUMIFS('Dual Credit Contact Hours'!G:G,'Dual Credit Contact Hours'!$A:$A,$A148,'Dual Credit Contact Hours'!$C:$C,$B148)</f>
        <v>0</v>
      </c>
      <c r="F148" s="171">
        <f>SUMIFS('Dual Credit Contact Hours'!H:H,'Dual Credit Contact Hours'!$A:$A,$A148,'Dual Credit Contact Hours'!$C:$C,$B148)</f>
        <v>0</v>
      </c>
      <c r="G148" s="171">
        <f>SUMIFS('Dual Credit Contact Hours'!I:I,'Dual Credit Contact Hours'!$A:$A,$A148,'Dual Credit Contact Hours'!$C:$C,$B148)</f>
        <v>0</v>
      </c>
      <c r="H148" s="171">
        <f>SUMIFS('Dual Credit Contact Hours'!J:J,'Dual Credit Contact Hours'!$A:$A,$A148,'Dual Credit Contact Hours'!$C:$C,$B148)</f>
        <v>0</v>
      </c>
      <c r="I148" s="171">
        <f>SUMIFS('Dual Credit Contact Hours'!K:K,'Dual Credit Contact Hours'!$A:$A,$A148,'Dual Credit Contact Hours'!$C:$C,$B148)</f>
        <v>0</v>
      </c>
      <c r="J148" s="171">
        <f>SUMIFS('Dual Credit Contact Hours'!L:L,'Dual Credit Contact Hours'!$A:$A,$A148,'Dual Credit Contact Hours'!$C:$C,$B148)</f>
        <v>0</v>
      </c>
      <c r="K148" s="171">
        <f>SUMIFS('Dual Credit Contact Hours'!M:M,'Dual Credit Contact Hours'!$A:$A,$A148,'Dual Credit Contact Hours'!$C:$C,$B148)</f>
        <v>0</v>
      </c>
      <c r="L148" s="341">
        <f t="shared" si="18"/>
        <v>0</v>
      </c>
      <c r="M148" s="341">
        <f t="shared" si="19"/>
        <v>0</v>
      </c>
      <c r="N148" s="341">
        <f t="shared" si="14"/>
        <v>0</v>
      </c>
      <c r="O148" s="341">
        <f t="shared" si="15"/>
        <v>0</v>
      </c>
      <c r="P148" s="342">
        <f t="shared" si="16"/>
        <v>0</v>
      </c>
      <c r="Q148" s="342">
        <f t="shared" si="17"/>
        <v>0</v>
      </c>
    </row>
    <row r="149" spans="1:17" x14ac:dyDescent="0.2">
      <c r="A149" s="338">
        <v>33965</v>
      </c>
      <c r="B149" s="339">
        <v>11</v>
      </c>
      <c r="C149" s="340">
        <f t="shared" si="13"/>
        <v>4.4605493220910049</v>
      </c>
      <c r="D149" s="171">
        <f>SUMIFS('Dual Credit Contact Hours'!F:F,'Dual Credit Contact Hours'!$A:$A,$A149,'Dual Credit Contact Hours'!$C:$C,$B149)</f>
        <v>0</v>
      </c>
      <c r="E149" s="171">
        <f>SUMIFS('Dual Credit Contact Hours'!G:G,'Dual Credit Contact Hours'!$A:$A,$A149,'Dual Credit Contact Hours'!$C:$C,$B149)</f>
        <v>0</v>
      </c>
      <c r="F149" s="171">
        <f>SUMIFS('Dual Credit Contact Hours'!H:H,'Dual Credit Contact Hours'!$A:$A,$A149,'Dual Credit Contact Hours'!$C:$C,$B149)</f>
        <v>0</v>
      </c>
      <c r="G149" s="171">
        <f>SUMIFS('Dual Credit Contact Hours'!I:I,'Dual Credit Contact Hours'!$A:$A,$A149,'Dual Credit Contact Hours'!$C:$C,$B149)</f>
        <v>0</v>
      </c>
      <c r="H149" s="171">
        <f>SUMIFS('Dual Credit Contact Hours'!J:J,'Dual Credit Contact Hours'!$A:$A,$A149,'Dual Credit Contact Hours'!$C:$C,$B149)</f>
        <v>0</v>
      </c>
      <c r="I149" s="171">
        <f>SUMIFS('Dual Credit Contact Hours'!K:K,'Dual Credit Contact Hours'!$A:$A,$A149,'Dual Credit Contact Hours'!$C:$C,$B149)</f>
        <v>3648</v>
      </c>
      <c r="J149" s="171">
        <f>SUMIFS('Dual Credit Contact Hours'!L:L,'Dual Credit Contact Hours'!$A:$A,$A149,'Dual Credit Contact Hours'!$C:$C,$B149)</f>
        <v>0</v>
      </c>
      <c r="K149" s="171">
        <f>SUMIFS('Dual Credit Contact Hours'!M:M,'Dual Credit Contact Hours'!$A:$A,$A149,'Dual Credit Contact Hours'!$C:$C,$B149)</f>
        <v>0</v>
      </c>
      <c r="L149" s="341">
        <f t="shared" si="18"/>
        <v>0</v>
      </c>
      <c r="M149" s="341">
        <f t="shared" si="19"/>
        <v>3648</v>
      </c>
      <c r="N149" s="341">
        <f t="shared" si="14"/>
        <v>0</v>
      </c>
      <c r="O149" s="341">
        <f t="shared" si="15"/>
        <v>364.8</v>
      </c>
      <c r="P149" s="342">
        <f t="shared" si="16"/>
        <v>0</v>
      </c>
      <c r="Q149" s="342">
        <f t="shared" si="17"/>
        <v>17899.292319686785</v>
      </c>
    </row>
    <row r="150" spans="1:17" x14ac:dyDescent="0.2">
      <c r="A150" s="338">
        <v>33965</v>
      </c>
      <c r="B150" s="339">
        <v>12</v>
      </c>
      <c r="C150" s="340">
        <f t="shared" si="13"/>
        <v>3.9175259263581865</v>
      </c>
      <c r="D150" s="171">
        <f>SUMIFS('Dual Credit Contact Hours'!F:F,'Dual Credit Contact Hours'!$A:$A,$A150,'Dual Credit Contact Hours'!$C:$C,$B150)</f>
        <v>0</v>
      </c>
      <c r="E150" s="171">
        <f>SUMIFS('Dual Credit Contact Hours'!G:G,'Dual Credit Contact Hours'!$A:$A,$A150,'Dual Credit Contact Hours'!$C:$C,$B150)</f>
        <v>0</v>
      </c>
      <c r="F150" s="171">
        <f>SUMIFS('Dual Credit Contact Hours'!H:H,'Dual Credit Contact Hours'!$A:$A,$A150,'Dual Credit Contact Hours'!$C:$C,$B150)</f>
        <v>0</v>
      </c>
      <c r="G150" s="171">
        <f>SUMIFS('Dual Credit Contact Hours'!I:I,'Dual Credit Contact Hours'!$A:$A,$A150,'Dual Credit Contact Hours'!$C:$C,$B150)</f>
        <v>0</v>
      </c>
      <c r="H150" s="171">
        <f>SUMIFS('Dual Credit Contact Hours'!J:J,'Dual Credit Contact Hours'!$A:$A,$A150,'Dual Credit Contact Hours'!$C:$C,$B150)</f>
        <v>0</v>
      </c>
      <c r="I150" s="171">
        <f>SUMIFS('Dual Credit Contact Hours'!K:K,'Dual Credit Contact Hours'!$A:$A,$A150,'Dual Credit Contact Hours'!$C:$C,$B150)</f>
        <v>0</v>
      </c>
      <c r="J150" s="171">
        <f>SUMIFS('Dual Credit Contact Hours'!L:L,'Dual Credit Contact Hours'!$A:$A,$A150,'Dual Credit Contact Hours'!$C:$C,$B150)</f>
        <v>0</v>
      </c>
      <c r="K150" s="171">
        <f>SUMIFS('Dual Credit Contact Hours'!M:M,'Dual Credit Contact Hours'!$A:$A,$A150,'Dual Credit Contact Hours'!$C:$C,$B150)</f>
        <v>0</v>
      </c>
      <c r="L150" s="341">
        <f t="shared" si="18"/>
        <v>0</v>
      </c>
      <c r="M150" s="341">
        <f t="shared" si="19"/>
        <v>0</v>
      </c>
      <c r="N150" s="341">
        <f t="shared" si="14"/>
        <v>0</v>
      </c>
      <c r="O150" s="341">
        <f t="shared" si="15"/>
        <v>0</v>
      </c>
      <c r="P150" s="342">
        <f t="shared" si="16"/>
        <v>0</v>
      </c>
      <c r="Q150" s="342">
        <f t="shared" si="17"/>
        <v>0</v>
      </c>
    </row>
    <row r="151" spans="1:17" x14ac:dyDescent="0.2">
      <c r="A151" s="338">
        <v>33965</v>
      </c>
      <c r="B151" s="339">
        <v>13</v>
      </c>
      <c r="C151" s="340">
        <f t="shared" si="13"/>
        <v>3.8046898960760425</v>
      </c>
      <c r="D151" s="171">
        <f>SUMIFS('Dual Credit Contact Hours'!F:F,'Dual Credit Contact Hours'!$A:$A,$A151,'Dual Credit Contact Hours'!$C:$C,$B151)</f>
        <v>0</v>
      </c>
      <c r="E151" s="171">
        <f>SUMIFS('Dual Credit Contact Hours'!G:G,'Dual Credit Contact Hours'!$A:$A,$A151,'Dual Credit Contact Hours'!$C:$C,$B151)</f>
        <v>0</v>
      </c>
      <c r="F151" s="171">
        <f>SUMIFS('Dual Credit Contact Hours'!H:H,'Dual Credit Contact Hours'!$A:$A,$A151,'Dual Credit Contact Hours'!$C:$C,$B151)</f>
        <v>0</v>
      </c>
      <c r="G151" s="171">
        <f>SUMIFS('Dual Credit Contact Hours'!I:I,'Dual Credit Contact Hours'!$A:$A,$A151,'Dual Credit Contact Hours'!$C:$C,$B151)</f>
        <v>0</v>
      </c>
      <c r="H151" s="171">
        <f>SUMIFS('Dual Credit Contact Hours'!J:J,'Dual Credit Contact Hours'!$A:$A,$A151,'Dual Credit Contact Hours'!$C:$C,$B151)</f>
        <v>0</v>
      </c>
      <c r="I151" s="171">
        <f>SUMIFS('Dual Credit Contact Hours'!K:K,'Dual Credit Contact Hours'!$A:$A,$A151,'Dual Credit Contact Hours'!$C:$C,$B151)</f>
        <v>0</v>
      </c>
      <c r="J151" s="171">
        <f>SUMIFS('Dual Credit Contact Hours'!L:L,'Dual Credit Contact Hours'!$A:$A,$A151,'Dual Credit Contact Hours'!$C:$C,$B151)</f>
        <v>0</v>
      </c>
      <c r="K151" s="171">
        <f>SUMIFS('Dual Credit Contact Hours'!M:M,'Dual Credit Contact Hours'!$A:$A,$A151,'Dual Credit Contact Hours'!$C:$C,$B151)</f>
        <v>0</v>
      </c>
      <c r="L151" s="341">
        <f t="shared" si="18"/>
        <v>0</v>
      </c>
      <c r="M151" s="341">
        <f t="shared" si="19"/>
        <v>0</v>
      </c>
      <c r="N151" s="341">
        <f t="shared" si="14"/>
        <v>0</v>
      </c>
      <c r="O151" s="341">
        <f t="shared" si="15"/>
        <v>0</v>
      </c>
      <c r="P151" s="342">
        <f t="shared" si="16"/>
        <v>0</v>
      </c>
      <c r="Q151" s="342">
        <f t="shared" si="17"/>
        <v>0</v>
      </c>
    </row>
    <row r="152" spans="1:17" x14ac:dyDescent="0.2">
      <c r="A152" s="338">
        <v>33965</v>
      </c>
      <c r="B152" s="339">
        <v>14</v>
      </c>
      <c r="C152" s="340">
        <f t="shared" si="13"/>
        <v>6.0966717611820922</v>
      </c>
      <c r="D152" s="171">
        <f>SUMIFS('Dual Credit Contact Hours'!F:F,'Dual Credit Contact Hours'!$A:$A,$A152,'Dual Credit Contact Hours'!$C:$C,$B152)</f>
        <v>0</v>
      </c>
      <c r="E152" s="171">
        <f>SUMIFS('Dual Credit Contact Hours'!G:G,'Dual Credit Contact Hours'!$A:$A,$A152,'Dual Credit Contact Hours'!$C:$C,$B152)</f>
        <v>0</v>
      </c>
      <c r="F152" s="171">
        <f>SUMIFS('Dual Credit Contact Hours'!H:H,'Dual Credit Contact Hours'!$A:$A,$A152,'Dual Credit Contact Hours'!$C:$C,$B152)</f>
        <v>0</v>
      </c>
      <c r="G152" s="171">
        <f>SUMIFS('Dual Credit Contact Hours'!I:I,'Dual Credit Contact Hours'!$A:$A,$A152,'Dual Credit Contact Hours'!$C:$C,$B152)</f>
        <v>0</v>
      </c>
      <c r="H152" s="171">
        <f>SUMIFS('Dual Credit Contact Hours'!J:J,'Dual Credit Contact Hours'!$A:$A,$A152,'Dual Credit Contact Hours'!$C:$C,$B152)</f>
        <v>0</v>
      </c>
      <c r="I152" s="171">
        <f>SUMIFS('Dual Credit Contact Hours'!K:K,'Dual Credit Contact Hours'!$A:$A,$A152,'Dual Credit Contact Hours'!$C:$C,$B152)</f>
        <v>0</v>
      </c>
      <c r="J152" s="171">
        <f>SUMIFS('Dual Credit Contact Hours'!L:L,'Dual Credit Contact Hours'!$A:$A,$A152,'Dual Credit Contact Hours'!$C:$C,$B152)</f>
        <v>0</v>
      </c>
      <c r="K152" s="171">
        <f>SUMIFS('Dual Credit Contact Hours'!M:M,'Dual Credit Contact Hours'!$A:$A,$A152,'Dual Credit Contact Hours'!$C:$C,$B152)</f>
        <v>0</v>
      </c>
      <c r="L152" s="341">
        <f t="shared" si="18"/>
        <v>0</v>
      </c>
      <c r="M152" s="341">
        <f t="shared" si="19"/>
        <v>0</v>
      </c>
      <c r="N152" s="341">
        <f t="shared" si="14"/>
        <v>0</v>
      </c>
      <c r="O152" s="341">
        <f t="shared" si="15"/>
        <v>0</v>
      </c>
      <c r="P152" s="342">
        <f t="shared" si="16"/>
        <v>0</v>
      </c>
      <c r="Q152" s="342">
        <f t="shared" si="17"/>
        <v>0</v>
      </c>
    </row>
    <row r="153" spans="1:17" x14ac:dyDescent="0.2">
      <c r="A153" s="338">
        <v>33965</v>
      </c>
      <c r="B153" s="339">
        <v>15</v>
      </c>
      <c r="C153" s="340">
        <f t="shared" si="13"/>
        <v>8.8928896366114731</v>
      </c>
      <c r="D153" s="171">
        <f>SUMIFS('Dual Credit Contact Hours'!F:F,'Dual Credit Contact Hours'!$A:$A,$A153,'Dual Credit Contact Hours'!$C:$C,$B153)</f>
        <v>0</v>
      </c>
      <c r="E153" s="171">
        <f>SUMIFS('Dual Credit Contact Hours'!G:G,'Dual Credit Contact Hours'!$A:$A,$A153,'Dual Credit Contact Hours'!$C:$C,$B153)</f>
        <v>0</v>
      </c>
      <c r="F153" s="171">
        <f>SUMIFS('Dual Credit Contact Hours'!H:H,'Dual Credit Contact Hours'!$A:$A,$A153,'Dual Credit Contact Hours'!$C:$C,$B153)</f>
        <v>0</v>
      </c>
      <c r="G153" s="171">
        <f>SUMIFS('Dual Credit Contact Hours'!I:I,'Dual Credit Contact Hours'!$A:$A,$A153,'Dual Credit Contact Hours'!$C:$C,$B153)</f>
        <v>0</v>
      </c>
      <c r="H153" s="171">
        <f>SUMIFS('Dual Credit Contact Hours'!J:J,'Dual Credit Contact Hours'!$A:$A,$A153,'Dual Credit Contact Hours'!$C:$C,$B153)</f>
        <v>0</v>
      </c>
      <c r="I153" s="171">
        <f>SUMIFS('Dual Credit Contact Hours'!K:K,'Dual Credit Contact Hours'!$A:$A,$A153,'Dual Credit Contact Hours'!$C:$C,$B153)</f>
        <v>0</v>
      </c>
      <c r="J153" s="171">
        <f>SUMIFS('Dual Credit Contact Hours'!L:L,'Dual Credit Contact Hours'!$A:$A,$A153,'Dual Credit Contact Hours'!$C:$C,$B153)</f>
        <v>0</v>
      </c>
      <c r="K153" s="171">
        <f>SUMIFS('Dual Credit Contact Hours'!M:M,'Dual Credit Contact Hours'!$A:$A,$A153,'Dual Credit Contact Hours'!$C:$C,$B153)</f>
        <v>0</v>
      </c>
      <c r="L153" s="341">
        <f t="shared" si="18"/>
        <v>0</v>
      </c>
      <c r="M153" s="341">
        <f t="shared" si="19"/>
        <v>0</v>
      </c>
      <c r="N153" s="341">
        <f t="shared" si="14"/>
        <v>0</v>
      </c>
      <c r="O153" s="341">
        <f t="shared" si="15"/>
        <v>0</v>
      </c>
      <c r="P153" s="342">
        <f t="shared" si="16"/>
        <v>0</v>
      </c>
      <c r="Q153" s="342">
        <f t="shared" si="17"/>
        <v>0</v>
      </c>
    </row>
    <row r="154" spans="1:17" x14ac:dyDescent="0.2">
      <c r="A154" s="338">
        <v>33965</v>
      </c>
      <c r="B154" s="339">
        <v>16</v>
      </c>
      <c r="C154" s="340">
        <f t="shared" si="13"/>
        <v>5.0987781183743817</v>
      </c>
      <c r="D154" s="171">
        <f>SUMIFS('Dual Credit Contact Hours'!F:F,'Dual Credit Contact Hours'!$A:$A,$A154,'Dual Credit Contact Hours'!$C:$C,$B154)</f>
        <v>0</v>
      </c>
      <c r="E154" s="171">
        <f>SUMIFS('Dual Credit Contact Hours'!G:G,'Dual Credit Contact Hours'!$A:$A,$A154,'Dual Credit Contact Hours'!$C:$C,$B154)</f>
        <v>0</v>
      </c>
      <c r="F154" s="171">
        <f>SUMIFS('Dual Credit Contact Hours'!H:H,'Dual Credit Contact Hours'!$A:$A,$A154,'Dual Credit Contact Hours'!$C:$C,$B154)</f>
        <v>0</v>
      </c>
      <c r="G154" s="171">
        <f>SUMIFS('Dual Credit Contact Hours'!I:I,'Dual Credit Contact Hours'!$A:$A,$A154,'Dual Credit Contact Hours'!$C:$C,$B154)</f>
        <v>0</v>
      </c>
      <c r="H154" s="171">
        <f>SUMIFS('Dual Credit Contact Hours'!J:J,'Dual Credit Contact Hours'!$A:$A,$A154,'Dual Credit Contact Hours'!$C:$C,$B154)</f>
        <v>0</v>
      </c>
      <c r="I154" s="171">
        <f>SUMIFS('Dual Credit Contact Hours'!K:K,'Dual Credit Contact Hours'!$A:$A,$A154,'Dual Credit Contact Hours'!$C:$C,$B154)</f>
        <v>0</v>
      </c>
      <c r="J154" s="171">
        <f>SUMIFS('Dual Credit Contact Hours'!L:L,'Dual Credit Contact Hours'!$A:$A,$A154,'Dual Credit Contact Hours'!$C:$C,$B154)</f>
        <v>0</v>
      </c>
      <c r="K154" s="171">
        <f>SUMIFS('Dual Credit Contact Hours'!M:M,'Dual Credit Contact Hours'!$A:$A,$A154,'Dual Credit Contact Hours'!$C:$C,$B154)</f>
        <v>0</v>
      </c>
      <c r="L154" s="341">
        <f t="shared" si="18"/>
        <v>0</v>
      </c>
      <c r="M154" s="341">
        <f t="shared" si="19"/>
        <v>0</v>
      </c>
      <c r="N154" s="341">
        <f t="shared" si="14"/>
        <v>0</v>
      </c>
      <c r="O154" s="341">
        <f t="shared" si="15"/>
        <v>0</v>
      </c>
      <c r="P154" s="342">
        <f t="shared" si="16"/>
        <v>0</v>
      </c>
      <c r="Q154" s="342">
        <f t="shared" si="17"/>
        <v>0</v>
      </c>
    </row>
    <row r="155" spans="1:17" x14ac:dyDescent="0.2">
      <c r="A155" s="338">
        <v>33965</v>
      </c>
      <c r="B155" s="339">
        <v>17</v>
      </c>
      <c r="C155" s="340">
        <f t="shared" si="13"/>
        <v>6.8971023509960512</v>
      </c>
      <c r="D155" s="171">
        <f>SUMIFS('Dual Credit Contact Hours'!F:F,'Dual Credit Contact Hours'!$A:$A,$A155,'Dual Credit Contact Hours'!$C:$C,$B155)</f>
        <v>0</v>
      </c>
      <c r="E155" s="171">
        <f>SUMIFS('Dual Credit Contact Hours'!G:G,'Dual Credit Contact Hours'!$A:$A,$A155,'Dual Credit Contact Hours'!$C:$C,$B155)</f>
        <v>0</v>
      </c>
      <c r="F155" s="171">
        <f>SUMIFS('Dual Credit Contact Hours'!H:H,'Dual Credit Contact Hours'!$A:$A,$A155,'Dual Credit Contact Hours'!$C:$C,$B155)</f>
        <v>0</v>
      </c>
      <c r="G155" s="171">
        <f>SUMIFS('Dual Credit Contact Hours'!I:I,'Dual Credit Contact Hours'!$A:$A,$A155,'Dual Credit Contact Hours'!$C:$C,$B155)</f>
        <v>0</v>
      </c>
      <c r="H155" s="171">
        <f>SUMIFS('Dual Credit Contact Hours'!J:J,'Dual Credit Contact Hours'!$A:$A,$A155,'Dual Credit Contact Hours'!$C:$C,$B155)</f>
        <v>0</v>
      </c>
      <c r="I155" s="171">
        <f>SUMIFS('Dual Credit Contact Hours'!K:K,'Dual Credit Contact Hours'!$A:$A,$A155,'Dual Credit Contact Hours'!$C:$C,$B155)</f>
        <v>0</v>
      </c>
      <c r="J155" s="171">
        <f>SUMIFS('Dual Credit Contact Hours'!L:L,'Dual Credit Contact Hours'!$A:$A,$A155,'Dual Credit Contact Hours'!$C:$C,$B155)</f>
        <v>0</v>
      </c>
      <c r="K155" s="171">
        <f>SUMIFS('Dual Credit Contact Hours'!M:M,'Dual Credit Contact Hours'!$A:$A,$A155,'Dual Credit Contact Hours'!$C:$C,$B155)</f>
        <v>0</v>
      </c>
      <c r="L155" s="341">
        <f t="shared" si="18"/>
        <v>0</v>
      </c>
      <c r="M155" s="341">
        <f t="shared" si="19"/>
        <v>0</v>
      </c>
      <c r="N155" s="341">
        <f t="shared" si="14"/>
        <v>0</v>
      </c>
      <c r="O155" s="341">
        <f t="shared" si="15"/>
        <v>0</v>
      </c>
      <c r="P155" s="342">
        <f t="shared" si="16"/>
        <v>0</v>
      </c>
      <c r="Q155" s="342">
        <f t="shared" si="17"/>
        <v>0</v>
      </c>
    </row>
    <row r="156" spans="1:17" x14ac:dyDescent="0.2">
      <c r="A156" s="338">
        <v>33965</v>
      </c>
      <c r="B156" s="339">
        <v>18</v>
      </c>
      <c r="C156" s="340">
        <f t="shared" si="13"/>
        <v>5.1481438816228193</v>
      </c>
      <c r="D156" s="171">
        <f>SUMIFS('Dual Credit Contact Hours'!F:F,'Dual Credit Contact Hours'!$A:$A,$A156,'Dual Credit Contact Hours'!$C:$C,$B156)</f>
        <v>0</v>
      </c>
      <c r="E156" s="171">
        <f>SUMIFS('Dual Credit Contact Hours'!G:G,'Dual Credit Contact Hours'!$A:$A,$A156,'Dual Credit Contact Hours'!$C:$C,$B156)</f>
        <v>0</v>
      </c>
      <c r="F156" s="171">
        <f>SUMIFS('Dual Credit Contact Hours'!H:H,'Dual Credit Contact Hours'!$A:$A,$A156,'Dual Credit Contact Hours'!$C:$C,$B156)</f>
        <v>0</v>
      </c>
      <c r="G156" s="171">
        <f>SUMIFS('Dual Credit Contact Hours'!I:I,'Dual Credit Contact Hours'!$A:$A,$A156,'Dual Credit Contact Hours'!$C:$C,$B156)</f>
        <v>0</v>
      </c>
      <c r="H156" s="171">
        <f>SUMIFS('Dual Credit Contact Hours'!J:J,'Dual Credit Contact Hours'!$A:$A,$A156,'Dual Credit Contact Hours'!$C:$C,$B156)</f>
        <v>0</v>
      </c>
      <c r="I156" s="171">
        <f>SUMIFS('Dual Credit Contact Hours'!K:K,'Dual Credit Contact Hours'!$A:$A,$A156,'Dual Credit Contact Hours'!$C:$C,$B156)</f>
        <v>0</v>
      </c>
      <c r="J156" s="171">
        <f>SUMIFS('Dual Credit Contact Hours'!L:L,'Dual Credit Contact Hours'!$A:$A,$A156,'Dual Credit Contact Hours'!$C:$C,$B156)</f>
        <v>0</v>
      </c>
      <c r="K156" s="171">
        <f>SUMIFS('Dual Credit Contact Hours'!M:M,'Dual Credit Contact Hours'!$A:$A,$A156,'Dual Credit Contact Hours'!$C:$C,$B156)</f>
        <v>0</v>
      </c>
      <c r="L156" s="341">
        <f t="shared" si="18"/>
        <v>0</v>
      </c>
      <c r="M156" s="341">
        <f t="shared" si="19"/>
        <v>0</v>
      </c>
      <c r="N156" s="341">
        <f t="shared" si="14"/>
        <v>0</v>
      </c>
      <c r="O156" s="341">
        <f t="shared" si="15"/>
        <v>0</v>
      </c>
      <c r="P156" s="342">
        <f t="shared" si="16"/>
        <v>0</v>
      </c>
      <c r="Q156" s="342">
        <f t="shared" si="17"/>
        <v>0</v>
      </c>
    </row>
    <row r="157" spans="1:17" x14ac:dyDescent="0.2">
      <c r="A157" s="338">
        <v>33965</v>
      </c>
      <c r="B157" s="339">
        <v>19</v>
      </c>
      <c r="C157" s="340">
        <f t="shared" si="13"/>
        <v>3.7235889993107518</v>
      </c>
      <c r="D157" s="171">
        <f>SUMIFS('Dual Credit Contact Hours'!F:F,'Dual Credit Contact Hours'!$A:$A,$A157,'Dual Credit Contact Hours'!$C:$C,$B157)</f>
        <v>0</v>
      </c>
      <c r="E157" s="171">
        <f>SUMIFS('Dual Credit Contact Hours'!G:G,'Dual Credit Contact Hours'!$A:$A,$A157,'Dual Credit Contact Hours'!$C:$C,$B157)</f>
        <v>0</v>
      </c>
      <c r="F157" s="171">
        <f>SUMIFS('Dual Credit Contact Hours'!H:H,'Dual Credit Contact Hours'!$A:$A,$A157,'Dual Credit Contact Hours'!$C:$C,$B157)</f>
        <v>0</v>
      </c>
      <c r="G157" s="171">
        <f>SUMIFS('Dual Credit Contact Hours'!I:I,'Dual Credit Contact Hours'!$A:$A,$A157,'Dual Credit Contact Hours'!$C:$C,$B157)</f>
        <v>0</v>
      </c>
      <c r="H157" s="171">
        <f>SUMIFS('Dual Credit Contact Hours'!J:J,'Dual Credit Contact Hours'!$A:$A,$A157,'Dual Credit Contact Hours'!$C:$C,$B157)</f>
        <v>0</v>
      </c>
      <c r="I157" s="171">
        <f>SUMIFS('Dual Credit Contact Hours'!K:K,'Dual Credit Contact Hours'!$A:$A,$A157,'Dual Credit Contact Hours'!$C:$C,$B157)</f>
        <v>0</v>
      </c>
      <c r="J157" s="171">
        <f>SUMIFS('Dual Credit Contact Hours'!L:L,'Dual Credit Contact Hours'!$A:$A,$A157,'Dual Credit Contact Hours'!$C:$C,$B157)</f>
        <v>0</v>
      </c>
      <c r="K157" s="171">
        <f>SUMIFS('Dual Credit Contact Hours'!M:M,'Dual Credit Contact Hours'!$A:$A,$A157,'Dual Credit Contact Hours'!$C:$C,$B157)</f>
        <v>0</v>
      </c>
      <c r="L157" s="341">
        <f t="shared" si="18"/>
        <v>0</v>
      </c>
      <c r="M157" s="341">
        <f t="shared" si="19"/>
        <v>0</v>
      </c>
      <c r="N157" s="341">
        <f t="shared" si="14"/>
        <v>0</v>
      </c>
      <c r="O157" s="341">
        <f t="shared" si="15"/>
        <v>0</v>
      </c>
      <c r="P157" s="342">
        <f t="shared" si="16"/>
        <v>0</v>
      </c>
      <c r="Q157" s="342">
        <f t="shared" si="17"/>
        <v>0</v>
      </c>
    </row>
    <row r="158" spans="1:17" x14ac:dyDescent="0.2">
      <c r="A158" s="338">
        <v>33965</v>
      </c>
      <c r="B158" s="339">
        <v>20</v>
      </c>
      <c r="C158" s="340">
        <f t="shared" si="13"/>
        <v>4.7320610199574134</v>
      </c>
      <c r="D158" s="171">
        <f>SUMIFS('Dual Credit Contact Hours'!F:F,'Dual Credit Contact Hours'!$A:$A,$A158,'Dual Credit Contact Hours'!$C:$C,$B158)</f>
        <v>0</v>
      </c>
      <c r="E158" s="171">
        <f>SUMIFS('Dual Credit Contact Hours'!G:G,'Dual Credit Contact Hours'!$A:$A,$A158,'Dual Credit Contact Hours'!$C:$C,$B158)</f>
        <v>0</v>
      </c>
      <c r="F158" s="171">
        <f>SUMIFS('Dual Credit Contact Hours'!H:H,'Dual Credit Contact Hours'!$A:$A,$A158,'Dual Credit Contact Hours'!$C:$C,$B158)</f>
        <v>0</v>
      </c>
      <c r="G158" s="171">
        <f>SUMIFS('Dual Credit Contact Hours'!I:I,'Dual Credit Contact Hours'!$A:$A,$A158,'Dual Credit Contact Hours'!$C:$C,$B158)</f>
        <v>0</v>
      </c>
      <c r="H158" s="171">
        <f>SUMIFS('Dual Credit Contact Hours'!J:J,'Dual Credit Contact Hours'!$A:$A,$A158,'Dual Credit Contact Hours'!$C:$C,$B158)</f>
        <v>0</v>
      </c>
      <c r="I158" s="171">
        <f>SUMIFS('Dual Credit Contact Hours'!K:K,'Dual Credit Contact Hours'!$A:$A,$A158,'Dual Credit Contact Hours'!$C:$C,$B158)</f>
        <v>0</v>
      </c>
      <c r="J158" s="171">
        <f>SUMIFS('Dual Credit Contact Hours'!L:L,'Dual Credit Contact Hours'!$A:$A,$A158,'Dual Credit Contact Hours'!$C:$C,$B158)</f>
        <v>0</v>
      </c>
      <c r="K158" s="171">
        <f>SUMIFS('Dual Credit Contact Hours'!M:M,'Dual Credit Contact Hours'!$A:$A,$A158,'Dual Credit Contact Hours'!$C:$C,$B158)</f>
        <v>0</v>
      </c>
      <c r="L158" s="341">
        <f t="shared" si="18"/>
        <v>0</v>
      </c>
      <c r="M158" s="341">
        <f t="shared" si="19"/>
        <v>0</v>
      </c>
      <c r="N158" s="341">
        <f t="shared" si="14"/>
        <v>0</v>
      </c>
      <c r="O158" s="341">
        <f t="shared" si="15"/>
        <v>0</v>
      </c>
      <c r="P158" s="342">
        <f t="shared" si="16"/>
        <v>0</v>
      </c>
      <c r="Q158" s="342">
        <f t="shared" si="17"/>
        <v>0</v>
      </c>
    </row>
    <row r="159" spans="1:17" x14ac:dyDescent="0.2">
      <c r="A159" s="338">
        <v>33965</v>
      </c>
      <c r="B159" s="339">
        <v>21</v>
      </c>
      <c r="C159" s="340">
        <f t="shared" si="13"/>
        <v>5.1164087481059664</v>
      </c>
      <c r="D159" s="171">
        <f>SUMIFS('Dual Credit Contact Hours'!F:F,'Dual Credit Contact Hours'!$A:$A,$A159,'Dual Credit Contact Hours'!$C:$C,$B159)</f>
        <v>0</v>
      </c>
      <c r="E159" s="171">
        <f>SUMIFS('Dual Credit Contact Hours'!G:G,'Dual Credit Contact Hours'!$A:$A,$A159,'Dual Credit Contact Hours'!$C:$C,$B159)</f>
        <v>0</v>
      </c>
      <c r="F159" s="171">
        <f>SUMIFS('Dual Credit Contact Hours'!H:H,'Dual Credit Contact Hours'!$A:$A,$A159,'Dual Credit Contact Hours'!$C:$C,$B159)</f>
        <v>0</v>
      </c>
      <c r="G159" s="171">
        <f>SUMIFS('Dual Credit Contact Hours'!I:I,'Dual Credit Contact Hours'!$A:$A,$A159,'Dual Credit Contact Hours'!$C:$C,$B159)</f>
        <v>0</v>
      </c>
      <c r="H159" s="171">
        <f>SUMIFS('Dual Credit Contact Hours'!J:J,'Dual Credit Contact Hours'!$A:$A,$A159,'Dual Credit Contact Hours'!$C:$C,$B159)</f>
        <v>0</v>
      </c>
      <c r="I159" s="171">
        <f>SUMIFS('Dual Credit Contact Hours'!K:K,'Dual Credit Contact Hours'!$A:$A,$A159,'Dual Credit Contact Hours'!$C:$C,$B159)</f>
        <v>0</v>
      </c>
      <c r="J159" s="171">
        <f>SUMIFS('Dual Credit Contact Hours'!L:L,'Dual Credit Contact Hours'!$A:$A,$A159,'Dual Credit Contact Hours'!$C:$C,$B159)</f>
        <v>0</v>
      </c>
      <c r="K159" s="171">
        <f>SUMIFS('Dual Credit Contact Hours'!M:M,'Dual Credit Contact Hours'!$A:$A,$A159,'Dual Credit Contact Hours'!$C:$C,$B159)</f>
        <v>0</v>
      </c>
      <c r="L159" s="341">
        <f t="shared" si="18"/>
        <v>0</v>
      </c>
      <c r="M159" s="341">
        <f t="shared" si="19"/>
        <v>0</v>
      </c>
      <c r="N159" s="341">
        <f t="shared" si="14"/>
        <v>0</v>
      </c>
      <c r="O159" s="341">
        <f t="shared" si="15"/>
        <v>0</v>
      </c>
      <c r="P159" s="342">
        <f t="shared" si="16"/>
        <v>0</v>
      </c>
      <c r="Q159" s="342">
        <f t="shared" si="17"/>
        <v>0</v>
      </c>
    </row>
    <row r="160" spans="1:17" x14ac:dyDescent="0.2">
      <c r="A160" s="338">
        <v>33965</v>
      </c>
      <c r="B160" s="339">
        <v>22</v>
      </c>
      <c r="C160" s="340">
        <f t="shared" ref="C160:C223" si="20">C133</f>
        <v>5.5324916097713723</v>
      </c>
      <c r="D160" s="171">
        <f>SUMIFS('Dual Credit Contact Hours'!F:F,'Dual Credit Contact Hours'!$A:$A,$A160,'Dual Credit Contact Hours'!$C:$C,$B160)</f>
        <v>0</v>
      </c>
      <c r="E160" s="171">
        <f>SUMIFS('Dual Credit Contact Hours'!G:G,'Dual Credit Contact Hours'!$A:$A,$A160,'Dual Credit Contact Hours'!$C:$C,$B160)</f>
        <v>0</v>
      </c>
      <c r="F160" s="171">
        <f>SUMIFS('Dual Credit Contact Hours'!H:H,'Dual Credit Contact Hours'!$A:$A,$A160,'Dual Credit Contact Hours'!$C:$C,$B160)</f>
        <v>0</v>
      </c>
      <c r="G160" s="171">
        <f>SUMIFS('Dual Credit Contact Hours'!I:I,'Dual Credit Contact Hours'!$A:$A,$A160,'Dual Credit Contact Hours'!$C:$C,$B160)</f>
        <v>0</v>
      </c>
      <c r="H160" s="171">
        <f>SUMIFS('Dual Credit Contact Hours'!J:J,'Dual Credit Contact Hours'!$A:$A,$A160,'Dual Credit Contact Hours'!$C:$C,$B160)</f>
        <v>576</v>
      </c>
      <c r="I160" s="171">
        <f>SUMIFS('Dual Credit Contact Hours'!K:K,'Dual Credit Contact Hours'!$A:$A,$A160,'Dual Credit Contact Hours'!$C:$C,$B160)</f>
        <v>0</v>
      </c>
      <c r="J160" s="171">
        <f>SUMIFS('Dual Credit Contact Hours'!L:L,'Dual Credit Contact Hours'!$A:$A,$A160,'Dual Credit Contact Hours'!$C:$C,$B160)</f>
        <v>0</v>
      </c>
      <c r="K160" s="171">
        <f>SUMIFS('Dual Credit Contact Hours'!M:M,'Dual Credit Contact Hours'!$A:$A,$A160,'Dual Credit Contact Hours'!$C:$C,$B160)</f>
        <v>0</v>
      </c>
      <c r="L160" s="341">
        <f t="shared" si="18"/>
        <v>0</v>
      </c>
      <c r="M160" s="341">
        <f t="shared" si="19"/>
        <v>576</v>
      </c>
      <c r="N160" s="341">
        <f t="shared" si="14"/>
        <v>0</v>
      </c>
      <c r="O160" s="341">
        <f t="shared" si="15"/>
        <v>0</v>
      </c>
      <c r="P160" s="342">
        <f t="shared" si="16"/>
        <v>0</v>
      </c>
      <c r="Q160" s="342">
        <f t="shared" si="17"/>
        <v>3186.7151672283103</v>
      </c>
    </row>
    <row r="161" spans="1:17" x14ac:dyDescent="0.2">
      <c r="A161" s="338">
        <v>33965</v>
      </c>
      <c r="B161" s="339">
        <v>23</v>
      </c>
      <c r="C161" s="340">
        <f t="shared" si="20"/>
        <v>5.4090772016502777</v>
      </c>
      <c r="D161" s="171">
        <f>SUMIFS('Dual Credit Contact Hours'!F:F,'Dual Credit Contact Hours'!$A:$A,$A161,'Dual Credit Contact Hours'!$C:$C,$B161)</f>
        <v>0</v>
      </c>
      <c r="E161" s="171">
        <f>SUMIFS('Dual Credit Contact Hours'!G:G,'Dual Credit Contact Hours'!$A:$A,$A161,'Dual Credit Contact Hours'!$C:$C,$B161)</f>
        <v>0</v>
      </c>
      <c r="F161" s="171">
        <f>SUMIFS('Dual Credit Contact Hours'!H:H,'Dual Credit Contact Hours'!$A:$A,$A161,'Dual Credit Contact Hours'!$C:$C,$B161)</f>
        <v>0</v>
      </c>
      <c r="G161" s="171">
        <f>SUMIFS('Dual Credit Contact Hours'!I:I,'Dual Credit Contact Hours'!$A:$A,$A161,'Dual Credit Contact Hours'!$C:$C,$B161)</f>
        <v>0</v>
      </c>
      <c r="H161" s="171">
        <f>SUMIFS('Dual Credit Contact Hours'!J:J,'Dual Credit Contact Hours'!$A:$A,$A161,'Dual Credit Contact Hours'!$C:$C,$B161)</f>
        <v>0</v>
      </c>
      <c r="I161" s="171">
        <f>SUMIFS('Dual Credit Contact Hours'!K:K,'Dual Credit Contact Hours'!$A:$A,$A161,'Dual Credit Contact Hours'!$C:$C,$B161)</f>
        <v>0</v>
      </c>
      <c r="J161" s="171">
        <f>SUMIFS('Dual Credit Contact Hours'!L:L,'Dual Credit Contact Hours'!$A:$A,$A161,'Dual Credit Contact Hours'!$C:$C,$B161)</f>
        <v>0</v>
      </c>
      <c r="K161" s="171">
        <f>SUMIFS('Dual Credit Contact Hours'!M:M,'Dual Credit Contact Hours'!$A:$A,$A161,'Dual Credit Contact Hours'!$C:$C,$B161)</f>
        <v>0</v>
      </c>
      <c r="L161" s="341">
        <f t="shared" si="18"/>
        <v>0</v>
      </c>
      <c r="M161" s="341">
        <f t="shared" si="19"/>
        <v>0</v>
      </c>
      <c r="N161" s="341">
        <f t="shared" si="14"/>
        <v>0</v>
      </c>
      <c r="O161" s="341">
        <f t="shared" si="15"/>
        <v>0</v>
      </c>
      <c r="P161" s="342">
        <f t="shared" si="16"/>
        <v>0</v>
      </c>
      <c r="Q161" s="342">
        <f t="shared" si="17"/>
        <v>0</v>
      </c>
    </row>
    <row r="162" spans="1:17" x14ac:dyDescent="0.2">
      <c r="A162" s="338">
        <v>33965</v>
      </c>
      <c r="B162" s="339">
        <v>24</v>
      </c>
      <c r="C162" s="340">
        <f t="shared" si="20"/>
        <v>4.2666123950435697</v>
      </c>
      <c r="D162" s="171">
        <f>SUMIFS('Dual Credit Contact Hours'!F:F,'Dual Credit Contact Hours'!$A:$A,$A162,'Dual Credit Contact Hours'!$C:$C,$B162)</f>
        <v>0</v>
      </c>
      <c r="E162" s="171">
        <f>SUMIFS('Dual Credit Contact Hours'!G:G,'Dual Credit Contact Hours'!$A:$A,$A162,'Dual Credit Contact Hours'!$C:$C,$B162)</f>
        <v>0</v>
      </c>
      <c r="F162" s="171">
        <f>SUMIFS('Dual Credit Contact Hours'!H:H,'Dual Credit Contact Hours'!$A:$A,$A162,'Dual Credit Contact Hours'!$C:$C,$B162)</f>
        <v>0</v>
      </c>
      <c r="G162" s="171">
        <f>SUMIFS('Dual Credit Contact Hours'!I:I,'Dual Credit Contact Hours'!$A:$A,$A162,'Dual Credit Contact Hours'!$C:$C,$B162)</f>
        <v>0</v>
      </c>
      <c r="H162" s="171">
        <f>SUMIFS('Dual Credit Contact Hours'!J:J,'Dual Credit Contact Hours'!$A:$A,$A162,'Dual Credit Contact Hours'!$C:$C,$B162)</f>
        <v>0</v>
      </c>
      <c r="I162" s="171">
        <f>SUMIFS('Dual Credit Contact Hours'!K:K,'Dual Credit Contact Hours'!$A:$A,$A162,'Dual Credit Contact Hours'!$C:$C,$B162)</f>
        <v>0</v>
      </c>
      <c r="J162" s="171">
        <f>SUMIFS('Dual Credit Contact Hours'!L:L,'Dual Credit Contact Hours'!$A:$A,$A162,'Dual Credit Contact Hours'!$C:$C,$B162)</f>
        <v>0</v>
      </c>
      <c r="K162" s="171">
        <f>SUMIFS('Dual Credit Contact Hours'!M:M,'Dual Credit Contact Hours'!$A:$A,$A162,'Dual Credit Contact Hours'!$C:$C,$B162)</f>
        <v>0</v>
      </c>
      <c r="L162" s="341">
        <f t="shared" si="18"/>
        <v>0</v>
      </c>
      <c r="M162" s="341">
        <f t="shared" si="19"/>
        <v>0</v>
      </c>
      <c r="N162" s="341">
        <f t="shared" si="14"/>
        <v>0</v>
      </c>
      <c r="O162" s="341">
        <f t="shared" si="15"/>
        <v>0</v>
      </c>
      <c r="P162" s="342">
        <f t="shared" si="16"/>
        <v>0</v>
      </c>
      <c r="Q162" s="342">
        <f t="shared" si="17"/>
        <v>0</v>
      </c>
    </row>
    <row r="163" spans="1:17" x14ac:dyDescent="0.2">
      <c r="A163" s="338">
        <v>33965</v>
      </c>
      <c r="B163" s="339">
        <v>25</v>
      </c>
      <c r="C163" s="340">
        <f t="shared" si="20"/>
        <v>3.4168160419811726</v>
      </c>
      <c r="D163" s="171">
        <f>SUMIFS('Dual Credit Contact Hours'!F:F,'Dual Credit Contact Hours'!$A:$A,$A163,'Dual Credit Contact Hours'!$C:$C,$B163)</f>
        <v>0</v>
      </c>
      <c r="E163" s="171">
        <f>SUMIFS('Dual Credit Contact Hours'!G:G,'Dual Credit Contact Hours'!$A:$A,$A163,'Dual Credit Contact Hours'!$C:$C,$B163)</f>
        <v>0</v>
      </c>
      <c r="F163" s="171">
        <f>SUMIFS('Dual Credit Contact Hours'!H:H,'Dual Credit Contact Hours'!$A:$A,$A163,'Dual Credit Contact Hours'!$C:$C,$B163)</f>
        <v>0</v>
      </c>
      <c r="G163" s="171">
        <f>SUMIFS('Dual Credit Contact Hours'!I:I,'Dual Credit Contact Hours'!$A:$A,$A163,'Dual Credit Contact Hours'!$C:$C,$B163)</f>
        <v>0</v>
      </c>
      <c r="H163" s="171">
        <f>SUMIFS('Dual Credit Contact Hours'!J:J,'Dual Credit Contact Hours'!$A:$A,$A163,'Dual Credit Contact Hours'!$C:$C,$B163)</f>
        <v>0</v>
      </c>
      <c r="I163" s="171">
        <f>SUMIFS('Dual Credit Contact Hours'!K:K,'Dual Credit Contact Hours'!$A:$A,$A163,'Dual Credit Contact Hours'!$C:$C,$B163)</f>
        <v>0</v>
      </c>
      <c r="J163" s="171">
        <f>SUMIFS('Dual Credit Contact Hours'!L:L,'Dual Credit Contact Hours'!$A:$A,$A163,'Dual Credit Contact Hours'!$C:$C,$B163)</f>
        <v>0</v>
      </c>
      <c r="K163" s="171">
        <f>SUMIFS('Dual Credit Contact Hours'!M:M,'Dual Credit Contact Hours'!$A:$A,$A163,'Dual Credit Contact Hours'!$C:$C,$B163)</f>
        <v>0</v>
      </c>
      <c r="L163" s="341">
        <f t="shared" si="18"/>
        <v>0</v>
      </c>
      <c r="M163" s="341">
        <f t="shared" si="19"/>
        <v>0</v>
      </c>
      <c r="N163" s="341">
        <f t="shared" si="14"/>
        <v>0</v>
      </c>
      <c r="O163" s="341">
        <f t="shared" si="15"/>
        <v>0</v>
      </c>
      <c r="P163" s="342">
        <f t="shared" si="16"/>
        <v>0</v>
      </c>
      <c r="Q163" s="342">
        <f t="shared" si="17"/>
        <v>0</v>
      </c>
    </row>
    <row r="164" spans="1:17" x14ac:dyDescent="0.2">
      <c r="A164" s="338">
        <v>33965</v>
      </c>
      <c r="B164" s="339">
        <v>26</v>
      </c>
      <c r="C164" s="340">
        <f t="shared" si="20"/>
        <v>4.5557547226415638</v>
      </c>
      <c r="D164" s="171">
        <f>SUMIFS('Dual Credit Contact Hours'!F:F,'Dual Credit Contact Hours'!$A:$A,$A164,'Dual Credit Contact Hours'!$C:$C,$B164)</f>
        <v>0</v>
      </c>
      <c r="E164" s="171">
        <f>SUMIFS('Dual Credit Contact Hours'!G:G,'Dual Credit Contact Hours'!$A:$A,$A164,'Dual Credit Contact Hours'!$C:$C,$B164)</f>
        <v>0</v>
      </c>
      <c r="F164" s="171">
        <f>SUMIFS('Dual Credit Contact Hours'!H:H,'Dual Credit Contact Hours'!$A:$A,$A164,'Dual Credit Contact Hours'!$C:$C,$B164)</f>
        <v>0</v>
      </c>
      <c r="G164" s="171">
        <f>SUMIFS('Dual Credit Contact Hours'!I:I,'Dual Credit Contact Hours'!$A:$A,$A164,'Dual Credit Contact Hours'!$C:$C,$B164)</f>
        <v>0</v>
      </c>
      <c r="H164" s="171">
        <f>SUMIFS('Dual Credit Contact Hours'!J:J,'Dual Credit Contact Hours'!$A:$A,$A164,'Dual Credit Contact Hours'!$C:$C,$B164)</f>
        <v>0</v>
      </c>
      <c r="I164" s="171">
        <f>SUMIFS('Dual Credit Contact Hours'!K:K,'Dual Credit Contact Hours'!$A:$A,$A164,'Dual Credit Contact Hours'!$C:$C,$B164)</f>
        <v>0</v>
      </c>
      <c r="J164" s="171">
        <f>SUMIFS('Dual Credit Contact Hours'!L:L,'Dual Credit Contact Hours'!$A:$A,$A164,'Dual Credit Contact Hours'!$C:$C,$B164)</f>
        <v>0</v>
      </c>
      <c r="K164" s="171">
        <f>SUMIFS('Dual Credit Contact Hours'!M:M,'Dual Credit Contact Hours'!$A:$A,$A164,'Dual Credit Contact Hours'!$C:$C,$B164)</f>
        <v>0</v>
      </c>
      <c r="L164" s="341">
        <f t="shared" si="18"/>
        <v>0</v>
      </c>
      <c r="M164" s="341">
        <f t="shared" si="19"/>
        <v>0</v>
      </c>
      <c r="N164" s="341">
        <f t="shared" si="14"/>
        <v>0</v>
      </c>
      <c r="O164" s="341">
        <f t="shared" si="15"/>
        <v>0</v>
      </c>
      <c r="P164" s="342">
        <f t="shared" si="16"/>
        <v>0</v>
      </c>
      <c r="Q164" s="342">
        <f t="shared" si="17"/>
        <v>0</v>
      </c>
    </row>
    <row r="165" spans="1:17" x14ac:dyDescent="0.2">
      <c r="A165" s="338">
        <v>33965</v>
      </c>
      <c r="B165" s="339">
        <v>27</v>
      </c>
      <c r="C165" s="340">
        <f t="shared" si="20"/>
        <v>0</v>
      </c>
      <c r="D165" s="171">
        <f>SUMIFS('Dual Credit Contact Hours'!F:F,'Dual Credit Contact Hours'!$A:$A,$A165,'Dual Credit Contact Hours'!$C:$C,$B165)</f>
        <v>0</v>
      </c>
      <c r="E165" s="171">
        <f>SUMIFS('Dual Credit Contact Hours'!G:G,'Dual Credit Contact Hours'!$A:$A,$A165,'Dual Credit Contact Hours'!$C:$C,$B165)</f>
        <v>0</v>
      </c>
      <c r="F165" s="171">
        <f>SUMIFS('Dual Credit Contact Hours'!H:H,'Dual Credit Contact Hours'!$A:$A,$A165,'Dual Credit Contact Hours'!$C:$C,$B165)</f>
        <v>0</v>
      </c>
      <c r="G165" s="171">
        <f>SUMIFS('Dual Credit Contact Hours'!I:I,'Dual Credit Contact Hours'!$A:$A,$A165,'Dual Credit Contact Hours'!$C:$C,$B165)</f>
        <v>0</v>
      </c>
      <c r="H165" s="171">
        <f>SUMIFS('Dual Credit Contact Hours'!J:J,'Dual Credit Contact Hours'!$A:$A,$A165,'Dual Credit Contact Hours'!$C:$C,$B165)</f>
        <v>0</v>
      </c>
      <c r="I165" s="171">
        <f>SUMIFS('Dual Credit Contact Hours'!K:K,'Dual Credit Contact Hours'!$A:$A,$A165,'Dual Credit Contact Hours'!$C:$C,$B165)</f>
        <v>0</v>
      </c>
      <c r="J165" s="171">
        <f>SUMIFS('Dual Credit Contact Hours'!L:L,'Dual Credit Contact Hours'!$A:$A,$A165,'Dual Credit Contact Hours'!$C:$C,$B165)</f>
        <v>0</v>
      </c>
      <c r="K165" s="171">
        <f>SUMIFS('Dual Credit Contact Hours'!M:M,'Dual Credit Contact Hours'!$A:$A,$A165,'Dual Credit Contact Hours'!$C:$C,$B165)</f>
        <v>0</v>
      </c>
      <c r="L165" s="341">
        <f t="shared" si="18"/>
        <v>0</v>
      </c>
      <c r="M165" s="341">
        <f t="shared" si="19"/>
        <v>0</v>
      </c>
      <c r="N165" s="341">
        <f t="shared" si="14"/>
        <v>0</v>
      </c>
      <c r="O165" s="341">
        <f t="shared" si="15"/>
        <v>0</v>
      </c>
      <c r="P165" s="342">
        <f t="shared" si="16"/>
        <v>0</v>
      </c>
      <c r="Q165" s="342">
        <f t="shared" si="17"/>
        <v>0</v>
      </c>
    </row>
    <row r="166" spans="1:17" x14ac:dyDescent="0.2">
      <c r="A166" s="338">
        <v>3634</v>
      </c>
      <c r="B166" s="339">
        <v>1</v>
      </c>
      <c r="C166" s="340">
        <f t="shared" si="20"/>
        <v>3.8752124150023826</v>
      </c>
      <c r="D166" s="171">
        <f>SUMIFS('Dual Credit Contact Hours'!F:F,'Dual Credit Contact Hours'!$A:$A,$A166,'Dual Credit Contact Hours'!$C:$C,$B166)</f>
        <v>0</v>
      </c>
      <c r="E166" s="171">
        <f>SUMIFS('Dual Credit Contact Hours'!G:G,'Dual Credit Contact Hours'!$A:$A,$A166,'Dual Credit Contact Hours'!$C:$C,$B166)</f>
        <v>0</v>
      </c>
      <c r="F166" s="171">
        <f>SUMIFS('Dual Credit Contact Hours'!H:H,'Dual Credit Contact Hours'!$A:$A,$A166,'Dual Credit Contact Hours'!$C:$C,$B166)</f>
        <v>0</v>
      </c>
      <c r="G166" s="171">
        <f>SUMIFS('Dual Credit Contact Hours'!I:I,'Dual Credit Contact Hours'!$A:$A,$A166,'Dual Credit Contact Hours'!$C:$C,$B166)</f>
        <v>0</v>
      </c>
      <c r="H166" s="171">
        <f>SUMIFS('Dual Credit Contact Hours'!J:J,'Dual Credit Contact Hours'!$A:$A,$A166,'Dual Credit Contact Hours'!$C:$C,$B166)</f>
        <v>0</v>
      </c>
      <c r="I166" s="171">
        <f>SUMIFS('Dual Credit Contact Hours'!K:K,'Dual Credit Contact Hours'!$A:$A,$A166,'Dual Credit Contact Hours'!$C:$C,$B166)</f>
        <v>0</v>
      </c>
      <c r="J166" s="171">
        <f>SUMIFS('Dual Credit Contact Hours'!L:L,'Dual Credit Contact Hours'!$A:$A,$A166,'Dual Credit Contact Hours'!$C:$C,$B166)</f>
        <v>0</v>
      </c>
      <c r="K166" s="171">
        <f>SUMIFS('Dual Credit Contact Hours'!M:M,'Dual Credit Contact Hours'!$A:$A,$A166,'Dual Credit Contact Hours'!$C:$C,$B166)</f>
        <v>0</v>
      </c>
      <c r="L166" s="341">
        <f t="shared" si="18"/>
        <v>0</v>
      </c>
      <c r="M166" s="341">
        <f t="shared" si="19"/>
        <v>0</v>
      </c>
      <c r="N166" s="341">
        <f t="shared" si="14"/>
        <v>0</v>
      </c>
      <c r="O166" s="341">
        <f t="shared" si="15"/>
        <v>0</v>
      </c>
      <c r="P166" s="342">
        <f t="shared" si="16"/>
        <v>0</v>
      </c>
      <c r="Q166" s="342">
        <f t="shared" si="17"/>
        <v>0</v>
      </c>
    </row>
    <row r="167" spans="1:17" x14ac:dyDescent="0.2">
      <c r="A167" s="338">
        <v>3634</v>
      </c>
      <c r="B167" s="339">
        <v>2</v>
      </c>
      <c r="C167" s="340">
        <f t="shared" si="20"/>
        <v>4.4640754480373213</v>
      </c>
      <c r="D167" s="171">
        <f>SUMIFS('Dual Credit Contact Hours'!F:F,'Dual Credit Contact Hours'!$A:$A,$A167,'Dual Credit Contact Hours'!$C:$C,$B167)</f>
        <v>0</v>
      </c>
      <c r="E167" s="171">
        <f>SUMIFS('Dual Credit Contact Hours'!G:G,'Dual Credit Contact Hours'!$A:$A,$A167,'Dual Credit Contact Hours'!$C:$C,$B167)</f>
        <v>0</v>
      </c>
      <c r="F167" s="171">
        <f>SUMIFS('Dual Credit Contact Hours'!H:H,'Dual Credit Contact Hours'!$A:$A,$A167,'Dual Credit Contact Hours'!$C:$C,$B167)</f>
        <v>0</v>
      </c>
      <c r="G167" s="171">
        <f>SUMIFS('Dual Credit Contact Hours'!I:I,'Dual Credit Contact Hours'!$A:$A,$A167,'Dual Credit Contact Hours'!$C:$C,$B167)</f>
        <v>0</v>
      </c>
      <c r="H167" s="171">
        <f>SUMIFS('Dual Credit Contact Hours'!J:J,'Dual Credit Contact Hours'!$A:$A,$A167,'Dual Credit Contact Hours'!$C:$C,$B167)</f>
        <v>32944</v>
      </c>
      <c r="I167" s="171">
        <f>SUMIFS('Dual Credit Contact Hours'!K:K,'Dual Credit Contact Hours'!$A:$A,$A167,'Dual Credit Contact Hours'!$C:$C,$B167)</f>
        <v>0</v>
      </c>
      <c r="J167" s="171">
        <f>SUMIFS('Dual Credit Contact Hours'!L:L,'Dual Credit Contact Hours'!$A:$A,$A167,'Dual Credit Contact Hours'!$C:$C,$B167)</f>
        <v>0</v>
      </c>
      <c r="K167" s="171">
        <f>SUMIFS('Dual Credit Contact Hours'!M:M,'Dual Credit Contact Hours'!$A:$A,$A167,'Dual Credit Contact Hours'!$C:$C,$B167)</f>
        <v>0</v>
      </c>
      <c r="L167" s="341">
        <f t="shared" si="18"/>
        <v>0</v>
      </c>
      <c r="M167" s="341">
        <f t="shared" si="19"/>
        <v>32944</v>
      </c>
      <c r="N167" s="341">
        <f t="shared" si="14"/>
        <v>0</v>
      </c>
      <c r="O167" s="341">
        <f t="shared" si="15"/>
        <v>0</v>
      </c>
      <c r="P167" s="342">
        <f t="shared" si="16"/>
        <v>0</v>
      </c>
      <c r="Q167" s="342">
        <f t="shared" si="17"/>
        <v>147064.50156014151</v>
      </c>
    </row>
    <row r="168" spans="1:17" x14ac:dyDescent="0.2">
      <c r="A168" s="338">
        <v>3634</v>
      </c>
      <c r="B168" s="339">
        <v>3</v>
      </c>
      <c r="C168" s="340">
        <f t="shared" si="20"/>
        <v>3.7659025106665558</v>
      </c>
      <c r="D168" s="171">
        <f>SUMIFS('Dual Credit Contact Hours'!F:F,'Dual Credit Contact Hours'!$A:$A,$A168,'Dual Credit Contact Hours'!$C:$C,$B168)</f>
        <v>0</v>
      </c>
      <c r="E168" s="171">
        <f>SUMIFS('Dual Credit Contact Hours'!G:G,'Dual Credit Contact Hours'!$A:$A,$A168,'Dual Credit Contact Hours'!$C:$C,$B168)</f>
        <v>0</v>
      </c>
      <c r="F168" s="171">
        <f>SUMIFS('Dual Credit Contact Hours'!H:H,'Dual Credit Contact Hours'!$A:$A,$A168,'Dual Credit Contact Hours'!$C:$C,$B168)</f>
        <v>0</v>
      </c>
      <c r="G168" s="171">
        <f>SUMIFS('Dual Credit Contact Hours'!I:I,'Dual Credit Contact Hours'!$A:$A,$A168,'Dual Credit Contact Hours'!$C:$C,$B168)</f>
        <v>0</v>
      </c>
      <c r="H168" s="171">
        <f>SUMIFS('Dual Credit Contact Hours'!J:J,'Dual Credit Contact Hours'!$A:$A,$A168,'Dual Credit Contact Hours'!$C:$C,$B168)</f>
        <v>0</v>
      </c>
      <c r="I168" s="171">
        <f>SUMIFS('Dual Credit Contact Hours'!K:K,'Dual Credit Contact Hours'!$A:$A,$A168,'Dual Credit Contact Hours'!$C:$C,$B168)</f>
        <v>0</v>
      </c>
      <c r="J168" s="171">
        <f>SUMIFS('Dual Credit Contact Hours'!L:L,'Dual Credit Contact Hours'!$A:$A,$A168,'Dual Credit Contact Hours'!$C:$C,$B168)</f>
        <v>0</v>
      </c>
      <c r="K168" s="171">
        <f>SUMIFS('Dual Credit Contact Hours'!M:M,'Dual Credit Contact Hours'!$A:$A,$A168,'Dual Credit Contact Hours'!$C:$C,$B168)</f>
        <v>0</v>
      </c>
      <c r="L168" s="341">
        <f t="shared" si="18"/>
        <v>0</v>
      </c>
      <c r="M168" s="341">
        <f t="shared" si="19"/>
        <v>0</v>
      </c>
      <c r="N168" s="341">
        <f t="shared" si="14"/>
        <v>0</v>
      </c>
      <c r="O168" s="341">
        <f t="shared" si="15"/>
        <v>0</v>
      </c>
      <c r="P168" s="342">
        <f t="shared" si="16"/>
        <v>0</v>
      </c>
      <c r="Q168" s="342">
        <f t="shared" si="17"/>
        <v>0</v>
      </c>
    </row>
    <row r="169" spans="1:17" x14ac:dyDescent="0.2">
      <c r="A169" s="338">
        <v>3634</v>
      </c>
      <c r="B169" s="339">
        <v>4</v>
      </c>
      <c r="C169" s="340">
        <f t="shared" si="20"/>
        <v>3.8011637701297256</v>
      </c>
      <c r="D169" s="171">
        <f>SUMIFS('Dual Credit Contact Hours'!F:F,'Dual Credit Contact Hours'!$A:$A,$A169,'Dual Credit Contact Hours'!$C:$C,$B169)</f>
        <v>0</v>
      </c>
      <c r="E169" s="171">
        <f>SUMIFS('Dual Credit Contact Hours'!G:G,'Dual Credit Contact Hours'!$A:$A,$A169,'Dual Credit Contact Hours'!$C:$C,$B169)</f>
        <v>0</v>
      </c>
      <c r="F169" s="171">
        <f>SUMIFS('Dual Credit Contact Hours'!H:H,'Dual Credit Contact Hours'!$A:$A,$A169,'Dual Credit Contact Hours'!$C:$C,$B169)</f>
        <v>0</v>
      </c>
      <c r="G169" s="171">
        <f>SUMIFS('Dual Credit Contact Hours'!I:I,'Dual Credit Contact Hours'!$A:$A,$A169,'Dual Credit Contact Hours'!$C:$C,$B169)</f>
        <v>0</v>
      </c>
      <c r="H169" s="171">
        <f>SUMIFS('Dual Credit Contact Hours'!J:J,'Dual Credit Contact Hours'!$A:$A,$A169,'Dual Credit Contact Hours'!$C:$C,$B169)</f>
        <v>0</v>
      </c>
      <c r="I169" s="171">
        <f>SUMIFS('Dual Credit Contact Hours'!K:K,'Dual Credit Contact Hours'!$A:$A,$A169,'Dual Credit Contact Hours'!$C:$C,$B169)</f>
        <v>480</v>
      </c>
      <c r="J169" s="171">
        <f>SUMIFS('Dual Credit Contact Hours'!L:L,'Dual Credit Contact Hours'!$A:$A,$A169,'Dual Credit Contact Hours'!$C:$C,$B169)</f>
        <v>0</v>
      </c>
      <c r="K169" s="171">
        <f>SUMIFS('Dual Credit Contact Hours'!M:M,'Dual Credit Contact Hours'!$A:$A,$A169,'Dual Credit Contact Hours'!$C:$C,$B169)</f>
        <v>0</v>
      </c>
      <c r="L169" s="341">
        <f t="shared" si="18"/>
        <v>0</v>
      </c>
      <c r="M169" s="341">
        <f t="shared" si="19"/>
        <v>480</v>
      </c>
      <c r="N169" s="341">
        <f t="shared" si="14"/>
        <v>0</v>
      </c>
      <c r="O169" s="341">
        <f t="shared" si="15"/>
        <v>48</v>
      </c>
      <c r="P169" s="342">
        <f t="shared" si="16"/>
        <v>0</v>
      </c>
      <c r="Q169" s="342">
        <f t="shared" si="17"/>
        <v>2007.014470628495</v>
      </c>
    </row>
    <row r="170" spans="1:17" x14ac:dyDescent="0.2">
      <c r="A170" s="338">
        <v>3634</v>
      </c>
      <c r="B170" s="339">
        <v>5</v>
      </c>
      <c r="C170" s="340">
        <f t="shared" si="20"/>
        <v>12.98672186028551</v>
      </c>
      <c r="D170" s="171">
        <f>SUMIFS('Dual Credit Contact Hours'!F:F,'Dual Credit Contact Hours'!$A:$A,$A170,'Dual Credit Contact Hours'!$C:$C,$B170)</f>
        <v>0</v>
      </c>
      <c r="E170" s="171">
        <f>SUMIFS('Dual Credit Contact Hours'!G:G,'Dual Credit Contact Hours'!$A:$A,$A170,'Dual Credit Contact Hours'!$C:$C,$B170)</f>
        <v>0</v>
      </c>
      <c r="F170" s="171">
        <f>SUMIFS('Dual Credit Contact Hours'!H:H,'Dual Credit Contact Hours'!$A:$A,$A170,'Dual Credit Contact Hours'!$C:$C,$B170)</f>
        <v>0</v>
      </c>
      <c r="G170" s="171">
        <f>SUMIFS('Dual Credit Contact Hours'!I:I,'Dual Credit Contact Hours'!$A:$A,$A170,'Dual Credit Contact Hours'!$C:$C,$B170)</f>
        <v>0</v>
      </c>
      <c r="H170" s="171">
        <f>SUMIFS('Dual Credit Contact Hours'!J:J,'Dual Credit Contact Hours'!$A:$A,$A170,'Dual Credit Contact Hours'!$C:$C,$B170)</f>
        <v>0</v>
      </c>
      <c r="I170" s="171">
        <f>SUMIFS('Dual Credit Contact Hours'!K:K,'Dual Credit Contact Hours'!$A:$A,$A170,'Dual Credit Contact Hours'!$C:$C,$B170)</f>
        <v>0</v>
      </c>
      <c r="J170" s="171">
        <f>SUMIFS('Dual Credit Contact Hours'!L:L,'Dual Credit Contact Hours'!$A:$A,$A170,'Dual Credit Contact Hours'!$C:$C,$B170)</f>
        <v>0</v>
      </c>
      <c r="K170" s="171">
        <f>SUMIFS('Dual Credit Contact Hours'!M:M,'Dual Credit Contact Hours'!$A:$A,$A170,'Dual Credit Contact Hours'!$C:$C,$B170)</f>
        <v>0</v>
      </c>
      <c r="L170" s="341">
        <f t="shared" si="18"/>
        <v>0</v>
      </c>
      <c r="M170" s="341">
        <f t="shared" si="19"/>
        <v>0</v>
      </c>
      <c r="N170" s="341">
        <f t="shared" si="14"/>
        <v>0</v>
      </c>
      <c r="O170" s="341">
        <f t="shared" si="15"/>
        <v>0</v>
      </c>
      <c r="P170" s="342">
        <f t="shared" si="16"/>
        <v>0</v>
      </c>
      <c r="Q170" s="342">
        <f t="shared" si="17"/>
        <v>0</v>
      </c>
    </row>
    <row r="171" spans="1:17" x14ac:dyDescent="0.2">
      <c r="A171" s="338">
        <v>3634</v>
      </c>
      <c r="B171" s="339">
        <v>6</v>
      </c>
      <c r="C171" s="340">
        <f t="shared" si="20"/>
        <v>4.6262772415679034</v>
      </c>
      <c r="D171" s="171">
        <f>SUMIFS('Dual Credit Contact Hours'!F:F,'Dual Credit Contact Hours'!$A:$A,$A171,'Dual Credit Contact Hours'!$C:$C,$B171)</f>
        <v>0</v>
      </c>
      <c r="E171" s="171">
        <f>SUMIFS('Dual Credit Contact Hours'!G:G,'Dual Credit Contact Hours'!$A:$A,$A171,'Dual Credit Contact Hours'!$C:$C,$B171)</f>
        <v>0</v>
      </c>
      <c r="F171" s="171">
        <f>SUMIFS('Dual Credit Contact Hours'!H:H,'Dual Credit Contact Hours'!$A:$A,$A171,'Dual Credit Contact Hours'!$C:$C,$B171)</f>
        <v>0</v>
      </c>
      <c r="G171" s="171">
        <f>SUMIFS('Dual Credit Contact Hours'!I:I,'Dual Credit Contact Hours'!$A:$A,$A171,'Dual Credit Contact Hours'!$C:$C,$B171)</f>
        <v>0</v>
      </c>
      <c r="H171" s="171">
        <f>SUMIFS('Dual Credit Contact Hours'!J:J,'Dual Credit Contact Hours'!$A:$A,$A171,'Dual Credit Contact Hours'!$C:$C,$B171)</f>
        <v>1344</v>
      </c>
      <c r="I171" s="171">
        <f>SUMIFS('Dual Credit Contact Hours'!K:K,'Dual Credit Contact Hours'!$A:$A,$A171,'Dual Credit Contact Hours'!$C:$C,$B171)</f>
        <v>0</v>
      </c>
      <c r="J171" s="171">
        <f>SUMIFS('Dual Credit Contact Hours'!L:L,'Dual Credit Contact Hours'!$A:$A,$A171,'Dual Credit Contact Hours'!$C:$C,$B171)</f>
        <v>0</v>
      </c>
      <c r="K171" s="171">
        <f>SUMIFS('Dual Credit Contact Hours'!M:M,'Dual Credit Contact Hours'!$A:$A,$A171,'Dual Credit Contact Hours'!$C:$C,$B171)</f>
        <v>0</v>
      </c>
      <c r="L171" s="341">
        <f t="shared" si="18"/>
        <v>0</v>
      </c>
      <c r="M171" s="341">
        <f t="shared" si="19"/>
        <v>1344</v>
      </c>
      <c r="N171" s="341">
        <f t="shared" si="14"/>
        <v>0</v>
      </c>
      <c r="O171" s="341">
        <f t="shared" si="15"/>
        <v>0</v>
      </c>
      <c r="P171" s="342">
        <f t="shared" si="16"/>
        <v>0</v>
      </c>
      <c r="Q171" s="342">
        <f t="shared" si="17"/>
        <v>6217.7166126672619</v>
      </c>
    </row>
    <row r="172" spans="1:17" x14ac:dyDescent="0.2">
      <c r="A172" s="338">
        <v>3634</v>
      </c>
      <c r="B172" s="339">
        <v>7</v>
      </c>
      <c r="C172" s="340">
        <f t="shared" si="20"/>
        <v>4.8660538059174598</v>
      </c>
      <c r="D172" s="171">
        <f>SUMIFS('Dual Credit Contact Hours'!F:F,'Dual Credit Contact Hours'!$A:$A,$A172,'Dual Credit Contact Hours'!$C:$C,$B172)</f>
        <v>0</v>
      </c>
      <c r="E172" s="171">
        <f>SUMIFS('Dual Credit Contact Hours'!G:G,'Dual Credit Contact Hours'!$A:$A,$A172,'Dual Credit Contact Hours'!$C:$C,$B172)</f>
        <v>0</v>
      </c>
      <c r="F172" s="171">
        <f>SUMIFS('Dual Credit Contact Hours'!H:H,'Dual Credit Contact Hours'!$A:$A,$A172,'Dual Credit Contact Hours'!$C:$C,$B172)</f>
        <v>0</v>
      </c>
      <c r="G172" s="171">
        <f>SUMIFS('Dual Credit Contact Hours'!I:I,'Dual Credit Contact Hours'!$A:$A,$A172,'Dual Credit Contact Hours'!$C:$C,$B172)</f>
        <v>0</v>
      </c>
      <c r="H172" s="171">
        <f>SUMIFS('Dual Credit Contact Hours'!J:J,'Dual Credit Contact Hours'!$A:$A,$A172,'Dual Credit Contact Hours'!$C:$C,$B172)</f>
        <v>0</v>
      </c>
      <c r="I172" s="171">
        <f>SUMIFS('Dual Credit Contact Hours'!K:K,'Dual Credit Contact Hours'!$A:$A,$A172,'Dual Credit Contact Hours'!$C:$C,$B172)</f>
        <v>2208</v>
      </c>
      <c r="J172" s="171">
        <f>SUMIFS('Dual Credit Contact Hours'!L:L,'Dual Credit Contact Hours'!$A:$A,$A172,'Dual Credit Contact Hours'!$C:$C,$B172)</f>
        <v>0</v>
      </c>
      <c r="K172" s="171">
        <f>SUMIFS('Dual Credit Contact Hours'!M:M,'Dual Credit Contact Hours'!$A:$A,$A172,'Dual Credit Contact Hours'!$C:$C,$B172)</f>
        <v>0</v>
      </c>
      <c r="L172" s="341">
        <f t="shared" si="18"/>
        <v>0</v>
      </c>
      <c r="M172" s="341">
        <f t="shared" si="19"/>
        <v>2208</v>
      </c>
      <c r="N172" s="341">
        <f t="shared" si="14"/>
        <v>0</v>
      </c>
      <c r="O172" s="341">
        <f t="shared" si="15"/>
        <v>220.8</v>
      </c>
      <c r="P172" s="342">
        <f t="shared" si="16"/>
        <v>0</v>
      </c>
      <c r="Q172" s="342">
        <f t="shared" si="17"/>
        <v>11818.671483812328</v>
      </c>
    </row>
    <row r="173" spans="1:17" x14ac:dyDescent="0.2">
      <c r="A173" s="338">
        <v>3634</v>
      </c>
      <c r="B173" s="339">
        <v>8</v>
      </c>
      <c r="C173" s="340">
        <f t="shared" si="20"/>
        <v>4.8942628134879955</v>
      </c>
      <c r="D173" s="171">
        <f>SUMIFS('Dual Credit Contact Hours'!F:F,'Dual Credit Contact Hours'!$A:$A,$A173,'Dual Credit Contact Hours'!$C:$C,$B173)</f>
        <v>0</v>
      </c>
      <c r="E173" s="171">
        <f>SUMIFS('Dual Credit Contact Hours'!G:G,'Dual Credit Contact Hours'!$A:$A,$A173,'Dual Credit Contact Hours'!$C:$C,$B173)</f>
        <v>0</v>
      </c>
      <c r="F173" s="171">
        <f>SUMIFS('Dual Credit Contact Hours'!H:H,'Dual Credit Contact Hours'!$A:$A,$A173,'Dual Credit Contact Hours'!$C:$C,$B173)</f>
        <v>0</v>
      </c>
      <c r="G173" s="171">
        <f>SUMIFS('Dual Credit Contact Hours'!I:I,'Dual Credit Contact Hours'!$A:$A,$A173,'Dual Credit Contact Hours'!$C:$C,$B173)</f>
        <v>0</v>
      </c>
      <c r="H173" s="171">
        <f>SUMIFS('Dual Credit Contact Hours'!J:J,'Dual Credit Contact Hours'!$A:$A,$A173,'Dual Credit Contact Hours'!$C:$C,$B173)</f>
        <v>1792</v>
      </c>
      <c r="I173" s="171">
        <f>SUMIFS('Dual Credit Contact Hours'!K:K,'Dual Credit Contact Hours'!$A:$A,$A173,'Dual Credit Contact Hours'!$C:$C,$B173)</f>
        <v>0</v>
      </c>
      <c r="J173" s="171">
        <f>SUMIFS('Dual Credit Contact Hours'!L:L,'Dual Credit Contact Hours'!$A:$A,$A173,'Dual Credit Contact Hours'!$C:$C,$B173)</f>
        <v>0</v>
      </c>
      <c r="K173" s="171">
        <f>SUMIFS('Dual Credit Contact Hours'!M:M,'Dual Credit Contact Hours'!$A:$A,$A173,'Dual Credit Contact Hours'!$C:$C,$B173)</f>
        <v>0</v>
      </c>
      <c r="L173" s="341">
        <f t="shared" si="18"/>
        <v>0</v>
      </c>
      <c r="M173" s="341">
        <f t="shared" si="19"/>
        <v>1792</v>
      </c>
      <c r="N173" s="341">
        <f t="shared" si="14"/>
        <v>0</v>
      </c>
      <c r="O173" s="341">
        <f t="shared" si="15"/>
        <v>0</v>
      </c>
      <c r="P173" s="342">
        <f t="shared" si="16"/>
        <v>0</v>
      </c>
      <c r="Q173" s="342">
        <f t="shared" si="17"/>
        <v>8770.5189617704873</v>
      </c>
    </row>
    <row r="174" spans="1:17" x14ac:dyDescent="0.2">
      <c r="A174" s="338">
        <v>3634</v>
      </c>
      <c r="B174" s="339">
        <v>9</v>
      </c>
      <c r="C174" s="340">
        <f t="shared" si="20"/>
        <v>4.3759222993793969</v>
      </c>
      <c r="D174" s="171">
        <f>SUMIFS('Dual Credit Contact Hours'!F:F,'Dual Credit Contact Hours'!$A:$A,$A174,'Dual Credit Contact Hours'!$C:$C,$B174)</f>
        <v>0</v>
      </c>
      <c r="E174" s="171">
        <f>SUMIFS('Dual Credit Contact Hours'!G:G,'Dual Credit Contact Hours'!$A:$A,$A174,'Dual Credit Contact Hours'!$C:$C,$B174)</f>
        <v>0</v>
      </c>
      <c r="F174" s="171">
        <f>SUMIFS('Dual Credit Contact Hours'!H:H,'Dual Credit Contact Hours'!$A:$A,$A174,'Dual Credit Contact Hours'!$C:$C,$B174)</f>
        <v>0</v>
      </c>
      <c r="G174" s="171">
        <f>SUMIFS('Dual Credit Contact Hours'!I:I,'Dual Credit Contact Hours'!$A:$A,$A174,'Dual Credit Contact Hours'!$C:$C,$B174)</f>
        <v>0</v>
      </c>
      <c r="H174" s="171">
        <f>SUMIFS('Dual Credit Contact Hours'!J:J,'Dual Credit Contact Hours'!$A:$A,$A174,'Dual Credit Contact Hours'!$C:$C,$B174)</f>
        <v>13488</v>
      </c>
      <c r="I174" s="171">
        <f>SUMIFS('Dual Credit Contact Hours'!K:K,'Dual Credit Contact Hours'!$A:$A,$A174,'Dual Credit Contact Hours'!$C:$C,$B174)</f>
        <v>0</v>
      </c>
      <c r="J174" s="171">
        <f>SUMIFS('Dual Credit Contact Hours'!L:L,'Dual Credit Contact Hours'!$A:$A,$A174,'Dual Credit Contact Hours'!$C:$C,$B174)</f>
        <v>0</v>
      </c>
      <c r="K174" s="171">
        <f>SUMIFS('Dual Credit Contact Hours'!M:M,'Dual Credit Contact Hours'!$A:$A,$A174,'Dual Credit Contact Hours'!$C:$C,$B174)</f>
        <v>0</v>
      </c>
      <c r="L174" s="341">
        <f t="shared" si="18"/>
        <v>0</v>
      </c>
      <c r="M174" s="341">
        <f t="shared" si="19"/>
        <v>13488</v>
      </c>
      <c r="N174" s="341">
        <f t="shared" si="14"/>
        <v>0</v>
      </c>
      <c r="O174" s="341">
        <f t="shared" si="15"/>
        <v>0</v>
      </c>
      <c r="P174" s="342">
        <f t="shared" si="16"/>
        <v>0</v>
      </c>
      <c r="Q174" s="342">
        <f t="shared" si="17"/>
        <v>59022.439974029308</v>
      </c>
    </row>
    <row r="175" spans="1:17" x14ac:dyDescent="0.2">
      <c r="A175" s="338">
        <v>3634</v>
      </c>
      <c r="B175" s="339">
        <v>10</v>
      </c>
      <c r="C175" s="340">
        <f t="shared" si="20"/>
        <v>6.2553474287663571</v>
      </c>
      <c r="D175" s="171">
        <f>SUMIFS('Dual Credit Contact Hours'!F:F,'Dual Credit Contact Hours'!$A:$A,$A175,'Dual Credit Contact Hours'!$C:$C,$B175)</f>
        <v>0</v>
      </c>
      <c r="E175" s="171">
        <f>SUMIFS('Dual Credit Contact Hours'!G:G,'Dual Credit Contact Hours'!$A:$A,$A175,'Dual Credit Contact Hours'!$C:$C,$B175)</f>
        <v>0</v>
      </c>
      <c r="F175" s="171">
        <f>SUMIFS('Dual Credit Contact Hours'!H:H,'Dual Credit Contact Hours'!$A:$A,$A175,'Dual Credit Contact Hours'!$C:$C,$B175)</f>
        <v>0</v>
      </c>
      <c r="G175" s="171">
        <f>SUMIFS('Dual Credit Contact Hours'!I:I,'Dual Credit Contact Hours'!$A:$A,$A175,'Dual Credit Contact Hours'!$C:$C,$B175)</f>
        <v>0</v>
      </c>
      <c r="H175" s="171">
        <f>SUMIFS('Dual Credit Contact Hours'!J:J,'Dual Credit Contact Hours'!$A:$A,$A175,'Dual Credit Contact Hours'!$C:$C,$B175)</f>
        <v>0</v>
      </c>
      <c r="I175" s="171">
        <f>SUMIFS('Dual Credit Contact Hours'!K:K,'Dual Credit Contact Hours'!$A:$A,$A175,'Dual Credit Contact Hours'!$C:$C,$B175)</f>
        <v>0</v>
      </c>
      <c r="J175" s="171">
        <f>SUMIFS('Dual Credit Contact Hours'!L:L,'Dual Credit Contact Hours'!$A:$A,$A175,'Dual Credit Contact Hours'!$C:$C,$B175)</f>
        <v>0</v>
      </c>
      <c r="K175" s="171">
        <f>SUMIFS('Dual Credit Contact Hours'!M:M,'Dual Credit Contact Hours'!$A:$A,$A175,'Dual Credit Contact Hours'!$C:$C,$B175)</f>
        <v>0</v>
      </c>
      <c r="L175" s="341">
        <f t="shared" si="18"/>
        <v>0</v>
      </c>
      <c r="M175" s="341">
        <f t="shared" si="19"/>
        <v>0</v>
      </c>
      <c r="N175" s="341">
        <f t="shared" si="14"/>
        <v>0</v>
      </c>
      <c r="O175" s="341">
        <f t="shared" si="15"/>
        <v>0</v>
      </c>
      <c r="P175" s="342">
        <f t="shared" si="16"/>
        <v>0</v>
      </c>
      <c r="Q175" s="342">
        <f t="shared" si="17"/>
        <v>0</v>
      </c>
    </row>
    <row r="176" spans="1:17" x14ac:dyDescent="0.2">
      <c r="A176" s="338">
        <v>3634</v>
      </c>
      <c r="B176" s="339">
        <v>11</v>
      </c>
      <c r="C176" s="340">
        <f t="shared" si="20"/>
        <v>4.4605493220910049</v>
      </c>
      <c r="D176" s="171">
        <f>SUMIFS('Dual Credit Contact Hours'!F:F,'Dual Credit Contact Hours'!$A:$A,$A176,'Dual Credit Contact Hours'!$C:$C,$B176)</f>
        <v>0</v>
      </c>
      <c r="E176" s="171">
        <f>SUMIFS('Dual Credit Contact Hours'!G:G,'Dual Credit Contact Hours'!$A:$A,$A176,'Dual Credit Contact Hours'!$C:$C,$B176)</f>
        <v>0</v>
      </c>
      <c r="F176" s="171">
        <f>SUMIFS('Dual Credit Contact Hours'!H:H,'Dual Credit Contact Hours'!$A:$A,$A176,'Dual Credit Contact Hours'!$C:$C,$B176)</f>
        <v>0</v>
      </c>
      <c r="G176" s="171">
        <f>SUMIFS('Dual Credit Contact Hours'!I:I,'Dual Credit Contact Hours'!$A:$A,$A176,'Dual Credit Contact Hours'!$C:$C,$B176)</f>
        <v>0</v>
      </c>
      <c r="H176" s="171">
        <f>SUMIFS('Dual Credit Contact Hours'!J:J,'Dual Credit Contact Hours'!$A:$A,$A176,'Dual Credit Contact Hours'!$C:$C,$B176)</f>
        <v>0</v>
      </c>
      <c r="I176" s="171">
        <f>SUMIFS('Dual Credit Contact Hours'!K:K,'Dual Credit Contact Hours'!$A:$A,$A176,'Dual Credit Contact Hours'!$C:$C,$B176)</f>
        <v>15376</v>
      </c>
      <c r="J176" s="171">
        <f>SUMIFS('Dual Credit Contact Hours'!L:L,'Dual Credit Contact Hours'!$A:$A,$A176,'Dual Credit Contact Hours'!$C:$C,$B176)</f>
        <v>0</v>
      </c>
      <c r="K176" s="171">
        <f>SUMIFS('Dual Credit Contact Hours'!M:M,'Dual Credit Contact Hours'!$A:$A,$A176,'Dual Credit Contact Hours'!$C:$C,$B176)</f>
        <v>0</v>
      </c>
      <c r="L176" s="341">
        <f t="shared" si="18"/>
        <v>0</v>
      </c>
      <c r="M176" s="341">
        <f t="shared" si="19"/>
        <v>15376</v>
      </c>
      <c r="N176" s="341">
        <f t="shared" si="14"/>
        <v>0</v>
      </c>
      <c r="O176" s="341">
        <f t="shared" si="15"/>
        <v>1537.6000000000001</v>
      </c>
      <c r="P176" s="342">
        <f t="shared" si="16"/>
        <v>0</v>
      </c>
      <c r="Q176" s="342">
        <f t="shared" si="17"/>
        <v>75443.947014118414</v>
      </c>
    </row>
    <row r="177" spans="1:17" x14ac:dyDescent="0.2">
      <c r="A177" s="338">
        <v>3634</v>
      </c>
      <c r="B177" s="339">
        <v>12</v>
      </c>
      <c r="C177" s="340">
        <f t="shared" si="20"/>
        <v>3.9175259263581865</v>
      </c>
      <c r="D177" s="171">
        <f>SUMIFS('Dual Credit Contact Hours'!F:F,'Dual Credit Contact Hours'!$A:$A,$A177,'Dual Credit Contact Hours'!$C:$C,$B177)</f>
        <v>336</v>
      </c>
      <c r="E177" s="171">
        <f>SUMIFS('Dual Credit Contact Hours'!G:G,'Dual Credit Contact Hours'!$A:$A,$A177,'Dual Credit Contact Hours'!$C:$C,$B177)</f>
        <v>0</v>
      </c>
      <c r="F177" s="171">
        <f>SUMIFS('Dual Credit Contact Hours'!H:H,'Dual Credit Contact Hours'!$A:$A,$A177,'Dual Credit Contact Hours'!$C:$C,$B177)</f>
        <v>0</v>
      </c>
      <c r="G177" s="171">
        <f>SUMIFS('Dual Credit Contact Hours'!I:I,'Dual Credit Contact Hours'!$A:$A,$A177,'Dual Credit Contact Hours'!$C:$C,$B177)</f>
        <v>0</v>
      </c>
      <c r="H177" s="171">
        <f>SUMIFS('Dual Credit Contact Hours'!J:J,'Dual Credit Contact Hours'!$A:$A,$A177,'Dual Credit Contact Hours'!$C:$C,$B177)</f>
        <v>0</v>
      </c>
      <c r="I177" s="171">
        <f>SUMIFS('Dual Credit Contact Hours'!K:K,'Dual Credit Contact Hours'!$A:$A,$A177,'Dual Credit Contact Hours'!$C:$C,$B177)</f>
        <v>0</v>
      </c>
      <c r="J177" s="171">
        <f>SUMIFS('Dual Credit Contact Hours'!L:L,'Dual Credit Contact Hours'!$A:$A,$A177,'Dual Credit Contact Hours'!$C:$C,$B177)</f>
        <v>0</v>
      </c>
      <c r="K177" s="171">
        <f>SUMIFS('Dual Credit Contact Hours'!M:M,'Dual Credit Contact Hours'!$A:$A,$A177,'Dual Credit Contact Hours'!$C:$C,$B177)</f>
        <v>0</v>
      </c>
      <c r="L177" s="341">
        <f t="shared" si="18"/>
        <v>336</v>
      </c>
      <c r="M177" s="341">
        <f t="shared" si="19"/>
        <v>0</v>
      </c>
      <c r="N177" s="341">
        <f t="shared" si="14"/>
        <v>0</v>
      </c>
      <c r="O177" s="341">
        <f t="shared" si="15"/>
        <v>0</v>
      </c>
      <c r="P177" s="342">
        <f t="shared" si="16"/>
        <v>1316.2887112563508</v>
      </c>
      <c r="Q177" s="342">
        <f t="shared" si="17"/>
        <v>0</v>
      </c>
    </row>
    <row r="178" spans="1:17" x14ac:dyDescent="0.2">
      <c r="A178" s="338">
        <v>3634</v>
      </c>
      <c r="B178" s="339">
        <v>13</v>
      </c>
      <c r="C178" s="340">
        <f t="shared" si="20"/>
        <v>3.8046898960760425</v>
      </c>
      <c r="D178" s="171">
        <f>SUMIFS('Dual Credit Contact Hours'!F:F,'Dual Credit Contact Hours'!$A:$A,$A178,'Dual Credit Contact Hours'!$C:$C,$B178)</f>
        <v>0</v>
      </c>
      <c r="E178" s="171">
        <f>SUMIFS('Dual Credit Contact Hours'!G:G,'Dual Credit Contact Hours'!$A:$A,$A178,'Dual Credit Contact Hours'!$C:$C,$B178)</f>
        <v>0</v>
      </c>
      <c r="F178" s="171">
        <f>SUMIFS('Dual Credit Contact Hours'!H:H,'Dual Credit Contact Hours'!$A:$A,$A178,'Dual Credit Contact Hours'!$C:$C,$B178)</f>
        <v>0</v>
      </c>
      <c r="G178" s="171">
        <f>SUMIFS('Dual Credit Contact Hours'!I:I,'Dual Credit Contact Hours'!$A:$A,$A178,'Dual Credit Contact Hours'!$C:$C,$B178)</f>
        <v>0</v>
      </c>
      <c r="H178" s="171">
        <f>SUMIFS('Dual Credit Contact Hours'!J:J,'Dual Credit Contact Hours'!$A:$A,$A178,'Dual Credit Contact Hours'!$C:$C,$B178)</f>
        <v>0</v>
      </c>
      <c r="I178" s="171">
        <f>SUMIFS('Dual Credit Contact Hours'!K:K,'Dual Credit Contact Hours'!$A:$A,$A178,'Dual Credit Contact Hours'!$C:$C,$B178)</f>
        <v>0</v>
      </c>
      <c r="J178" s="171">
        <f>SUMIFS('Dual Credit Contact Hours'!L:L,'Dual Credit Contact Hours'!$A:$A,$A178,'Dual Credit Contact Hours'!$C:$C,$B178)</f>
        <v>0</v>
      </c>
      <c r="K178" s="171">
        <f>SUMIFS('Dual Credit Contact Hours'!M:M,'Dual Credit Contact Hours'!$A:$A,$A178,'Dual Credit Contact Hours'!$C:$C,$B178)</f>
        <v>0</v>
      </c>
      <c r="L178" s="341">
        <f t="shared" si="18"/>
        <v>0</v>
      </c>
      <c r="M178" s="341">
        <f t="shared" si="19"/>
        <v>0</v>
      </c>
      <c r="N178" s="341">
        <f t="shared" si="14"/>
        <v>0</v>
      </c>
      <c r="O178" s="341">
        <f t="shared" si="15"/>
        <v>0</v>
      </c>
      <c r="P178" s="342">
        <f t="shared" si="16"/>
        <v>0</v>
      </c>
      <c r="Q178" s="342">
        <f t="shared" si="17"/>
        <v>0</v>
      </c>
    </row>
    <row r="179" spans="1:17" x14ac:dyDescent="0.2">
      <c r="A179" s="338">
        <v>3634</v>
      </c>
      <c r="B179" s="339">
        <v>14</v>
      </c>
      <c r="C179" s="340">
        <f t="shared" si="20"/>
        <v>6.0966717611820922</v>
      </c>
      <c r="D179" s="171">
        <f>SUMIFS('Dual Credit Contact Hours'!F:F,'Dual Credit Contact Hours'!$A:$A,$A179,'Dual Credit Contact Hours'!$C:$C,$B179)</f>
        <v>0</v>
      </c>
      <c r="E179" s="171">
        <f>SUMIFS('Dual Credit Contact Hours'!G:G,'Dual Credit Contact Hours'!$A:$A,$A179,'Dual Credit Contact Hours'!$C:$C,$B179)</f>
        <v>0</v>
      </c>
      <c r="F179" s="171">
        <f>SUMIFS('Dual Credit Contact Hours'!H:H,'Dual Credit Contact Hours'!$A:$A,$A179,'Dual Credit Contact Hours'!$C:$C,$B179)</f>
        <v>0</v>
      </c>
      <c r="G179" s="171">
        <f>SUMIFS('Dual Credit Contact Hours'!I:I,'Dual Credit Contact Hours'!$A:$A,$A179,'Dual Credit Contact Hours'!$C:$C,$B179)</f>
        <v>0</v>
      </c>
      <c r="H179" s="171">
        <f>SUMIFS('Dual Credit Contact Hours'!J:J,'Dual Credit Contact Hours'!$A:$A,$A179,'Dual Credit Contact Hours'!$C:$C,$B179)</f>
        <v>0</v>
      </c>
      <c r="I179" s="171">
        <f>SUMIFS('Dual Credit Contact Hours'!K:K,'Dual Credit Contact Hours'!$A:$A,$A179,'Dual Credit Contact Hours'!$C:$C,$B179)</f>
        <v>0</v>
      </c>
      <c r="J179" s="171">
        <f>SUMIFS('Dual Credit Contact Hours'!L:L,'Dual Credit Contact Hours'!$A:$A,$A179,'Dual Credit Contact Hours'!$C:$C,$B179)</f>
        <v>0</v>
      </c>
      <c r="K179" s="171">
        <f>SUMIFS('Dual Credit Contact Hours'!M:M,'Dual Credit Contact Hours'!$A:$A,$A179,'Dual Credit Contact Hours'!$C:$C,$B179)</f>
        <v>0</v>
      </c>
      <c r="L179" s="341">
        <f t="shared" si="18"/>
        <v>0</v>
      </c>
      <c r="M179" s="341">
        <f t="shared" si="19"/>
        <v>0</v>
      </c>
      <c r="N179" s="341">
        <f t="shared" si="14"/>
        <v>0</v>
      </c>
      <c r="O179" s="341">
        <f t="shared" si="15"/>
        <v>0</v>
      </c>
      <c r="P179" s="342">
        <f t="shared" si="16"/>
        <v>0</v>
      </c>
      <c r="Q179" s="342">
        <f t="shared" si="17"/>
        <v>0</v>
      </c>
    </row>
    <row r="180" spans="1:17" x14ac:dyDescent="0.2">
      <c r="A180" s="338">
        <v>3634</v>
      </c>
      <c r="B180" s="339">
        <v>15</v>
      </c>
      <c r="C180" s="340">
        <f t="shared" si="20"/>
        <v>8.8928896366114731</v>
      </c>
      <c r="D180" s="171">
        <f>SUMIFS('Dual Credit Contact Hours'!F:F,'Dual Credit Contact Hours'!$A:$A,$A180,'Dual Credit Contact Hours'!$C:$C,$B180)</f>
        <v>0</v>
      </c>
      <c r="E180" s="171">
        <f>SUMIFS('Dual Credit Contact Hours'!G:G,'Dual Credit Contact Hours'!$A:$A,$A180,'Dual Credit Contact Hours'!$C:$C,$B180)</f>
        <v>0</v>
      </c>
      <c r="F180" s="171">
        <f>SUMIFS('Dual Credit Contact Hours'!H:H,'Dual Credit Contact Hours'!$A:$A,$A180,'Dual Credit Contact Hours'!$C:$C,$B180)</f>
        <v>0</v>
      </c>
      <c r="G180" s="171">
        <f>SUMIFS('Dual Credit Contact Hours'!I:I,'Dual Credit Contact Hours'!$A:$A,$A180,'Dual Credit Contact Hours'!$C:$C,$B180)</f>
        <v>0</v>
      </c>
      <c r="H180" s="171">
        <f>SUMIFS('Dual Credit Contact Hours'!J:J,'Dual Credit Contact Hours'!$A:$A,$A180,'Dual Credit Contact Hours'!$C:$C,$B180)</f>
        <v>0</v>
      </c>
      <c r="I180" s="171">
        <f>SUMIFS('Dual Credit Contact Hours'!K:K,'Dual Credit Contact Hours'!$A:$A,$A180,'Dual Credit Contact Hours'!$C:$C,$B180)</f>
        <v>0</v>
      </c>
      <c r="J180" s="171">
        <f>SUMIFS('Dual Credit Contact Hours'!L:L,'Dual Credit Contact Hours'!$A:$A,$A180,'Dual Credit Contact Hours'!$C:$C,$B180)</f>
        <v>0</v>
      </c>
      <c r="K180" s="171">
        <f>SUMIFS('Dual Credit Contact Hours'!M:M,'Dual Credit Contact Hours'!$A:$A,$A180,'Dual Credit Contact Hours'!$C:$C,$B180)</f>
        <v>0</v>
      </c>
      <c r="L180" s="341">
        <f t="shared" si="18"/>
        <v>0</v>
      </c>
      <c r="M180" s="341">
        <f t="shared" si="19"/>
        <v>0</v>
      </c>
      <c r="N180" s="341">
        <f t="shared" si="14"/>
        <v>0</v>
      </c>
      <c r="O180" s="341">
        <f t="shared" si="15"/>
        <v>0</v>
      </c>
      <c r="P180" s="342">
        <f t="shared" si="16"/>
        <v>0</v>
      </c>
      <c r="Q180" s="342">
        <f t="shared" si="17"/>
        <v>0</v>
      </c>
    </row>
    <row r="181" spans="1:17" x14ac:dyDescent="0.2">
      <c r="A181" s="338">
        <v>3634</v>
      </c>
      <c r="B181" s="339">
        <v>16</v>
      </c>
      <c r="C181" s="340">
        <f t="shared" si="20"/>
        <v>5.0987781183743817</v>
      </c>
      <c r="D181" s="171">
        <f>SUMIFS('Dual Credit Contact Hours'!F:F,'Dual Credit Contact Hours'!$A:$A,$A181,'Dual Credit Contact Hours'!$C:$C,$B181)</f>
        <v>0</v>
      </c>
      <c r="E181" s="171">
        <f>SUMIFS('Dual Credit Contact Hours'!G:G,'Dual Credit Contact Hours'!$A:$A,$A181,'Dual Credit Contact Hours'!$C:$C,$B181)</f>
        <v>0</v>
      </c>
      <c r="F181" s="171">
        <f>SUMIFS('Dual Credit Contact Hours'!H:H,'Dual Credit Contact Hours'!$A:$A,$A181,'Dual Credit Contact Hours'!$C:$C,$B181)</f>
        <v>0</v>
      </c>
      <c r="G181" s="171">
        <f>SUMIFS('Dual Credit Contact Hours'!I:I,'Dual Credit Contact Hours'!$A:$A,$A181,'Dual Credit Contact Hours'!$C:$C,$B181)</f>
        <v>0</v>
      </c>
      <c r="H181" s="171">
        <f>SUMIFS('Dual Credit Contact Hours'!J:J,'Dual Credit Contact Hours'!$A:$A,$A181,'Dual Credit Contact Hours'!$C:$C,$B181)</f>
        <v>0</v>
      </c>
      <c r="I181" s="171">
        <f>SUMIFS('Dual Credit Contact Hours'!K:K,'Dual Credit Contact Hours'!$A:$A,$A181,'Dual Credit Contact Hours'!$C:$C,$B181)</f>
        <v>864</v>
      </c>
      <c r="J181" s="171">
        <f>SUMIFS('Dual Credit Contact Hours'!L:L,'Dual Credit Contact Hours'!$A:$A,$A181,'Dual Credit Contact Hours'!$C:$C,$B181)</f>
        <v>0</v>
      </c>
      <c r="K181" s="171">
        <f>SUMIFS('Dual Credit Contact Hours'!M:M,'Dual Credit Contact Hours'!$A:$A,$A181,'Dual Credit Contact Hours'!$C:$C,$B181)</f>
        <v>0</v>
      </c>
      <c r="L181" s="341">
        <f t="shared" si="18"/>
        <v>0</v>
      </c>
      <c r="M181" s="341">
        <f t="shared" si="19"/>
        <v>864</v>
      </c>
      <c r="N181" s="341">
        <f t="shared" si="14"/>
        <v>0</v>
      </c>
      <c r="O181" s="341">
        <f t="shared" si="15"/>
        <v>86.4</v>
      </c>
      <c r="P181" s="342">
        <f t="shared" si="16"/>
        <v>0</v>
      </c>
      <c r="Q181" s="342">
        <f t="shared" si="17"/>
        <v>4845.8787237030119</v>
      </c>
    </row>
    <row r="182" spans="1:17" x14ac:dyDescent="0.2">
      <c r="A182" s="338">
        <v>3634</v>
      </c>
      <c r="B182" s="339">
        <v>17</v>
      </c>
      <c r="C182" s="340">
        <f t="shared" si="20"/>
        <v>6.8971023509960512</v>
      </c>
      <c r="D182" s="171">
        <f>SUMIFS('Dual Credit Contact Hours'!F:F,'Dual Credit Contact Hours'!$A:$A,$A182,'Dual Credit Contact Hours'!$C:$C,$B182)</f>
        <v>0</v>
      </c>
      <c r="E182" s="171">
        <f>SUMIFS('Dual Credit Contact Hours'!G:G,'Dual Credit Contact Hours'!$A:$A,$A182,'Dual Credit Contact Hours'!$C:$C,$B182)</f>
        <v>0</v>
      </c>
      <c r="F182" s="171">
        <f>SUMIFS('Dual Credit Contact Hours'!H:H,'Dual Credit Contact Hours'!$A:$A,$A182,'Dual Credit Contact Hours'!$C:$C,$B182)</f>
        <v>0</v>
      </c>
      <c r="G182" s="171">
        <f>SUMIFS('Dual Credit Contact Hours'!I:I,'Dual Credit Contact Hours'!$A:$A,$A182,'Dual Credit Contact Hours'!$C:$C,$B182)</f>
        <v>0</v>
      </c>
      <c r="H182" s="171">
        <f>SUMIFS('Dual Credit Contact Hours'!J:J,'Dual Credit Contact Hours'!$A:$A,$A182,'Dual Credit Contact Hours'!$C:$C,$B182)</f>
        <v>0</v>
      </c>
      <c r="I182" s="171">
        <f>SUMIFS('Dual Credit Contact Hours'!K:K,'Dual Credit Contact Hours'!$A:$A,$A182,'Dual Credit Contact Hours'!$C:$C,$B182)</f>
        <v>0</v>
      </c>
      <c r="J182" s="171">
        <f>SUMIFS('Dual Credit Contact Hours'!L:L,'Dual Credit Contact Hours'!$A:$A,$A182,'Dual Credit Contact Hours'!$C:$C,$B182)</f>
        <v>0</v>
      </c>
      <c r="K182" s="171">
        <f>SUMIFS('Dual Credit Contact Hours'!M:M,'Dual Credit Contact Hours'!$A:$A,$A182,'Dual Credit Contact Hours'!$C:$C,$B182)</f>
        <v>0</v>
      </c>
      <c r="L182" s="341">
        <f t="shared" si="18"/>
        <v>0</v>
      </c>
      <c r="M182" s="341">
        <f t="shared" si="19"/>
        <v>0</v>
      </c>
      <c r="N182" s="341">
        <f t="shared" si="14"/>
        <v>0</v>
      </c>
      <c r="O182" s="341">
        <f t="shared" si="15"/>
        <v>0</v>
      </c>
      <c r="P182" s="342">
        <f t="shared" si="16"/>
        <v>0</v>
      </c>
      <c r="Q182" s="342">
        <f t="shared" si="17"/>
        <v>0</v>
      </c>
    </row>
    <row r="183" spans="1:17" x14ac:dyDescent="0.2">
      <c r="A183" s="338">
        <v>3634</v>
      </c>
      <c r="B183" s="339">
        <v>18</v>
      </c>
      <c r="C183" s="340">
        <f t="shared" si="20"/>
        <v>5.1481438816228193</v>
      </c>
      <c r="D183" s="171">
        <f>SUMIFS('Dual Credit Contact Hours'!F:F,'Dual Credit Contact Hours'!$A:$A,$A183,'Dual Credit Contact Hours'!$C:$C,$B183)</f>
        <v>0</v>
      </c>
      <c r="E183" s="171">
        <f>SUMIFS('Dual Credit Contact Hours'!G:G,'Dual Credit Contact Hours'!$A:$A,$A183,'Dual Credit Contact Hours'!$C:$C,$B183)</f>
        <v>0</v>
      </c>
      <c r="F183" s="171">
        <f>SUMIFS('Dual Credit Contact Hours'!H:H,'Dual Credit Contact Hours'!$A:$A,$A183,'Dual Credit Contact Hours'!$C:$C,$B183)</f>
        <v>0</v>
      </c>
      <c r="G183" s="171">
        <f>SUMIFS('Dual Credit Contact Hours'!I:I,'Dual Credit Contact Hours'!$A:$A,$A183,'Dual Credit Contact Hours'!$C:$C,$B183)</f>
        <v>0</v>
      </c>
      <c r="H183" s="171">
        <f>SUMIFS('Dual Credit Contact Hours'!J:J,'Dual Credit Contact Hours'!$A:$A,$A183,'Dual Credit Contact Hours'!$C:$C,$B183)</f>
        <v>0</v>
      </c>
      <c r="I183" s="171">
        <f>SUMIFS('Dual Credit Contact Hours'!K:K,'Dual Credit Contact Hours'!$A:$A,$A183,'Dual Credit Contact Hours'!$C:$C,$B183)</f>
        <v>0</v>
      </c>
      <c r="J183" s="171">
        <f>SUMIFS('Dual Credit Contact Hours'!L:L,'Dual Credit Contact Hours'!$A:$A,$A183,'Dual Credit Contact Hours'!$C:$C,$B183)</f>
        <v>0</v>
      </c>
      <c r="K183" s="171">
        <f>SUMIFS('Dual Credit Contact Hours'!M:M,'Dual Credit Contact Hours'!$A:$A,$A183,'Dual Credit Contact Hours'!$C:$C,$B183)</f>
        <v>0</v>
      </c>
      <c r="L183" s="341">
        <f t="shared" si="18"/>
        <v>0</v>
      </c>
      <c r="M183" s="341">
        <f t="shared" si="19"/>
        <v>0</v>
      </c>
      <c r="N183" s="341">
        <f t="shared" si="14"/>
        <v>0</v>
      </c>
      <c r="O183" s="341">
        <f t="shared" si="15"/>
        <v>0</v>
      </c>
      <c r="P183" s="342">
        <f t="shared" si="16"/>
        <v>0</v>
      </c>
      <c r="Q183" s="342">
        <f t="shared" si="17"/>
        <v>0</v>
      </c>
    </row>
    <row r="184" spans="1:17" x14ac:dyDescent="0.2">
      <c r="A184" s="338">
        <v>3634</v>
      </c>
      <c r="B184" s="339">
        <v>19</v>
      </c>
      <c r="C184" s="340">
        <f t="shared" si="20"/>
        <v>3.7235889993107518</v>
      </c>
      <c r="D184" s="171">
        <f>SUMIFS('Dual Credit Contact Hours'!F:F,'Dual Credit Contact Hours'!$A:$A,$A184,'Dual Credit Contact Hours'!$C:$C,$B184)</f>
        <v>0</v>
      </c>
      <c r="E184" s="171">
        <f>SUMIFS('Dual Credit Contact Hours'!G:G,'Dual Credit Contact Hours'!$A:$A,$A184,'Dual Credit Contact Hours'!$C:$C,$B184)</f>
        <v>96</v>
      </c>
      <c r="F184" s="171">
        <f>SUMIFS('Dual Credit Contact Hours'!H:H,'Dual Credit Contact Hours'!$A:$A,$A184,'Dual Credit Contact Hours'!$C:$C,$B184)</f>
        <v>0</v>
      </c>
      <c r="G184" s="171">
        <f>SUMIFS('Dual Credit Contact Hours'!I:I,'Dual Credit Contact Hours'!$A:$A,$A184,'Dual Credit Contact Hours'!$C:$C,$B184)</f>
        <v>0</v>
      </c>
      <c r="H184" s="171">
        <f>SUMIFS('Dual Credit Contact Hours'!J:J,'Dual Credit Contact Hours'!$A:$A,$A184,'Dual Credit Contact Hours'!$C:$C,$B184)</f>
        <v>0</v>
      </c>
      <c r="I184" s="171">
        <f>SUMIFS('Dual Credit Contact Hours'!K:K,'Dual Credit Contact Hours'!$A:$A,$A184,'Dual Credit Contact Hours'!$C:$C,$B184)</f>
        <v>288</v>
      </c>
      <c r="J184" s="171">
        <f>SUMIFS('Dual Credit Contact Hours'!L:L,'Dual Credit Contact Hours'!$A:$A,$A184,'Dual Credit Contact Hours'!$C:$C,$B184)</f>
        <v>0</v>
      </c>
      <c r="K184" s="171">
        <f>SUMIFS('Dual Credit Contact Hours'!M:M,'Dual Credit Contact Hours'!$A:$A,$A184,'Dual Credit Contact Hours'!$C:$C,$B184)</f>
        <v>0</v>
      </c>
      <c r="L184" s="341">
        <f t="shared" si="18"/>
        <v>96</v>
      </c>
      <c r="M184" s="341">
        <f t="shared" si="19"/>
        <v>288</v>
      </c>
      <c r="N184" s="341">
        <f t="shared" si="14"/>
        <v>9.6000000000000014</v>
      </c>
      <c r="O184" s="341">
        <f t="shared" si="15"/>
        <v>28.8</v>
      </c>
      <c r="P184" s="342">
        <f t="shared" si="16"/>
        <v>393.21099832721535</v>
      </c>
      <c r="Q184" s="342">
        <f t="shared" si="17"/>
        <v>1179.6329949816461</v>
      </c>
    </row>
    <row r="185" spans="1:17" x14ac:dyDescent="0.2">
      <c r="A185" s="338">
        <v>3634</v>
      </c>
      <c r="B185" s="339">
        <v>20</v>
      </c>
      <c r="C185" s="340">
        <f t="shared" si="20"/>
        <v>4.7320610199574134</v>
      </c>
      <c r="D185" s="171">
        <f>SUMIFS('Dual Credit Contact Hours'!F:F,'Dual Credit Contact Hours'!$A:$A,$A185,'Dual Credit Contact Hours'!$C:$C,$B185)</f>
        <v>0</v>
      </c>
      <c r="E185" s="171">
        <f>SUMIFS('Dual Credit Contact Hours'!G:G,'Dual Credit Contact Hours'!$A:$A,$A185,'Dual Credit Contact Hours'!$C:$C,$B185)</f>
        <v>0</v>
      </c>
      <c r="F185" s="171">
        <f>SUMIFS('Dual Credit Contact Hours'!H:H,'Dual Credit Contact Hours'!$A:$A,$A185,'Dual Credit Contact Hours'!$C:$C,$B185)</f>
        <v>0</v>
      </c>
      <c r="G185" s="171">
        <f>SUMIFS('Dual Credit Contact Hours'!I:I,'Dual Credit Contact Hours'!$A:$A,$A185,'Dual Credit Contact Hours'!$C:$C,$B185)</f>
        <v>0</v>
      </c>
      <c r="H185" s="171">
        <f>SUMIFS('Dual Credit Contact Hours'!J:J,'Dual Credit Contact Hours'!$A:$A,$A185,'Dual Credit Contact Hours'!$C:$C,$B185)</f>
        <v>6448</v>
      </c>
      <c r="I185" s="171">
        <f>SUMIFS('Dual Credit Contact Hours'!K:K,'Dual Credit Contact Hours'!$A:$A,$A185,'Dual Credit Contact Hours'!$C:$C,$B185)</f>
        <v>0</v>
      </c>
      <c r="J185" s="171">
        <f>SUMIFS('Dual Credit Contact Hours'!L:L,'Dual Credit Contact Hours'!$A:$A,$A185,'Dual Credit Contact Hours'!$C:$C,$B185)</f>
        <v>0</v>
      </c>
      <c r="K185" s="171">
        <f>SUMIFS('Dual Credit Contact Hours'!M:M,'Dual Credit Contact Hours'!$A:$A,$A185,'Dual Credit Contact Hours'!$C:$C,$B185)</f>
        <v>0</v>
      </c>
      <c r="L185" s="341">
        <f t="shared" si="18"/>
        <v>0</v>
      </c>
      <c r="M185" s="341">
        <f t="shared" si="19"/>
        <v>6448</v>
      </c>
      <c r="N185" s="341">
        <f t="shared" si="14"/>
        <v>0</v>
      </c>
      <c r="O185" s="341">
        <f t="shared" si="15"/>
        <v>0</v>
      </c>
      <c r="P185" s="342">
        <f t="shared" si="16"/>
        <v>0</v>
      </c>
      <c r="Q185" s="342">
        <f t="shared" si="17"/>
        <v>30512.329456685402</v>
      </c>
    </row>
    <row r="186" spans="1:17" x14ac:dyDescent="0.2">
      <c r="A186" s="338">
        <v>3634</v>
      </c>
      <c r="B186" s="339">
        <v>21</v>
      </c>
      <c r="C186" s="340">
        <f t="shared" si="20"/>
        <v>5.1164087481059664</v>
      </c>
      <c r="D186" s="171">
        <f>SUMIFS('Dual Credit Contact Hours'!F:F,'Dual Credit Contact Hours'!$A:$A,$A186,'Dual Credit Contact Hours'!$C:$C,$B186)</f>
        <v>0</v>
      </c>
      <c r="E186" s="171">
        <f>SUMIFS('Dual Credit Contact Hours'!G:G,'Dual Credit Contact Hours'!$A:$A,$A186,'Dual Credit Contact Hours'!$C:$C,$B186)</f>
        <v>0</v>
      </c>
      <c r="F186" s="171">
        <f>SUMIFS('Dual Credit Contact Hours'!H:H,'Dual Credit Contact Hours'!$A:$A,$A186,'Dual Credit Contact Hours'!$C:$C,$B186)</f>
        <v>0</v>
      </c>
      <c r="G186" s="171">
        <f>SUMIFS('Dual Credit Contact Hours'!I:I,'Dual Credit Contact Hours'!$A:$A,$A186,'Dual Credit Contact Hours'!$C:$C,$B186)</f>
        <v>0</v>
      </c>
      <c r="H186" s="171">
        <f>SUMIFS('Dual Credit Contact Hours'!J:J,'Dual Credit Contact Hours'!$A:$A,$A186,'Dual Credit Contact Hours'!$C:$C,$B186)</f>
        <v>512</v>
      </c>
      <c r="I186" s="171">
        <f>SUMIFS('Dual Credit Contact Hours'!K:K,'Dual Credit Contact Hours'!$A:$A,$A186,'Dual Credit Contact Hours'!$C:$C,$B186)</f>
        <v>0</v>
      </c>
      <c r="J186" s="171">
        <f>SUMIFS('Dual Credit Contact Hours'!L:L,'Dual Credit Contact Hours'!$A:$A,$A186,'Dual Credit Contact Hours'!$C:$C,$B186)</f>
        <v>0</v>
      </c>
      <c r="K186" s="171">
        <f>SUMIFS('Dual Credit Contact Hours'!M:M,'Dual Credit Contact Hours'!$A:$A,$A186,'Dual Credit Contact Hours'!$C:$C,$B186)</f>
        <v>0</v>
      </c>
      <c r="L186" s="341">
        <f t="shared" si="18"/>
        <v>0</v>
      </c>
      <c r="M186" s="341">
        <f t="shared" si="19"/>
        <v>512</v>
      </c>
      <c r="N186" s="341">
        <f t="shared" si="14"/>
        <v>0</v>
      </c>
      <c r="O186" s="341">
        <f t="shared" si="15"/>
        <v>0</v>
      </c>
      <c r="P186" s="342">
        <f t="shared" si="16"/>
        <v>0</v>
      </c>
      <c r="Q186" s="342">
        <f t="shared" si="17"/>
        <v>2619.6012790302548</v>
      </c>
    </row>
    <row r="187" spans="1:17" x14ac:dyDescent="0.2">
      <c r="A187" s="338">
        <v>3634</v>
      </c>
      <c r="B187" s="339">
        <v>22</v>
      </c>
      <c r="C187" s="340">
        <f t="shared" si="20"/>
        <v>5.5324916097713723</v>
      </c>
      <c r="D187" s="171">
        <f>SUMIFS('Dual Credit Contact Hours'!F:F,'Dual Credit Contact Hours'!$A:$A,$A187,'Dual Credit Contact Hours'!$C:$C,$B187)</f>
        <v>0</v>
      </c>
      <c r="E187" s="171">
        <f>SUMIFS('Dual Credit Contact Hours'!G:G,'Dual Credit Contact Hours'!$A:$A,$A187,'Dual Credit Contact Hours'!$C:$C,$B187)</f>
        <v>0</v>
      </c>
      <c r="F187" s="171">
        <f>SUMIFS('Dual Credit Contact Hours'!H:H,'Dual Credit Contact Hours'!$A:$A,$A187,'Dual Credit Contact Hours'!$C:$C,$B187)</f>
        <v>0</v>
      </c>
      <c r="G187" s="171">
        <f>SUMIFS('Dual Credit Contact Hours'!I:I,'Dual Credit Contact Hours'!$A:$A,$A187,'Dual Credit Contact Hours'!$C:$C,$B187)</f>
        <v>0</v>
      </c>
      <c r="H187" s="171">
        <f>SUMIFS('Dual Credit Contact Hours'!J:J,'Dual Credit Contact Hours'!$A:$A,$A187,'Dual Credit Contact Hours'!$C:$C,$B187)</f>
        <v>768</v>
      </c>
      <c r="I187" s="171">
        <f>SUMIFS('Dual Credit Contact Hours'!K:K,'Dual Credit Contact Hours'!$A:$A,$A187,'Dual Credit Contact Hours'!$C:$C,$B187)</f>
        <v>0</v>
      </c>
      <c r="J187" s="171">
        <f>SUMIFS('Dual Credit Contact Hours'!L:L,'Dual Credit Contact Hours'!$A:$A,$A187,'Dual Credit Contact Hours'!$C:$C,$B187)</f>
        <v>0</v>
      </c>
      <c r="K187" s="171">
        <f>SUMIFS('Dual Credit Contact Hours'!M:M,'Dual Credit Contact Hours'!$A:$A,$A187,'Dual Credit Contact Hours'!$C:$C,$B187)</f>
        <v>0</v>
      </c>
      <c r="L187" s="341">
        <f t="shared" si="18"/>
        <v>0</v>
      </c>
      <c r="M187" s="341">
        <f t="shared" si="19"/>
        <v>768</v>
      </c>
      <c r="N187" s="341">
        <f t="shared" si="14"/>
        <v>0</v>
      </c>
      <c r="O187" s="341">
        <f t="shared" si="15"/>
        <v>0</v>
      </c>
      <c r="P187" s="342">
        <f t="shared" si="16"/>
        <v>0</v>
      </c>
      <c r="Q187" s="342">
        <f t="shared" si="17"/>
        <v>4248.9535563044137</v>
      </c>
    </row>
    <row r="188" spans="1:17" x14ac:dyDescent="0.2">
      <c r="A188" s="338">
        <v>3634</v>
      </c>
      <c r="B188" s="339">
        <v>23</v>
      </c>
      <c r="C188" s="340">
        <f t="shared" si="20"/>
        <v>5.4090772016502777</v>
      </c>
      <c r="D188" s="171">
        <f>SUMIFS('Dual Credit Contact Hours'!F:F,'Dual Credit Contact Hours'!$A:$A,$A188,'Dual Credit Contact Hours'!$C:$C,$B188)</f>
        <v>0</v>
      </c>
      <c r="E188" s="171">
        <f>SUMIFS('Dual Credit Contact Hours'!G:G,'Dual Credit Contact Hours'!$A:$A,$A188,'Dual Credit Contact Hours'!$C:$C,$B188)</f>
        <v>0</v>
      </c>
      <c r="F188" s="171">
        <f>SUMIFS('Dual Credit Contact Hours'!H:H,'Dual Credit Contact Hours'!$A:$A,$A188,'Dual Credit Contact Hours'!$C:$C,$B188)</f>
        <v>0</v>
      </c>
      <c r="G188" s="171">
        <f>SUMIFS('Dual Credit Contact Hours'!I:I,'Dual Credit Contact Hours'!$A:$A,$A188,'Dual Credit Contact Hours'!$C:$C,$B188)</f>
        <v>0</v>
      </c>
      <c r="H188" s="171">
        <f>SUMIFS('Dual Credit Contact Hours'!J:J,'Dual Credit Contact Hours'!$A:$A,$A188,'Dual Credit Contact Hours'!$C:$C,$B188)</f>
        <v>0</v>
      </c>
      <c r="I188" s="171">
        <f>SUMIFS('Dual Credit Contact Hours'!K:K,'Dual Credit Contact Hours'!$A:$A,$A188,'Dual Credit Contact Hours'!$C:$C,$B188)</f>
        <v>0</v>
      </c>
      <c r="J188" s="171">
        <f>SUMIFS('Dual Credit Contact Hours'!L:L,'Dual Credit Contact Hours'!$A:$A,$A188,'Dual Credit Contact Hours'!$C:$C,$B188)</f>
        <v>0</v>
      </c>
      <c r="K188" s="171">
        <f>SUMIFS('Dual Credit Contact Hours'!M:M,'Dual Credit Contact Hours'!$A:$A,$A188,'Dual Credit Contact Hours'!$C:$C,$B188)</f>
        <v>0</v>
      </c>
      <c r="L188" s="341">
        <f t="shared" si="18"/>
        <v>0</v>
      </c>
      <c r="M188" s="341">
        <f t="shared" si="19"/>
        <v>0</v>
      </c>
      <c r="N188" s="341">
        <f t="shared" si="14"/>
        <v>0</v>
      </c>
      <c r="O188" s="341">
        <f t="shared" si="15"/>
        <v>0</v>
      </c>
      <c r="P188" s="342">
        <f t="shared" si="16"/>
        <v>0</v>
      </c>
      <c r="Q188" s="342">
        <f t="shared" si="17"/>
        <v>0</v>
      </c>
    </row>
    <row r="189" spans="1:17" x14ac:dyDescent="0.2">
      <c r="A189" s="338">
        <v>3634</v>
      </c>
      <c r="B189" s="339">
        <v>24</v>
      </c>
      <c r="C189" s="340">
        <f t="shared" si="20"/>
        <v>4.2666123950435697</v>
      </c>
      <c r="D189" s="171">
        <f>SUMIFS('Dual Credit Contact Hours'!F:F,'Dual Credit Contact Hours'!$A:$A,$A189,'Dual Credit Contact Hours'!$C:$C,$B189)</f>
        <v>0</v>
      </c>
      <c r="E189" s="171">
        <f>SUMIFS('Dual Credit Contact Hours'!G:G,'Dual Credit Contact Hours'!$A:$A,$A189,'Dual Credit Contact Hours'!$C:$C,$B189)</f>
        <v>0</v>
      </c>
      <c r="F189" s="171">
        <f>SUMIFS('Dual Credit Contact Hours'!H:H,'Dual Credit Contact Hours'!$A:$A,$A189,'Dual Credit Contact Hours'!$C:$C,$B189)</f>
        <v>0</v>
      </c>
      <c r="G189" s="171">
        <f>SUMIFS('Dual Credit Contact Hours'!I:I,'Dual Credit Contact Hours'!$A:$A,$A189,'Dual Credit Contact Hours'!$C:$C,$B189)</f>
        <v>0</v>
      </c>
      <c r="H189" s="171">
        <f>SUMIFS('Dual Credit Contact Hours'!J:J,'Dual Credit Contact Hours'!$A:$A,$A189,'Dual Credit Contact Hours'!$C:$C,$B189)</f>
        <v>0</v>
      </c>
      <c r="I189" s="171">
        <f>SUMIFS('Dual Credit Contact Hours'!K:K,'Dual Credit Contact Hours'!$A:$A,$A189,'Dual Credit Contact Hours'!$C:$C,$B189)</f>
        <v>0</v>
      </c>
      <c r="J189" s="171">
        <f>SUMIFS('Dual Credit Contact Hours'!L:L,'Dual Credit Contact Hours'!$A:$A,$A189,'Dual Credit Contact Hours'!$C:$C,$B189)</f>
        <v>0</v>
      </c>
      <c r="K189" s="171">
        <f>SUMIFS('Dual Credit Contact Hours'!M:M,'Dual Credit Contact Hours'!$A:$A,$A189,'Dual Credit Contact Hours'!$C:$C,$B189)</f>
        <v>0</v>
      </c>
      <c r="L189" s="341">
        <f t="shared" si="18"/>
        <v>0</v>
      </c>
      <c r="M189" s="341">
        <f t="shared" si="19"/>
        <v>0</v>
      </c>
      <c r="N189" s="341">
        <f t="shared" si="14"/>
        <v>0</v>
      </c>
      <c r="O189" s="341">
        <f t="shared" si="15"/>
        <v>0</v>
      </c>
      <c r="P189" s="342">
        <f t="shared" si="16"/>
        <v>0</v>
      </c>
      <c r="Q189" s="342">
        <f t="shared" si="17"/>
        <v>0</v>
      </c>
    </row>
    <row r="190" spans="1:17" x14ac:dyDescent="0.2">
      <c r="A190" s="338">
        <v>3634</v>
      </c>
      <c r="B190" s="339">
        <v>25</v>
      </c>
      <c r="C190" s="340">
        <f t="shared" si="20"/>
        <v>3.4168160419811726</v>
      </c>
      <c r="D190" s="171">
        <f>SUMIFS('Dual Credit Contact Hours'!F:F,'Dual Credit Contact Hours'!$A:$A,$A190,'Dual Credit Contact Hours'!$C:$C,$B190)</f>
        <v>336</v>
      </c>
      <c r="E190" s="171">
        <f>SUMIFS('Dual Credit Contact Hours'!G:G,'Dual Credit Contact Hours'!$A:$A,$A190,'Dual Credit Contact Hours'!$C:$C,$B190)</f>
        <v>0</v>
      </c>
      <c r="F190" s="171">
        <f>SUMIFS('Dual Credit Contact Hours'!H:H,'Dual Credit Contact Hours'!$A:$A,$A190,'Dual Credit Contact Hours'!$C:$C,$B190)</f>
        <v>0</v>
      </c>
      <c r="G190" s="171">
        <f>SUMIFS('Dual Credit Contact Hours'!I:I,'Dual Credit Contact Hours'!$A:$A,$A190,'Dual Credit Contact Hours'!$C:$C,$B190)</f>
        <v>0</v>
      </c>
      <c r="H190" s="171">
        <f>SUMIFS('Dual Credit Contact Hours'!J:J,'Dual Credit Contact Hours'!$A:$A,$A190,'Dual Credit Contact Hours'!$C:$C,$B190)</f>
        <v>0</v>
      </c>
      <c r="I190" s="171">
        <f>SUMIFS('Dual Credit Contact Hours'!K:K,'Dual Credit Contact Hours'!$A:$A,$A190,'Dual Credit Contact Hours'!$C:$C,$B190)</f>
        <v>0</v>
      </c>
      <c r="J190" s="171">
        <f>SUMIFS('Dual Credit Contact Hours'!L:L,'Dual Credit Contact Hours'!$A:$A,$A190,'Dual Credit Contact Hours'!$C:$C,$B190)</f>
        <v>0</v>
      </c>
      <c r="K190" s="171">
        <f>SUMIFS('Dual Credit Contact Hours'!M:M,'Dual Credit Contact Hours'!$A:$A,$A190,'Dual Credit Contact Hours'!$C:$C,$B190)</f>
        <v>0</v>
      </c>
      <c r="L190" s="341">
        <f t="shared" si="18"/>
        <v>336</v>
      </c>
      <c r="M190" s="341">
        <f t="shared" si="19"/>
        <v>0</v>
      </c>
      <c r="N190" s="341">
        <f t="shared" si="14"/>
        <v>0</v>
      </c>
      <c r="O190" s="341">
        <f t="shared" si="15"/>
        <v>0</v>
      </c>
      <c r="P190" s="342">
        <f t="shared" si="16"/>
        <v>1148.0501901056739</v>
      </c>
      <c r="Q190" s="342">
        <f t="shared" si="17"/>
        <v>0</v>
      </c>
    </row>
    <row r="191" spans="1:17" x14ac:dyDescent="0.2">
      <c r="A191" s="338">
        <v>3634</v>
      </c>
      <c r="B191" s="339">
        <v>26</v>
      </c>
      <c r="C191" s="340">
        <f t="shared" si="20"/>
        <v>4.5557547226415638</v>
      </c>
      <c r="D191" s="171">
        <f>SUMIFS('Dual Credit Contact Hours'!F:F,'Dual Credit Contact Hours'!$A:$A,$A191,'Dual Credit Contact Hours'!$C:$C,$B191)</f>
        <v>0</v>
      </c>
      <c r="E191" s="171">
        <f>SUMIFS('Dual Credit Contact Hours'!G:G,'Dual Credit Contact Hours'!$A:$A,$A191,'Dual Credit Contact Hours'!$C:$C,$B191)</f>
        <v>0</v>
      </c>
      <c r="F191" s="171">
        <f>SUMIFS('Dual Credit Contact Hours'!H:H,'Dual Credit Contact Hours'!$A:$A,$A191,'Dual Credit Contact Hours'!$C:$C,$B191)</f>
        <v>0</v>
      </c>
      <c r="G191" s="171">
        <f>SUMIFS('Dual Credit Contact Hours'!I:I,'Dual Credit Contact Hours'!$A:$A,$A191,'Dual Credit Contact Hours'!$C:$C,$B191)</f>
        <v>0</v>
      </c>
      <c r="H191" s="171">
        <f>SUMIFS('Dual Credit Contact Hours'!J:J,'Dual Credit Contact Hours'!$A:$A,$A191,'Dual Credit Contact Hours'!$C:$C,$B191)</f>
        <v>5856</v>
      </c>
      <c r="I191" s="171">
        <f>SUMIFS('Dual Credit Contact Hours'!K:K,'Dual Credit Contact Hours'!$A:$A,$A191,'Dual Credit Contact Hours'!$C:$C,$B191)</f>
        <v>0</v>
      </c>
      <c r="J191" s="171">
        <f>SUMIFS('Dual Credit Contact Hours'!L:L,'Dual Credit Contact Hours'!$A:$A,$A191,'Dual Credit Contact Hours'!$C:$C,$B191)</f>
        <v>0</v>
      </c>
      <c r="K191" s="171">
        <f>SUMIFS('Dual Credit Contact Hours'!M:M,'Dual Credit Contact Hours'!$A:$A,$A191,'Dual Credit Contact Hours'!$C:$C,$B191)</f>
        <v>0</v>
      </c>
      <c r="L191" s="341">
        <f t="shared" si="18"/>
        <v>0</v>
      </c>
      <c r="M191" s="341">
        <f t="shared" si="19"/>
        <v>5856</v>
      </c>
      <c r="N191" s="341">
        <f t="shared" si="14"/>
        <v>0</v>
      </c>
      <c r="O191" s="341">
        <f t="shared" si="15"/>
        <v>0</v>
      </c>
      <c r="P191" s="342">
        <f t="shared" si="16"/>
        <v>0</v>
      </c>
      <c r="Q191" s="342">
        <f t="shared" si="17"/>
        <v>26678.499655788997</v>
      </c>
    </row>
    <row r="192" spans="1:17" x14ac:dyDescent="0.2">
      <c r="A192" s="338">
        <v>3634</v>
      </c>
      <c r="B192" s="339">
        <v>27</v>
      </c>
      <c r="C192" s="340">
        <f t="shared" si="20"/>
        <v>0</v>
      </c>
      <c r="D192" s="171">
        <f>SUMIFS('Dual Credit Contact Hours'!F:F,'Dual Credit Contact Hours'!$A:$A,$A192,'Dual Credit Contact Hours'!$C:$C,$B192)</f>
        <v>0</v>
      </c>
      <c r="E192" s="171">
        <f>SUMIFS('Dual Credit Contact Hours'!G:G,'Dual Credit Contact Hours'!$A:$A,$A192,'Dual Credit Contact Hours'!$C:$C,$B192)</f>
        <v>0</v>
      </c>
      <c r="F192" s="171">
        <f>SUMIFS('Dual Credit Contact Hours'!H:H,'Dual Credit Contact Hours'!$A:$A,$A192,'Dual Credit Contact Hours'!$C:$C,$B192)</f>
        <v>0</v>
      </c>
      <c r="G192" s="171">
        <f>SUMIFS('Dual Credit Contact Hours'!I:I,'Dual Credit Contact Hours'!$A:$A,$A192,'Dual Credit Contact Hours'!$C:$C,$B192)</f>
        <v>0</v>
      </c>
      <c r="H192" s="171">
        <f>SUMIFS('Dual Credit Contact Hours'!J:J,'Dual Credit Contact Hours'!$A:$A,$A192,'Dual Credit Contact Hours'!$C:$C,$B192)</f>
        <v>0</v>
      </c>
      <c r="I192" s="171">
        <f>SUMIFS('Dual Credit Contact Hours'!K:K,'Dual Credit Contact Hours'!$A:$A,$A192,'Dual Credit Contact Hours'!$C:$C,$B192)</f>
        <v>0</v>
      </c>
      <c r="J192" s="171">
        <f>SUMIFS('Dual Credit Contact Hours'!L:L,'Dual Credit Contact Hours'!$A:$A,$A192,'Dual Credit Contact Hours'!$C:$C,$B192)</f>
        <v>0</v>
      </c>
      <c r="K192" s="171">
        <f>SUMIFS('Dual Credit Contact Hours'!M:M,'Dual Credit Contact Hours'!$A:$A,$A192,'Dual Credit Contact Hours'!$C:$C,$B192)</f>
        <v>0</v>
      </c>
      <c r="L192" s="341">
        <f t="shared" si="18"/>
        <v>0</v>
      </c>
      <c r="M192" s="341">
        <f t="shared" si="19"/>
        <v>0</v>
      </c>
      <c r="N192" s="341">
        <f t="shared" si="14"/>
        <v>0</v>
      </c>
      <c r="O192" s="341">
        <f t="shared" si="15"/>
        <v>0</v>
      </c>
      <c r="P192" s="342">
        <f t="shared" si="16"/>
        <v>0</v>
      </c>
      <c r="Q192" s="342">
        <f t="shared" si="17"/>
        <v>0</v>
      </c>
    </row>
    <row r="193" spans="1:17" x14ac:dyDescent="0.2">
      <c r="A193" s="338">
        <v>203634</v>
      </c>
      <c r="B193" s="339">
        <v>1</v>
      </c>
      <c r="C193" s="340">
        <f t="shared" si="20"/>
        <v>3.8752124150023826</v>
      </c>
      <c r="D193" s="171">
        <f>SUMIFS('Dual Credit Contact Hours'!F:F,'Dual Credit Contact Hours'!$A:$A,$A193,'Dual Credit Contact Hours'!$C:$C,$B193)</f>
        <v>0</v>
      </c>
      <c r="E193" s="171">
        <f>SUMIFS('Dual Credit Contact Hours'!G:G,'Dual Credit Contact Hours'!$A:$A,$A193,'Dual Credit Contact Hours'!$C:$C,$B193)</f>
        <v>0</v>
      </c>
      <c r="F193" s="171">
        <f>SUMIFS('Dual Credit Contact Hours'!H:H,'Dual Credit Contact Hours'!$A:$A,$A193,'Dual Credit Contact Hours'!$C:$C,$B193)</f>
        <v>0</v>
      </c>
      <c r="G193" s="171">
        <f>SUMIFS('Dual Credit Contact Hours'!I:I,'Dual Credit Contact Hours'!$A:$A,$A193,'Dual Credit Contact Hours'!$C:$C,$B193)</f>
        <v>0</v>
      </c>
      <c r="H193" s="171">
        <f>SUMIFS('Dual Credit Contact Hours'!J:J,'Dual Credit Contact Hours'!$A:$A,$A193,'Dual Credit Contact Hours'!$C:$C,$B193)</f>
        <v>0</v>
      </c>
      <c r="I193" s="171">
        <f>SUMIFS('Dual Credit Contact Hours'!K:K,'Dual Credit Contact Hours'!$A:$A,$A193,'Dual Credit Contact Hours'!$C:$C,$B193)</f>
        <v>0</v>
      </c>
      <c r="J193" s="171">
        <f>SUMIFS('Dual Credit Contact Hours'!L:L,'Dual Credit Contact Hours'!$A:$A,$A193,'Dual Credit Contact Hours'!$C:$C,$B193)</f>
        <v>0</v>
      </c>
      <c r="K193" s="171">
        <f>SUMIFS('Dual Credit Contact Hours'!M:M,'Dual Credit Contact Hours'!$A:$A,$A193,'Dual Credit Contact Hours'!$C:$C,$B193)</f>
        <v>0</v>
      </c>
      <c r="L193" s="341">
        <f t="shared" si="18"/>
        <v>0</v>
      </c>
      <c r="M193" s="341">
        <f t="shared" si="19"/>
        <v>0</v>
      </c>
      <c r="N193" s="341">
        <f t="shared" si="14"/>
        <v>0</v>
      </c>
      <c r="O193" s="341">
        <f t="shared" si="15"/>
        <v>0</v>
      </c>
      <c r="P193" s="342">
        <f t="shared" si="16"/>
        <v>0</v>
      </c>
      <c r="Q193" s="342">
        <f t="shared" si="17"/>
        <v>0</v>
      </c>
    </row>
    <row r="194" spans="1:17" x14ac:dyDescent="0.2">
      <c r="A194" s="338">
        <v>203634</v>
      </c>
      <c r="B194" s="339">
        <v>2</v>
      </c>
      <c r="C194" s="340">
        <f t="shared" si="20"/>
        <v>4.4640754480373213</v>
      </c>
      <c r="D194" s="171">
        <f>SUMIFS('Dual Credit Contact Hours'!F:F,'Dual Credit Contact Hours'!$A:$A,$A194,'Dual Credit Contact Hours'!$C:$C,$B194)</f>
        <v>0</v>
      </c>
      <c r="E194" s="171">
        <f>SUMIFS('Dual Credit Contact Hours'!G:G,'Dual Credit Contact Hours'!$A:$A,$A194,'Dual Credit Contact Hours'!$C:$C,$B194)</f>
        <v>0</v>
      </c>
      <c r="F194" s="171">
        <f>SUMIFS('Dual Credit Contact Hours'!H:H,'Dual Credit Contact Hours'!$A:$A,$A194,'Dual Credit Contact Hours'!$C:$C,$B194)</f>
        <v>0</v>
      </c>
      <c r="G194" s="171">
        <f>SUMIFS('Dual Credit Contact Hours'!I:I,'Dual Credit Contact Hours'!$A:$A,$A194,'Dual Credit Contact Hours'!$C:$C,$B194)</f>
        <v>0</v>
      </c>
      <c r="H194" s="171">
        <f>SUMIFS('Dual Credit Contact Hours'!J:J,'Dual Credit Contact Hours'!$A:$A,$A194,'Dual Credit Contact Hours'!$C:$C,$B194)</f>
        <v>528</v>
      </c>
      <c r="I194" s="171">
        <f>SUMIFS('Dual Credit Contact Hours'!K:K,'Dual Credit Contact Hours'!$A:$A,$A194,'Dual Credit Contact Hours'!$C:$C,$B194)</f>
        <v>0</v>
      </c>
      <c r="J194" s="171">
        <f>SUMIFS('Dual Credit Contact Hours'!L:L,'Dual Credit Contact Hours'!$A:$A,$A194,'Dual Credit Contact Hours'!$C:$C,$B194)</f>
        <v>0</v>
      </c>
      <c r="K194" s="171">
        <f>SUMIFS('Dual Credit Contact Hours'!M:M,'Dual Credit Contact Hours'!$A:$A,$A194,'Dual Credit Contact Hours'!$C:$C,$B194)</f>
        <v>0</v>
      </c>
      <c r="L194" s="341">
        <f t="shared" si="18"/>
        <v>0</v>
      </c>
      <c r="M194" s="341">
        <f t="shared" si="19"/>
        <v>528</v>
      </c>
      <c r="N194" s="341">
        <f t="shared" si="14"/>
        <v>0</v>
      </c>
      <c r="O194" s="341">
        <f t="shared" si="15"/>
        <v>0</v>
      </c>
      <c r="P194" s="342">
        <f t="shared" si="16"/>
        <v>0</v>
      </c>
      <c r="Q194" s="342">
        <f t="shared" si="17"/>
        <v>2357.0318365637058</v>
      </c>
    </row>
    <row r="195" spans="1:17" x14ac:dyDescent="0.2">
      <c r="A195" s="338">
        <v>203634</v>
      </c>
      <c r="B195" s="339">
        <v>3</v>
      </c>
      <c r="C195" s="340">
        <f t="shared" si="20"/>
        <v>3.7659025106665558</v>
      </c>
      <c r="D195" s="171">
        <f>SUMIFS('Dual Credit Contact Hours'!F:F,'Dual Credit Contact Hours'!$A:$A,$A195,'Dual Credit Contact Hours'!$C:$C,$B195)</f>
        <v>0</v>
      </c>
      <c r="E195" s="171">
        <f>SUMIFS('Dual Credit Contact Hours'!G:G,'Dual Credit Contact Hours'!$A:$A,$A195,'Dual Credit Contact Hours'!$C:$C,$B195)</f>
        <v>0</v>
      </c>
      <c r="F195" s="171">
        <f>SUMIFS('Dual Credit Contact Hours'!H:H,'Dual Credit Contact Hours'!$A:$A,$A195,'Dual Credit Contact Hours'!$C:$C,$B195)</f>
        <v>0</v>
      </c>
      <c r="G195" s="171">
        <f>SUMIFS('Dual Credit Contact Hours'!I:I,'Dual Credit Contact Hours'!$A:$A,$A195,'Dual Credit Contact Hours'!$C:$C,$B195)</f>
        <v>0</v>
      </c>
      <c r="H195" s="171">
        <f>SUMIFS('Dual Credit Contact Hours'!J:J,'Dual Credit Contact Hours'!$A:$A,$A195,'Dual Credit Contact Hours'!$C:$C,$B195)</f>
        <v>0</v>
      </c>
      <c r="I195" s="171">
        <f>SUMIFS('Dual Credit Contact Hours'!K:K,'Dual Credit Contact Hours'!$A:$A,$A195,'Dual Credit Contact Hours'!$C:$C,$B195)</f>
        <v>0</v>
      </c>
      <c r="J195" s="171">
        <f>SUMIFS('Dual Credit Contact Hours'!L:L,'Dual Credit Contact Hours'!$A:$A,$A195,'Dual Credit Contact Hours'!$C:$C,$B195)</f>
        <v>0</v>
      </c>
      <c r="K195" s="171">
        <f>SUMIFS('Dual Credit Contact Hours'!M:M,'Dual Credit Contact Hours'!$A:$A,$A195,'Dual Credit Contact Hours'!$C:$C,$B195)</f>
        <v>0</v>
      </c>
      <c r="L195" s="341">
        <f t="shared" si="18"/>
        <v>0</v>
      </c>
      <c r="M195" s="341">
        <f t="shared" si="19"/>
        <v>0</v>
      </c>
      <c r="N195" s="341">
        <f t="shared" si="14"/>
        <v>0</v>
      </c>
      <c r="O195" s="341">
        <f t="shared" si="15"/>
        <v>0</v>
      </c>
      <c r="P195" s="342">
        <f t="shared" si="16"/>
        <v>0</v>
      </c>
      <c r="Q195" s="342">
        <f t="shared" si="17"/>
        <v>0</v>
      </c>
    </row>
    <row r="196" spans="1:17" x14ac:dyDescent="0.2">
      <c r="A196" s="338">
        <v>203634</v>
      </c>
      <c r="B196" s="339">
        <v>4</v>
      </c>
      <c r="C196" s="340">
        <f t="shared" si="20"/>
        <v>3.8011637701297256</v>
      </c>
      <c r="D196" s="171">
        <f>SUMIFS('Dual Credit Contact Hours'!F:F,'Dual Credit Contact Hours'!$A:$A,$A196,'Dual Credit Contact Hours'!$C:$C,$B196)</f>
        <v>0</v>
      </c>
      <c r="E196" s="171">
        <f>SUMIFS('Dual Credit Contact Hours'!G:G,'Dual Credit Contact Hours'!$A:$A,$A196,'Dual Credit Contact Hours'!$C:$C,$B196)</f>
        <v>0</v>
      </c>
      <c r="F196" s="171">
        <f>SUMIFS('Dual Credit Contact Hours'!H:H,'Dual Credit Contact Hours'!$A:$A,$A196,'Dual Credit Contact Hours'!$C:$C,$B196)</f>
        <v>0</v>
      </c>
      <c r="G196" s="171">
        <f>SUMIFS('Dual Credit Contact Hours'!I:I,'Dual Credit Contact Hours'!$A:$A,$A196,'Dual Credit Contact Hours'!$C:$C,$B196)</f>
        <v>0</v>
      </c>
      <c r="H196" s="171">
        <f>SUMIFS('Dual Credit Contact Hours'!J:J,'Dual Credit Contact Hours'!$A:$A,$A196,'Dual Credit Contact Hours'!$C:$C,$B196)</f>
        <v>0</v>
      </c>
      <c r="I196" s="171">
        <f>SUMIFS('Dual Credit Contact Hours'!K:K,'Dual Credit Contact Hours'!$A:$A,$A196,'Dual Credit Contact Hours'!$C:$C,$B196)</f>
        <v>0</v>
      </c>
      <c r="J196" s="171">
        <f>SUMIFS('Dual Credit Contact Hours'!L:L,'Dual Credit Contact Hours'!$A:$A,$A196,'Dual Credit Contact Hours'!$C:$C,$B196)</f>
        <v>0</v>
      </c>
      <c r="K196" s="171">
        <f>SUMIFS('Dual Credit Contact Hours'!M:M,'Dual Credit Contact Hours'!$A:$A,$A196,'Dual Credit Contact Hours'!$C:$C,$B196)</f>
        <v>0</v>
      </c>
      <c r="L196" s="341">
        <f t="shared" si="18"/>
        <v>0</v>
      </c>
      <c r="M196" s="341">
        <f t="shared" si="19"/>
        <v>0</v>
      </c>
      <c r="N196" s="341">
        <f t="shared" ref="N196:N246" si="21">IF(B196&lt;28,E196+F196,0)*0.1</f>
        <v>0</v>
      </c>
      <c r="O196" s="341">
        <f t="shared" ref="O196:O246" si="22">IF(B196&lt;28,I196+K196,0)*0.1</f>
        <v>0</v>
      </c>
      <c r="P196" s="342">
        <f t="shared" si="16"/>
        <v>0</v>
      </c>
      <c r="Q196" s="342">
        <f t="shared" si="17"/>
        <v>0</v>
      </c>
    </row>
    <row r="197" spans="1:17" x14ac:dyDescent="0.2">
      <c r="A197" s="338">
        <v>203634</v>
      </c>
      <c r="B197" s="339">
        <v>5</v>
      </c>
      <c r="C197" s="340">
        <f t="shared" si="20"/>
        <v>12.98672186028551</v>
      </c>
      <c r="D197" s="171">
        <f>SUMIFS('Dual Credit Contact Hours'!F:F,'Dual Credit Contact Hours'!$A:$A,$A197,'Dual Credit Contact Hours'!$C:$C,$B197)</f>
        <v>0</v>
      </c>
      <c r="E197" s="171">
        <f>SUMIFS('Dual Credit Contact Hours'!G:G,'Dual Credit Contact Hours'!$A:$A,$A197,'Dual Credit Contact Hours'!$C:$C,$B197)</f>
        <v>0</v>
      </c>
      <c r="F197" s="171">
        <f>SUMIFS('Dual Credit Contact Hours'!H:H,'Dual Credit Contact Hours'!$A:$A,$A197,'Dual Credit Contact Hours'!$C:$C,$B197)</f>
        <v>0</v>
      </c>
      <c r="G197" s="171">
        <f>SUMIFS('Dual Credit Contact Hours'!I:I,'Dual Credit Contact Hours'!$A:$A,$A197,'Dual Credit Contact Hours'!$C:$C,$B197)</f>
        <v>0</v>
      </c>
      <c r="H197" s="171">
        <f>SUMIFS('Dual Credit Contact Hours'!J:J,'Dual Credit Contact Hours'!$A:$A,$A197,'Dual Credit Contact Hours'!$C:$C,$B197)</f>
        <v>0</v>
      </c>
      <c r="I197" s="171">
        <f>SUMIFS('Dual Credit Contact Hours'!K:K,'Dual Credit Contact Hours'!$A:$A,$A197,'Dual Credit Contact Hours'!$C:$C,$B197)</f>
        <v>0</v>
      </c>
      <c r="J197" s="171">
        <f>SUMIFS('Dual Credit Contact Hours'!L:L,'Dual Credit Contact Hours'!$A:$A,$A197,'Dual Credit Contact Hours'!$C:$C,$B197)</f>
        <v>0</v>
      </c>
      <c r="K197" s="171">
        <f>SUMIFS('Dual Credit Contact Hours'!M:M,'Dual Credit Contact Hours'!$A:$A,$A197,'Dual Credit Contact Hours'!$C:$C,$B197)</f>
        <v>0</v>
      </c>
      <c r="L197" s="341">
        <f t="shared" si="18"/>
        <v>0</v>
      </c>
      <c r="M197" s="341">
        <f t="shared" si="19"/>
        <v>0</v>
      </c>
      <c r="N197" s="341">
        <f t="shared" si="21"/>
        <v>0</v>
      </c>
      <c r="O197" s="341">
        <f t="shared" si="22"/>
        <v>0</v>
      </c>
      <c r="P197" s="342">
        <f t="shared" ref="P197:P246" si="23">(L197+N197)*C197</f>
        <v>0</v>
      </c>
      <c r="Q197" s="342">
        <f t="shared" ref="Q197:Q246" si="24">(M197+O197)*C197</f>
        <v>0</v>
      </c>
    </row>
    <row r="198" spans="1:17" x14ac:dyDescent="0.2">
      <c r="A198" s="338">
        <v>203634</v>
      </c>
      <c r="B198" s="339">
        <v>6</v>
      </c>
      <c r="C198" s="340">
        <f t="shared" si="20"/>
        <v>4.6262772415679034</v>
      </c>
      <c r="D198" s="171">
        <f>SUMIFS('Dual Credit Contact Hours'!F:F,'Dual Credit Contact Hours'!$A:$A,$A198,'Dual Credit Contact Hours'!$C:$C,$B198)</f>
        <v>0</v>
      </c>
      <c r="E198" s="171">
        <f>SUMIFS('Dual Credit Contact Hours'!G:G,'Dual Credit Contact Hours'!$A:$A,$A198,'Dual Credit Contact Hours'!$C:$C,$B198)</f>
        <v>0</v>
      </c>
      <c r="F198" s="171">
        <f>SUMIFS('Dual Credit Contact Hours'!H:H,'Dual Credit Contact Hours'!$A:$A,$A198,'Dual Credit Contact Hours'!$C:$C,$B198)</f>
        <v>0</v>
      </c>
      <c r="G198" s="171">
        <f>SUMIFS('Dual Credit Contact Hours'!I:I,'Dual Credit Contact Hours'!$A:$A,$A198,'Dual Credit Contact Hours'!$C:$C,$B198)</f>
        <v>0</v>
      </c>
      <c r="H198" s="171">
        <f>SUMIFS('Dual Credit Contact Hours'!J:J,'Dual Credit Contact Hours'!$A:$A,$A198,'Dual Credit Contact Hours'!$C:$C,$B198)</f>
        <v>0</v>
      </c>
      <c r="I198" s="171">
        <f>SUMIFS('Dual Credit Contact Hours'!K:K,'Dual Credit Contact Hours'!$A:$A,$A198,'Dual Credit Contact Hours'!$C:$C,$B198)</f>
        <v>0</v>
      </c>
      <c r="J198" s="171">
        <f>SUMIFS('Dual Credit Contact Hours'!L:L,'Dual Credit Contact Hours'!$A:$A,$A198,'Dual Credit Contact Hours'!$C:$C,$B198)</f>
        <v>0</v>
      </c>
      <c r="K198" s="171">
        <f>SUMIFS('Dual Credit Contact Hours'!M:M,'Dual Credit Contact Hours'!$A:$A,$A198,'Dual Credit Contact Hours'!$C:$C,$B198)</f>
        <v>0</v>
      </c>
      <c r="L198" s="341">
        <f t="shared" si="18"/>
        <v>0</v>
      </c>
      <c r="M198" s="341">
        <f t="shared" si="19"/>
        <v>0</v>
      </c>
      <c r="N198" s="341">
        <f t="shared" si="21"/>
        <v>0</v>
      </c>
      <c r="O198" s="341">
        <f t="shared" si="22"/>
        <v>0</v>
      </c>
      <c r="P198" s="342">
        <f t="shared" si="23"/>
        <v>0</v>
      </c>
      <c r="Q198" s="342">
        <f t="shared" si="24"/>
        <v>0</v>
      </c>
    </row>
    <row r="199" spans="1:17" x14ac:dyDescent="0.2">
      <c r="A199" s="338">
        <v>203634</v>
      </c>
      <c r="B199" s="339">
        <v>7</v>
      </c>
      <c r="C199" s="340">
        <f t="shared" si="20"/>
        <v>4.8660538059174598</v>
      </c>
      <c r="D199" s="171">
        <f>SUMIFS('Dual Credit Contact Hours'!F:F,'Dual Credit Contact Hours'!$A:$A,$A199,'Dual Credit Contact Hours'!$C:$C,$B199)</f>
        <v>0</v>
      </c>
      <c r="E199" s="171">
        <f>SUMIFS('Dual Credit Contact Hours'!G:G,'Dual Credit Contact Hours'!$A:$A,$A199,'Dual Credit Contact Hours'!$C:$C,$B199)</f>
        <v>0</v>
      </c>
      <c r="F199" s="171">
        <f>SUMIFS('Dual Credit Contact Hours'!H:H,'Dual Credit Contact Hours'!$A:$A,$A199,'Dual Credit Contact Hours'!$C:$C,$B199)</f>
        <v>0</v>
      </c>
      <c r="G199" s="171">
        <f>SUMIFS('Dual Credit Contact Hours'!I:I,'Dual Credit Contact Hours'!$A:$A,$A199,'Dual Credit Contact Hours'!$C:$C,$B199)</f>
        <v>0</v>
      </c>
      <c r="H199" s="171">
        <f>SUMIFS('Dual Credit Contact Hours'!J:J,'Dual Credit Contact Hours'!$A:$A,$A199,'Dual Credit Contact Hours'!$C:$C,$B199)</f>
        <v>0</v>
      </c>
      <c r="I199" s="171">
        <f>SUMIFS('Dual Credit Contact Hours'!K:K,'Dual Credit Contact Hours'!$A:$A,$A199,'Dual Credit Contact Hours'!$C:$C,$B199)</f>
        <v>96</v>
      </c>
      <c r="J199" s="171">
        <f>SUMIFS('Dual Credit Contact Hours'!L:L,'Dual Credit Contact Hours'!$A:$A,$A199,'Dual Credit Contact Hours'!$C:$C,$B199)</f>
        <v>0</v>
      </c>
      <c r="K199" s="171">
        <f>SUMIFS('Dual Credit Contact Hours'!M:M,'Dual Credit Contact Hours'!$A:$A,$A199,'Dual Credit Contact Hours'!$C:$C,$B199)</f>
        <v>0</v>
      </c>
      <c r="L199" s="341">
        <f t="shared" si="18"/>
        <v>0</v>
      </c>
      <c r="M199" s="341">
        <f t="shared" si="19"/>
        <v>96</v>
      </c>
      <c r="N199" s="341">
        <f t="shared" si="21"/>
        <v>0</v>
      </c>
      <c r="O199" s="341">
        <f t="shared" si="22"/>
        <v>9.6000000000000014</v>
      </c>
      <c r="P199" s="342">
        <f t="shared" si="23"/>
        <v>0</v>
      </c>
      <c r="Q199" s="342">
        <f t="shared" si="24"/>
        <v>513.85528190488378</v>
      </c>
    </row>
    <row r="200" spans="1:17" x14ac:dyDescent="0.2">
      <c r="A200" s="338">
        <v>203634</v>
      </c>
      <c r="B200" s="339">
        <v>8</v>
      </c>
      <c r="C200" s="340">
        <f t="shared" si="20"/>
        <v>4.8942628134879955</v>
      </c>
      <c r="D200" s="171">
        <f>SUMIFS('Dual Credit Contact Hours'!F:F,'Dual Credit Contact Hours'!$A:$A,$A200,'Dual Credit Contact Hours'!$C:$C,$B200)</f>
        <v>0</v>
      </c>
      <c r="E200" s="171">
        <f>SUMIFS('Dual Credit Contact Hours'!G:G,'Dual Credit Contact Hours'!$A:$A,$A200,'Dual Credit Contact Hours'!$C:$C,$B200)</f>
        <v>0</v>
      </c>
      <c r="F200" s="171">
        <f>SUMIFS('Dual Credit Contact Hours'!H:H,'Dual Credit Contact Hours'!$A:$A,$A200,'Dual Credit Contact Hours'!$C:$C,$B200)</f>
        <v>0</v>
      </c>
      <c r="G200" s="171">
        <f>SUMIFS('Dual Credit Contact Hours'!I:I,'Dual Credit Contact Hours'!$A:$A,$A200,'Dual Credit Contact Hours'!$C:$C,$B200)</f>
        <v>0</v>
      </c>
      <c r="H200" s="171">
        <f>SUMIFS('Dual Credit Contact Hours'!J:J,'Dual Credit Contact Hours'!$A:$A,$A200,'Dual Credit Contact Hours'!$C:$C,$B200)</f>
        <v>0</v>
      </c>
      <c r="I200" s="171">
        <f>SUMIFS('Dual Credit Contact Hours'!K:K,'Dual Credit Contact Hours'!$A:$A,$A200,'Dual Credit Contact Hours'!$C:$C,$B200)</f>
        <v>0</v>
      </c>
      <c r="J200" s="171">
        <f>SUMIFS('Dual Credit Contact Hours'!L:L,'Dual Credit Contact Hours'!$A:$A,$A200,'Dual Credit Contact Hours'!$C:$C,$B200)</f>
        <v>0</v>
      </c>
      <c r="K200" s="171">
        <f>SUMIFS('Dual Credit Contact Hours'!M:M,'Dual Credit Contact Hours'!$A:$A,$A200,'Dual Credit Contact Hours'!$C:$C,$B200)</f>
        <v>0</v>
      </c>
      <c r="L200" s="341">
        <f t="shared" si="18"/>
        <v>0</v>
      </c>
      <c r="M200" s="341">
        <f t="shared" si="19"/>
        <v>0</v>
      </c>
      <c r="N200" s="341">
        <f t="shared" si="21"/>
        <v>0</v>
      </c>
      <c r="O200" s="341">
        <f t="shared" si="22"/>
        <v>0</v>
      </c>
      <c r="P200" s="342">
        <f t="shared" si="23"/>
        <v>0</v>
      </c>
      <c r="Q200" s="342">
        <f t="shared" si="24"/>
        <v>0</v>
      </c>
    </row>
    <row r="201" spans="1:17" x14ac:dyDescent="0.2">
      <c r="A201" s="338">
        <v>203634</v>
      </c>
      <c r="B201" s="339">
        <v>9</v>
      </c>
      <c r="C201" s="340">
        <f t="shared" si="20"/>
        <v>4.3759222993793969</v>
      </c>
      <c r="D201" s="171">
        <f>SUMIFS('Dual Credit Contact Hours'!F:F,'Dual Credit Contact Hours'!$A:$A,$A201,'Dual Credit Contact Hours'!$C:$C,$B201)</f>
        <v>0</v>
      </c>
      <c r="E201" s="171">
        <f>SUMIFS('Dual Credit Contact Hours'!G:G,'Dual Credit Contact Hours'!$A:$A,$A201,'Dual Credit Contact Hours'!$C:$C,$B201)</f>
        <v>0</v>
      </c>
      <c r="F201" s="171">
        <f>SUMIFS('Dual Credit Contact Hours'!H:H,'Dual Credit Contact Hours'!$A:$A,$A201,'Dual Credit Contact Hours'!$C:$C,$B201)</f>
        <v>0</v>
      </c>
      <c r="G201" s="171">
        <f>SUMIFS('Dual Credit Contact Hours'!I:I,'Dual Credit Contact Hours'!$A:$A,$A201,'Dual Credit Contact Hours'!$C:$C,$B201)</f>
        <v>0</v>
      </c>
      <c r="H201" s="171">
        <f>SUMIFS('Dual Credit Contact Hours'!J:J,'Dual Credit Contact Hours'!$A:$A,$A201,'Dual Credit Contact Hours'!$C:$C,$B201)</f>
        <v>0</v>
      </c>
      <c r="I201" s="171">
        <f>SUMIFS('Dual Credit Contact Hours'!K:K,'Dual Credit Contact Hours'!$A:$A,$A201,'Dual Credit Contact Hours'!$C:$C,$B201)</f>
        <v>0</v>
      </c>
      <c r="J201" s="171">
        <f>SUMIFS('Dual Credit Contact Hours'!L:L,'Dual Credit Contact Hours'!$A:$A,$A201,'Dual Credit Contact Hours'!$C:$C,$B201)</f>
        <v>0</v>
      </c>
      <c r="K201" s="171">
        <f>SUMIFS('Dual Credit Contact Hours'!M:M,'Dual Credit Contact Hours'!$A:$A,$A201,'Dual Credit Contact Hours'!$C:$C,$B201)</f>
        <v>0</v>
      </c>
      <c r="L201" s="341">
        <f t="shared" si="18"/>
        <v>0</v>
      </c>
      <c r="M201" s="341">
        <f t="shared" si="19"/>
        <v>0</v>
      </c>
      <c r="N201" s="341">
        <f t="shared" si="21"/>
        <v>0</v>
      </c>
      <c r="O201" s="341">
        <f t="shared" si="22"/>
        <v>0</v>
      </c>
      <c r="P201" s="342">
        <f t="shared" si="23"/>
        <v>0</v>
      </c>
      <c r="Q201" s="342">
        <f t="shared" si="24"/>
        <v>0</v>
      </c>
    </row>
    <row r="202" spans="1:17" x14ac:dyDescent="0.2">
      <c r="A202" s="338">
        <v>203634</v>
      </c>
      <c r="B202" s="339">
        <v>10</v>
      </c>
      <c r="C202" s="340">
        <f t="shared" si="20"/>
        <v>6.2553474287663571</v>
      </c>
      <c r="D202" s="171">
        <f>SUMIFS('Dual Credit Contact Hours'!F:F,'Dual Credit Contact Hours'!$A:$A,$A202,'Dual Credit Contact Hours'!$C:$C,$B202)</f>
        <v>0</v>
      </c>
      <c r="E202" s="171">
        <f>SUMIFS('Dual Credit Contact Hours'!G:G,'Dual Credit Contact Hours'!$A:$A,$A202,'Dual Credit Contact Hours'!$C:$C,$B202)</f>
        <v>0</v>
      </c>
      <c r="F202" s="171">
        <f>SUMIFS('Dual Credit Contact Hours'!H:H,'Dual Credit Contact Hours'!$A:$A,$A202,'Dual Credit Contact Hours'!$C:$C,$B202)</f>
        <v>0</v>
      </c>
      <c r="G202" s="171">
        <f>SUMIFS('Dual Credit Contact Hours'!I:I,'Dual Credit Contact Hours'!$A:$A,$A202,'Dual Credit Contact Hours'!$C:$C,$B202)</f>
        <v>0</v>
      </c>
      <c r="H202" s="171">
        <f>SUMIFS('Dual Credit Contact Hours'!J:J,'Dual Credit Contact Hours'!$A:$A,$A202,'Dual Credit Contact Hours'!$C:$C,$B202)</f>
        <v>0</v>
      </c>
      <c r="I202" s="171">
        <f>SUMIFS('Dual Credit Contact Hours'!K:K,'Dual Credit Contact Hours'!$A:$A,$A202,'Dual Credit Contact Hours'!$C:$C,$B202)</f>
        <v>0</v>
      </c>
      <c r="J202" s="171">
        <f>SUMIFS('Dual Credit Contact Hours'!L:L,'Dual Credit Contact Hours'!$A:$A,$A202,'Dual Credit Contact Hours'!$C:$C,$B202)</f>
        <v>0</v>
      </c>
      <c r="K202" s="171">
        <f>SUMIFS('Dual Credit Contact Hours'!M:M,'Dual Credit Contact Hours'!$A:$A,$A202,'Dual Credit Contact Hours'!$C:$C,$B202)</f>
        <v>0</v>
      </c>
      <c r="L202" s="341">
        <f t="shared" si="18"/>
        <v>0</v>
      </c>
      <c r="M202" s="341">
        <f t="shared" si="19"/>
        <v>0</v>
      </c>
      <c r="N202" s="341">
        <f t="shared" si="21"/>
        <v>0</v>
      </c>
      <c r="O202" s="341">
        <f t="shared" si="22"/>
        <v>0</v>
      </c>
      <c r="P202" s="342">
        <f t="shared" si="23"/>
        <v>0</v>
      </c>
      <c r="Q202" s="342">
        <f t="shared" si="24"/>
        <v>0</v>
      </c>
    </row>
    <row r="203" spans="1:17" x14ac:dyDescent="0.2">
      <c r="A203" s="338">
        <v>203634</v>
      </c>
      <c r="B203" s="339">
        <v>11</v>
      </c>
      <c r="C203" s="340">
        <f t="shared" si="20"/>
        <v>4.4605493220910049</v>
      </c>
      <c r="D203" s="171">
        <f>SUMIFS('Dual Credit Contact Hours'!F:F,'Dual Credit Contact Hours'!$A:$A,$A203,'Dual Credit Contact Hours'!$C:$C,$B203)</f>
        <v>0</v>
      </c>
      <c r="E203" s="171">
        <f>SUMIFS('Dual Credit Contact Hours'!G:G,'Dual Credit Contact Hours'!$A:$A,$A203,'Dual Credit Contact Hours'!$C:$C,$B203)</f>
        <v>0</v>
      </c>
      <c r="F203" s="171">
        <f>SUMIFS('Dual Credit Contact Hours'!H:H,'Dual Credit Contact Hours'!$A:$A,$A203,'Dual Credit Contact Hours'!$C:$C,$B203)</f>
        <v>0</v>
      </c>
      <c r="G203" s="171">
        <f>SUMIFS('Dual Credit Contact Hours'!I:I,'Dual Credit Contact Hours'!$A:$A,$A203,'Dual Credit Contact Hours'!$C:$C,$B203)</f>
        <v>0</v>
      </c>
      <c r="H203" s="171">
        <f>SUMIFS('Dual Credit Contact Hours'!J:J,'Dual Credit Contact Hours'!$A:$A,$A203,'Dual Credit Contact Hours'!$C:$C,$B203)</f>
        <v>0</v>
      </c>
      <c r="I203" s="171">
        <f>SUMIFS('Dual Credit Contact Hours'!K:K,'Dual Credit Contact Hours'!$A:$A,$A203,'Dual Credit Contact Hours'!$C:$C,$B203)</f>
        <v>0</v>
      </c>
      <c r="J203" s="171">
        <f>SUMIFS('Dual Credit Contact Hours'!L:L,'Dual Credit Contact Hours'!$A:$A,$A203,'Dual Credit Contact Hours'!$C:$C,$B203)</f>
        <v>0</v>
      </c>
      <c r="K203" s="171">
        <f>SUMIFS('Dual Credit Contact Hours'!M:M,'Dual Credit Contact Hours'!$A:$A,$A203,'Dual Credit Contact Hours'!$C:$C,$B203)</f>
        <v>0</v>
      </c>
      <c r="L203" s="341">
        <f t="shared" si="18"/>
        <v>0</v>
      </c>
      <c r="M203" s="341">
        <f t="shared" si="19"/>
        <v>0</v>
      </c>
      <c r="N203" s="341">
        <f t="shared" si="21"/>
        <v>0</v>
      </c>
      <c r="O203" s="341">
        <f t="shared" si="22"/>
        <v>0</v>
      </c>
      <c r="P203" s="342">
        <f t="shared" si="23"/>
        <v>0</v>
      </c>
      <c r="Q203" s="342">
        <f t="shared" si="24"/>
        <v>0</v>
      </c>
    </row>
    <row r="204" spans="1:17" x14ac:dyDescent="0.2">
      <c r="A204" s="338">
        <v>203634</v>
      </c>
      <c r="B204" s="339">
        <v>12</v>
      </c>
      <c r="C204" s="340">
        <f t="shared" si="20"/>
        <v>3.9175259263581865</v>
      </c>
      <c r="D204" s="171">
        <f>SUMIFS('Dual Credit Contact Hours'!F:F,'Dual Credit Contact Hours'!$A:$A,$A204,'Dual Credit Contact Hours'!$C:$C,$B204)</f>
        <v>0</v>
      </c>
      <c r="E204" s="171">
        <f>SUMIFS('Dual Credit Contact Hours'!G:G,'Dual Credit Contact Hours'!$A:$A,$A204,'Dual Credit Contact Hours'!$C:$C,$B204)</f>
        <v>0</v>
      </c>
      <c r="F204" s="171">
        <f>SUMIFS('Dual Credit Contact Hours'!H:H,'Dual Credit Contact Hours'!$A:$A,$A204,'Dual Credit Contact Hours'!$C:$C,$B204)</f>
        <v>0</v>
      </c>
      <c r="G204" s="171">
        <f>SUMIFS('Dual Credit Contact Hours'!I:I,'Dual Credit Contact Hours'!$A:$A,$A204,'Dual Credit Contact Hours'!$C:$C,$B204)</f>
        <v>0</v>
      </c>
      <c r="H204" s="171">
        <f>SUMIFS('Dual Credit Contact Hours'!J:J,'Dual Credit Contact Hours'!$A:$A,$A204,'Dual Credit Contact Hours'!$C:$C,$B204)</f>
        <v>0</v>
      </c>
      <c r="I204" s="171">
        <f>SUMIFS('Dual Credit Contact Hours'!K:K,'Dual Credit Contact Hours'!$A:$A,$A204,'Dual Credit Contact Hours'!$C:$C,$B204)</f>
        <v>0</v>
      </c>
      <c r="J204" s="171">
        <f>SUMIFS('Dual Credit Contact Hours'!L:L,'Dual Credit Contact Hours'!$A:$A,$A204,'Dual Credit Contact Hours'!$C:$C,$B204)</f>
        <v>0</v>
      </c>
      <c r="K204" s="171">
        <f>SUMIFS('Dual Credit Contact Hours'!M:M,'Dual Credit Contact Hours'!$A:$A,$A204,'Dual Credit Contact Hours'!$C:$C,$B204)</f>
        <v>0</v>
      </c>
      <c r="L204" s="341">
        <f t="shared" si="18"/>
        <v>0</v>
      </c>
      <c r="M204" s="341">
        <f t="shared" si="19"/>
        <v>0</v>
      </c>
      <c r="N204" s="341">
        <f t="shared" si="21"/>
        <v>0</v>
      </c>
      <c r="O204" s="341">
        <f t="shared" si="22"/>
        <v>0</v>
      </c>
      <c r="P204" s="342">
        <f t="shared" si="23"/>
        <v>0</v>
      </c>
      <c r="Q204" s="342">
        <f t="shared" si="24"/>
        <v>0</v>
      </c>
    </row>
    <row r="205" spans="1:17" x14ac:dyDescent="0.2">
      <c r="A205" s="338">
        <v>203634</v>
      </c>
      <c r="B205" s="339">
        <v>13</v>
      </c>
      <c r="C205" s="340">
        <f t="shared" si="20"/>
        <v>3.8046898960760425</v>
      </c>
      <c r="D205" s="171">
        <f>SUMIFS('Dual Credit Contact Hours'!F:F,'Dual Credit Contact Hours'!$A:$A,$A205,'Dual Credit Contact Hours'!$C:$C,$B205)</f>
        <v>0</v>
      </c>
      <c r="E205" s="171">
        <f>SUMIFS('Dual Credit Contact Hours'!G:G,'Dual Credit Contact Hours'!$A:$A,$A205,'Dual Credit Contact Hours'!$C:$C,$B205)</f>
        <v>0</v>
      </c>
      <c r="F205" s="171">
        <f>SUMIFS('Dual Credit Contact Hours'!H:H,'Dual Credit Contact Hours'!$A:$A,$A205,'Dual Credit Contact Hours'!$C:$C,$B205)</f>
        <v>0</v>
      </c>
      <c r="G205" s="171">
        <f>SUMIFS('Dual Credit Contact Hours'!I:I,'Dual Credit Contact Hours'!$A:$A,$A205,'Dual Credit Contact Hours'!$C:$C,$B205)</f>
        <v>0</v>
      </c>
      <c r="H205" s="171">
        <f>SUMIFS('Dual Credit Contact Hours'!J:J,'Dual Credit Contact Hours'!$A:$A,$A205,'Dual Credit Contact Hours'!$C:$C,$B205)</f>
        <v>0</v>
      </c>
      <c r="I205" s="171">
        <f>SUMIFS('Dual Credit Contact Hours'!K:K,'Dual Credit Contact Hours'!$A:$A,$A205,'Dual Credit Contact Hours'!$C:$C,$B205)</f>
        <v>0</v>
      </c>
      <c r="J205" s="171">
        <f>SUMIFS('Dual Credit Contact Hours'!L:L,'Dual Credit Contact Hours'!$A:$A,$A205,'Dual Credit Contact Hours'!$C:$C,$B205)</f>
        <v>0</v>
      </c>
      <c r="K205" s="171">
        <f>SUMIFS('Dual Credit Contact Hours'!M:M,'Dual Credit Contact Hours'!$A:$A,$A205,'Dual Credit Contact Hours'!$C:$C,$B205)</f>
        <v>0</v>
      </c>
      <c r="L205" s="341">
        <f t="shared" si="18"/>
        <v>0</v>
      </c>
      <c r="M205" s="341">
        <f t="shared" si="19"/>
        <v>0</v>
      </c>
      <c r="N205" s="341">
        <f t="shared" si="21"/>
        <v>0</v>
      </c>
      <c r="O205" s="341">
        <f t="shared" si="22"/>
        <v>0</v>
      </c>
      <c r="P205" s="342">
        <f t="shared" si="23"/>
        <v>0</v>
      </c>
      <c r="Q205" s="342">
        <f t="shared" si="24"/>
        <v>0</v>
      </c>
    </row>
    <row r="206" spans="1:17" x14ac:dyDescent="0.2">
      <c r="A206" s="338">
        <v>203634</v>
      </c>
      <c r="B206" s="339">
        <v>14</v>
      </c>
      <c r="C206" s="340">
        <f t="shared" si="20"/>
        <v>6.0966717611820922</v>
      </c>
      <c r="D206" s="171">
        <f>SUMIFS('Dual Credit Contact Hours'!F:F,'Dual Credit Contact Hours'!$A:$A,$A206,'Dual Credit Contact Hours'!$C:$C,$B206)</f>
        <v>0</v>
      </c>
      <c r="E206" s="171">
        <f>SUMIFS('Dual Credit Contact Hours'!G:G,'Dual Credit Contact Hours'!$A:$A,$A206,'Dual Credit Contact Hours'!$C:$C,$B206)</f>
        <v>0</v>
      </c>
      <c r="F206" s="171">
        <f>SUMIFS('Dual Credit Contact Hours'!H:H,'Dual Credit Contact Hours'!$A:$A,$A206,'Dual Credit Contact Hours'!$C:$C,$B206)</f>
        <v>0</v>
      </c>
      <c r="G206" s="171">
        <f>SUMIFS('Dual Credit Contact Hours'!I:I,'Dual Credit Contact Hours'!$A:$A,$A206,'Dual Credit Contact Hours'!$C:$C,$B206)</f>
        <v>0</v>
      </c>
      <c r="H206" s="171">
        <f>SUMIFS('Dual Credit Contact Hours'!J:J,'Dual Credit Contact Hours'!$A:$A,$A206,'Dual Credit Contact Hours'!$C:$C,$B206)</f>
        <v>0</v>
      </c>
      <c r="I206" s="171">
        <f>SUMIFS('Dual Credit Contact Hours'!K:K,'Dual Credit Contact Hours'!$A:$A,$A206,'Dual Credit Contact Hours'!$C:$C,$B206)</f>
        <v>0</v>
      </c>
      <c r="J206" s="171">
        <f>SUMIFS('Dual Credit Contact Hours'!L:L,'Dual Credit Contact Hours'!$A:$A,$A206,'Dual Credit Contact Hours'!$C:$C,$B206)</f>
        <v>0</v>
      </c>
      <c r="K206" s="171">
        <f>SUMIFS('Dual Credit Contact Hours'!M:M,'Dual Credit Contact Hours'!$A:$A,$A206,'Dual Credit Contact Hours'!$C:$C,$B206)</f>
        <v>0</v>
      </c>
      <c r="L206" s="341">
        <f t="shared" ref="L206:L246" si="25">SUM(D206:G206)</f>
        <v>0</v>
      </c>
      <c r="M206" s="341">
        <f t="shared" ref="M206:M246" si="26">SUM(H206:K206)</f>
        <v>0</v>
      </c>
      <c r="N206" s="341">
        <f t="shared" si="21"/>
        <v>0</v>
      </c>
      <c r="O206" s="341">
        <f t="shared" si="22"/>
        <v>0</v>
      </c>
      <c r="P206" s="342">
        <f t="shared" si="23"/>
        <v>0</v>
      </c>
      <c r="Q206" s="342">
        <f t="shared" si="24"/>
        <v>0</v>
      </c>
    </row>
    <row r="207" spans="1:17" x14ac:dyDescent="0.2">
      <c r="A207" s="338">
        <v>203634</v>
      </c>
      <c r="B207" s="339">
        <v>15</v>
      </c>
      <c r="C207" s="340">
        <f t="shared" si="20"/>
        <v>8.8928896366114731</v>
      </c>
      <c r="D207" s="171">
        <f>SUMIFS('Dual Credit Contact Hours'!F:F,'Dual Credit Contact Hours'!$A:$A,$A207,'Dual Credit Contact Hours'!$C:$C,$B207)</f>
        <v>0</v>
      </c>
      <c r="E207" s="171">
        <f>SUMIFS('Dual Credit Contact Hours'!G:G,'Dual Credit Contact Hours'!$A:$A,$A207,'Dual Credit Contact Hours'!$C:$C,$B207)</f>
        <v>0</v>
      </c>
      <c r="F207" s="171">
        <f>SUMIFS('Dual Credit Contact Hours'!H:H,'Dual Credit Contact Hours'!$A:$A,$A207,'Dual Credit Contact Hours'!$C:$C,$B207)</f>
        <v>0</v>
      </c>
      <c r="G207" s="171">
        <f>SUMIFS('Dual Credit Contact Hours'!I:I,'Dual Credit Contact Hours'!$A:$A,$A207,'Dual Credit Contact Hours'!$C:$C,$B207)</f>
        <v>0</v>
      </c>
      <c r="H207" s="171">
        <f>SUMIFS('Dual Credit Contact Hours'!J:J,'Dual Credit Contact Hours'!$A:$A,$A207,'Dual Credit Contact Hours'!$C:$C,$B207)</f>
        <v>0</v>
      </c>
      <c r="I207" s="171">
        <f>SUMIFS('Dual Credit Contact Hours'!K:K,'Dual Credit Contact Hours'!$A:$A,$A207,'Dual Credit Contact Hours'!$C:$C,$B207)</f>
        <v>0</v>
      </c>
      <c r="J207" s="171">
        <f>SUMIFS('Dual Credit Contact Hours'!L:L,'Dual Credit Contact Hours'!$A:$A,$A207,'Dual Credit Contact Hours'!$C:$C,$B207)</f>
        <v>0</v>
      </c>
      <c r="K207" s="171">
        <f>SUMIFS('Dual Credit Contact Hours'!M:M,'Dual Credit Contact Hours'!$A:$A,$A207,'Dual Credit Contact Hours'!$C:$C,$B207)</f>
        <v>0</v>
      </c>
      <c r="L207" s="341">
        <f t="shared" si="25"/>
        <v>0</v>
      </c>
      <c r="M207" s="341">
        <f t="shared" si="26"/>
        <v>0</v>
      </c>
      <c r="N207" s="341">
        <f t="shared" si="21"/>
        <v>0</v>
      </c>
      <c r="O207" s="341">
        <f t="shared" si="22"/>
        <v>0</v>
      </c>
      <c r="P207" s="342">
        <f t="shared" si="23"/>
        <v>0</v>
      </c>
      <c r="Q207" s="342">
        <f t="shared" si="24"/>
        <v>0</v>
      </c>
    </row>
    <row r="208" spans="1:17" x14ac:dyDescent="0.2">
      <c r="A208" s="338">
        <v>203634</v>
      </c>
      <c r="B208" s="339">
        <v>16</v>
      </c>
      <c r="C208" s="340">
        <f t="shared" si="20"/>
        <v>5.0987781183743817</v>
      </c>
      <c r="D208" s="171">
        <f>SUMIFS('Dual Credit Contact Hours'!F:F,'Dual Credit Contact Hours'!$A:$A,$A208,'Dual Credit Contact Hours'!$C:$C,$B208)</f>
        <v>0</v>
      </c>
      <c r="E208" s="171">
        <f>SUMIFS('Dual Credit Contact Hours'!G:G,'Dual Credit Contact Hours'!$A:$A,$A208,'Dual Credit Contact Hours'!$C:$C,$B208)</f>
        <v>0</v>
      </c>
      <c r="F208" s="171">
        <f>SUMIFS('Dual Credit Contact Hours'!H:H,'Dual Credit Contact Hours'!$A:$A,$A208,'Dual Credit Contact Hours'!$C:$C,$B208)</f>
        <v>0</v>
      </c>
      <c r="G208" s="171">
        <f>SUMIFS('Dual Credit Contact Hours'!I:I,'Dual Credit Contact Hours'!$A:$A,$A208,'Dual Credit Contact Hours'!$C:$C,$B208)</f>
        <v>0</v>
      </c>
      <c r="H208" s="171">
        <f>SUMIFS('Dual Credit Contact Hours'!J:J,'Dual Credit Contact Hours'!$A:$A,$A208,'Dual Credit Contact Hours'!$C:$C,$B208)</f>
        <v>0</v>
      </c>
      <c r="I208" s="171">
        <f>SUMIFS('Dual Credit Contact Hours'!K:K,'Dual Credit Contact Hours'!$A:$A,$A208,'Dual Credit Contact Hours'!$C:$C,$B208)</f>
        <v>0</v>
      </c>
      <c r="J208" s="171">
        <f>SUMIFS('Dual Credit Contact Hours'!L:L,'Dual Credit Contact Hours'!$A:$A,$A208,'Dual Credit Contact Hours'!$C:$C,$B208)</f>
        <v>0</v>
      </c>
      <c r="K208" s="171">
        <f>SUMIFS('Dual Credit Contact Hours'!M:M,'Dual Credit Contact Hours'!$A:$A,$A208,'Dual Credit Contact Hours'!$C:$C,$B208)</f>
        <v>0</v>
      </c>
      <c r="L208" s="341">
        <f t="shared" si="25"/>
        <v>0</v>
      </c>
      <c r="M208" s="341">
        <f t="shared" si="26"/>
        <v>0</v>
      </c>
      <c r="N208" s="341">
        <f t="shared" si="21"/>
        <v>0</v>
      </c>
      <c r="O208" s="341">
        <f t="shared" si="22"/>
        <v>0</v>
      </c>
      <c r="P208" s="342">
        <f t="shared" si="23"/>
        <v>0</v>
      </c>
      <c r="Q208" s="342">
        <f t="shared" si="24"/>
        <v>0</v>
      </c>
    </row>
    <row r="209" spans="1:17" x14ac:dyDescent="0.2">
      <c r="A209" s="338">
        <v>203634</v>
      </c>
      <c r="B209" s="339">
        <v>17</v>
      </c>
      <c r="C209" s="340">
        <f t="shared" si="20"/>
        <v>6.8971023509960512</v>
      </c>
      <c r="D209" s="171">
        <f>SUMIFS('Dual Credit Contact Hours'!F:F,'Dual Credit Contact Hours'!$A:$A,$A209,'Dual Credit Contact Hours'!$C:$C,$B209)</f>
        <v>0</v>
      </c>
      <c r="E209" s="171">
        <f>SUMIFS('Dual Credit Contact Hours'!G:G,'Dual Credit Contact Hours'!$A:$A,$A209,'Dual Credit Contact Hours'!$C:$C,$B209)</f>
        <v>0</v>
      </c>
      <c r="F209" s="171">
        <f>SUMIFS('Dual Credit Contact Hours'!H:H,'Dual Credit Contact Hours'!$A:$A,$A209,'Dual Credit Contact Hours'!$C:$C,$B209)</f>
        <v>0</v>
      </c>
      <c r="G209" s="171">
        <f>SUMIFS('Dual Credit Contact Hours'!I:I,'Dual Credit Contact Hours'!$A:$A,$A209,'Dual Credit Contact Hours'!$C:$C,$B209)</f>
        <v>0</v>
      </c>
      <c r="H209" s="171">
        <f>SUMIFS('Dual Credit Contact Hours'!J:J,'Dual Credit Contact Hours'!$A:$A,$A209,'Dual Credit Contact Hours'!$C:$C,$B209)</f>
        <v>0</v>
      </c>
      <c r="I209" s="171">
        <f>SUMIFS('Dual Credit Contact Hours'!K:K,'Dual Credit Contact Hours'!$A:$A,$A209,'Dual Credit Contact Hours'!$C:$C,$B209)</f>
        <v>0</v>
      </c>
      <c r="J209" s="171">
        <f>SUMIFS('Dual Credit Contact Hours'!L:L,'Dual Credit Contact Hours'!$A:$A,$A209,'Dual Credit Contact Hours'!$C:$C,$B209)</f>
        <v>0</v>
      </c>
      <c r="K209" s="171">
        <f>SUMIFS('Dual Credit Contact Hours'!M:M,'Dual Credit Contact Hours'!$A:$A,$A209,'Dual Credit Contact Hours'!$C:$C,$B209)</f>
        <v>0</v>
      </c>
      <c r="L209" s="341">
        <f t="shared" si="25"/>
        <v>0</v>
      </c>
      <c r="M209" s="341">
        <f t="shared" si="26"/>
        <v>0</v>
      </c>
      <c r="N209" s="341">
        <f t="shared" si="21"/>
        <v>0</v>
      </c>
      <c r="O209" s="341">
        <f t="shared" si="22"/>
        <v>0</v>
      </c>
      <c r="P209" s="342">
        <f t="shared" si="23"/>
        <v>0</v>
      </c>
      <c r="Q209" s="342">
        <f t="shared" si="24"/>
        <v>0</v>
      </c>
    </row>
    <row r="210" spans="1:17" x14ac:dyDescent="0.2">
      <c r="A210" s="338">
        <v>203634</v>
      </c>
      <c r="B210" s="339">
        <v>18</v>
      </c>
      <c r="C210" s="340">
        <f t="shared" si="20"/>
        <v>5.1481438816228193</v>
      </c>
      <c r="D210" s="171">
        <f>SUMIFS('Dual Credit Contact Hours'!F:F,'Dual Credit Contact Hours'!$A:$A,$A210,'Dual Credit Contact Hours'!$C:$C,$B210)</f>
        <v>0</v>
      </c>
      <c r="E210" s="171">
        <f>SUMIFS('Dual Credit Contact Hours'!G:G,'Dual Credit Contact Hours'!$A:$A,$A210,'Dual Credit Contact Hours'!$C:$C,$B210)</f>
        <v>0</v>
      </c>
      <c r="F210" s="171">
        <f>SUMIFS('Dual Credit Contact Hours'!H:H,'Dual Credit Contact Hours'!$A:$A,$A210,'Dual Credit Contact Hours'!$C:$C,$B210)</f>
        <v>0</v>
      </c>
      <c r="G210" s="171">
        <f>SUMIFS('Dual Credit Contact Hours'!I:I,'Dual Credit Contact Hours'!$A:$A,$A210,'Dual Credit Contact Hours'!$C:$C,$B210)</f>
        <v>0</v>
      </c>
      <c r="H210" s="171">
        <f>SUMIFS('Dual Credit Contact Hours'!J:J,'Dual Credit Contact Hours'!$A:$A,$A210,'Dual Credit Contact Hours'!$C:$C,$B210)</f>
        <v>0</v>
      </c>
      <c r="I210" s="171">
        <f>SUMIFS('Dual Credit Contact Hours'!K:K,'Dual Credit Contact Hours'!$A:$A,$A210,'Dual Credit Contact Hours'!$C:$C,$B210)</f>
        <v>0</v>
      </c>
      <c r="J210" s="171">
        <f>SUMIFS('Dual Credit Contact Hours'!L:L,'Dual Credit Contact Hours'!$A:$A,$A210,'Dual Credit Contact Hours'!$C:$C,$B210)</f>
        <v>0</v>
      </c>
      <c r="K210" s="171">
        <f>SUMIFS('Dual Credit Contact Hours'!M:M,'Dual Credit Contact Hours'!$A:$A,$A210,'Dual Credit Contact Hours'!$C:$C,$B210)</f>
        <v>0</v>
      </c>
      <c r="L210" s="341">
        <f t="shared" si="25"/>
        <v>0</v>
      </c>
      <c r="M210" s="341">
        <f t="shared" si="26"/>
        <v>0</v>
      </c>
      <c r="N210" s="341">
        <f t="shared" si="21"/>
        <v>0</v>
      </c>
      <c r="O210" s="341">
        <f t="shared" si="22"/>
        <v>0</v>
      </c>
      <c r="P210" s="342">
        <f t="shared" si="23"/>
        <v>0</v>
      </c>
      <c r="Q210" s="342">
        <f t="shared" si="24"/>
        <v>0</v>
      </c>
    </row>
    <row r="211" spans="1:17" x14ac:dyDescent="0.2">
      <c r="A211" s="338">
        <v>203634</v>
      </c>
      <c r="B211" s="339">
        <v>19</v>
      </c>
      <c r="C211" s="340">
        <f t="shared" si="20"/>
        <v>3.7235889993107518</v>
      </c>
      <c r="D211" s="171">
        <f>SUMIFS('Dual Credit Contact Hours'!F:F,'Dual Credit Contact Hours'!$A:$A,$A211,'Dual Credit Contact Hours'!$C:$C,$B211)</f>
        <v>0</v>
      </c>
      <c r="E211" s="171">
        <f>SUMIFS('Dual Credit Contact Hours'!G:G,'Dual Credit Contact Hours'!$A:$A,$A211,'Dual Credit Contact Hours'!$C:$C,$B211)</f>
        <v>0</v>
      </c>
      <c r="F211" s="171">
        <f>SUMIFS('Dual Credit Contact Hours'!H:H,'Dual Credit Contact Hours'!$A:$A,$A211,'Dual Credit Contact Hours'!$C:$C,$B211)</f>
        <v>0</v>
      </c>
      <c r="G211" s="171">
        <f>SUMIFS('Dual Credit Contact Hours'!I:I,'Dual Credit Contact Hours'!$A:$A,$A211,'Dual Credit Contact Hours'!$C:$C,$B211)</f>
        <v>0</v>
      </c>
      <c r="H211" s="171">
        <f>SUMIFS('Dual Credit Contact Hours'!J:J,'Dual Credit Contact Hours'!$A:$A,$A211,'Dual Credit Contact Hours'!$C:$C,$B211)</f>
        <v>0</v>
      </c>
      <c r="I211" s="171">
        <f>SUMIFS('Dual Credit Contact Hours'!K:K,'Dual Credit Contact Hours'!$A:$A,$A211,'Dual Credit Contact Hours'!$C:$C,$B211)</f>
        <v>0</v>
      </c>
      <c r="J211" s="171">
        <f>SUMIFS('Dual Credit Contact Hours'!L:L,'Dual Credit Contact Hours'!$A:$A,$A211,'Dual Credit Contact Hours'!$C:$C,$B211)</f>
        <v>0</v>
      </c>
      <c r="K211" s="171">
        <f>SUMIFS('Dual Credit Contact Hours'!M:M,'Dual Credit Contact Hours'!$A:$A,$A211,'Dual Credit Contact Hours'!$C:$C,$B211)</f>
        <v>0</v>
      </c>
      <c r="L211" s="341">
        <f t="shared" si="25"/>
        <v>0</v>
      </c>
      <c r="M211" s="341">
        <f t="shared" si="26"/>
        <v>0</v>
      </c>
      <c r="N211" s="341">
        <f t="shared" si="21"/>
        <v>0</v>
      </c>
      <c r="O211" s="341">
        <f t="shared" si="22"/>
        <v>0</v>
      </c>
      <c r="P211" s="342">
        <f t="shared" si="23"/>
        <v>0</v>
      </c>
      <c r="Q211" s="342">
        <f t="shared" si="24"/>
        <v>0</v>
      </c>
    </row>
    <row r="212" spans="1:17" x14ac:dyDescent="0.2">
      <c r="A212" s="338">
        <v>203634</v>
      </c>
      <c r="B212" s="339">
        <v>20</v>
      </c>
      <c r="C212" s="340">
        <f t="shared" si="20"/>
        <v>4.7320610199574134</v>
      </c>
      <c r="D212" s="171">
        <f>SUMIFS('Dual Credit Contact Hours'!F:F,'Dual Credit Contact Hours'!$A:$A,$A212,'Dual Credit Contact Hours'!$C:$C,$B212)</f>
        <v>0</v>
      </c>
      <c r="E212" s="171">
        <f>SUMIFS('Dual Credit Contact Hours'!G:G,'Dual Credit Contact Hours'!$A:$A,$A212,'Dual Credit Contact Hours'!$C:$C,$B212)</f>
        <v>0</v>
      </c>
      <c r="F212" s="171">
        <f>SUMIFS('Dual Credit Contact Hours'!H:H,'Dual Credit Contact Hours'!$A:$A,$A212,'Dual Credit Contact Hours'!$C:$C,$B212)</f>
        <v>0</v>
      </c>
      <c r="G212" s="171">
        <f>SUMIFS('Dual Credit Contact Hours'!I:I,'Dual Credit Contact Hours'!$A:$A,$A212,'Dual Credit Contact Hours'!$C:$C,$B212)</f>
        <v>0</v>
      </c>
      <c r="H212" s="171">
        <f>SUMIFS('Dual Credit Contact Hours'!J:J,'Dual Credit Contact Hours'!$A:$A,$A212,'Dual Credit Contact Hours'!$C:$C,$B212)</f>
        <v>0</v>
      </c>
      <c r="I212" s="171">
        <f>SUMIFS('Dual Credit Contact Hours'!K:K,'Dual Credit Contact Hours'!$A:$A,$A212,'Dual Credit Contact Hours'!$C:$C,$B212)</f>
        <v>0</v>
      </c>
      <c r="J212" s="171">
        <f>SUMIFS('Dual Credit Contact Hours'!L:L,'Dual Credit Contact Hours'!$A:$A,$A212,'Dual Credit Contact Hours'!$C:$C,$B212)</f>
        <v>0</v>
      </c>
      <c r="K212" s="171">
        <f>SUMIFS('Dual Credit Contact Hours'!M:M,'Dual Credit Contact Hours'!$A:$A,$A212,'Dual Credit Contact Hours'!$C:$C,$B212)</f>
        <v>0</v>
      </c>
      <c r="L212" s="341">
        <f t="shared" si="25"/>
        <v>0</v>
      </c>
      <c r="M212" s="341">
        <f t="shared" si="26"/>
        <v>0</v>
      </c>
      <c r="N212" s="341">
        <f t="shared" si="21"/>
        <v>0</v>
      </c>
      <c r="O212" s="341">
        <f t="shared" si="22"/>
        <v>0</v>
      </c>
      <c r="P212" s="342">
        <f t="shared" si="23"/>
        <v>0</v>
      </c>
      <c r="Q212" s="342">
        <f t="shared" si="24"/>
        <v>0</v>
      </c>
    </row>
    <row r="213" spans="1:17" x14ac:dyDescent="0.2">
      <c r="A213" s="338">
        <v>203634</v>
      </c>
      <c r="B213" s="339">
        <v>21</v>
      </c>
      <c r="C213" s="340">
        <f t="shared" si="20"/>
        <v>5.1164087481059664</v>
      </c>
      <c r="D213" s="171">
        <f>SUMIFS('Dual Credit Contact Hours'!F:F,'Dual Credit Contact Hours'!$A:$A,$A213,'Dual Credit Contact Hours'!$C:$C,$B213)</f>
        <v>0</v>
      </c>
      <c r="E213" s="171">
        <f>SUMIFS('Dual Credit Contact Hours'!G:G,'Dual Credit Contact Hours'!$A:$A,$A213,'Dual Credit Contact Hours'!$C:$C,$B213)</f>
        <v>0</v>
      </c>
      <c r="F213" s="171">
        <f>SUMIFS('Dual Credit Contact Hours'!H:H,'Dual Credit Contact Hours'!$A:$A,$A213,'Dual Credit Contact Hours'!$C:$C,$B213)</f>
        <v>0</v>
      </c>
      <c r="G213" s="171">
        <f>SUMIFS('Dual Credit Contact Hours'!I:I,'Dual Credit Contact Hours'!$A:$A,$A213,'Dual Credit Contact Hours'!$C:$C,$B213)</f>
        <v>0</v>
      </c>
      <c r="H213" s="171">
        <f>SUMIFS('Dual Credit Contact Hours'!J:J,'Dual Credit Contact Hours'!$A:$A,$A213,'Dual Credit Contact Hours'!$C:$C,$B213)</f>
        <v>192</v>
      </c>
      <c r="I213" s="171">
        <f>SUMIFS('Dual Credit Contact Hours'!K:K,'Dual Credit Contact Hours'!$A:$A,$A213,'Dual Credit Contact Hours'!$C:$C,$B213)</f>
        <v>0</v>
      </c>
      <c r="J213" s="171">
        <f>SUMIFS('Dual Credit Contact Hours'!L:L,'Dual Credit Contact Hours'!$A:$A,$A213,'Dual Credit Contact Hours'!$C:$C,$B213)</f>
        <v>0</v>
      </c>
      <c r="K213" s="171">
        <f>SUMIFS('Dual Credit Contact Hours'!M:M,'Dual Credit Contact Hours'!$A:$A,$A213,'Dual Credit Contact Hours'!$C:$C,$B213)</f>
        <v>0</v>
      </c>
      <c r="L213" s="341">
        <f t="shared" si="25"/>
        <v>0</v>
      </c>
      <c r="M213" s="341">
        <f t="shared" si="26"/>
        <v>192</v>
      </c>
      <c r="N213" s="341">
        <f t="shared" si="21"/>
        <v>0</v>
      </c>
      <c r="O213" s="341">
        <f t="shared" si="22"/>
        <v>0</v>
      </c>
      <c r="P213" s="342">
        <f t="shared" si="23"/>
        <v>0</v>
      </c>
      <c r="Q213" s="342">
        <f t="shared" si="24"/>
        <v>982.35047963634554</v>
      </c>
    </row>
    <row r="214" spans="1:17" x14ac:dyDescent="0.2">
      <c r="A214" s="338">
        <v>203634</v>
      </c>
      <c r="B214" s="339">
        <v>22</v>
      </c>
      <c r="C214" s="340">
        <f t="shared" si="20"/>
        <v>5.5324916097713723</v>
      </c>
      <c r="D214" s="171">
        <f>SUMIFS('Dual Credit Contact Hours'!F:F,'Dual Credit Contact Hours'!$A:$A,$A214,'Dual Credit Contact Hours'!$C:$C,$B214)</f>
        <v>0</v>
      </c>
      <c r="E214" s="171">
        <f>SUMIFS('Dual Credit Contact Hours'!G:G,'Dual Credit Contact Hours'!$A:$A,$A214,'Dual Credit Contact Hours'!$C:$C,$B214)</f>
        <v>0</v>
      </c>
      <c r="F214" s="171">
        <f>SUMIFS('Dual Credit Contact Hours'!H:H,'Dual Credit Contact Hours'!$A:$A,$A214,'Dual Credit Contact Hours'!$C:$C,$B214)</f>
        <v>0</v>
      </c>
      <c r="G214" s="171">
        <f>SUMIFS('Dual Credit Contact Hours'!I:I,'Dual Credit Contact Hours'!$A:$A,$A214,'Dual Credit Contact Hours'!$C:$C,$B214)</f>
        <v>0</v>
      </c>
      <c r="H214" s="171">
        <f>SUMIFS('Dual Credit Contact Hours'!J:J,'Dual Credit Contact Hours'!$A:$A,$A214,'Dual Credit Contact Hours'!$C:$C,$B214)</f>
        <v>384</v>
      </c>
      <c r="I214" s="171">
        <f>SUMIFS('Dual Credit Contact Hours'!K:K,'Dual Credit Contact Hours'!$A:$A,$A214,'Dual Credit Contact Hours'!$C:$C,$B214)</f>
        <v>0</v>
      </c>
      <c r="J214" s="171">
        <f>SUMIFS('Dual Credit Contact Hours'!L:L,'Dual Credit Contact Hours'!$A:$A,$A214,'Dual Credit Contact Hours'!$C:$C,$B214)</f>
        <v>0</v>
      </c>
      <c r="K214" s="171">
        <f>SUMIFS('Dual Credit Contact Hours'!M:M,'Dual Credit Contact Hours'!$A:$A,$A214,'Dual Credit Contact Hours'!$C:$C,$B214)</f>
        <v>0</v>
      </c>
      <c r="L214" s="341">
        <f t="shared" si="25"/>
        <v>0</v>
      </c>
      <c r="M214" s="341">
        <f t="shared" si="26"/>
        <v>384</v>
      </c>
      <c r="N214" s="341">
        <f t="shared" si="21"/>
        <v>0</v>
      </c>
      <c r="O214" s="341">
        <f t="shared" si="22"/>
        <v>0</v>
      </c>
      <c r="P214" s="342">
        <f t="shared" si="23"/>
        <v>0</v>
      </c>
      <c r="Q214" s="342">
        <f t="shared" si="24"/>
        <v>2124.4767781522069</v>
      </c>
    </row>
    <row r="215" spans="1:17" x14ac:dyDescent="0.2">
      <c r="A215" s="338">
        <v>203634</v>
      </c>
      <c r="B215" s="339">
        <v>23</v>
      </c>
      <c r="C215" s="340">
        <f t="shared" si="20"/>
        <v>5.4090772016502777</v>
      </c>
      <c r="D215" s="171">
        <f>SUMIFS('Dual Credit Contact Hours'!F:F,'Dual Credit Contact Hours'!$A:$A,$A215,'Dual Credit Contact Hours'!$C:$C,$B215)</f>
        <v>0</v>
      </c>
      <c r="E215" s="171">
        <f>SUMIFS('Dual Credit Contact Hours'!G:G,'Dual Credit Contact Hours'!$A:$A,$A215,'Dual Credit Contact Hours'!$C:$C,$B215)</f>
        <v>0</v>
      </c>
      <c r="F215" s="171">
        <f>SUMIFS('Dual Credit Contact Hours'!H:H,'Dual Credit Contact Hours'!$A:$A,$A215,'Dual Credit Contact Hours'!$C:$C,$B215)</f>
        <v>0</v>
      </c>
      <c r="G215" s="171">
        <f>SUMIFS('Dual Credit Contact Hours'!I:I,'Dual Credit Contact Hours'!$A:$A,$A215,'Dual Credit Contact Hours'!$C:$C,$B215)</f>
        <v>0</v>
      </c>
      <c r="H215" s="171">
        <f>SUMIFS('Dual Credit Contact Hours'!J:J,'Dual Credit Contact Hours'!$A:$A,$A215,'Dual Credit Contact Hours'!$C:$C,$B215)</f>
        <v>0</v>
      </c>
      <c r="I215" s="171">
        <f>SUMIFS('Dual Credit Contact Hours'!K:K,'Dual Credit Contact Hours'!$A:$A,$A215,'Dual Credit Contact Hours'!$C:$C,$B215)</f>
        <v>0</v>
      </c>
      <c r="J215" s="171">
        <f>SUMIFS('Dual Credit Contact Hours'!L:L,'Dual Credit Contact Hours'!$A:$A,$A215,'Dual Credit Contact Hours'!$C:$C,$B215)</f>
        <v>0</v>
      </c>
      <c r="K215" s="171">
        <f>SUMIFS('Dual Credit Contact Hours'!M:M,'Dual Credit Contact Hours'!$A:$A,$A215,'Dual Credit Contact Hours'!$C:$C,$B215)</f>
        <v>0</v>
      </c>
      <c r="L215" s="341">
        <f t="shared" si="25"/>
        <v>0</v>
      </c>
      <c r="M215" s="341">
        <f t="shared" si="26"/>
        <v>0</v>
      </c>
      <c r="N215" s="341">
        <f t="shared" si="21"/>
        <v>0</v>
      </c>
      <c r="O215" s="341">
        <f t="shared" si="22"/>
        <v>0</v>
      </c>
      <c r="P215" s="342">
        <f t="shared" si="23"/>
        <v>0</v>
      </c>
      <c r="Q215" s="342">
        <f t="shared" si="24"/>
        <v>0</v>
      </c>
    </row>
    <row r="216" spans="1:17" x14ac:dyDescent="0.2">
      <c r="A216" s="338">
        <v>203634</v>
      </c>
      <c r="B216" s="339">
        <v>24</v>
      </c>
      <c r="C216" s="340">
        <f t="shared" si="20"/>
        <v>4.2666123950435697</v>
      </c>
      <c r="D216" s="171">
        <f>SUMIFS('Dual Credit Contact Hours'!F:F,'Dual Credit Contact Hours'!$A:$A,$A216,'Dual Credit Contact Hours'!$C:$C,$B216)</f>
        <v>0</v>
      </c>
      <c r="E216" s="171">
        <f>SUMIFS('Dual Credit Contact Hours'!G:G,'Dual Credit Contact Hours'!$A:$A,$A216,'Dual Credit Contact Hours'!$C:$C,$B216)</f>
        <v>0</v>
      </c>
      <c r="F216" s="171">
        <f>SUMIFS('Dual Credit Contact Hours'!H:H,'Dual Credit Contact Hours'!$A:$A,$A216,'Dual Credit Contact Hours'!$C:$C,$B216)</f>
        <v>0</v>
      </c>
      <c r="G216" s="171">
        <f>SUMIFS('Dual Credit Contact Hours'!I:I,'Dual Credit Contact Hours'!$A:$A,$A216,'Dual Credit Contact Hours'!$C:$C,$B216)</f>
        <v>0</v>
      </c>
      <c r="H216" s="171">
        <f>SUMIFS('Dual Credit Contact Hours'!J:J,'Dual Credit Contact Hours'!$A:$A,$A216,'Dual Credit Contact Hours'!$C:$C,$B216)</f>
        <v>0</v>
      </c>
      <c r="I216" s="171">
        <f>SUMIFS('Dual Credit Contact Hours'!K:K,'Dual Credit Contact Hours'!$A:$A,$A216,'Dual Credit Contact Hours'!$C:$C,$B216)</f>
        <v>0</v>
      </c>
      <c r="J216" s="171">
        <f>SUMIFS('Dual Credit Contact Hours'!L:L,'Dual Credit Contact Hours'!$A:$A,$A216,'Dual Credit Contact Hours'!$C:$C,$B216)</f>
        <v>0</v>
      </c>
      <c r="K216" s="171">
        <f>SUMIFS('Dual Credit Contact Hours'!M:M,'Dual Credit Contact Hours'!$A:$A,$A216,'Dual Credit Contact Hours'!$C:$C,$B216)</f>
        <v>0</v>
      </c>
      <c r="L216" s="341">
        <f t="shared" si="25"/>
        <v>0</v>
      </c>
      <c r="M216" s="341">
        <f t="shared" si="26"/>
        <v>0</v>
      </c>
      <c r="N216" s="341">
        <f t="shared" si="21"/>
        <v>0</v>
      </c>
      <c r="O216" s="341">
        <f t="shared" si="22"/>
        <v>0</v>
      </c>
      <c r="P216" s="342">
        <f t="shared" si="23"/>
        <v>0</v>
      </c>
      <c r="Q216" s="342">
        <f t="shared" si="24"/>
        <v>0</v>
      </c>
    </row>
    <row r="217" spans="1:17" x14ac:dyDescent="0.2">
      <c r="A217" s="338">
        <v>203634</v>
      </c>
      <c r="B217" s="339">
        <v>25</v>
      </c>
      <c r="C217" s="340">
        <f t="shared" si="20"/>
        <v>3.4168160419811726</v>
      </c>
      <c r="D217" s="171">
        <f>SUMIFS('Dual Credit Contact Hours'!F:F,'Dual Credit Contact Hours'!$A:$A,$A217,'Dual Credit Contact Hours'!$C:$C,$B217)</f>
        <v>0</v>
      </c>
      <c r="E217" s="171">
        <f>SUMIFS('Dual Credit Contact Hours'!G:G,'Dual Credit Contact Hours'!$A:$A,$A217,'Dual Credit Contact Hours'!$C:$C,$B217)</f>
        <v>0</v>
      </c>
      <c r="F217" s="171">
        <f>SUMIFS('Dual Credit Contact Hours'!H:H,'Dual Credit Contact Hours'!$A:$A,$A217,'Dual Credit Contact Hours'!$C:$C,$B217)</f>
        <v>0</v>
      </c>
      <c r="G217" s="171">
        <f>SUMIFS('Dual Credit Contact Hours'!I:I,'Dual Credit Contact Hours'!$A:$A,$A217,'Dual Credit Contact Hours'!$C:$C,$B217)</f>
        <v>0</v>
      </c>
      <c r="H217" s="171">
        <f>SUMIFS('Dual Credit Contact Hours'!J:J,'Dual Credit Contact Hours'!$A:$A,$A217,'Dual Credit Contact Hours'!$C:$C,$B217)</f>
        <v>0</v>
      </c>
      <c r="I217" s="171">
        <f>SUMIFS('Dual Credit Contact Hours'!K:K,'Dual Credit Contact Hours'!$A:$A,$A217,'Dual Credit Contact Hours'!$C:$C,$B217)</f>
        <v>0</v>
      </c>
      <c r="J217" s="171">
        <f>SUMIFS('Dual Credit Contact Hours'!L:L,'Dual Credit Contact Hours'!$A:$A,$A217,'Dual Credit Contact Hours'!$C:$C,$B217)</f>
        <v>0</v>
      </c>
      <c r="K217" s="171">
        <f>SUMIFS('Dual Credit Contact Hours'!M:M,'Dual Credit Contact Hours'!$A:$A,$A217,'Dual Credit Contact Hours'!$C:$C,$B217)</f>
        <v>0</v>
      </c>
      <c r="L217" s="341">
        <f t="shared" si="25"/>
        <v>0</v>
      </c>
      <c r="M217" s="341">
        <f t="shared" si="26"/>
        <v>0</v>
      </c>
      <c r="N217" s="341">
        <f t="shared" si="21"/>
        <v>0</v>
      </c>
      <c r="O217" s="341">
        <f t="shared" si="22"/>
        <v>0</v>
      </c>
      <c r="P217" s="342">
        <f t="shared" si="23"/>
        <v>0</v>
      </c>
      <c r="Q217" s="342">
        <f t="shared" si="24"/>
        <v>0</v>
      </c>
    </row>
    <row r="218" spans="1:17" x14ac:dyDescent="0.2">
      <c r="A218" s="338">
        <v>203634</v>
      </c>
      <c r="B218" s="339">
        <v>26</v>
      </c>
      <c r="C218" s="340">
        <f t="shared" si="20"/>
        <v>4.5557547226415638</v>
      </c>
      <c r="D218" s="171">
        <f>SUMIFS('Dual Credit Contact Hours'!F:F,'Dual Credit Contact Hours'!$A:$A,$A218,'Dual Credit Contact Hours'!$C:$C,$B218)</f>
        <v>0</v>
      </c>
      <c r="E218" s="171">
        <f>SUMIFS('Dual Credit Contact Hours'!G:G,'Dual Credit Contact Hours'!$A:$A,$A218,'Dual Credit Contact Hours'!$C:$C,$B218)</f>
        <v>0</v>
      </c>
      <c r="F218" s="171">
        <f>SUMIFS('Dual Credit Contact Hours'!H:H,'Dual Credit Contact Hours'!$A:$A,$A218,'Dual Credit Contact Hours'!$C:$C,$B218)</f>
        <v>0</v>
      </c>
      <c r="G218" s="171">
        <f>SUMIFS('Dual Credit Contact Hours'!I:I,'Dual Credit Contact Hours'!$A:$A,$A218,'Dual Credit Contact Hours'!$C:$C,$B218)</f>
        <v>0</v>
      </c>
      <c r="H218" s="171">
        <f>SUMIFS('Dual Credit Contact Hours'!J:J,'Dual Credit Contact Hours'!$A:$A,$A218,'Dual Credit Contact Hours'!$C:$C,$B218)</f>
        <v>0</v>
      </c>
      <c r="I218" s="171">
        <f>SUMIFS('Dual Credit Contact Hours'!K:K,'Dual Credit Contact Hours'!$A:$A,$A218,'Dual Credit Contact Hours'!$C:$C,$B218)</f>
        <v>0</v>
      </c>
      <c r="J218" s="171">
        <f>SUMIFS('Dual Credit Contact Hours'!L:L,'Dual Credit Contact Hours'!$A:$A,$A218,'Dual Credit Contact Hours'!$C:$C,$B218)</f>
        <v>0</v>
      </c>
      <c r="K218" s="171">
        <f>SUMIFS('Dual Credit Contact Hours'!M:M,'Dual Credit Contact Hours'!$A:$A,$A218,'Dual Credit Contact Hours'!$C:$C,$B218)</f>
        <v>0</v>
      </c>
      <c r="L218" s="341">
        <f t="shared" si="25"/>
        <v>0</v>
      </c>
      <c r="M218" s="341">
        <f t="shared" si="26"/>
        <v>0</v>
      </c>
      <c r="N218" s="341">
        <f t="shared" si="21"/>
        <v>0</v>
      </c>
      <c r="O218" s="341">
        <f t="shared" si="22"/>
        <v>0</v>
      </c>
      <c r="P218" s="342">
        <f t="shared" si="23"/>
        <v>0</v>
      </c>
      <c r="Q218" s="342">
        <f t="shared" si="24"/>
        <v>0</v>
      </c>
    </row>
    <row r="219" spans="1:17" x14ac:dyDescent="0.2">
      <c r="A219" s="338">
        <v>203634</v>
      </c>
      <c r="B219" s="339">
        <v>27</v>
      </c>
      <c r="C219" s="340">
        <f t="shared" si="20"/>
        <v>0</v>
      </c>
      <c r="D219" s="171">
        <f>SUMIFS('Dual Credit Contact Hours'!F:F,'Dual Credit Contact Hours'!$A:$A,$A219,'Dual Credit Contact Hours'!$C:$C,$B219)</f>
        <v>0</v>
      </c>
      <c r="E219" s="171">
        <f>SUMIFS('Dual Credit Contact Hours'!G:G,'Dual Credit Contact Hours'!$A:$A,$A219,'Dual Credit Contact Hours'!$C:$C,$B219)</f>
        <v>0</v>
      </c>
      <c r="F219" s="171">
        <f>SUMIFS('Dual Credit Contact Hours'!H:H,'Dual Credit Contact Hours'!$A:$A,$A219,'Dual Credit Contact Hours'!$C:$C,$B219)</f>
        <v>0</v>
      </c>
      <c r="G219" s="171">
        <f>SUMIFS('Dual Credit Contact Hours'!I:I,'Dual Credit Contact Hours'!$A:$A,$A219,'Dual Credit Contact Hours'!$C:$C,$B219)</f>
        <v>0</v>
      </c>
      <c r="H219" s="171">
        <f>SUMIFS('Dual Credit Contact Hours'!J:J,'Dual Credit Contact Hours'!$A:$A,$A219,'Dual Credit Contact Hours'!$C:$C,$B219)</f>
        <v>0</v>
      </c>
      <c r="I219" s="171">
        <f>SUMIFS('Dual Credit Contact Hours'!K:K,'Dual Credit Contact Hours'!$A:$A,$A219,'Dual Credit Contact Hours'!$C:$C,$B219)</f>
        <v>0</v>
      </c>
      <c r="J219" s="171">
        <f>SUMIFS('Dual Credit Contact Hours'!L:L,'Dual Credit Contact Hours'!$A:$A,$A219,'Dual Credit Contact Hours'!$C:$C,$B219)</f>
        <v>0</v>
      </c>
      <c r="K219" s="171">
        <f>SUMIFS('Dual Credit Contact Hours'!M:M,'Dual Credit Contact Hours'!$A:$A,$A219,'Dual Credit Contact Hours'!$C:$C,$B219)</f>
        <v>0</v>
      </c>
      <c r="L219" s="341">
        <f t="shared" si="25"/>
        <v>0</v>
      </c>
      <c r="M219" s="341">
        <f t="shared" si="26"/>
        <v>0</v>
      </c>
      <c r="N219" s="341">
        <f t="shared" si="21"/>
        <v>0</v>
      </c>
      <c r="O219" s="341">
        <f t="shared" si="22"/>
        <v>0</v>
      </c>
      <c r="P219" s="342">
        <f t="shared" si="23"/>
        <v>0</v>
      </c>
      <c r="Q219" s="342">
        <f t="shared" si="24"/>
        <v>0</v>
      </c>
    </row>
    <row r="220" spans="1:17" x14ac:dyDescent="0.2">
      <c r="A220" s="338">
        <v>133965</v>
      </c>
      <c r="B220" s="339">
        <v>1</v>
      </c>
      <c r="C220" s="340">
        <f t="shared" si="20"/>
        <v>3.8752124150023826</v>
      </c>
      <c r="D220" s="171">
        <f>SUMIFS('Dual Credit Contact Hours'!F:F,'Dual Credit Contact Hours'!$A:$A,$A220,'Dual Credit Contact Hours'!$C:$C,$B220)</f>
        <v>0</v>
      </c>
      <c r="E220" s="171">
        <f>SUMIFS('Dual Credit Contact Hours'!G:G,'Dual Credit Contact Hours'!$A:$A,$A220,'Dual Credit Contact Hours'!$C:$C,$B220)</f>
        <v>0</v>
      </c>
      <c r="F220" s="171">
        <f>SUMIFS('Dual Credit Contact Hours'!H:H,'Dual Credit Contact Hours'!$A:$A,$A220,'Dual Credit Contact Hours'!$C:$C,$B220)</f>
        <v>0</v>
      </c>
      <c r="G220" s="171">
        <f>SUMIFS('Dual Credit Contact Hours'!I:I,'Dual Credit Contact Hours'!$A:$A,$A220,'Dual Credit Contact Hours'!$C:$C,$B220)</f>
        <v>0</v>
      </c>
      <c r="H220" s="171">
        <f>SUMIFS('Dual Credit Contact Hours'!J:J,'Dual Credit Contact Hours'!$A:$A,$A220,'Dual Credit Contact Hours'!$C:$C,$B220)</f>
        <v>0</v>
      </c>
      <c r="I220" s="171">
        <f>SUMIFS('Dual Credit Contact Hours'!K:K,'Dual Credit Contact Hours'!$A:$A,$A220,'Dual Credit Contact Hours'!$C:$C,$B220)</f>
        <v>0</v>
      </c>
      <c r="J220" s="171">
        <f>SUMIFS('Dual Credit Contact Hours'!L:L,'Dual Credit Contact Hours'!$A:$A,$A220,'Dual Credit Contact Hours'!$C:$C,$B220)</f>
        <v>0</v>
      </c>
      <c r="K220" s="171">
        <f>SUMIFS('Dual Credit Contact Hours'!M:M,'Dual Credit Contact Hours'!$A:$A,$A220,'Dual Credit Contact Hours'!$C:$C,$B220)</f>
        <v>0</v>
      </c>
      <c r="L220" s="341">
        <f t="shared" si="25"/>
        <v>0</v>
      </c>
      <c r="M220" s="341">
        <f t="shared" si="26"/>
        <v>0</v>
      </c>
      <c r="N220" s="341">
        <f t="shared" si="21"/>
        <v>0</v>
      </c>
      <c r="O220" s="341">
        <f t="shared" si="22"/>
        <v>0</v>
      </c>
      <c r="P220" s="342">
        <f t="shared" si="23"/>
        <v>0</v>
      </c>
      <c r="Q220" s="342">
        <f t="shared" si="24"/>
        <v>0</v>
      </c>
    </row>
    <row r="221" spans="1:17" x14ac:dyDescent="0.2">
      <c r="A221" s="338">
        <v>133965</v>
      </c>
      <c r="B221" s="339">
        <v>2</v>
      </c>
      <c r="C221" s="340">
        <f t="shared" si="20"/>
        <v>4.4640754480373213</v>
      </c>
      <c r="D221" s="171">
        <f>SUMIFS('Dual Credit Contact Hours'!F:F,'Dual Credit Contact Hours'!$A:$A,$A221,'Dual Credit Contact Hours'!$C:$C,$B221)</f>
        <v>0</v>
      </c>
      <c r="E221" s="171">
        <f>SUMIFS('Dual Credit Contact Hours'!G:G,'Dual Credit Contact Hours'!$A:$A,$A221,'Dual Credit Contact Hours'!$C:$C,$B221)</f>
        <v>0</v>
      </c>
      <c r="F221" s="171">
        <f>SUMIFS('Dual Credit Contact Hours'!H:H,'Dual Credit Contact Hours'!$A:$A,$A221,'Dual Credit Contact Hours'!$C:$C,$B221)</f>
        <v>0</v>
      </c>
      <c r="G221" s="171">
        <f>SUMIFS('Dual Credit Contact Hours'!I:I,'Dual Credit Contact Hours'!$A:$A,$A221,'Dual Credit Contact Hours'!$C:$C,$B221)</f>
        <v>0</v>
      </c>
      <c r="H221" s="171">
        <f>SUMIFS('Dual Credit Contact Hours'!J:J,'Dual Credit Contact Hours'!$A:$A,$A221,'Dual Credit Contact Hours'!$C:$C,$B221)</f>
        <v>1264</v>
      </c>
      <c r="I221" s="171">
        <f>SUMIFS('Dual Credit Contact Hours'!K:K,'Dual Credit Contact Hours'!$A:$A,$A221,'Dual Credit Contact Hours'!$C:$C,$B221)</f>
        <v>0</v>
      </c>
      <c r="J221" s="171">
        <f>SUMIFS('Dual Credit Contact Hours'!L:L,'Dual Credit Contact Hours'!$A:$A,$A221,'Dual Credit Contact Hours'!$C:$C,$B221)</f>
        <v>0</v>
      </c>
      <c r="K221" s="171">
        <f>SUMIFS('Dual Credit Contact Hours'!M:M,'Dual Credit Contact Hours'!$A:$A,$A221,'Dual Credit Contact Hours'!$C:$C,$B221)</f>
        <v>0</v>
      </c>
      <c r="L221" s="341">
        <f t="shared" si="25"/>
        <v>0</v>
      </c>
      <c r="M221" s="341">
        <f t="shared" si="26"/>
        <v>1264</v>
      </c>
      <c r="N221" s="341">
        <f t="shared" si="21"/>
        <v>0</v>
      </c>
      <c r="O221" s="341">
        <f t="shared" si="22"/>
        <v>0</v>
      </c>
      <c r="P221" s="342">
        <f t="shared" si="23"/>
        <v>0</v>
      </c>
      <c r="Q221" s="342">
        <f t="shared" si="24"/>
        <v>5642.5913663191741</v>
      </c>
    </row>
    <row r="222" spans="1:17" x14ac:dyDescent="0.2">
      <c r="A222" s="338">
        <v>133965</v>
      </c>
      <c r="B222" s="339">
        <v>3</v>
      </c>
      <c r="C222" s="340">
        <f t="shared" si="20"/>
        <v>3.7659025106665558</v>
      </c>
      <c r="D222" s="171">
        <f>SUMIFS('Dual Credit Contact Hours'!F:F,'Dual Credit Contact Hours'!$A:$A,$A222,'Dual Credit Contact Hours'!$C:$C,$B222)</f>
        <v>0</v>
      </c>
      <c r="E222" s="171">
        <f>SUMIFS('Dual Credit Contact Hours'!G:G,'Dual Credit Contact Hours'!$A:$A,$A222,'Dual Credit Contact Hours'!$C:$C,$B222)</f>
        <v>0</v>
      </c>
      <c r="F222" s="171">
        <f>SUMIFS('Dual Credit Contact Hours'!H:H,'Dual Credit Contact Hours'!$A:$A,$A222,'Dual Credit Contact Hours'!$C:$C,$B222)</f>
        <v>0</v>
      </c>
      <c r="G222" s="171">
        <f>SUMIFS('Dual Credit Contact Hours'!I:I,'Dual Credit Contact Hours'!$A:$A,$A222,'Dual Credit Contact Hours'!$C:$C,$B222)</f>
        <v>0</v>
      </c>
      <c r="H222" s="171">
        <f>SUMIFS('Dual Credit Contact Hours'!J:J,'Dual Credit Contact Hours'!$A:$A,$A222,'Dual Credit Contact Hours'!$C:$C,$B222)</f>
        <v>0</v>
      </c>
      <c r="I222" s="171">
        <f>SUMIFS('Dual Credit Contact Hours'!K:K,'Dual Credit Contact Hours'!$A:$A,$A222,'Dual Credit Contact Hours'!$C:$C,$B222)</f>
        <v>0</v>
      </c>
      <c r="J222" s="171">
        <f>SUMIFS('Dual Credit Contact Hours'!L:L,'Dual Credit Contact Hours'!$A:$A,$A222,'Dual Credit Contact Hours'!$C:$C,$B222)</f>
        <v>0</v>
      </c>
      <c r="K222" s="171">
        <f>SUMIFS('Dual Credit Contact Hours'!M:M,'Dual Credit Contact Hours'!$A:$A,$A222,'Dual Credit Contact Hours'!$C:$C,$B222)</f>
        <v>0</v>
      </c>
      <c r="L222" s="341">
        <f t="shared" si="25"/>
        <v>0</v>
      </c>
      <c r="M222" s="341">
        <f t="shared" si="26"/>
        <v>0</v>
      </c>
      <c r="N222" s="341">
        <f t="shared" si="21"/>
        <v>0</v>
      </c>
      <c r="O222" s="341">
        <f t="shared" si="22"/>
        <v>0</v>
      </c>
      <c r="P222" s="342">
        <f t="shared" si="23"/>
        <v>0</v>
      </c>
      <c r="Q222" s="342">
        <f t="shared" si="24"/>
        <v>0</v>
      </c>
    </row>
    <row r="223" spans="1:17" x14ac:dyDescent="0.2">
      <c r="A223" s="338">
        <v>133965</v>
      </c>
      <c r="B223" s="339">
        <v>4</v>
      </c>
      <c r="C223" s="340">
        <f t="shared" si="20"/>
        <v>3.8011637701297256</v>
      </c>
      <c r="D223" s="171">
        <f>SUMIFS('Dual Credit Contact Hours'!F:F,'Dual Credit Contact Hours'!$A:$A,$A223,'Dual Credit Contact Hours'!$C:$C,$B223)</f>
        <v>0</v>
      </c>
      <c r="E223" s="171">
        <f>SUMIFS('Dual Credit Contact Hours'!G:G,'Dual Credit Contact Hours'!$A:$A,$A223,'Dual Credit Contact Hours'!$C:$C,$B223)</f>
        <v>0</v>
      </c>
      <c r="F223" s="171">
        <f>SUMIFS('Dual Credit Contact Hours'!H:H,'Dual Credit Contact Hours'!$A:$A,$A223,'Dual Credit Contact Hours'!$C:$C,$B223)</f>
        <v>0</v>
      </c>
      <c r="G223" s="171">
        <f>SUMIFS('Dual Credit Contact Hours'!I:I,'Dual Credit Contact Hours'!$A:$A,$A223,'Dual Credit Contact Hours'!$C:$C,$B223)</f>
        <v>0</v>
      </c>
      <c r="H223" s="171">
        <f>SUMIFS('Dual Credit Contact Hours'!J:J,'Dual Credit Contact Hours'!$A:$A,$A223,'Dual Credit Contact Hours'!$C:$C,$B223)</f>
        <v>0</v>
      </c>
      <c r="I223" s="171">
        <f>SUMIFS('Dual Credit Contact Hours'!K:K,'Dual Credit Contact Hours'!$A:$A,$A223,'Dual Credit Contact Hours'!$C:$C,$B223)</f>
        <v>672</v>
      </c>
      <c r="J223" s="171">
        <f>SUMIFS('Dual Credit Contact Hours'!L:L,'Dual Credit Contact Hours'!$A:$A,$A223,'Dual Credit Contact Hours'!$C:$C,$B223)</f>
        <v>0</v>
      </c>
      <c r="K223" s="171">
        <f>SUMIFS('Dual Credit Contact Hours'!M:M,'Dual Credit Contact Hours'!$A:$A,$A223,'Dual Credit Contact Hours'!$C:$C,$B223)</f>
        <v>0</v>
      </c>
      <c r="L223" s="341">
        <f t="shared" si="25"/>
        <v>0</v>
      </c>
      <c r="M223" s="341">
        <f t="shared" si="26"/>
        <v>672</v>
      </c>
      <c r="N223" s="341">
        <f t="shared" si="21"/>
        <v>0</v>
      </c>
      <c r="O223" s="341">
        <f t="shared" si="22"/>
        <v>67.2</v>
      </c>
      <c r="P223" s="342">
        <f t="shared" si="23"/>
        <v>0</v>
      </c>
      <c r="Q223" s="342">
        <f t="shared" si="24"/>
        <v>2809.8202588798936</v>
      </c>
    </row>
    <row r="224" spans="1:17" x14ac:dyDescent="0.2">
      <c r="A224" s="338">
        <v>133965</v>
      </c>
      <c r="B224" s="339">
        <v>5</v>
      </c>
      <c r="C224" s="340">
        <f t="shared" ref="C224:C246" si="27">C197</f>
        <v>12.98672186028551</v>
      </c>
      <c r="D224" s="171">
        <f>SUMIFS('Dual Credit Contact Hours'!F:F,'Dual Credit Contact Hours'!$A:$A,$A224,'Dual Credit Contact Hours'!$C:$C,$B224)</f>
        <v>0</v>
      </c>
      <c r="E224" s="171">
        <f>SUMIFS('Dual Credit Contact Hours'!G:G,'Dual Credit Contact Hours'!$A:$A,$A224,'Dual Credit Contact Hours'!$C:$C,$B224)</f>
        <v>0</v>
      </c>
      <c r="F224" s="171">
        <f>SUMIFS('Dual Credit Contact Hours'!H:H,'Dual Credit Contact Hours'!$A:$A,$A224,'Dual Credit Contact Hours'!$C:$C,$B224)</f>
        <v>0</v>
      </c>
      <c r="G224" s="171">
        <f>SUMIFS('Dual Credit Contact Hours'!I:I,'Dual Credit Contact Hours'!$A:$A,$A224,'Dual Credit Contact Hours'!$C:$C,$B224)</f>
        <v>0</v>
      </c>
      <c r="H224" s="171">
        <f>SUMIFS('Dual Credit Contact Hours'!J:J,'Dual Credit Contact Hours'!$A:$A,$A224,'Dual Credit Contact Hours'!$C:$C,$B224)</f>
        <v>0</v>
      </c>
      <c r="I224" s="171">
        <f>SUMIFS('Dual Credit Contact Hours'!K:K,'Dual Credit Contact Hours'!$A:$A,$A224,'Dual Credit Contact Hours'!$C:$C,$B224)</f>
        <v>0</v>
      </c>
      <c r="J224" s="171">
        <f>SUMIFS('Dual Credit Contact Hours'!L:L,'Dual Credit Contact Hours'!$A:$A,$A224,'Dual Credit Contact Hours'!$C:$C,$B224)</f>
        <v>0</v>
      </c>
      <c r="K224" s="171">
        <f>SUMIFS('Dual Credit Contact Hours'!M:M,'Dual Credit Contact Hours'!$A:$A,$A224,'Dual Credit Contact Hours'!$C:$C,$B224)</f>
        <v>0</v>
      </c>
      <c r="L224" s="341">
        <f t="shared" si="25"/>
        <v>0</v>
      </c>
      <c r="M224" s="341">
        <f t="shared" si="26"/>
        <v>0</v>
      </c>
      <c r="N224" s="341">
        <f t="shared" si="21"/>
        <v>0</v>
      </c>
      <c r="O224" s="341">
        <f t="shared" si="22"/>
        <v>0</v>
      </c>
      <c r="P224" s="342">
        <f t="shared" si="23"/>
        <v>0</v>
      </c>
      <c r="Q224" s="342">
        <f t="shared" si="24"/>
        <v>0</v>
      </c>
    </row>
    <row r="225" spans="1:17" x14ac:dyDescent="0.2">
      <c r="A225" s="338">
        <v>133965</v>
      </c>
      <c r="B225" s="339">
        <v>6</v>
      </c>
      <c r="C225" s="340">
        <f t="shared" si="27"/>
        <v>4.6262772415679034</v>
      </c>
      <c r="D225" s="171">
        <f>SUMIFS('Dual Credit Contact Hours'!F:F,'Dual Credit Contact Hours'!$A:$A,$A225,'Dual Credit Contact Hours'!$C:$C,$B225)</f>
        <v>0</v>
      </c>
      <c r="E225" s="171">
        <f>SUMIFS('Dual Credit Contact Hours'!G:G,'Dual Credit Contact Hours'!$A:$A,$A225,'Dual Credit Contact Hours'!$C:$C,$B225)</f>
        <v>0</v>
      </c>
      <c r="F225" s="171">
        <f>SUMIFS('Dual Credit Contact Hours'!H:H,'Dual Credit Contact Hours'!$A:$A,$A225,'Dual Credit Contact Hours'!$C:$C,$B225)</f>
        <v>0</v>
      </c>
      <c r="G225" s="171">
        <f>SUMIFS('Dual Credit Contact Hours'!I:I,'Dual Credit Contact Hours'!$A:$A,$A225,'Dual Credit Contact Hours'!$C:$C,$B225)</f>
        <v>0</v>
      </c>
      <c r="H225" s="171">
        <f>SUMIFS('Dual Credit Contact Hours'!J:J,'Dual Credit Contact Hours'!$A:$A,$A225,'Dual Credit Contact Hours'!$C:$C,$B225)</f>
        <v>0</v>
      </c>
      <c r="I225" s="171">
        <f>SUMIFS('Dual Credit Contact Hours'!K:K,'Dual Credit Contact Hours'!$A:$A,$A225,'Dual Credit Contact Hours'!$C:$C,$B225)</f>
        <v>0</v>
      </c>
      <c r="J225" s="171">
        <f>SUMIFS('Dual Credit Contact Hours'!L:L,'Dual Credit Contact Hours'!$A:$A,$A225,'Dual Credit Contact Hours'!$C:$C,$B225)</f>
        <v>0</v>
      </c>
      <c r="K225" s="171">
        <f>SUMIFS('Dual Credit Contact Hours'!M:M,'Dual Credit Contact Hours'!$A:$A,$A225,'Dual Credit Contact Hours'!$C:$C,$B225)</f>
        <v>0</v>
      </c>
      <c r="L225" s="341">
        <f t="shared" si="25"/>
        <v>0</v>
      </c>
      <c r="M225" s="341">
        <f t="shared" si="26"/>
        <v>0</v>
      </c>
      <c r="N225" s="341">
        <f t="shared" si="21"/>
        <v>0</v>
      </c>
      <c r="O225" s="341">
        <f t="shared" si="22"/>
        <v>0</v>
      </c>
      <c r="P225" s="342">
        <f t="shared" si="23"/>
        <v>0</v>
      </c>
      <c r="Q225" s="342">
        <f t="shared" si="24"/>
        <v>0</v>
      </c>
    </row>
    <row r="226" spans="1:17" x14ac:dyDescent="0.2">
      <c r="A226" s="338">
        <v>133965</v>
      </c>
      <c r="B226" s="339">
        <v>7</v>
      </c>
      <c r="C226" s="340">
        <f t="shared" si="27"/>
        <v>4.8660538059174598</v>
      </c>
      <c r="D226" s="171">
        <f>SUMIFS('Dual Credit Contact Hours'!F:F,'Dual Credit Contact Hours'!$A:$A,$A226,'Dual Credit Contact Hours'!$C:$C,$B226)</f>
        <v>0</v>
      </c>
      <c r="E226" s="171">
        <f>SUMIFS('Dual Credit Contact Hours'!G:G,'Dual Credit Contact Hours'!$A:$A,$A226,'Dual Credit Contact Hours'!$C:$C,$B226)</f>
        <v>0</v>
      </c>
      <c r="F226" s="171">
        <f>SUMIFS('Dual Credit Contact Hours'!H:H,'Dual Credit Contact Hours'!$A:$A,$A226,'Dual Credit Contact Hours'!$C:$C,$B226)</f>
        <v>0</v>
      </c>
      <c r="G226" s="171">
        <f>SUMIFS('Dual Credit Contact Hours'!I:I,'Dual Credit Contact Hours'!$A:$A,$A226,'Dual Credit Contact Hours'!$C:$C,$B226)</f>
        <v>0</v>
      </c>
      <c r="H226" s="171">
        <f>SUMIFS('Dual Credit Contact Hours'!J:J,'Dual Credit Contact Hours'!$A:$A,$A226,'Dual Credit Contact Hours'!$C:$C,$B226)</f>
        <v>0</v>
      </c>
      <c r="I226" s="171">
        <f>SUMIFS('Dual Credit Contact Hours'!K:K,'Dual Credit Contact Hours'!$A:$A,$A226,'Dual Credit Contact Hours'!$C:$C,$B226)</f>
        <v>768</v>
      </c>
      <c r="J226" s="171">
        <f>SUMIFS('Dual Credit Contact Hours'!L:L,'Dual Credit Contact Hours'!$A:$A,$A226,'Dual Credit Contact Hours'!$C:$C,$B226)</f>
        <v>0</v>
      </c>
      <c r="K226" s="171">
        <f>SUMIFS('Dual Credit Contact Hours'!M:M,'Dual Credit Contact Hours'!$A:$A,$A226,'Dual Credit Contact Hours'!$C:$C,$B226)</f>
        <v>0</v>
      </c>
      <c r="L226" s="341">
        <f t="shared" si="25"/>
        <v>0</v>
      </c>
      <c r="M226" s="341">
        <f t="shared" si="26"/>
        <v>768</v>
      </c>
      <c r="N226" s="341">
        <f t="shared" si="21"/>
        <v>0</v>
      </c>
      <c r="O226" s="341">
        <f t="shared" si="22"/>
        <v>76.800000000000011</v>
      </c>
      <c r="P226" s="342">
        <f t="shared" si="23"/>
        <v>0</v>
      </c>
      <c r="Q226" s="342">
        <f t="shared" si="24"/>
        <v>4110.8422552390703</v>
      </c>
    </row>
    <row r="227" spans="1:17" x14ac:dyDescent="0.2">
      <c r="A227" s="338">
        <v>133965</v>
      </c>
      <c r="B227" s="339">
        <v>8</v>
      </c>
      <c r="C227" s="340">
        <f t="shared" si="27"/>
        <v>4.8942628134879955</v>
      </c>
      <c r="D227" s="171">
        <f>SUMIFS('Dual Credit Contact Hours'!F:F,'Dual Credit Contact Hours'!$A:$A,$A227,'Dual Credit Contact Hours'!$C:$C,$B227)</f>
        <v>0</v>
      </c>
      <c r="E227" s="171">
        <f>SUMIFS('Dual Credit Contact Hours'!G:G,'Dual Credit Contact Hours'!$A:$A,$A227,'Dual Credit Contact Hours'!$C:$C,$B227)</f>
        <v>0</v>
      </c>
      <c r="F227" s="171">
        <f>SUMIFS('Dual Credit Contact Hours'!H:H,'Dual Credit Contact Hours'!$A:$A,$A227,'Dual Credit Contact Hours'!$C:$C,$B227)</f>
        <v>0</v>
      </c>
      <c r="G227" s="171">
        <f>SUMIFS('Dual Credit Contact Hours'!I:I,'Dual Credit Contact Hours'!$A:$A,$A227,'Dual Credit Contact Hours'!$C:$C,$B227)</f>
        <v>0</v>
      </c>
      <c r="H227" s="171">
        <f>SUMIFS('Dual Credit Contact Hours'!J:J,'Dual Credit Contact Hours'!$A:$A,$A227,'Dual Credit Contact Hours'!$C:$C,$B227)</f>
        <v>0</v>
      </c>
      <c r="I227" s="171">
        <f>SUMIFS('Dual Credit Contact Hours'!K:K,'Dual Credit Contact Hours'!$A:$A,$A227,'Dual Credit Contact Hours'!$C:$C,$B227)</f>
        <v>0</v>
      </c>
      <c r="J227" s="171">
        <f>SUMIFS('Dual Credit Contact Hours'!L:L,'Dual Credit Contact Hours'!$A:$A,$A227,'Dual Credit Contact Hours'!$C:$C,$B227)</f>
        <v>0</v>
      </c>
      <c r="K227" s="171">
        <f>SUMIFS('Dual Credit Contact Hours'!M:M,'Dual Credit Contact Hours'!$A:$A,$A227,'Dual Credit Contact Hours'!$C:$C,$B227)</f>
        <v>0</v>
      </c>
      <c r="L227" s="341">
        <f t="shared" si="25"/>
        <v>0</v>
      </c>
      <c r="M227" s="341">
        <f t="shared" si="26"/>
        <v>0</v>
      </c>
      <c r="N227" s="341">
        <f t="shared" si="21"/>
        <v>0</v>
      </c>
      <c r="O227" s="341">
        <f t="shared" si="22"/>
        <v>0</v>
      </c>
      <c r="P227" s="342">
        <f t="shared" si="23"/>
        <v>0</v>
      </c>
      <c r="Q227" s="342">
        <f t="shared" si="24"/>
        <v>0</v>
      </c>
    </row>
    <row r="228" spans="1:17" x14ac:dyDescent="0.2">
      <c r="A228" s="338">
        <v>133965</v>
      </c>
      <c r="B228" s="339">
        <v>9</v>
      </c>
      <c r="C228" s="340">
        <f t="shared" si="27"/>
        <v>4.3759222993793969</v>
      </c>
      <c r="D228" s="171">
        <f>SUMIFS('Dual Credit Contact Hours'!F:F,'Dual Credit Contact Hours'!$A:$A,$A228,'Dual Credit Contact Hours'!$C:$C,$B228)</f>
        <v>0</v>
      </c>
      <c r="E228" s="171">
        <f>SUMIFS('Dual Credit Contact Hours'!G:G,'Dual Credit Contact Hours'!$A:$A,$A228,'Dual Credit Contact Hours'!$C:$C,$B228)</f>
        <v>0</v>
      </c>
      <c r="F228" s="171">
        <f>SUMIFS('Dual Credit Contact Hours'!H:H,'Dual Credit Contact Hours'!$A:$A,$A228,'Dual Credit Contact Hours'!$C:$C,$B228)</f>
        <v>0</v>
      </c>
      <c r="G228" s="171">
        <f>SUMIFS('Dual Credit Contact Hours'!I:I,'Dual Credit Contact Hours'!$A:$A,$A228,'Dual Credit Contact Hours'!$C:$C,$B228)</f>
        <v>0</v>
      </c>
      <c r="H228" s="171">
        <f>SUMIFS('Dual Credit Contact Hours'!J:J,'Dual Credit Contact Hours'!$A:$A,$A228,'Dual Credit Contact Hours'!$C:$C,$B228)</f>
        <v>0</v>
      </c>
      <c r="I228" s="171">
        <f>SUMIFS('Dual Credit Contact Hours'!K:K,'Dual Credit Contact Hours'!$A:$A,$A228,'Dual Credit Contact Hours'!$C:$C,$B228)</f>
        <v>0</v>
      </c>
      <c r="J228" s="171">
        <f>SUMIFS('Dual Credit Contact Hours'!L:L,'Dual Credit Contact Hours'!$A:$A,$A228,'Dual Credit Contact Hours'!$C:$C,$B228)</f>
        <v>0</v>
      </c>
      <c r="K228" s="171">
        <f>SUMIFS('Dual Credit Contact Hours'!M:M,'Dual Credit Contact Hours'!$A:$A,$A228,'Dual Credit Contact Hours'!$C:$C,$B228)</f>
        <v>0</v>
      </c>
      <c r="L228" s="341">
        <f t="shared" si="25"/>
        <v>0</v>
      </c>
      <c r="M228" s="341">
        <f t="shared" si="26"/>
        <v>0</v>
      </c>
      <c r="N228" s="341">
        <f t="shared" si="21"/>
        <v>0</v>
      </c>
      <c r="O228" s="341">
        <f t="shared" si="22"/>
        <v>0</v>
      </c>
      <c r="P228" s="342">
        <f t="shared" si="23"/>
        <v>0</v>
      </c>
      <c r="Q228" s="342">
        <f t="shared" si="24"/>
        <v>0</v>
      </c>
    </row>
    <row r="229" spans="1:17" x14ac:dyDescent="0.2">
      <c r="A229" s="338">
        <v>133965</v>
      </c>
      <c r="B229" s="339">
        <v>10</v>
      </c>
      <c r="C229" s="340">
        <f t="shared" si="27"/>
        <v>6.2553474287663571</v>
      </c>
      <c r="D229" s="171">
        <f>SUMIFS('Dual Credit Contact Hours'!F:F,'Dual Credit Contact Hours'!$A:$A,$A229,'Dual Credit Contact Hours'!$C:$C,$B229)</f>
        <v>0</v>
      </c>
      <c r="E229" s="171">
        <f>SUMIFS('Dual Credit Contact Hours'!G:G,'Dual Credit Contact Hours'!$A:$A,$A229,'Dual Credit Contact Hours'!$C:$C,$B229)</f>
        <v>0</v>
      </c>
      <c r="F229" s="171">
        <f>SUMIFS('Dual Credit Contact Hours'!H:H,'Dual Credit Contact Hours'!$A:$A,$A229,'Dual Credit Contact Hours'!$C:$C,$B229)</f>
        <v>0</v>
      </c>
      <c r="G229" s="171">
        <f>SUMIFS('Dual Credit Contact Hours'!I:I,'Dual Credit Contact Hours'!$A:$A,$A229,'Dual Credit Contact Hours'!$C:$C,$B229)</f>
        <v>0</v>
      </c>
      <c r="H229" s="171">
        <f>SUMIFS('Dual Credit Contact Hours'!J:J,'Dual Credit Contact Hours'!$A:$A,$A229,'Dual Credit Contact Hours'!$C:$C,$B229)</f>
        <v>0</v>
      </c>
      <c r="I229" s="171">
        <f>SUMIFS('Dual Credit Contact Hours'!K:K,'Dual Credit Contact Hours'!$A:$A,$A229,'Dual Credit Contact Hours'!$C:$C,$B229)</f>
        <v>0</v>
      </c>
      <c r="J229" s="171">
        <f>SUMIFS('Dual Credit Contact Hours'!L:L,'Dual Credit Contact Hours'!$A:$A,$A229,'Dual Credit Contact Hours'!$C:$C,$B229)</f>
        <v>0</v>
      </c>
      <c r="K229" s="171">
        <f>SUMIFS('Dual Credit Contact Hours'!M:M,'Dual Credit Contact Hours'!$A:$A,$A229,'Dual Credit Contact Hours'!$C:$C,$B229)</f>
        <v>0</v>
      </c>
      <c r="L229" s="341">
        <f t="shared" si="25"/>
        <v>0</v>
      </c>
      <c r="M229" s="341">
        <f t="shared" si="26"/>
        <v>0</v>
      </c>
      <c r="N229" s="341">
        <f t="shared" si="21"/>
        <v>0</v>
      </c>
      <c r="O229" s="341">
        <f t="shared" si="22"/>
        <v>0</v>
      </c>
      <c r="P229" s="342">
        <f t="shared" si="23"/>
        <v>0</v>
      </c>
      <c r="Q229" s="342">
        <f t="shared" si="24"/>
        <v>0</v>
      </c>
    </row>
    <row r="230" spans="1:17" x14ac:dyDescent="0.2">
      <c r="A230" s="338">
        <v>133965</v>
      </c>
      <c r="B230" s="339">
        <v>11</v>
      </c>
      <c r="C230" s="340">
        <f t="shared" si="27"/>
        <v>4.4605493220910049</v>
      </c>
      <c r="D230" s="171">
        <f>SUMIFS('Dual Credit Contact Hours'!F:F,'Dual Credit Contact Hours'!$A:$A,$A230,'Dual Credit Contact Hours'!$C:$C,$B230)</f>
        <v>0</v>
      </c>
      <c r="E230" s="171">
        <f>SUMIFS('Dual Credit Contact Hours'!G:G,'Dual Credit Contact Hours'!$A:$A,$A230,'Dual Credit Contact Hours'!$C:$C,$B230)</f>
        <v>0</v>
      </c>
      <c r="F230" s="171">
        <f>SUMIFS('Dual Credit Contact Hours'!H:H,'Dual Credit Contact Hours'!$A:$A,$A230,'Dual Credit Contact Hours'!$C:$C,$B230)</f>
        <v>0</v>
      </c>
      <c r="G230" s="171">
        <f>SUMIFS('Dual Credit Contact Hours'!I:I,'Dual Credit Contact Hours'!$A:$A,$A230,'Dual Credit Contact Hours'!$C:$C,$B230)</f>
        <v>0</v>
      </c>
      <c r="H230" s="171">
        <f>SUMIFS('Dual Credit Contact Hours'!J:J,'Dual Credit Contact Hours'!$A:$A,$A230,'Dual Credit Contact Hours'!$C:$C,$B230)</f>
        <v>0</v>
      </c>
      <c r="I230" s="171">
        <f>SUMIFS('Dual Credit Contact Hours'!K:K,'Dual Credit Contact Hours'!$A:$A,$A230,'Dual Credit Contact Hours'!$C:$C,$B230)</f>
        <v>0</v>
      </c>
      <c r="J230" s="171">
        <f>SUMIFS('Dual Credit Contact Hours'!L:L,'Dual Credit Contact Hours'!$A:$A,$A230,'Dual Credit Contact Hours'!$C:$C,$B230)</f>
        <v>0</v>
      </c>
      <c r="K230" s="171">
        <f>SUMIFS('Dual Credit Contact Hours'!M:M,'Dual Credit Contact Hours'!$A:$A,$A230,'Dual Credit Contact Hours'!$C:$C,$B230)</f>
        <v>0</v>
      </c>
      <c r="L230" s="341">
        <f t="shared" si="25"/>
        <v>0</v>
      </c>
      <c r="M230" s="341">
        <f t="shared" si="26"/>
        <v>0</v>
      </c>
      <c r="N230" s="341">
        <f t="shared" si="21"/>
        <v>0</v>
      </c>
      <c r="O230" s="341">
        <f t="shared" si="22"/>
        <v>0</v>
      </c>
      <c r="P230" s="342">
        <f t="shared" si="23"/>
        <v>0</v>
      </c>
      <c r="Q230" s="342">
        <f t="shared" si="24"/>
        <v>0</v>
      </c>
    </row>
    <row r="231" spans="1:17" x14ac:dyDescent="0.2">
      <c r="A231" s="338">
        <v>133965</v>
      </c>
      <c r="B231" s="339">
        <v>12</v>
      </c>
      <c r="C231" s="340">
        <f t="shared" si="27"/>
        <v>3.9175259263581865</v>
      </c>
      <c r="D231" s="171">
        <f>SUMIFS('Dual Credit Contact Hours'!F:F,'Dual Credit Contact Hours'!$A:$A,$A231,'Dual Credit Contact Hours'!$C:$C,$B231)</f>
        <v>0</v>
      </c>
      <c r="E231" s="171">
        <f>SUMIFS('Dual Credit Contact Hours'!G:G,'Dual Credit Contact Hours'!$A:$A,$A231,'Dual Credit Contact Hours'!$C:$C,$B231)</f>
        <v>0</v>
      </c>
      <c r="F231" s="171">
        <f>SUMIFS('Dual Credit Contact Hours'!H:H,'Dual Credit Contact Hours'!$A:$A,$A231,'Dual Credit Contact Hours'!$C:$C,$B231)</f>
        <v>0</v>
      </c>
      <c r="G231" s="171">
        <f>SUMIFS('Dual Credit Contact Hours'!I:I,'Dual Credit Contact Hours'!$A:$A,$A231,'Dual Credit Contact Hours'!$C:$C,$B231)</f>
        <v>0</v>
      </c>
      <c r="H231" s="171">
        <f>SUMIFS('Dual Credit Contact Hours'!J:J,'Dual Credit Contact Hours'!$A:$A,$A231,'Dual Credit Contact Hours'!$C:$C,$B231)</f>
        <v>0</v>
      </c>
      <c r="I231" s="171">
        <f>SUMIFS('Dual Credit Contact Hours'!K:K,'Dual Credit Contact Hours'!$A:$A,$A231,'Dual Credit Contact Hours'!$C:$C,$B231)</f>
        <v>0</v>
      </c>
      <c r="J231" s="171">
        <f>SUMIFS('Dual Credit Contact Hours'!L:L,'Dual Credit Contact Hours'!$A:$A,$A231,'Dual Credit Contact Hours'!$C:$C,$B231)</f>
        <v>0</v>
      </c>
      <c r="K231" s="171">
        <f>SUMIFS('Dual Credit Contact Hours'!M:M,'Dual Credit Contact Hours'!$A:$A,$A231,'Dual Credit Contact Hours'!$C:$C,$B231)</f>
        <v>0</v>
      </c>
      <c r="L231" s="341">
        <f t="shared" si="25"/>
        <v>0</v>
      </c>
      <c r="M231" s="341">
        <f t="shared" si="26"/>
        <v>0</v>
      </c>
      <c r="N231" s="341">
        <f t="shared" si="21"/>
        <v>0</v>
      </c>
      <c r="O231" s="341">
        <f t="shared" si="22"/>
        <v>0</v>
      </c>
      <c r="P231" s="342">
        <f t="shared" si="23"/>
        <v>0</v>
      </c>
      <c r="Q231" s="342">
        <f t="shared" si="24"/>
        <v>0</v>
      </c>
    </row>
    <row r="232" spans="1:17" x14ac:dyDescent="0.2">
      <c r="A232" s="338">
        <v>133965</v>
      </c>
      <c r="B232" s="339">
        <v>13</v>
      </c>
      <c r="C232" s="340">
        <f t="shared" si="27"/>
        <v>3.8046898960760425</v>
      </c>
      <c r="D232" s="171">
        <f>SUMIFS('Dual Credit Contact Hours'!F:F,'Dual Credit Contact Hours'!$A:$A,$A232,'Dual Credit Contact Hours'!$C:$C,$B232)</f>
        <v>0</v>
      </c>
      <c r="E232" s="171">
        <f>SUMIFS('Dual Credit Contact Hours'!G:G,'Dual Credit Contact Hours'!$A:$A,$A232,'Dual Credit Contact Hours'!$C:$C,$B232)</f>
        <v>0</v>
      </c>
      <c r="F232" s="171">
        <f>SUMIFS('Dual Credit Contact Hours'!H:H,'Dual Credit Contact Hours'!$A:$A,$A232,'Dual Credit Contact Hours'!$C:$C,$B232)</f>
        <v>0</v>
      </c>
      <c r="G232" s="171">
        <f>SUMIFS('Dual Credit Contact Hours'!I:I,'Dual Credit Contact Hours'!$A:$A,$A232,'Dual Credit Contact Hours'!$C:$C,$B232)</f>
        <v>0</v>
      </c>
      <c r="H232" s="171">
        <f>SUMIFS('Dual Credit Contact Hours'!J:J,'Dual Credit Contact Hours'!$A:$A,$A232,'Dual Credit Contact Hours'!$C:$C,$B232)</f>
        <v>0</v>
      </c>
      <c r="I232" s="171">
        <f>SUMIFS('Dual Credit Contact Hours'!K:K,'Dual Credit Contact Hours'!$A:$A,$A232,'Dual Credit Contact Hours'!$C:$C,$B232)</f>
        <v>0</v>
      </c>
      <c r="J232" s="171">
        <f>SUMIFS('Dual Credit Contact Hours'!L:L,'Dual Credit Contact Hours'!$A:$A,$A232,'Dual Credit Contact Hours'!$C:$C,$B232)</f>
        <v>0</v>
      </c>
      <c r="K232" s="171">
        <f>SUMIFS('Dual Credit Contact Hours'!M:M,'Dual Credit Contact Hours'!$A:$A,$A232,'Dual Credit Contact Hours'!$C:$C,$B232)</f>
        <v>0</v>
      </c>
      <c r="L232" s="341">
        <f t="shared" si="25"/>
        <v>0</v>
      </c>
      <c r="M232" s="341">
        <f t="shared" si="26"/>
        <v>0</v>
      </c>
      <c r="N232" s="341">
        <f t="shared" si="21"/>
        <v>0</v>
      </c>
      <c r="O232" s="341">
        <f t="shared" si="22"/>
        <v>0</v>
      </c>
      <c r="P232" s="342">
        <f t="shared" si="23"/>
        <v>0</v>
      </c>
      <c r="Q232" s="342">
        <f t="shared" si="24"/>
        <v>0</v>
      </c>
    </row>
    <row r="233" spans="1:17" x14ac:dyDescent="0.2">
      <c r="A233" s="338">
        <v>133965</v>
      </c>
      <c r="B233" s="339">
        <v>14</v>
      </c>
      <c r="C233" s="340">
        <f t="shared" si="27"/>
        <v>6.0966717611820922</v>
      </c>
      <c r="D233" s="171">
        <f>SUMIFS('Dual Credit Contact Hours'!F:F,'Dual Credit Contact Hours'!$A:$A,$A233,'Dual Credit Contact Hours'!$C:$C,$B233)</f>
        <v>0</v>
      </c>
      <c r="E233" s="171">
        <f>SUMIFS('Dual Credit Contact Hours'!G:G,'Dual Credit Contact Hours'!$A:$A,$A233,'Dual Credit Contact Hours'!$C:$C,$B233)</f>
        <v>0</v>
      </c>
      <c r="F233" s="171">
        <f>SUMIFS('Dual Credit Contact Hours'!H:H,'Dual Credit Contact Hours'!$A:$A,$A233,'Dual Credit Contact Hours'!$C:$C,$B233)</f>
        <v>0</v>
      </c>
      <c r="G233" s="171">
        <f>SUMIFS('Dual Credit Contact Hours'!I:I,'Dual Credit Contact Hours'!$A:$A,$A233,'Dual Credit Contact Hours'!$C:$C,$B233)</f>
        <v>0</v>
      </c>
      <c r="H233" s="171">
        <f>SUMIFS('Dual Credit Contact Hours'!J:J,'Dual Credit Contact Hours'!$A:$A,$A233,'Dual Credit Contact Hours'!$C:$C,$B233)</f>
        <v>0</v>
      </c>
      <c r="I233" s="171">
        <f>SUMIFS('Dual Credit Contact Hours'!K:K,'Dual Credit Contact Hours'!$A:$A,$A233,'Dual Credit Contact Hours'!$C:$C,$B233)</f>
        <v>0</v>
      </c>
      <c r="J233" s="171">
        <f>SUMIFS('Dual Credit Contact Hours'!L:L,'Dual Credit Contact Hours'!$A:$A,$A233,'Dual Credit Contact Hours'!$C:$C,$B233)</f>
        <v>0</v>
      </c>
      <c r="K233" s="171">
        <f>SUMIFS('Dual Credit Contact Hours'!M:M,'Dual Credit Contact Hours'!$A:$A,$A233,'Dual Credit Contact Hours'!$C:$C,$B233)</f>
        <v>0</v>
      </c>
      <c r="L233" s="341">
        <f t="shared" si="25"/>
        <v>0</v>
      </c>
      <c r="M233" s="341">
        <f t="shared" si="26"/>
        <v>0</v>
      </c>
      <c r="N233" s="341">
        <f t="shared" si="21"/>
        <v>0</v>
      </c>
      <c r="O233" s="341">
        <f t="shared" si="22"/>
        <v>0</v>
      </c>
      <c r="P233" s="342">
        <f t="shared" si="23"/>
        <v>0</v>
      </c>
      <c r="Q233" s="342">
        <f t="shared" si="24"/>
        <v>0</v>
      </c>
    </row>
    <row r="234" spans="1:17" x14ac:dyDescent="0.2">
      <c r="A234" s="338">
        <v>133965</v>
      </c>
      <c r="B234" s="339">
        <v>15</v>
      </c>
      <c r="C234" s="340">
        <f t="shared" si="27"/>
        <v>8.8928896366114731</v>
      </c>
      <c r="D234" s="171">
        <f>SUMIFS('Dual Credit Contact Hours'!F:F,'Dual Credit Contact Hours'!$A:$A,$A234,'Dual Credit Contact Hours'!$C:$C,$B234)</f>
        <v>0</v>
      </c>
      <c r="E234" s="171">
        <f>SUMIFS('Dual Credit Contact Hours'!G:G,'Dual Credit Contact Hours'!$A:$A,$A234,'Dual Credit Contact Hours'!$C:$C,$B234)</f>
        <v>0</v>
      </c>
      <c r="F234" s="171">
        <f>SUMIFS('Dual Credit Contact Hours'!H:H,'Dual Credit Contact Hours'!$A:$A,$A234,'Dual Credit Contact Hours'!$C:$C,$B234)</f>
        <v>0</v>
      </c>
      <c r="G234" s="171">
        <f>SUMIFS('Dual Credit Contact Hours'!I:I,'Dual Credit Contact Hours'!$A:$A,$A234,'Dual Credit Contact Hours'!$C:$C,$B234)</f>
        <v>0</v>
      </c>
      <c r="H234" s="171">
        <f>SUMIFS('Dual Credit Contact Hours'!J:J,'Dual Credit Contact Hours'!$A:$A,$A234,'Dual Credit Contact Hours'!$C:$C,$B234)</f>
        <v>0</v>
      </c>
      <c r="I234" s="171">
        <f>SUMIFS('Dual Credit Contact Hours'!K:K,'Dual Credit Contact Hours'!$A:$A,$A234,'Dual Credit Contact Hours'!$C:$C,$B234)</f>
        <v>0</v>
      </c>
      <c r="J234" s="171">
        <f>SUMIFS('Dual Credit Contact Hours'!L:L,'Dual Credit Contact Hours'!$A:$A,$A234,'Dual Credit Contact Hours'!$C:$C,$B234)</f>
        <v>0</v>
      </c>
      <c r="K234" s="171">
        <f>SUMIFS('Dual Credit Contact Hours'!M:M,'Dual Credit Contact Hours'!$A:$A,$A234,'Dual Credit Contact Hours'!$C:$C,$B234)</f>
        <v>0</v>
      </c>
      <c r="L234" s="341">
        <f t="shared" si="25"/>
        <v>0</v>
      </c>
      <c r="M234" s="341">
        <f t="shared" si="26"/>
        <v>0</v>
      </c>
      <c r="N234" s="341">
        <f t="shared" si="21"/>
        <v>0</v>
      </c>
      <c r="O234" s="341">
        <f t="shared" si="22"/>
        <v>0</v>
      </c>
      <c r="P234" s="342">
        <f t="shared" si="23"/>
        <v>0</v>
      </c>
      <c r="Q234" s="342">
        <f t="shared" si="24"/>
        <v>0</v>
      </c>
    </row>
    <row r="235" spans="1:17" x14ac:dyDescent="0.2">
      <c r="A235" s="338">
        <v>133965</v>
      </c>
      <c r="B235" s="339">
        <v>16</v>
      </c>
      <c r="C235" s="340">
        <f t="shared" si="27"/>
        <v>5.0987781183743817</v>
      </c>
      <c r="D235" s="171">
        <f>SUMIFS('Dual Credit Contact Hours'!F:F,'Dual Credit Contact Hours'!$A:$A,$A235,'Dual Credit Contact Hours'!$C:$C,$B235)</f>
        <v>0</v>
      </c>
      <c r="E235" s="171">
        <f>SUMIFS('Dual Credit Contact Hours'!G:G,'Dual Credit Contact Hours'!$A:$A,$A235,'Dual Credit Contact Hours'!$C:$C,$B235)</f>
        <v>0</v>
      </c>
      <c r="F235" s="171">
        <f>SUMIFS('Dual Credit Contact Hours'!H:H,'Dual Credit Contact Hours'!$A:$A,$A235,'Dual Credit Contact Hours'!$C:$C,$B235)</f>
        <v>0</v>
      </c>
      <c r="G235" s="171">
        <f>SUMIFS('Dual Credit Contact Hours'!I:I,'Dual Credit Contact Hours'!$A:$A,$A235,'Dual Credit Contact Hours'!$C:$C,$B235)</f>
        <v>0</v>
      </c>
      <c r="H235" s="171">
        <f>SUMIFS('Dual Credit Contact Hours'!J:J,'Dual Credit Contact Hours'!$A:$A,$A235,'Dual Credit Contact Hours'!$C:$C,$B235)</f>
        <v>0</v>
      </c>
      <c r="I235" s="171">
        <f>SUMIFS('Dual Credit Contact Hours'!K:K,'Dual Credit Contact Hours'!$A:$A,$A235,'Dual Credit Contact Hours'!$C:$C,$B235)</f>
        <v>0</v>
      </c>
      <c r="J235" s="171">
        <f>SUMIFS('Dual Credit Contact Hours'!L:L,'Dual Credit Contact Hours'!$A:$A,$A235,'Dual Credit Contact Hours'!$C:$C,$B235)</f>
        <v>0</v>
      </c>
      <c r="K235" s="171">
        <f>SUMIFS('Dual Credit Contact Hours'!M:M,'Dual Credit Contact Hours'!$A:$A,$A235,'Dual Credit Contact Hours'!$C:$C,$B235)</f>
        <v>0</v>
      </c>
      <c r="L235" s="341">
        <f t="shared" si="25"/>
        <v>0</v>
      </c>
      <c r="M235" s="341">
        <f t="shared" si="26"/>
        <v>0</v>
      </c>
      <c r="N235" s="341">
        <f t="shared" si="21"/>
        <v>0</v>
      </c>
      <c r="O235" s="341">
        <f t="shared" si="22"/>
        <v>0</v>
      </c>
      <c r="P235" s="342">
        <f t="shared" si="23"/>
        <v>0</v>
      </c>
      <c r="Q235" s="342">
        <f t="shared" si="24"/>
        <v>0</v>
      </c>
    </row>
    <row r="236" spans="1:17" x14ac:dyDescent="0.2">
      <c r="A236" s="338">
        <v>133965</v>
      </c>
      <c r="B236" s="339">
        <v>17</v>
      </c>
      <c r="C236" s="340">
        <f t="shared" si="27"/>
        <v>6.8971023509960512</v>
      </c>
      <c r="D236" s="171">
        <f>SUMIFS('Dual Credit Contact Hours'!F:F,'Dual Credit Contact Hours'!$A:$A,$A236,'Dual Credit Contact Hours'!$C:$C,$B236)</f>
        <v>0</v>
      </c>
      <c r="E236" s="171">
        <f>SUMIFS('Dual Credit Contact Hours'!G:G,'Dual Credit Contact Hours'!$A:$A,$A236,'Dual Credit Contact Hours'!$C:$C,$B236)</f>
        <v>0</v>
      </c>
      <c r="F236" s="171">
        <f>SUMIFS('Dual Credit Contact Hours'!H:H,'Dual Credit Contact Hours'!$A:$A,$A236,'Dual Credit Contact Hours'!$C:$C,$B236)</f>
        <v>0</v>
      </c>
      <c r="G236" s="171">
        <f>SUMIFS('Dual Credit Contact Hours'!I:I,'Dual Credit Contact Hours'!$A:$A,$A236,'Dual Credit Contact Hours'!$C:$C,$B236)</f>
        <v>0</v>
      </c>
      <c r="H236" s="171">
        <f>SUMIFS('Dual Credit Contact Hours'!J:J,'Dual Credit Contact Hours'!$A:$A,$A236,'Dual Credit Contact Hours'!$C:$C,$B236)</f>
        <v>0</v>
      </c>
      <c r="I236" s="171">
        <f>SUMIFS('Dual Credit Contact Hours'!K:K,'Dual Credit Contact Hours'!$A:$A,$A236,'Dual Credit Contact Hours'!$C:$C,$B236)</f>
        <v>0</v>
      </c>
      <c r="J236" s="171">
        <f>SUMIFS('Dual Credit Contact Hours'!L:L,'Dual Credit Contact Hours'!$A:$A,$A236,'Dual Credit Contact Hours'!$C:$C,$B236)</f>
        <v>0</v>
      </c>
      <c r="K236" s="171">
        <f>SUMIFS('Dual Credit Contact Hours'!M:M,'Dual Credit Contact Hours'!$A:$A,$A236,'Dual Credit Contact Hours'!$C:$C,$B236)</f>
        <v>0</v>
      </c>
      <c r="L236" s="341">
        <f t="shared" si="25"/>
        <v>0</v>
      </c>
      <c r="M236" s="341">
        <f t="shared" si="26"/>
        <v>0</v>
      </c>
      <c r="N236" s="341">
        <f t="shared" si="21"/>
        <v>0</v>
      </c>
      <c r="O236" s="341">
        <f t="shared" si="22"/>
        <v>0</v>
      </c>
      <c r="P236" s="342">
        <f t="shared" si="23"/>
        <v>0</v>
      </c>
      <c r="Q236" s="342">
        <f t="shared" si="24"/>
        <v>0</v>
      </c>
    </row>
    <row r="237" spans="1:17" x14ac:dyDescent="0.2">
      <c r="A237" s="338">
        <v>133965</v>
      </c>
      <c r="B237" s="339">
        <v>18</v>
      </c>
      <c r="C237" s="340">
        <f t="shared" si="27"/>
        <v>5.1481438816228193</v>
      </c>
      <c r="D237" s="171">
        <f>SUMIFS('Dual Credit Contact Hours'!F:F,'Dual Credit Contact Hours'!$A:$A,$A237,'Dual Credit Contact Hours'!$C:$C,$B237)</f>
        <v>0</v>
      </c>
      <c r="E237" s="171">
        <f>SUMIFS('Dual Credit Contact Hours'!G:G,'Dual Credit Contact Hours'!$A:$A,$A237,'Dual Credit Contact Hours'!$C:$C,$B237)</f>
        <v>0</v>
      </c>
      <c r="F237" s="171">
        <f>SUMIFS('Dual Credit Contact Hours'!H:H,'Dual Credit Contact Hours'!$A:$A,$A237,'Dual Credit Contact Hours'!$C:$C,$B237)</f>
        <v>0</v>
      </c>
      <c r="G237" s="171">
        <f>SUMIFS('Dual Credit Contact Hours'!I:I,'Dual Credit Contact Hours'!$A:$A,$A237,'Dual Credit Contact Hours'!$C:$C,$B237)</f>
        <v>0</v>
      </c>
      <c r="H237" s="171">
        <f>SUMIFS('Dual Credit Contact Hours'!J:J,'Dual Credit Contact Hours'!$A:$A,$A237,'Dual Credit Contact Hours'!$C:$C,$B237)</f>
        <v>0</v>
      </c>
      <c r="I237" s="171">
        <f>SUMIFS('Dual Credit Contact Hours'!K:K,'Dual Credit Contact Hours'!$A:$A,$A237,'Dual Credit Contact Hours'!$C:$C,$B237)</f>
        <v>0</v>
      </c>
      <c r="J237" s="171">
        <f>SUMIFS('Dual Credit Contact Hours'!L:L,'Dual Credit Contact Hours'!$A:$A,$A237,'Dual Credit Contact Hours'!$C:$C,$B237)</f>
        <v>0</v>
      </c>
      <c r="K237" s="171">
        <f>SUMIFS('Dual Credit Contact Hours'!M:M,'Dual Credit Contact Hours'!$A:$A,$A237,'Dual Credit Contact Hours'!$C:$C,$B237)</f>
        <v>0</v>
      </c>
      <c r="L237" s="341">
        <f t="shared" si="25"/>
        <v>0</v>
      </c>
      <c r="M237" s="341">
        <f t="shared" si="26"/>
        <v>0</v>
      </c>
      <c r="N237" s="341">
        <f t="shared" si="21"/>
        <v>0</v>
      </c>
      <c r="O237" s="341">
        <f t="shared" si="22"/>
        <v>0</v>
      </c>
      <c r="P237" s="342">
        <f t="shared" si="23"/>
        <v>0</v>
      </c>
      <c r="Q237" s="342">
        <f t="shared" si="24"/>
        <v>0</v>
      </c>
    </row>
    <row r="238" spans="1:17" x14ac:dyDescent="0.2">
      <c r="A238" s="338">
        <v>133965</v>
      </c>
      <c r="B238" s="339">
        <v>19</v>
      </c>
      <c r="C238" s="340">
        <f t="shared" si="27"/>
        <v>3.7235889993107518</v>
      </c>
      <c r="D238" s="171">
        <f>SUMIFS('Dual Credit Contact Hours'!F:F,'Dual Credit Contact Hours'!$A:$A,$A238,'Dual Credit Contact Hours'!$C:$C,$B238)</f>
        <v>0</v>
      </c>
      <c r="E238" s="171">
        <f>SUMIFS('Dual Credit Contact Hours'!G:G,'Dual Credit Contact Hours'!$A:$A,$A238,'Dual Credit Contact Hours'!$C:$C,$B238)</f>
        <v>0</v>
      </c>
      <c r="F238" s="171">
        <f>SUMIFS('Dual Credit Contact Hours'!H:H,'Dual Credit Contact Hours'!$A:$A,$A238,'Dual Credit Contact Hours'!$C:$C,$B238)</f>
        <v>0</v>
      </c>
      <c r="G238" s="171">
        <f>SUMIFS('Dual Credit Contact Hours'!I:I,'Dual Credit Contact Hours'!$A:$A,$A238,'Dual Credit Contact Hours'!$C:$C,$B238)</f>
        <v>0</v>
      </c>
      <c r="H238" s="171">
        <f>SUMIFS('Dual Credit Contact Hours'!J:J,'Dual Credit Contact Hours'!$A:$A,$A238,'Dual Credit Contact Hours'!$C:$C,$B238)</f>
        <v>0</v>
      </c>
      <c r="I238" s="171">
        <f>SUMIFS('Dual Credit Contact Hours'!K:K,'Dual Credit Contact Hours'!$A:$A,$A238,'Dual Credit Contact Hours'!$C:$C,$B238)</f>
        <v>0</v>
      </c>
      <c r="J238" s="171">
        <f>SUMIFS('Dual Credit Contact Hours'!L:L,'Dual Credit Contact Hours'!$A:$A,$A238,'Dual Credit Contact Hours'!$C:$C,$B238)</f>
        <v>0</v>
      </c>
      <c r="K238" s="171">
        <f>SUMIFS('Dual Credit Contact Hours'!M:M,'Dual Credit Contact Hours'!$A:$A,$A238,'Dual Credit Contact Hours'!$C:$C,$B238)</f>
        <v>0</v>
      </c>
      <c r="L238" s="341">
        <f t="shared" si="25"/>
        <v>0</v>
      </c>
      <c r="M238" s="341">
        <f t="shared" si="26"/>
        <v>0</v>
      </c>
      <c r="N238" s="341">
        <f t="shared" si="21"/>
        <v>0</v>
      </c>
      <c r="O238" s="341">
        <f t="shared" si="22"/>
        <v>0</v>
      </c>
      <c r="P238" s="342">
        <f t="shared" si="23"/>
        <v>0</v>
      </c>
      <c r="Q238" s="342">
        <f t="shared" si="24"/>
        <v>0</v>
      </c>
    </row>
    <row r="239" spans="1:17" x14ac:dyDescent="0.2">
      <c r="A239" s="338">
        <v>133965</v>
      </c>
      <c r="B239" s="339">
        <v>20</v>
      </c>
      <c r="C239" s="340">
        <f t="shared" si="27"/>
        <v>4.7320610199574134</v>
      </c>
      <c r="D239" s="171">
        <f>SUMIFS('Dual Credit Contact Hours'!F:F,'Dual Credit Contact Hours'!$A:$A,$A239,'Dual Credit Contact Hours'!$C:$C,$B239)</f>
        <v>0</v>
      </c>
      <c r="E239" s="171">
        <f>SUMIFS('Dual Credit Contact Hours'!G:G,'Dual Credit Contact Hours'!$A:$A,$A239,'Dual Credit Contact Hours'!$C:$C,$B239)</f>
        <v>0</v>
      </c>
      <c r="F239" s="171">
        <f>SUMIFS('Dual Credit Contact Hours'!H:H,'Dual Credit Contact Hours'!$A:$A,$A239,'Dual Credit Contact Hours'!$C:$C,$B239)</f>
        <v>0</v>
      </c>
      <c r="G239" s="171">
        <f>SUMIFS('Dual Credit Contact Hours'!I:I,'Dual Credit Contact Hours'!$A:$A,$A239,'Dual Credit Contact Hours'!$C:$C,$B239)</f>
        <v>0</v>
      </c>
      <c r="H239" s="171">
        <f>SUMIFS('Dual Credit Contact Hours'!J:J,'Dual Credit Contact Hours'!$A:$A,$A239,'Dual Credit Contact Hours'!$C:$C,$B239)</f>
        <v>0</v>
      </c>
      <c r="I239" s="171">
        <f>SUMIFS('Dual Credit Contact Hours'!K:K,'Dual Credit Contact Hours'!$A:$A,$A239,'Dual Credit Contact Hours'!$C:$C,$B239)</f>
        <v>0</v>
      </c>
      <c r="J239" s="171">
        <f>SUMIFS('Dual Credit Contact Hours'!L:L,'Dual Credit Contact Hours'!$A:$A,$A239,'Dual Credit Contact Hours'!$C:$C,$B239)</f>
        <v>0</v>
      </c>
      <c r="K239" s="171">
        <f>SUMIFS('Dual Credit Contact Hours'!M:M,'Dual Credit Contact Hours'!$A:$A,$A239,'Dual Credit Contact Hours'!$C:$C,$B239)</f>
        <v>0</v>
      </c>
      <c r="L239" s="341">
        <f t="shared" si="25"/>
        <v>0</v>
      </c>
      <c r="M239" s="341">
        <f t="shared" si="26"/>
        <v>0</v>
      </c>
      <c r="N239" s="341">
        <f t="shared" si="21"/>
        <v>0</v>
      </c>
      <c r="O239" s="341">
        <f t="shared" si="22"/>
        <v>0</v>
      </c>
      <c r="P239" s="342">
        <f t="shared" si="23"/>
        <v>0</v>
      </c>
      <c r="Q239" s="342">
        <f t="shared" si="24"/>
        <v>0</v>
      </c>
    </row>
    <row r="240" spans="1:17" x14ac:dyDescent="0.2">
      <c r="A240" s="338">
        <v>133965</v>
      </c>
      <c r="B240" s="339">
        <v>21</v>
      </c>
      <c r="C240" s="340">
        <f t="shared" si="27"/>
        <v>5.1164087481059664</v>
      </c>
      <c r="D240" s="171">
        <f>SUMIFS('Dual Credit Contact Hours'!F:F,'Dual Credit Contact Hours'!$A:$A,$A240,'Dual Credit Contact Hours'!$C:$C,$B240)</f>
        <v>0</v>
      </c>
      <c r="E240" s="171">
        <f>SUMIFS('Dual Credit Contact Hours'!G:G,'Dual Credit Contact Hours'!$A:$A,$A240,'Dual Credit Contact Hours'!$C:$C,$B240)</f>
        <v>0</v>
      </c>
      <c r="F240" s="171">
        <f>SUMIFS('Dual Credit Contact Hours'!H:H,'Dual Credit Contact Hours'!$A:$A,$A240,'Dual Credit Contact Hours'!$C:$C,$B240)</f>
        <v>0</v>
      </c>
      <c r="G240" s="171">
        <f>SUMIFS('Dual Credit Contact Hours'!I:I,'Dual Credit Contact Hours'!$A:$A,$A240,'Dual Credit Contact Hours'!$C:$C,$B240)</f>
        <v>0</v>
      </c>
      <c r="H240" s="171">
        <f>SUMIFS('Dual Credit Contact Hours'!J:J,'Dual Credit Contact Hours'!$A:$A,$A240,'Dual Credit Contact Hours'!$C:$C,$B240)</f>
        <v>0</v>
      </c>
      <c r="I240" s="171">
        <f>SUMIFS('Dual Credit Contact Hours'!K:K,'Dual Credit Contact Hours'!$A:$A,$A240,'Dual Credit Contact Hours'!$C:$C,$B240)</f>
        <v>0</v>
      </c>
      <c r="J240" s="171">
        <f>SUMIFS('Dual Credit Contact Hours'!L:L,'Dual Credit Contact Hours'!$A:$A,$A240,'Dual Credit Contact Hours'!$C:$C,$B240)</f>
        <v>0</v>
      </c>
      <c r="K240" s="171">
        <f>SUMIFS('Dual Credit Contact Hours'!M:M,'Dual Credit Contact Hours'!$A:$A,$A240,'Dual Credit Contact Hours'!$C:$C,$B240)</f>
        <v>0</v>
      </c>
      <c r="L240" s="341">
        <f t="shared" si="25"/>
        <v>0</v>
      </c>
      <c r="M240" s="341">
        <f t="shared" si="26"/>
        <v>0</v>
      </c>
      <c r="N240" s="341">
        <f t="shared" si="21"/>
        <v>0</v>
      </c>
      <c r="O240" s="341">
        <f t="shared" si="22"/>
        <v>0</v>
      </c>
      <c r="P240" s="342">
        <f t="shared" si="23"/>
        <v>0</v>
      </c>
      <c r="Q240" s="342">
        <f t="shared" si="24"/>
        <v>0</v>
      </c>
    </row>
    <row r="241" spans="1:17" x14ac:dyDescent="0.2">
      <c r="A241" s="338">
        <v>133965</v>
      </c>
      <c r="B241" s="339">
        <v>22</v>
      </c>
      <c r="C241" s="340">
        <f t="shared" si="27"/>
        <v>5.5324916097713723</v>
      </c>
      <c r="D241" s="171">
        <f>SUMIFS('Dual Credit Contact Hours'!F:F,'Dual Credit Contact Hours'!$A:$A,$A241,'Dual Credit Contact Hours'!$C:$C,$B241)</f>
        <v>0</v>
      </c>
      <c r="E241" s="171">
        <f>SUMIFS('Dual Credit Contact Hours'!G:G,'Dual Credit Contact Hours'!$A:$A,$A241,'Dual Credit Contact Hours'!$C:$C,$B241)</f>
        <v>0</v>
      </c>
      <c r="F241" s="171">
        <f>SUMIFS('Dual Credit Contact Hours'!H:H,'Dual Credit Contact Hours'!$A:$A,$A241,'Dual Credit Contact Hours'!$C:$C,$B241)</f>
        <v>0</v>
      </c>
      <c r="G241" s="171">
        <f>SUMIFS('Dual Credit Contact Hours'!I:I,'Dual Credit Contact Hours'!$A:$A,$A241,'Dual Credit Contact Hours'!$C:$C,$B241)</f>
        <v>0</v>
      </c>
      <c r="H241" s="171">
        <f>SUMIFS('Dual Credit Contact Hours'!J:J,'Dual Credit Contact Hours'!$A:$A,$A241,'Dual Credit Contact Hours'!$C:$C,$B241)</f>
        <v>1056</v>
      </c>
      <c r="I241" s="171">
        <f>SUMIFS('Dual Credit Contact Hours'!K:K,'Dual Credit Contact Hours'!$A:$A,$A241,'Dual Credit Contact Hours'!$C:$C,$B241)</f>
        <v>0</v>
      </c>
      <c r="J241" s="171">
        <f>SUMIFS('Dual Credit Contact Hours'!L:L,'Dual Credit Contact Hours'!$A:$A,$A241,'Dual Credit Contact Hours'!$C:$C,$B241)</f>
        <v>0</v>
      </c>
      <c r="K241" s="171">
        <f>SUMIFS('Dual Credit Contact Hours'!M:M,'Dual Credit Contact Hours'!$A:$A,$A241,'Dual Credit Contact Hours'!$C:$C,$B241)</f>
        <v>0</v>
      </c>
      <c r="L241" s="341">
        <f t="shared" si="25"/>
        <v>0</v>
      </c>
      <c r="M241" s="341">
        <f t="shared" si="26"/>
        <v>1056</v>
      </c>
      <c r="N241" s="341">
        <f t="shared" si="21"/>
        <v>0</v>
      </c>
      <c r="O241" s="341">
        <f t="shared" si="22"/>
        <v>0</v>
      </c>
      <c r="P241" s="342">
        <f t="shared" si="23"/>
        <v>0</v>
      </c>
      <c r="Q241" s="342">
        <f t="shared" si="24"/>
        <v>5842.3111399185691</v>
      </c>
    </row>
    <row r="242" spans="1:17" x14ac:dyDescent="0.2">
      <c r="A242" s="338">
        <v>133965</v>
      </c>
      <c r="B242" s="339">
        <v>23</v>
      </c>
      <c r="C242" s="340">
        <f t="shared" si="27"/>
        <v>5.4090772016502777</v>
      </c>
      <c r="D242" s="171">
        <f>SUMIFS('Dual Credit Contact Hours'!F:F,'Dual Credit Contact Hours'!$A:$A,$A242,'Dual Credit Contact Hours'!$C:$C,$B242)</f>
        <v>0</v>
      </c>
      <c r="E242" s="171">
        <f>SUMIFS('Dual Credit Contact Hours'!G:G,'Dual Credit Contact Hours'!$A:$A,$A242,'Dual Credit Contact Hours'!$C:$C,$B242)</f>
        <v>0</v>
      </c>
      <c r="F242" s="171">
        <f>SUMIFS('Dual Credit Contact Hours'!H:H,'Dual Credit Contact Hours'!$A:$A,$A242,'Dual Credit Contact Hours'!$C:$C,$B242)</f>
        <v>0</v>
      </c>
      <c r="G242" s="171">
        <f>SUMIFS('Dual Credit Contact Hours'!I:I,'Dual Credit Contact Hours'!$A:$A,$A242,'Dual Credit Contact Hours'!$C:$C,$B242)</f>
        <v>0</v>
      </c>
      <c r="H242" s="171">
        <f>SUMIFS('Dual Credit Contact Hours'!J:J,'Dual Credit Contact Hours'!$A:$A,$A242,'Dual Credit Contact Hours'!$C:$C,$B242)</f>
        <v>0</v>
      </c>
      <c r="I242" s="171">
        <f>SUMIFS('Dual Credit Contact Hours'!K:K,'Dual Credit Contact Hours'!$A:$A,$A242,'Dual Credit Contact Hours'!$C:$C,$B242)</f>
        <v>0</v>
      </c>
      <c r="J242" s="171">
        <f>SUMIFS('Dual Credit Contact Hours'!L:L,'Dual Credit Contact Hours'!$A:$A,$A242,'Dual Credit Contact Hours'!$C:$C,$B242)</f>
        <v>0</v>
      </c>
      <c r="K242" s="171">
        <f>SUMIFS('Dual Credit Contact Hours'!M:M,'Dual Credit Contact Hours'!$A:$A,$A242,'Dual Credit Contact Hours'!$C:$C,$B242)</f>
        <v>0</v>
      </c>
      <c r="L242" s="341">
        <f t="shared" si="25"/>
        <v>0</v>
      </c>
      <c r="M242" s="341">
        <f t="shared" si="26"/>
        <v>0</v>
      </c>
      <c r="N242" s="341">
        <f t="shared" si="21"/>
        <v>0</v>
      </c>
      <c r="O242" s="341">
        <f t="shared" si="22"/>
        <v>0</v>
      </c>
      <c r="P242" s="342">
        <f t="shared" si="23"/>
        <v>0</v>
      </c>
      <c r="Q242" s="342">
        <f t="shared" si="24"/>
        <v>0</v>
      </c>
    </row>
    <row r="243" spans="1:17" x14ac:dyDescent="0.2">
      <c r="A243" s="338">
        <v>133965</v>
      </c>
      <c r="B243" s="339">
        <v>24</v>
      </c>
      <c r="C243" s="340">
        <f t="shared" si="27"/>
        <v>4.2666123950435697</v>
      </c>
      <c r="D243" s="171">
        <f>SUMIFS('Dual Credit Contact Hours'!F:F,'Dual Credit Contact Hours'!$A:$A,$A243,'Dual Credit Contact Hours'!$C:$C,$B243)</f>
        <v>0</v>
      </c>
      <c r="E243" s="171">
        <f>SUMIFS('Dual Credit Contact Hours'!G:G,'Dual Credit Contact Hours'!$A:$A,$A243,'Dual Credit Contact Hours'!$C:$C,$B243)</f>
        <v>0</v>
      </c>
      <c r="F243" s="171">
        <f>SUMIFS('Dual Credit Contact Hours'!H:H,'Dual Credit Contact Hours'!$A:$A,$A243,'Dual Credit Contact Hours'!$C:$C,$B243)</f>
        <v>0</v>
      </c>
      <c r="G243" s="171">
        <f>SUMIFS('Dual Credit Contact Hours'!I:I,'Dual Credit Contact Hours'!$A:$A,$A243,'Dual Credit Contact Hours'!$C:$C,$B243)</f>
        <v>0</v>
      </c>
      <c r="H243" s="171">
        <f>SUMIFS('Dual Credit Contact Hours'!J:J,'Dual Credit Contact Hours'!$A:$A,$A243,'Dual Credit Contact Hours'!$C:$C,$B243)</f>
        <v>0</v>
      </c>
      <c r="I243" s="171">
        <f>SUMIFS('Dual Credit Contact Hours'!K:K,'Dual Credit Contact Hours'!$A:$A,$A243,'Dual Credit Contact Hours'!$C:$C,$B243)</f>
        <v>0</v>
      </c>
      <c r="J243" s="171">
        <f>SUMIFS('Dual Credit Contact Hours'!L:L,'Dual Credit Contact Hours'!$A:$A,$A243,'Dual Credit Contact Hours'!$C:$C,$B243)</f>
        <v>0</v>
      </c>
      <c r="K243" s="171">
        <f>SUMIFS('Dual Credit Contact Hours'!M:M,'Dual Credit Contact Hours'!$A:$A,$A243,'Dual Credit Contact Hours'!$C:$C,$B243)</f>
        <v>0</v>
      </c>
      <c r="L243" s="341">
        <f t="shared" si="25"/>
        <v>0</v>
      </c>
      <c r="M243" s="341">
        <f t="shared" si="26"/>
        <v>0</v>
      </c>
      <c r="N243" s="341">
        <f t="shared" si="21"/>
        <v>0</v>
      </c>
      <c r="O243" s="341">
        <f t="shared" si="22"/>
        <v>0</v>
      </c>
      <c r="P243" s="342">
        <f t="shared" si="23"/>
        <v>0</v>
      </c>
      <c r="Q243" s="342">
        <f t="shared" si="24"/>
        <v>0</v>
      </c>
    </row>
    <row r="244" spans="1:17" x14ac:dyDescent="0.2">
      <c r="A244" s="338">
        <v>133965</v>
      </c>
      <c r="B244" s="339">
        <v>25</v>
      </c>
      <c r="C244" s="340">
        <f t="shared" si="27"/>
        <v>3.4168160419811726</v>
      </c>
      <c r="D244" s="171">
        <f>SUMIFS('Dual Credit Contact Hours'!F:F,'Dual Credit Contact Hours'!$A:$A,$A244,'Dual Credit Contact Hours'!$C:$C,$B244)</f>
        <v>0</v>
      </c>
      <c r="E244" s="171">
        <f>SUMIFS('Dual Credit Contact Hours'!G:G,'Dual Credit Contact Hours'!$A:$A,$A244,'Dual Credit Contact Hours'!$C:$C,$B244)</f>
        <v>0</v>
      </c>
      <c r="F244" s="171">
        <f>SUMIFS('Dual Credit Contact Hours'!H:H,'Dual Credit Contact Hours'!$A:$A,$A244,'Dual Credit Contact Hours'!$C:$C,$B244)</f>
        <v>0</v>
      </c>
      <c r="G244" s="171">
        <f>SUMIFS('Dual Credit Contact Hours'!I:I,'Dual Credit Contact Hours'!$A:$A,$A244,'Dual Credit Contact Hours'!$C:$C,$B244)</f>
        <v>0</v>
      </c>
      <c r="H244" s="171">
        <f>SUMIFS('Dual Credit Contact Hours'!J:J,'Dual Credit Contact Hours'!$A:$A,$A244,'Dual Credit Contact Hours'!$C:$C,$B244)</f>
        <v>0</v>
      </c>
      <c r="I244" s="171">
        <f>SUMIFS('Dual Credit Contact Hours'!K:K,'Dual Credit Contact Hours'!$A:$A,$A244,'Dual Credit Contact Hours'!$C:$C,$B244)</f>
        <v>0</v>
      </c>
      <c r="J244" s="171">
        <f>SUMIFS('Dual Credit Contact Hours'!L:L,'Dual Credit Contact Hours'!$A:$A,$A244,'Dual Credit Contact Hours'!$C:$C,$B244)</f>
        <v>0</v>
      </c>
      <c r="K244" s="171">
        <f>SUMIFS('Dual Credit Contact Hours'!M:M,'Dual Credit Contact Hours'!$A:$A,$A244,'Dual Credit Contact Hours'!$C:$C,$B244)</f>
        <v>0</v>
      </c>
      <c r="L244" s="341">
        <f t="shared" si="25"/>
        <v>0</v>
      </c>
      <c r="M244" s="341">
        <f t="shared" si="26"/>
        <v>0</v>
      </c>
      <c r="N244" s="341">
        <f t="shared" si="21"/>
        <v>0</v>
      </c>
      <c r="O244" s="341">
        <f t="shared" si="22"/>
        <v>0</v>
      </c>
      <c r="P244" s="342">
        <f t="shared" si="23"/>
        <v>0</v>
      </c>
      <c r="Q244" s="342">
        <f t="shared" si="24"/>
        <v>0</v>
      </c>
    </row>
    <row r="245" spans="1:17" x14ac:dyDescent="0.2">
      <c r="A245" s="338">
        <v>133965</v>
      </c>
      <c r="B245" s="339">
        <v>26</v>
      </c>
      <c r="C245" s="340">
        <f t="shared" si="27"/>
        <v>4.5557547226415638</v>
      </c>
      <c r="D245" s="171">
        <f>SUMIFS('Dual Credit Contact Hours'!F:F,'Dual Credit Contact Hours'!$A:$A,$A245,'Dual Credit Contact Hours'!$C:$C,$B245)</f>
        <v>0</v>
      </c>
      <c r="E245" s="171">
        <f>SUMIFS('Dual Credit Contact Hours'!G:G,'Dual Credit Contact Hours'!$A:$A,$A245,'Dual Credit Contact Hours'!$C:$C,$B245)</f>
        <v>0</v>
      </c>
      <c r="F245" s="171">
        <f>SUMIFS('Dual Credit Contact Hours'!H:H,'Dual Credit Contact Hours'!$A:$A,$A245,'Dual Credit Contact Hours'!$C:$C,$B245)</f>
        <v>0</v>
      </c>
      <c r="G245" s="171">
        <f>SUMIFS('Dual Credit Contact Hours'!I:I,'Dual Credit Contact Hours'!$A:$A,$A245,'Dual Credit Contact Hours'!$C:$C,$B245)</f>
        <v>0</v>
      </c>
      <c r="H245" s="171">
        <f>SUMIFS('Dual Credit Contact Hours'!J:J,'Dual Credit Contact Hours'!$A:$A,$A245,'Dual Credit Contact Hours'!$C:$C,$B245)</f>
        <v>0</v>
      </c>
      <c r="I245" s="171">
        <f>SUMIFS('Dual Credit Contact Hours'!K:K,'Dual Credit Contact Hours'!$A:$A,$A245,'Dual Credit Contact Hours'!$C:$C,$B245)</f>
        <v>0</v>
      </c>
      <c r="J245" s="171">
        <f>SUMIFS('Dual Credit Contact Hours'!L:L,'Dual Credit Contact Hours'!$A:$A,$A245,'Dual Credit Contact Hours'!$C:$C,$B245)</f>
        <v>0</v>
      </c>
      <c r="K245" s="171">
        <f>SUMIFS('Dual Credit Contact Hours'!M:M,'Dual Credit Contact Hours'!$A:$A,$A245,'Dual Credit Contact Hours'!$C:$C,$B245)</f>
        <v>0</v>
      </c>
      <c r="L245" s="341">
        <f t="shared" si="25"/>
        <v>0</v>
      </c>
      <c r="M245" s="341">
        <f t="shared" si="26"/>
        <v>0</v>
      </c>
      <c r="N245" s="341">
        <f t="shared" si="21"/>
        <v>0</v>
      </c>
      <c r="O245" s="341">
        <f t="shared" si="22"/>
        <v>0</v>
      </c>
      <c r="P245" s="342">
        <f t="shared" si="23"/>
        <v>0</v>
      </c>
      <c r="Q245" s="342">
        <f t="shared" si="24"/>
        <v>0</v>
      </c>
    </row>
    <row r="246" spans="1:17" x14ac:dyDescent="0.2">
      <c r="A246" s="338">
        <v>133965</v>
      </c>
      <c r="B246" s="339">
        <v>27</v>
      </c>
      <c r="C246" s="340">
        <f t="shared" si="27"/>
        <v>0</v>
      </c>
      <c r="D246" s="171">
        <f>SUMIFS('Dual Credit Contact Hours'!F:F,'Dual Credit Contact Hours'!$A:$A,$A246,'Dual Credit Contact Hours'!$C:$C,$B246)</f>
        <v>0</v>
      </c>
      <c r="E246" s="171">
        <f>SUMIFS('Dual Credit Contact Hours'!G:G,'Dual Credit Contact Hours'!$A:$A,$A246,'Dual Credit Contact Hours'!$C:$C,$B246)</f>
        <v>0</v>
      </c>
      <c r="F246" s="171">
        <f>SUMIFS('Dual Credit Contact Hours'!H:H,'Dual Credit Contact Hours'!$A:$A,$A246,'Dual Credit Contact Hours'!$C:$C,$B246)</f>
        <v>0</v>
      </c>
      <c r="G246" s="171">
        <f>SUMIFS('Dual Credit Contact Hours'!I:I,'Dual Credit Contact Hours'!$A:$A,$A246,'Dual Credit Contact Hours'!$C:$C,$B246)</f>
        <v>0</v>
      </c>
      <c r="H246" s="171">
        <f>SUMIFS('Dual Credit Contact Hours'!J:J,'Dual Credit Contact Hours'!$A:$A,$A246,'Dual Credit Contact Hours'!$C:$C,$B246)</f>
        <v>0</v>
      </c>
      <c r="I246" s="171">
        <f>SUMIFS('Dual Credit Contact Hours'!K:K,'Dual Credit Contact Hours'!$A:$A,$A246,'Dual Credit Contact Hours'!$C:$C,$B246)</f>
        <v>0</v>
      </c>
      <c r="J246" s="171">
        <f>SUMIFS('Dual Credit Contact Hours'!L:L,'Dual Credit Contact Hours'!$A:$A,$A246,'Dual Credit Contact Hours'!$C:$C,$B246)</f>
        <v>0</v>
      </c>
      <c r="K246" s="171">
        <f>SUMIFS('Dual Credit Contact Hours'!M:M,'Dual Credit Contact Hours'!$A:$A,$A246,'Dual Credit Contact Hours'!$C:$C,$B246)</f>
        <v>0</v>
      </c>
      <c r="L246" s="341">
        <f t="shared" si="25"/>
        <v>0</v>
      </c>
      <c r="M246" s="341">
        <f t="shared" si="26"/>
        <v>0</v>
      </c>
      <c r="N246" s="341">
        <f t="shared" si="21"/>
        <v>0</v>
      </c>
      <c r="O246" s="341">
        <f t="shared" si="22"/>
        <v>0</v>
      </c>
      <c r="P246" s="342">
        <f t="shared" si="23"/>
        <v>0</v>
      </c>
      <c r="Q246" s="342">
        <f t="shared" si="24"/>
        <v>0</v>
      </c>
    </row>
    <row r="247" spans="1:17" x14ac:dyDescent="0.2">
      <c r="A247" s="181" t="s">
        <v>5</v>
      </c>
      <c r="D247" s="182">
        <f>SUM(D4:D246)</f>
        <v>14688</v>
      </c>
      <c r="E247" s="182">
        <f t="shared" ref="E247:Q247" si="28">SUM(E4:E246)</f>
        <v>11568</v>
      </c>
      <c r="F247" s="182">
        <f t="shared" si="28"/>
        <v>0</v>
      </c>
      <c r="G247" s="182">
        <f t="shared" si="28"/>
        <v>0</v>
      </c>
      <c r="H247" s="182">
        <f t="shared" si="28"/>
        <v>151088</v>
      </c>
      <c r="I247" s="182">
        <f t="shared" si="28"/>
        <v>84928</v>
      </c>
      <c r="J247" s="182">
        <f t="shared" si="28"/>
        <v>0</v>
      </c>
      <c r="K247" s="182">
        <f t="shared" si="28"/>
        <v>0</v>
      </c>
      <c r="L247" s="182">
        <f t="shared" si="28"/>
        <v>26256</v>
      </c>
      <c r="M247" s="182">
        <f t="shared" si="28"/>
        <v>236016</v>
      </c>
      <c r="N247" s="182">
        <f t="shared" si="28"/>
        <v>1156.8</v>
      </c>
      <c r="O247" s="182">
        <f t="shared" si="28"/>
        <v>8492.8000000000011</v>
      </c>
      <c r="P247" s="342">
        <f t="shared" si="28"/>
        <v>102779.41753082065</v>
      </c>
      <c r="Q247" s="342">
        <f t="shared" si="28"/>
        <v>1097220.5824691798</v>
      </c>
    </row>
    <row r="249" spans="1:17" x14ac:dyDescent="0.2">
      <c r="A249" s="344"/>
      <c r="B249" s="345"/>
      <c r="C249" s="345"/>
      <c r="D249" s="346"/>
      <c r="E249" s="346"/>
      <c r="F249" s="346"/>
      <c r="G249" s="346"/>
      <c r="K249" s="182" t="s">
        <v>560</v>
      </c>
      <c r="L249" s="182">
        <f>SUM(L247:M247)</f>
        <v>262272</v>
      </c>
      <c r="O249" s="347"/>
      <c r="Q249" s="182">
        <f>SUM(P247:Q247)</f>
        <v>1200000.0000000005</v>
      </c>
    </row>
    <row r="250" spans="1:17" x14ac:dyDescent="0.2">
      <c r="Q250" s="348"/>
    </row>
    <row r="251" spans="1:17" x14ac:dyDescent="0.2">
      <c r="Q251" s="182">
        <v>1200000</v>
      </c>
    </row>
    <row r="253" spans="1:17" x14ac:dyDescent="0.2">
      <c r="Q253" s="182">
        <f>Q251-Q249</f>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I47"/>
  <sheetViews>
    <sheetView workbookViewId="0"/>
  </sheetViews>
  <sheetFormatPr defaultColWidth="12" defaultRowHeight="12.75" x14ac:dyDescent="0.2"/>
  <cols>
    <col min="1" max="1" width="7.42578125" style="350" bestFit="1" customWidth="1"/>
    <col min="2" max="2" width="36.42578125" style="350" customWidth="1"/>
    <col min="3" max="3" width="15.28515625" style="350" customWidth="1"/>
    <col min="4" max="4" width="13.7109375" style="350" bestFit="1" customWidth="1"/>
    <col min="5" max="5" width="15.42578125" style="350" bestFit="1" customWidth="1"/>
    <col min="6" max="6" width="21" style="350" customWidth="1"/>
    <col min="7" max="7" width="16.42578125" style="350" bestFit="1" customWidth="1"/>
    <col min="8" max="16384" width="12" style="350"/>
  </cols>
  <sheetData>
    <row r="1" spans="1:7" x14ac:dyDescent="0.2">
      <c r="A1" s="349" t="s">
        <v>561</v>
      </c>
    </row>
    <row r="2" spans="1:7" x14ac:dyDescent="0.2">
      <c r="A2" s="349" t="s">
        <v>562</v>
      </c>
    </row>
    <row r="3" spans="1:7" ht="13.5" thickBot="1" x14ac:dyDescent="0.25">
      <c r="A3" s="349" t="s">
        <v>563</v>
      </c>
      <c r="B3" s="351"/>
      <c r="C3" s="351"/>
      <c r="D3" s="351"/>
      <c r="E3" s="351"/>
      <c r="F3" s="352" t="s">
        <v>564</v>
      </c>
      <c r="G3" s="353">
        <v>0.35261259463169997</v>
      </c>
    </row>
    <row r="4" spans="1:7" ht="38.25" x14ac:dyDescent="0.2">
      <c r="A4" s="354" t="s">
        <v>14</v>
      </c>
      <c r="B4" s="420" t="s">
        <v>565</v>
      </c>
      <c r="C4" s="421"/>
      <c r="D4" s="355" t="s">
        <v>144</v>
      </c>
      <c r="E4" s="355" t="s">
        <v>566</v>
      </c>
      <c r="F4" s="355" t="s">
        <v>567</v>
      </c>
      <c r="G4" s="356" t="s">
        <v>568</v>
      </c>
    </row>
    <row r="5" spans="1:7" x14ac:dyDescent="0.2">
      <c r="A5" s="357">
        <v>1</v>
      </c>
      <c r="B5" s="416" t="s">
        <v>569</v>
      </c>
      <c r="C5" s="417"/>
      <c r="D5" s="358">
        <v>1976172</v>
      </c>
      <c r="E5" s="359">
        <v>21720497.512524117</v>
      </c>
      <c r="F5" s="360">
        <f>ROUND(E5/D5,2)</f>
        <v>10.99</v>
      </c>
      <c r="G5" s="361">
        <f>IFERROR($G$3*F5,0)</f>
        <v>3.8752124150023826</v>
      </c>
    </row>
    <row r="6" spans="1:7" x14ac:dyDescent="0.2">
      <c r="A6" s="357">
        <v>2</v>
      </c>
      <c r="B6" s="416" t="s">
        <v>570</v>
      </c>
      <c r="C6" s="417"/>
      <c r="D6" s="358">
        <v>5742433</v>
      </c>
      <c r="E6" s="359">
        <v>72685419.562998265</v>
      </c>
      <c r="F6" s="362">
        <f t="shared" ref="F6:F30" si="0">ROUND(E6/D6,2)</f>
        <v>12.66</v>
      </c>
      <c r="G6" s="361">
        <f t="shared" ref="G6:G30" si="1">IFERROR($G$3*F6,0)</f>
        <v>4.4640754480373213</v>
      </c>
    </row>
    <row r="7" spans="1:7" x14ac:dyDescent="0.2">
      <c r="A7" s="357">
        <v>3</v>
      </c>
      <c r="B7" s="416" t="s">
        <v>571</v>
      </c>
      <c r="C7" s="417"/>
      <c r="D7" s="358">
        <v>40584709</v>
      </c>
      <c r="E7" s="359">
        <v>433639951.92089963</v>
      </c>
      <c r="F7" s="362">
        <f t="shared" si="0"/>
        <v>10.68</v>
      </c>
      <c r="G7" s="361">
        <f t="shared" si="1"/>
        <v>3.7659025106665558</v>
      </c>
    </row>
    <row r="8" spans="1:7" x14ac:dyDescent="0.2">
      <c r="A8" s="357">
        <v>4</v>
      </c>
      <c r="B8" s="416" t="s">
        <v>572</v>
      </c>
      <c r="C8" s="417"/>
      <c r="D8" s="358">
        <v>17942223</v>
      </c>
      <c r="E8" s="359">
        <v>193468293.12669951</v>
      </c>
      <c r="F8" s="362">
        <f t="shared" si="0"/>
        <v>10.78</v>
      </c>
      <c r="G8" s="361">
        <f t="shared" si="1"/>
        <v>3.8011637701297256</v>
      </c>
    </row>
    <row r="9" spans="1:7" x14ac:dyDescent="0.2">
      <c r="A9" s="357">
        <v>5</v>
      </c>
      <c r="B9" s="416" t="s">
        <v>573</v>
      </c>
      <c r="C9" s="417"/>
      <c r="D9" s="358">
        <v>166349</v>
      </c>
      <c r="E9" s="359">
        <v>6126486.4690886596</v>
      </c>
      <c r="F9" s="362">
        <f t="shared" si="0"/>
        <v>36.83</v>
      </c>
      <c r="G9" s="361">
        <f t="shared" si="1"/>
        <v>12.98672186028551</v>
      </c>
    </row>
    <row r="10" spans="1:7" x14ac:dyDescent="0.2">
      <c r="A10" s="357">
        <v>6</v>
      </c>
      <c r="B10" s="416" t="s">
        <v>574</v>
      </c>
      <c r="C10" s="417"/>
      <c r="D10" s="358">
        <v>3781856</v>
      </c>
      <c r="E10" s="359">
        <v>49632525.126335368</v>
      </c>
      <c r="F10" s="362">
        <f t="shared" si="0"/>
        <v>13.12</v>
      </c>
      <c r="G10" s="361">
        <f t="shared" si="1"/>
        <v>4.6262772415679034</v>
      </c>
    </row>
    <row r="11" spans="1:7" x14ac:dyDescent="0.2">
      <c r="A11" s="357">
        <v>7</v>
      </c>
      <c r="B11" s="416" t="s">
        <v>575</v>
      </c>
      <c r="C11" s="417"/>
      <c r="D11" s="358">
        <v>8554433</v>
      </c>
      <c r="E11" s="359">
        <v>118046285.0129337</v>
      </c>
      <c r="F11" s="362">
        <f t="shared" si="0"/>
        <v>13.8</v>
      </c>
      <c r="G11" s="361">
        <f t="shared" si="1"/>
        <v>4.8660538059174598</v>
      </c>
    </row>
    <row r="12" spans="1:7" x14ac:dyDescent="0.2">
      <c r="A12" s="357">
        <v>8</v>
      </c>
      <c r="B12" s="416" t="s">
        <v>576</v>
      </c>
      <c r="C12" s="417"/>
      <c r="D12" s="358">
        <v>2216783</v>
      </c>
      <c r="E12" s="359">
        <v>30776349.982036356</v>
      </c>
      <c r="F12" s="362">
        <f t="shared" si="0"/>
        <v>13.88</v>
      </c>
      <c r="G12" s="361">
        <f t="shared" si="1"/>
        <v>4.8942628134879955</v>
      </c>
    </row>
    <row r="13" spans="1:7" x14ac:dyDescent="0.2">
      <c r="A13" s="357">
        <v>9</v>
      </c>
      <c r="B13" s="416" t="s">
        <v>577</v>
      </c>
      <c r="C13" s="417"/>
      <c r="D13" s="358">
        <v>9005783</v>
      </c>
      <c r="E13" s="359">
        <v>111773904.40792957</v>
      </c>
      <c r="F13" s="362">
        <f t="shared" si="0"/>
        <v>12.41</v>
      </c>
      <c r="G13" s="361">
        <f t="shared" si="1"/>
        <v>4.3759222993793969</v>
      </c>
    </row>
    <row r="14" spans="1:7" x14ac:dyDescent="0.2">
      <c r="A14" s="357">
        <v>10</v>
      </c>
      <c r="B14" s="416" t="s">
        <v>578</v>
      </c>
      <c r="C14" s="417"/>
      <c r="D14" s="358">
        <v>493480</v>
      </c>
      <c r="E14" s="359">
        <v>8751982.1174090113</v>
      </c>
      <c r="F14" s="362">
        <f t="shared" si="0"/>
        <v>17.739999999999998</v>
      </c>
      <c r="G14" s="361">
        <f t="shared" si="1"/>
        <v>6.2553474287663571</v>
      </c>
    </row>
    <row r="15" spans="1:7" x14ac:dyDescent="0.2">
      <c r="A15" s="357">
        <v>11</v>
      </c>
      <c r="B15" s="416" t="s">
        <v>579</v>
      </c>
      <c r="C15" s="417"/>
      <c r="D15" s="358">
        <v>7678607</v>
      </c>
      <c r="E15" s="359">
        <v>97105474.029591188</v>
      </c>
      <c r="F15" s="362">
        <f t="shared" si="0"/>
        <v>12.65</v>
      </c>
      <c r="G15" s="361">
        <f t="shared" si="1"/>
        <v>4.4605493220910049</v>
      </c>
    </row>
    <row r="16" spans="1:7" x14ac:dyDescent="0.2">
      <c r="A16" s="357">
        <v>12</v>
      </c>
      <c r="B16" s="416" t="s">
        <v>580</v>
      </c>
      <c r="C16" s="417"/>
      <c r="D16" s="358">
        <f>36427981+8168909</f>
        <v>44596890</v>
      </c>
      <c r="E16" s="359">
        <f>404995529.832958+90431932</f>
        <v>495427461.83295798</v>
      </c>
      <c r="F16" s="362">
        <f t="shared" si="0"/>
        <v>11.11</v>
      </c>
      <c r="G16" s="361">
        <f t="shared" si="1"/>
        <v>3.9175259263581865</v>
      </c>
    </row>
    <row r="17" spans="1:7" x14ac:dyDescent="0.2">
      <c r="A17" s="357">
        <v>13</v>
      </c>
      <c r="B17" s="416" t="s">
        <v>581</v>
      </c>
      <c r="C17" s="417"/>
      <c r="D17" s="358">
        <v>5774393</v>
      </c>
      <c r="E17" s="359">
        <v>62290458.482493266</v>
      </c>
      <c r="F17" s="362">
        <f t="shared" si="0"/>
        <v>10.79</v>
      </c>
      <c r="G17" s="361">
        <f t="shared" si="1"/>
        <v>3.8046898960760425</v>
      </c>
    </row>
    <row r="18" spans="1:7" x14ac:dyDescent="0.2">
      <c r="A18" s="357">
        <v>14</v>
      </c>
      <c r="B18" s="416" t="s">
        <v>582</v>
      </c>
      <c r="C18" s="417"/>
      <c r="D18" s="358">
        <v>8632541</v>
      </c>
      <c r="E18" s="359">
        <v>149249413.00667322</v>
      </c>
      <c r="F18" s="362">
        <f t="shared" si="0"/>
        <v>17.29</v>
      </c>
      <c r="G18" s="361">
        <f t="shared" si="1"/>
        <v>6.0966717611820922</v>
      </c>
    </row>
    <row r="19" spans="1:7" x14ac:dyDescent="0.2">
      <c r="A19" s="357">
        <v>15</v>
      </c>
      <c r="B19" s="416" t="s">
        <v>583</v>
      </c>
      <c r="C19" s="417"/>
      <c r="D19" s="358">
        <v>523618</v>
      </c>
      <c r="E19" s="359">
        <v>13203541.890304515</v>
      </c>
      <c r="F19" s="362">
        <f t="shared" si="0"/>
        <v>25.22</v>
      </c>
      <c r="G19" s="361">
        <f t="shared" si="1"/>
        <v>8.8928896366114731</v>
      </c>
    </row>
    <row r="20" spans="1:7" x14ac:dyDescent="0.2">
      <c r="A20" s="357">
        <v>16</v>
      </c>
      <c r="B20" s="416" t="s">
        <v>584</v>
      </c>
      <c r="C20" s="417"/>
      <c r="D20" s="358">
        <v>12737620</v>
      </c>
      <c r="E20" s="359">
        <v>184220349.68203652</v>
      </c>
      <c r="F20" s="362">
        <f t="shared" si="0"/>
        <v>14.46</v>
      </c>
      <c r="G20" s="361">
        <f t="shared" si="1"/>
        <v>5.0987781183743817</v>
      </c>
    </row>
    <row r="21" spans="1:7" x14ac:dyDescent="0.2">
      <c r="A21" s="357">
        <v>17</v>
      </c>
      <c r="B21" s="416" t="s">
        <v>585</v>
      </c>
      <c r="C21" s="417"/>
      <c r="D21" s="358">
        <v>767716</v>
      </c>
      <c r="E21" s="359">
        <v>15014361.96530108</v>
      </c>
      <c r="F21" s="362">
        <f t="shared" si="0"/>
        <v>19.559999999999999</v>
      </c>
      <c r="G21" s="361">
        <f t="shared" si="1"/>
        <v>6.8971023509960512</v>
      </c>
    </row>
    <row r="22" spans="1:7" x14ac:dyDescent="0.2">
      <c r="A22" s="357">
        <v>18</v>
      </c>
      <c r="B22" s="416" t="s">
        <v>586</v>
      </c>
      <c r="C22" s="417"/>
      <c r="D22" s="358">
        <v>4506098</v>
      </c>
      <c r="E22" s="359">
        <v>65798619.265474811</v>
      </c>
      <c r="F22" s="362">
        <f t="shared" si="0"/>
        <v>14.6</v>
      </c>
      <c r="G22" s="361">
        <f t="shared" si="1"/>
        <v>5.1481438816228193</v>
      </c>
    </row>
    <row r="23" spans="1:7" x14ac:dyDescent="0.2">
      <c r="A23" s="357">
        <v>19</v>
      </c>
      <c r="B23" s="416" t="s">
        <v>587</v>
      </c>
      <c r="C23" s="417"/>
      <c r="D23" s="358">
        <f>21322528+10198714</f>
        <v>31521242</v>
      </c>
      <c r="E23" s="359">
        <f>224242925.20519+108520276</f>
        <v>332763201.20519</v>
      </c>
      <c r="F23" s="362">
        <f t="shared" si="0"/>
        <v>10.56</v>
      </c>
      <c r="G23" s="361">
        <f t="shared" si="1"/>
        <v>3.7235889993107518</v>
      </c>
    </row>
    <row r="24" spans="1:7" x14ac:dyDescent="0.2">
      <c r="A24" s="357">
        <v>20</v>
      </c>
      <c r="B24" s="416" t="s">
        <v>588</v>
      </c>
      <c r="C24" s="417"/>
      <c r="D24" s="358">
        <v>3094351</v>
      </c>
      <c r="E24" s="359">
        <v>41511603.201040953</v>
      </c>
      <c r="F24" s="362">
        <f t="shared" si="0"/>
        <v>13.42</v>
      </c>
      <c r="G24" s="361">
        <f t="shared" si="1"/>
        <v>4.7320610199574134</v>
      </c>
    </row>
    <row r="25" spans="1:7" x14ac:dyDescent="0.2">
      <c r="A25" s="357">
        <v>21</v>
      </c>
      <c r="B25" s="416" t="s">
        <v>589</v>
      </c>
      <c r="C25" s="417"/>
      <c r="D25" s="358">
        <v>2557093</v>
      </c>
      <c r="E25" s="359">
        <v>37096395.995908163</v>
      </c>
      <c r="F25" s="362">
        <f t="shared" si="0"/>
        <v>14.51</v>
      </c>
      <c r="G25" s="361">
        <f t="shared" si="1"/>
        <v>5.1164087481059664</v>
      </c>
    </row>
    <row r="26" spans="1:7" x14ac:dyDescent="0.2">
      <c r="A26" s="357">
        <v>22</v>
      </c>
      <c r="B26" s="416" t="s">
        <v>590</v>
      </c>
      <c r="C26" s="417"/>
      <c r="D26" s="358">
        <v>848827</v>
      </c>
      <c r="E26" s="359">
        <v>13316808.253353609</v>
      </c>
      <c r="F26" s="362">
        <f t="shared" si="0"/>
        <v>15.69</v>
      </c>
      <c r="G26" s="361">
        <f t="shared" si="1"/>
        <v>5.5324916097713723</v>
      </c>
    </row>
    <row r="27" spans="1:7" x14ac:dyDescent="0.2">
      <c r="A27" s="357">
        <v>23</v>
      </c>
      <c r="B27" s="416" t="s">
        <v>591</v>
      </c>
      <c r="C27" s="417"/>
      <c r="D27" s="358">
        <v>3566479</v>
      </c>
      <c r="E27" s="359">
        <v>54727168.78925544</v>
      </c>
      <c r="F27" s="362">
        <f t="shared" si="0"/>
        <v>15.34</v>
      </c>
      <c r="G27" s="361">
        <f t="shared" si="1"/>
        <v>5.4090772016502777</v>
      </c>
    </row>
    <row r="28" spans="1:7" x14ac:dyDescent="0.2">
      <c r="A28" s="357">
        <v>24</v>
      </c>
      <c r="B28" s="416" t="s">
        <v>592</v>
      </c>
      <c r="C28" s="417"/>
      <c r="D28" s="358">
        <v>7626243</v>
      </c>
      <c r="E28" s="359">
        <v>92299088.975509956</v>
      </c>
      <c r="F28" s="362">
        <f t="shared" si="0"/>
        <v>12.1</v>
      </c>
      <c r="G28" s="361">
        <f t="shared" si="1"/>
        <v>4.2666123950435697</v>
      </c>
    </row>
    <row r="29" spans="1:7" x14ac:dyDescent="0.2">
      <c r="A29" s="357">
        <v>25</v>
      </c>
      <c r="B29" s="416" t="s">
        <v>593</v>
      </c>
      <c r="C29" s="417"/>
      <c r="D29" s="358">
        <v>56562391</v>
      </c>
      <c r="E29" s="359">
        <v>548176542.67398763</v>
      </c>
      <c r="F29" s="362">
        <f t="shared" si="0"/>
        <v>9.69</v>
      </c>
      <c r="G29" s="361">
        <f t="shared" si="1"/>
        <v>3.4168160419811726</v>
      </c>
    </row>
    <row r="30" spans="1:7" ht="13.5" thickBot="1" x14ac:dyDescent="0.25">
      <c r="A30" s="363">
        <v>26</v>
      </c>
      <c r="B30" s="418" t="s">
        <v>594</v>
      </c>
      <c r="C30" s="419"/>
      <c r="D30" s="364">
        <v>15057410</v>
      </c>
      <c r="E30" s="365">
        <v>194563319.4756943</v>
      </c>
      <c r="F30" s="366">
        <f t="shared" si="0"/>
        <v>12.92</v>
      </c>
      <c r="G30" s="367">
        <f t="shared" si="1"/>
        <v>4.5557547226415638</v>
      </c>
    </row>
    <row r="31" spans="1:7" x14ac:dyDescent="0.2">
      <c r="B31" s="368"/>
      <c r="C31" s="368"/>
      <c r="D31" s="369">
        <f>SUM(D5:D30)</f>
        <v>296515740</v>
      </c>
      <c r="E31" s="370">
        <f>SUM(E5:E30)</f>
        <v>3443385503.9636264</v>
      </c>
      <c r="F31" s="371">
        <f>E31/D31</f>
        <v>11.612825356129919</v>
      </c>
      <c r="G31" s="371"/>
    </row>
    <row r="32" spans="1:7" x14ac:dyDescent="0.2">
      <c r="B32" s="368"/>
      <c r="C32" s="368"/>
      <c r="D32" s="372"/>
      <c r="E32" s="373"/>
      <c r="F32" s="373"/>
      <c r="G32" s="374"/>
    </row>
    <row r="33" spans="2:9" x14ac:dyDescent="0.2">
      <c r="B33" s="375" t="s">
        <v>595</v>
      </c>
    </row>
    <row r="34" spans="2:9" x14ac:dyDescent="0.2">
      <c r="B34" s="350" t="s">
        <v>597</v>
      </c>
      <c r="E34" s="376">
        <f>'Allocation Summary'!AD33/'Dual Credit Hours'!L249</f>
        <v>8.3882381649585174</v>
      </c>
      <c r="F34" s="377"/>
    </row>
    <row r="35" spans="2:9" x14ac:dyDescent="0.2">
      <c r="B35" s="350" t="s">
        <v>596</v>
      </c>
      <c r="E35" s="376">
        <v>5.4</v>
      </c>
      <c r="F35" s="378"/>
    </row>
    <row r="36" spans="2:9" x14ac:dyDescent="0.2">
      <c r="B36" s="350" t="s">
        <v>32</v>
      </c>
      <c r="E36" s="379">
        <f>E35-E34</f>
        <v>-2.988238164958517</v>
      </c>
      <c r="F36" s="380"/>
    </row>
    <row r="37" spans="2:9" x14ac:dyDescent="0.2">
      <c r="E37" s="381"/>
    </row>
    <row r="38" spans="2:9" x14ac:dyDescent="0.2">
      <c r="B38" s="375"/>
      <c r="E38" s="381"/>
    </row>
    <row r="39" spans="2:9" x14ac:dyDescent="0.2">
      <c r="E39" s="382"/>
    </row>
    <row r="40" spans="2:9" x14ac:dyDescent="0.2">
      <c r="E40" s="382"/>
    </row>
    <row r="41" spans="2:9" x14ac:dyDescent="0.2">
      <c r="E41" s="383"/>
    </row>
    <row r="42" spans="2:9" x14ac:dyDescent="0.2">
      <c r="E42" s="381"/>
    </row>
    <row r="43" spans="2:9" x14ac:dyDescent="0.2">
      <c r="E43" s="381"/>
    </row>
    <row r="44" spans="2:9" x14ac:dyDescent="0.2">
      <c r="B44" s="375"/>
      <c r="E44" s="381"/>
    </row>
    <row r="45" spans="2:9" x14ac:dyDescent="0.2">
      <c r="E45" s="382"/>
      <c r="F45" s="382"/>
      <c r="I45" s="384"/>
    </row>
    <row r="46" spans="2:9" x14ac:dyDescent="0.2">
      <c r="E46" s="382"/>
      <c r="F46" s="378"/>
    </row>
    <row r="47" spans="2:9" x14ac:dyDescent="0.2">
      <c r="E47" s="384"/>
      <c r="F47" s="377"/>
    </row>
  </sheetData>
  <mergeCells count="27">
    <mergeCell ref="B9:C9"/>
    <mergeCell ref="B4:C4"/>
    <mergeCell ref="B5:C5"/>
    <mergeCell ref="B6:C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28:C28"/>
    <mergeCell ref="B29:C29"/>
    <mergeCell ref="B30:C30"/>
    <mergeCell ref="B22:C22"/>
    <mergeCell ref="B23:C23"/>
    <mergeCell ref="B24:C24"/>
    <mergeCell ref="B25:C25"/>
    <mergeCell ref="B26:C26"/>
    <mergeCell ref="B27:C27"/>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00B050"/>
  </sheetPr>
  <dimension ref="A1:N24"/>
  <sheetViews>
    <sheetView showGridLines="0" zoomScaleNormal="100" workbookViewId="0"/>
  </sheetViews>
  <sheetFormatPr defaultColWidth="15.140625" defaultRowHeight="14.25" x14ac:dyDescent="0.2"/>
  <cols>
    <col min="1" max="1" width="10.5703125" style="18" customWidth="1"/>
    <col min="2" max="2" width="20.140625" style="18" customWidth="1"/>
    <col min="3" max="3" width="17" style="18" customWidth="1"/>
    <col min="4" max="4" width="15.5703125" style="18" customWidth="1"/>
    <col min="5" max="6" width="12.42578125" style="18" bestFit="1" customWidth="1"/>
    <col min="7" max="7" width="13.28515625" style="18" customWidth="1"/>
    <col min="8" max="9" width="12.42578125" style="18" bestFit="1" customWidth="1"/>
    <col min="10" max="10" width="14.42578125" style="19" bestFit="1" customWidth="1"/>
    <col min="11" max="11" width="18.5703125" style="18" customWidth="1"/>
    <col min="12" max="12" width="16.85546875" style="18" bestFit="1" customWidth="1"/>
    <col min="13" max="13" width="3.28515625" style="18" customWidth="1"/>
    <col min="14" max="16384" width="15.140625" style="18"/>
  </cols>
  <sheetData>
    <row r="1" spans="1:14" x14ac:dyDescent="0.2">
      <c r="A1" s="17" t="str">
        <f>'Allocation Summary'!A1</f>
        <v>Technical Colleges Basis of Legislative Appropriations - 2020-2021</v>
      </c>
    </row>
    <row r="2" spans="1:14" ht="15" thickBot="1" x14ac:dyDescent="0.25">
      <c r="A2" s="17" t="s">
        <v>138</v>
      </c>
      <c r="D2" s="20"/>
      <c r="E2" s="21"/>
      <c r="F2" s="21"/>
      <c r="G2" s="20"/>
      <c r="I2" s="21"/>
      <c r="J2" s="18"/>
    </row>
    <row r="3" spans="1:14" s="22" customFormat="1" ht="38.25" customHeight="1" thickBot="1" x14ac:dyDescent="0.25">
      <c r="A3" s="422" t="s">
        <v>0</v>
      </c>
      <c r="B3" s="423"/>
      <c r="C3" s="217" t="s">
        <v>5</v>
      </c>
      <c r="D3" s="217" t="s">
        <v>80</v>
      </c>
      <c r="E3" s="217" t="s">
        <v>39</v>
      </c>
      <c r="F3" s="217" t="s">
        <v>40</v>
      </c>
      <c r="G3" s="223" t="s">
        <v>81</v>
      </c>
      <c r="H3" s="217" t="s">
        <v>39</v>
      </c>
      <c r="I3" s="217" t="s">
        <v>40</v>
      </c>
      <c r="J3" s="217" t="s">
        <v>41</v>
      </c>
      <c r="K3" s="217" t="s">
        <v>42</v>
      </c>
      <c r="L3" s="227" t="s">
        <v>510</v>
      </c>
    </row>
    <row r="4" spans="1:14" s="32" customFormat="1" x14ac:dyDescent="0.2">
      <c r="A4" s="23">
        <v>9225</v>
      </c>
      <c r="B4" s="24" t="s">
        <v>7</v>
      </c>
      <c r="C4" s="214">
        <f t="shared" ref="C4:C9" si="0">D4+G4</f>
        <v>4466633.4650807101</v>
      </c>
      <c r="D4" s="41">
        <f>E4+F4</f>
        <v>2233316.7325403551</v>
      </c>
      <c r="E4" s="112">
        <f>'Space Support'!L4*$E$15</f>
        <v>1041952.1986380252</v>
      </c>
      <c r="F4" s="218">
        <f>'Space Support'!$F$15*K4</f>
        <v>1191364.5339023299</v>
      </c>
      <c r="G4" s="224">
        <f t="shared" ref="G4:G6" si="1">H4+I4</f>
        <v>2233316.7325403551</v>
      </c>
      <c r="H4" s="112">
        <f>'Space Support'!L4*$H$15</f>
        <v>1041952.1986380252</v>
      </c>
      <c r="I4" s="218">
        <f>'Space Support'!$I$15*K4</f>
        <v>1191364.5339023299</v>
      </c>
      <c r="J4" s="228">
        <f>VLOOKUP(A4,Utilities!$A$5:$AA$50,27,0)</f>
        <v>1.4942013199999999</v>
      </c>
      <c r="K4" s="42">
        <f>J4*L4</f>
        <v>515696.59517191583</v>
      </c>
      <c r="L4" s="114">
        <v>345131.9365531787</v>
      </c>
      <c r="M4" s="26"/>
    </row>
    <row r="5" spans="1:14" s="32" customFormat="1" x14ac:dyDescent="0.2">
      <c r="A5" s="27">
        <v>9932</v>
      </c>
      <c r="B5" s="28" t="s">
        <v>8</v>
      </c>
      <c r="C5" s="215">
        <f t="shared" si="0"/>
        <v>1695238.2169980695</v>
      </c>
      <c r="D5" s="30">
        <f t="shared" ref="D5:D6" si="2">E5+F5</f>
        <v>847619.10849903477</v>
      </c>
      <c r="E5" s="113">
        <f>'Space Support'!L5*$E$15</f>
        <v>426417.69945348147</v>
      </c>
      <c r="F5" s="219">
        <f>'Space Support'!$F$15*K5</f>
        <v>421201.40904555336</v>
      </c>
      <c r="G5" s="225">
        <f t="shared" si="1"/>
        <v>847619.10849903477</v>
      </c>
      <c r="H5" s="113">
        <f>'Space Support'!L5*$H$15</f>
        <v>426417.69945348147</v>
      </c>
      <c r="I5" s="219">
        <f>'Space Support'!$I$15*K5</f>
        <v>421201.40904555336</v>
      </c>
      <c r="J5" s="229">
        <f>VLOOKUP(A5,Utilities!$A$5:$AA$50,27,0)</f>
        <v>1.2908234200000002</v>
      </c>
      <c r="K5" s="31">
        <f t="shared" ref="K5:K6" si="3">J5*L5</f>
        <v>182322.14099485078</v>
      </c>
      <c r="L5" s="115">
        <v>141244.83501767481</v>
      </c>
      <c r="M5" s="26"/>
    </row>
    <row r="6" spans="1:14" s="32" customFormat="1" x14ac:dyDescent="0.2">
      <c r="A6" s="27">
        <v>33965</v>
      </c>
      <c r="B6" s="28" t="s">
        <v>9</v>
      </c>
      <c r="C6" s="215">
        <f t="shared" si="0"/>
        <v>766311.61351212952</v>
      </c>
      <c r="D6" s="30">
        <f t="shared" si="2"/>
        <v>383155.80675606476</v>
      </c>
      <c r="E6" s="113">
        <f>'Space Support'!L6*$E$15</f>
        <v>195423.09297608447</v>
      </c>
      <c r="F6" s="219">
        <f>'Space Support'!$F$15*K6</f>
        <v>187732.71377998032</v>
      </c>
      <c r="G6" s="225">
        <f t="shared" si="1"/>
        <v>383155.80675606476</v>
      </c>
      <c r="H6" s="113">
        <f>'Space Support'!L6*$H$15</f>
        <v>195423.09297608447</v>
      </c>
      <c r="I6" s="219">
        <f>'Space Support'!$I$15*K6</f>
        <v>187732.71377998032</v>
      </c>
      <c r="J6" s="229">
        <f>VLOOKUP(A6,Utilities!$A$5:$AA$50,27,0)</f>
        <v>1.2553832200000001</v>
      </c>
      <c r="K6" s="31">
        <f t="shared" si="3"/>
        <v>81262.383211633001</v>
      </c>
      <c r="L6" s="115">
        <v>64731.137008214107</v>
      </c>
      <c r="M6" s="26"/>
    </row>
    <row r="7" spans="1:14" s="32" customFormat="1" x14ac:dyDescent="0.2">
      <c r="A7" s="27">
        <v>3634</v>
      </c>
      <c r="B7" s="28" t="s">
        <v>10</v>
      </c>
      <c r="C7" s="215">
        <f>D7+G7</f>
        <v>4933202.4514506403</v>
      </c>
      <c r="D7" s="30">
        <f>E7+F7</f>
        <v>2466601.2257253202</v>
      </c>
      <c r="E7" s="220">
        <f>'Space Support'!L7*$E$15</f>
        <v>1399777.5690910453</v>
      </c>
      <c r="F7" s="219">
        <f>'Space Support'!$F$15*K7</f>
        <v>1066823.6566342749</v>
      </c>
      <c r="G7" s="225">
        <f>H7+I7</f>
        <v>2466601.2257253202</v>
      </c>
      <c r="H7" s="220">
        <f>'Space Support'!L7*$H$15</f>
        <v>1399777.5690910453</v>
      </c>
      <c r="I7" s="219">
        <f>'Space Support'!$I$15*K7</f>
        <v>1066823.6566342749</v>
      </c>
      <c r="J7" s="229">
        <f>VLOOKUP(A7,Utilities!$A$5:$AA$50,27,0)</f>
        <v>0.99596907000000001</v>
      </c>
      <c r="K7" s="31">
        <f>J7*L7</f>
        <v>461787.56519895821</v>
      </c>
      <c r="L7" s="230">
        <v>463656.53222439752</v>
      </c>
      <c r="M7" s="26"/>
    </row>
    <row r="8" spans="1:14" s="32" customFormat="1" x14ac:dyDescent="0.2">
      <c r="A8" s="27">
        <v>203634</v>
      </c>
      <c r="B8" s="28" t="s">
        <v>96</v>
      </c>
      <c r="C8" s="215">
        <f t="shared" si="0"/>
        <v>649432.7748696144</v>
      </c>
      <c r="D8" s="30">
        <f>E8+F8</f>
        <v>324716.3874348072</v>
      </c>
      <c r="E8" s="220">
        <f>'Space Support'!L8*$E$15</f>
        <v>190381.8925921281</v>
      </c>
      <c r="F8" s="219">
        <f>'Space Support'!$F$15*K8</f>
        <v>134334.49484267909</v>
      </c>
      <c r="G8" s="225">
        <f>H8+I8</f>
        <v>324716.3874348072</v>
      </c>
      <c r="H8" s="220">
        <f>'Space Support'!L8*$H$15</f>
        <v>190381.8925921281</v>
      </c>
      <c r="I8" s="219">
        <f>'Space Support'!$I$15*K8</f>
        <v>134334.49484267909</v>
      </c>
      <c r="J8" s="229">
        <f>VLOOKUP(A8,Utilities!$A$5:$AA$50,27,0)</f>
        <v>0.92209178000000003</v>
      </c>
      <c r="K8" s="31">
        <f t="shared" ref="K8:K9" si="4">J8*L8</f>
        <v>58148.31618127408</v>
      </c>
      <c r="L8" s="230">
        <v>63061.310644450248</v>
      </c>
      <c r="M8" s="26"/>
      <c r="N8" s="108"/>
    </row>
    <row r="9" spans="1:14" s="32" customFormat="1" ht="15" thickBot="1" x14ac:dyDescent="0.25">
      <c r="A9" s="33">
        <v>133965</v>
      </c>
      <c r="B9" s="43" t="s">
        <v>97</v>
      </c>
      <c r="C9" s="216">
        <f t="shared" si="0"/>
        <v>200659.47808883214</v>
      </c>
      <c r="D9" s="34">
        <f>E9+F9</f>
        <v>100329.73904441607</v>
      </c>
      <c r="E9" s="221">
        <f>'Space Support'!L9*$E$15</f>
        <v>100329.73904441607</v>
      </c>
      <c r="F9" s="222">
        <f>'Space Support'!$F$15*K9</f>
        <v>0</v>
      </c>
      <c r="G9" s="226">
        <f>H9+I9</f>
        <v>100329.73904441607</v>
      </c>
      <c r="H9" s="221">
        <f>'Space Support'!L9*$H$15</f>
        <v>100329.73904441607</v>
      </c>
      <c r="I9" s="222">
        <f>'Space Support'!$I$15*K9</f>
        <v>0</v>
      </c>
      <c r="J9" s="231">
        <f>VLOOKUP(A9,Utilities!$A$5:$AA$50,27,0)</f>
        <v>0</v>
      </c>
      <c r="K9" s="232">
        <f t="shared" si="4"/>
        <v>0</v>
      </c>
      <c r="L9" s="233">
        <v>33232.807777109767</v>
      </c>
      <c r="M9" s="26"/>
      <c r="N9" s="108"/>
    </row>
    <row r="10" spans="1:14" s="32" customFormat="1" x14ac:dyDescent="0.2">
      <c r="B10" s="35" t="s">
        <v>5</v>
      </c>
      <c r="C10" s="36">
        <f t="shared" ref="C10:I10" si="5">SUM(C4:C9)</f>
        <v>12711477.999999996</v>
      </c>
      <c r="D10" s="36">
        <f t="shared" si="5"/>
        <v>6355738.9999999981</v>
      </c>
      <c r="E10" s="36">
        <f t="shared" si="5"/>
        <v>3354282.1917951806</v>
      </c>
      <c r="F10" s="36">
        <f t="shared" si="5"/>
        <v>3001456.8082048176</v>
      </c>
      <c r="G10" s="36">
        <f t="shared" si="5"/>
        <v>6355738.9999999981</v>
      </c>
      <c r="H10" s="36">
        <f t="shared" si="5"/>
        <v>3354282.1917951806</v>
      </c>
      <c r="I10" s="36">
        <f t="shared" si="5"/>
        <v>3001456.8082048176</v>
      </c>
      <c r="J10" s="37"/>
      <c r="K10" s="106">
        <f>SUM(K4:K9)</f>
        <v>1299217.0007586319</v>
      </c>
      <c r="L10" s="106">
        <f>SUM(L4:L9)</f>
        <v>1111058.5592250254</v>
      </c>
      <c r="N10" s="108"/>
    </row>
    <row r="11" spans="1:14" s="32" customFormat="1" x14ac:dyDescent="0.2">
      <c r="B11" s="35" t="s">
        <v>45</v>
      </c>
      <c r="C11" s="36">
        <f>SIS!E10</f>
        <v>7899397.9896167042</v>
      </c>
      <c r="D11" s="36" t="s">
        <v>46</v>
      </c>
      <c r="E11" s="36"/>
      <c r="F11" s="36"/>
      <c r="G11" s="36"/>
      <c r="H11" s="36"/>
      <c r="I11" s="36"/>
      <c r="J11" s="46"/>
      <c r="K11" s="38"/>
      <c r="L11" s="47"/>
      <c r="M11" s="45"/>
    </row>
    <row r="12" spans="1:14" s="32" customFormat="1" x14ac:dyDescent="0.2">
      <c r="B12" s="35" t="s">
        <v>5</v>
      </c>
      <c r="C12" s="36">
        <f>SUM(C10:C11)</f>
        <v>20610875.9896167</v>
      </c>
      <c r="D12" s="36"/>
      <c r="E12" s="36"/>
      <c r="F12" s="36"/>
      <c r="G12" s="36"/>
      <c r="H12" s="36"/>
      <c r="I12" s="36"/>
      <c r="J12" s="36"/>
      <c r="K12" s="38"/>
      <c r="L12" s="38"/>
      <c r="M12" s="45"/>
    </row>
    <row r="13" spans="1:14" s="32" customFormat="1" ht="15" thickBot="1" x14ac:dyDescent="0.25">
      <c r="B13" s="35"/>
      <c r="C13" s="106"/>
      <c r="D13" s="107"/>
      <c r="E13" s="48"/>
      <c r="F13" s="36"/>
      <c r="G13" s="36"/>
      <c r="H13" s="36"/>
      <c r="I13" s="36"/>
      <c r="J13" s="36"/>
      <c r="K13" s="38"/>
      <c r="L13" s="38"/>
      <c r="M13" s="45"/>
    </row>
    <row r="14" spans="1:14" s="32" customFormat="1" ht="15" thickBot="1" x14ac:dyDescent="0.25">
      <c r="A14" s="45"/>
      <c r="B14" s="178"/>
      <c r="C14" s="109">
        <f>C10</f>
        <v>12711477.999999996</v>
      </c>
      <c r="D14" s="49" t="s">
        <v>82</v>
      </c>
      <c r="E14" s="50"/>
      <c r="F14" s="51"/>
      <c r="G14" s="36"/>
      <c r="H14" s="36"/>
      <c r="I14" s="36"/>
      <c r="J14" s="36"/>
      <c r="K14" s="38"/>
      <c r="M14" s="45"/>
    </row>
    <row r="15" spans="1:14" x14ac:dyDescent="0.2">
      <c r="B15" s="52"/>
      <c r="C15" s="53" t="s">
        <v>47</v>
      </c>
      <c r="D15" s="324">
        <v>5.3292011431023605</v>
      </c>
      <c r="E15" s="324">
        <f>E16*D15</f>
        <v>3.0189967611921618</v>
      </c>
      <c r="F15" s="324">
        <f>F16*D15</f>
        <v>2.3102043819101987</v>
      </c>
      <c r="G15" s="387">
        <f>D15</f>
        <v>5.3292011431023605</v>
      </c>
      <c r="H15" s="324">
        <f>E16*G15</f>
        <v>3.0189967611921618</v>
      </c>
      <c r="I15" s="324">
        <f>F16*G15</f>
        <v>2.3102043819101987</v>
      </c>
      <c r="J15" s="118"/>
      <c r="K15" s="119"/>
      <c r="L15" s="54" t="s">
        <v>48</v>
      </c>
    </row>
    <row r="16" spans="1:14" ht="16.5" thickBot="1" x14ac:dyDescent="0.25">
      <c r="B16" s="55"/>
      <c r="C16" s="56" t="s">
        <v>49</v>
      </c>
      <c r="D16" s="110">
        <f>SUM(E16:F16)</f>
        <v>1</v>
      </c>
      <c r="E16" s="110">
        <f>1-F16</f>
        <v>0.56650080943176262</v>
      </c>
      <c r="F16" s="110">
        <f>Utilities!AD52</f>
        <v>0.43349919056823738</v>
      </c>
      <c r="G16" s="111">
        <f>H16+I16</f>
        <v>1</v>
      </c>
      <c r="H16" s="111">
        <f>F16</f>
        <v>0.43349919056823738</v>
      </c>
      <c r="I16" s="111">
        <f>E16</f>
        <v>0.56650080943176262</v>
      </c>
      <c r="J16" s="120"/>
      <c r="K16" s="121"/>
      <c r="L16" s="122">
        <f>C10/L10/2</f>
        <v>5.7204356577147388</v>
      </c>
      <c r="M16" s="26"/>
    </row>
    <row r="17" spans="1:10" x14ac:dyDescent="0.2">
      <c r="A17" s="169" t="s">
        <v>511</v>
      </c>
      <c r="B17" s="170"/>
      <c r="C17" s="170"/>
      <c r="D17" s="170"/>
      <c r="E17" s="57"/>
      <c r="F17" s="58"/>
      <c r="G17" s="58"/>
      <c r="H17" s="57"/>
      <c r="J17" s="18"/>
    </row>
    <row r="18" spans="1:10" x14ac:dyDescent="0.2">
      <c r="A18" s="59" t="s">
        <v>512</v>
      </c>
      <c r="B18" s="59"/>
      <c r="J18" s="18"/>
    </row>
    <row r="22" spans="1:10" x14ac:dyDescent="0.2">
      <c r="C22" s="36"/>
    </row>
    <row r="24" spans="1:10" x14ac:dyDescent="0.2">
      <c r="C24" s="386"/>
    </row>
  </sheetData>
  <mergeCells count="1">
    <mergeCell ref="A3:B3"/>
  </mergeCells>
  <pageMargins left="0.17" right="0.17" top="0.28999999999999998" bottom="0.34" header="0.17" footer="0.17"/>
  <pageSetup scale="65" orientation="landscape" r:id="rId1"/>
  <headerFooter alignWithMargins="0">
    <oddFooter>Prepared by Paul Turcotte &amp;D&amp;RPage &amp;P</oddFooter>
  </headerFooter>
  <ignoredErrors>
    <ignoredError sqref="E15:I15"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104"/>
  <sheetViews>
    <sheetView showGridLines="0" zoomScale="70" zoomScaleNormal="70" zoomScaleSheetLayoutView="100" workbookViewId="0">
      <pane xSplit="2" ySplit="4" topLeftCell="C5" activePane="bottomRight" state="frozen"/>
      <selection activeCell="N2153" sqref="N2153"/>
      <selection pane="topRight" activeCell="N2153" sqref="N2153"/>
      <selection pane="bottomLeft" activeCell="N2153" sqref="N2153"/>
      <selection pane="bottomRight" activeCell="C5" sqref="C5"/>
    </sheetView>
  </sheetViews>
  <sheetFormatPr defaultRowHeight="14.25" outlineLevelRow="1" outlineLevelCol="1" x14ac:dyDescent="0.2"/>
  <cols>
    <col min="1" max="1" width="9.85546875" style="18" customWidth="1"/>
    <col min="2" max="2" width="19.5703125" style="18" customWidth="1"/>
    <col min="3" max="3" width="15.85546875" style="61" customWidth="1" outlineLevel="1"/>
    <col min="4" max="4" width="15" style="61" customWidth="1" outlineLevel="1"/>
    <col min="5" max="5" width="8.7109375" style="61" customWidth="1" outlineLevel="1"/>
    <col min="6" max="6" width="12.42578125" style="61" bestFit="1" customWidth="1"/>
    <col min="7" max="7" width="13.85546875" style="61" customWidth="1" outlineLevel="1"/>
    <col min="8" max="8" width="14.42578125" style="61" customWidth="1" outlineLevel="1"/>
    <col min="9" max="9" width="7.42578125" style="61" customWidth="1" outlineLevel="1"/>
    <col min="10" max="10" width="12.42578125" style="61" customWidth="1"/>
    <col min="11" max="11" width="11.7109375" style="61" customWidth="1" outlineLevel="1"/>
    <col min="12" max="12" width="14" style="61" customWidth="1" outlineLevel="1"/>
    <col min="13" max="13" width="7.140625" style="61" customWidth="1" outlineLevel="1"/>
    <col min="14" max="14" width="12.42578125" style="61" bestFit="1" customWidth="1"/>
    <col min="15" max="15" width="11.42578125" style="61" customWidth="1" outlineLevel="1"/>
    <col min="16" max="16" width="13.7109375" style="61" customWidth="1" outlineLevel="1"/>
    <col min="17" max="17" width="7.42578125" style="61" customWidth="1" outlineLevel="1"/>
    <col min="18" max="18" width="12.42578125" style="61" customWidth="1"/>
    <col min="19" max="19" width="9.5703125" style="61" customWidth="1" outlineLevel="1"/>
    <col min="20" max="20" width="12.7109375" style="61" customWidth="1" outlineLevel="1"/>
    <col min="21" max="21" width="8.28515625" style="61" customWidth="1" outlineLevel="1"/>
    <col min="22" max="22" width="12.42578125" style="61" customWidth="1"/>
    <col min="23" max="23" width="14" style="61" customWidth="1" outlineLevel="1"/>
    <col min="24" max="24" width="9.7109375" style="61" customWidth="1"/>
    <col min="25" max="25" width="14.85546875" style="61" customWidth="1" outlineLevel="1"/>
    <col min="26" max="26" width="9.5703125" style="61" bestFit="1" customWidth="1"/>
    <col min="27" max="27" width="15.140625" style="61" customWidth="1"/>
    <col min="28" max="28" width="15.42578125" style="61" customWidth="1"/>
    <col min="29" max="29" width="15.140625" style="61" customWidth="1"/>
    <col min="30" max="30" width="9.28515625" style="61" customWidth="1"/>
    <col min="31" max="16384" width="9.140625" style="61"/>
  </cols>
  <sheetData>
    <row r="1" spans="1:30" x14ac:dyDescent="0.2">
      <c r="A1" s="60" t="str">
        <f>'Space Support'!A1</f>
        <v>Technical Colleges Basis of Legislative Appropriations - 2020-2021</v>
      </c>
      <c r="B1" s="60"/>
      <c r="C1" s="60"/>
      <c r="D1" s="60"/>
      <c r="E1" s="60"/>
    </row>
    <row r="2" spans="1:30" ht="16.5" thickBot="1" x14ac:dyDescent="0.25">
      <c r="A2" s="60" t="s">
        <v>137</v>
      </c>
      <c r="B2" s="60"/>
      <c r="C2" s="60"/>
      <c r="D2" s="60"/>
      <c r="E2" s="60"/>
    </row>
    <row r="3" spans="1:30" s="117" customFormat="1" ht="48" customHeight="1" thickBot="1" x14ac:dyDescent="0.25">
      <c r="A3" s="426" t="s">
        <v>0</v>
      </c>
      <c r="B3" s="427"/>
      <c r="C3" s="430" t="s">
        <v>50</v>
      </c>
      <c r="D3" s="431"/>
      <c r="E3" s="431"/>
      <c r="F3" s="432"/>
      <c r="G3" s="433" t="s">
        <v>51</v>
      </c>
      <c r="H3" s="431"/>
      <c r="I3" s="431"/>
      <c r="J3" s="432"/>
      <c r="K3" s="433" t="s">
        <v>52</v>
      </c>
      <c r="L3" s="431"/>
      <c r="M3" s="431"/>
      <c r="N3" s="432"/>
      <c r="O3" s="434" t="s">
        <v>53</v>
      </c>
      <c r="P3" s="435"/>
      <c r="Q3" s="435"/>
      <c r="R3" s="436"/>
      <c r="S3" s="434" t="s">
        <v>54</v>
      </c>
      <c r="T3" s="435"/>
      <c r="U3" s="435"/>
      <c r="V3" s="436"/>
      <c r="W3" s="437" t="s">
        <v>55</v>
      </c>
      <c r="X3" s="438"/>
      <c r="Y3" s="439" t="s">
        <v>56</v>
      </c>
      <c r="Z3" s="440"/>
      <c r="AA3" s="441" t="s">
        <v>539</v>
      </c>
      <c r="AB3" s="424" t="s">
        <v>57</v>
      </c>
      <c r="AC3" s="424" t="s">
        <v>58</v>
      </c>
      <c r="AD3" s="424" t="s">
        <v>140</v>
      </c>
    </row>
    <row r="4" spans="1:30" ht="30.75" customHeight="1" thickBot="1" x14ac:dyDescent="0.25">
      <c r="A4" s="428"/>
      <c r="B4" s="429"/>
      <c r="C4" s="206" t="s">
        <v>59</v>
      </c>
      <c r="D4" s="207" t="s">
        <v>60</v>
      </c>
      <c r="E4" s="208" t="s">
        <v>15</v>
      </c>
      <c r="F4" s="209" t="s">
        <v>61</v>
      </c>
      <c r="G4" s="210" t="s">
        <v>62</v>
      </c>
      <c r="H4" s="207" t="s">
        <v>60</v>
      </c>
      <c r="I4" s="208" t="s">
        <v>15</v>
      </c>
      <c r="J4" s="209" t="s">
        <v>61</v>
      </c>
      <c r="K4" s="210" t="s">
        <v>63</v>
      </c>
      <c r="L4" s="207" t="s">
        <v>60</v>
      </c>
      <c r="M4" s="208" t="s">
        <v>15</v>
      </c>
      <c r="N4" s="209" t="s">
        <v>61</v>
      </c>
      <c r="O4" s="210" t="s">
        <v>63</v>
      </c>
      <c r="P4" s="207" t="s">
        <v>60</v>
      </c>
      <c r="Q4" s="208" t="s">
        <v>15</v>
      </c>
      <c r="R4" s="209" t="s">
        <v>61</v>
      </c>
      <c r="S4" s="210" t="s">
        <v>64</v>
      </c>
      <c r="T4" s="207" t="s">
        <v>60</v>
      </c>
      <c r="U4" s="208" t="s">
        <v>15</v>
      </c>
      <c r="V4" s="209" t="s">
        <v>61</v>
      </c>
      <c r="W4" s="211" t="s">
        <v>60</v>
      </c>
      <c r="X4" s="209" t="s">
        <v>65</v>
      </c>
      <c r="Y4" s="211" t="s">
        <v>60</v>
      </c>
      <c r="Z4" s="208" t="s">
        <v>65</v>
      </c>
      <c r="AA4" s="442"/>
      <c r="AB4" s="425"/>
      <c r="AC4" s="425"/>
      <c r="AD4" s="425"/>
    </row>
    <row r="5" spans="1:30" outlineLevel="1" x14ac:dyDescent="0.2">
      <c r="A5" s="62">
        <v>3656</v>
      </c>
      <c r="B5" s="63" t="s">
        <v>98</v>
      </c>
      <c r="C5" s="164">
        <v>86011292</v>
      </c>
      <c r="D5" s="164">
        <v>5160629</v>
      </c>
      <c r="E5" s="64">
        <f>IF(C5=0,0,ROUND(D5/C5,4))</f>
        <v>0.06</v>
      </c>
      <c r="F5" s="65">
        <f t="shared" ref="F5:F50" si="0">ROUND((E5/E$52)*D5/$AB5,8)</f>
        <v>0.50477757000000001</v>
      </c>
      <c r="G5" s="164">
        <v>283907</v>
      </c>
      <c r="H5" s="164">
        <v>931886</v>
      </c>
      <c r="I5" s="66">
        <f>IF(G5=0,0,ROUND(H5/G5,4))</f>
        <v>3.2824</v>
      </c>
      <c r="J5" s="65">
        <f t="shared" ref="J5:J50" si="1">ROUND((I5/I$52)*H5/$AB5,8)</f>
        <v>8.5920280000000002E-2</v>
      </c>
      <c r="K5" s="164">
        <v>202759</v>
      </c>
      <c r="L5" s="164">
        <v>688701</v>
      </c>
      <c r="M5" s="66">
        <f>IF(K5=0,0,ROUND(L5/K5,4))</f>
        <v>3.3965999999999998</v>
      </c>
      <c r="N5" s="65">
        <f t="shared" ref="N5:N50" si="2">ROUND((M5/M$52)*L5/$AB5,8)</f>
        <v>7.6152029999999996E-2</v>
      </c>
      <c r="O5" s="164">
        <v>87469</v>
      </c>
      <c r="P5" s="164">
        <v>519829</v>
      </c>
      <c r="Q5" s="66">
        <f>IF(O5=0,0,ROUND(P5/O5,4))</f>
        <v>5.9429999999999996</v>
      </c>
      <c r="R5" s="65">
        <f t="shared" ref="R5:R50" si="3">ROUND((Q5/Q$52)*P5/$AB5,8)</f>
        <v>6.0844599999999999E-2</v>
      </c>
      <c r="S5" s="164">
        <v>0</v>
      </c>
      <c r="T5" s="164">
        <v>0</v>
      </c>
      <c r="U5" s="66">
        <f>IF(S5=0,0,ROUND(T5/S5,4))</f>
        <v>0</v>
      </c>
      <c r="V5" s="65">
        <f t="shared" ref="V5:V50" si="4">ROUND((U5/U$52)*T5/$AB5,8)</f>
        <v>0</v>
      </c>
      <c r="W5" s="164">
        <v>1276889</v>
      </c>
      <c r="X5" s="67">
        <f t="shared" ref="X5:X50" si="5">ROUND(W5/$AB5,8)</f>
        <v>0.12947612</v>
      </c>
      <c r="Y5" s="164">
        <v>1284031</v>
      </c>
      <c r="Z5" s="68">
        <f t="shared" ref="Z5:Z50" si="6">ROUND(Y5/$AB5,8)</f>
        <v>0.13020032000000001</v>
      </c>
      <c r="AA5" s="69">
        <f t="shared" ref="AA5:AA50" si="7">F5+J5+N5+R5+V5+X5+Z5</f>
        <v>0.98737092000000004</v>
      </c>
      <c r="AB5" s="25">
        <f t="shared" ref="AB5:AB40" si="8">D5+H5+L5+P5+T5+W5+Y5</f>
        <v>9861965</v>
      </c>
      <c r="AC5" s="164">
        <v>5419632</v>
      </c>
      <c r="AD5" s="70">
        <f>AB5/(AB5+AC5)</f>
        <v>0.64534910847341409</v>
      </c>
    </row>
    <row r="6" spans="1:30" outlineLevel="1" x14ac:dyDescent="0.2">
      <c r="A6" s="27">
        <v>3658</v>
      </c>
      <c r="B6" s="28" t="s">
        <v>99</v>
      </c>
      <c r="C6" s="164">
        <v>96010904</v>
      </c>
      <c r="D6" s="164">
        <v>7013654</v>
      </c>
      <c r="E6" s="71">
        <f t="shared" ref="E6:E40" si="9">IF(C6=0,0,ROUND(D6/C6,4))</f>
        <v>7.3099999999999998E-2</v>
      </c>
      <c r="F6" s="72">
        <f t="shared" si="0"/>
        <v>0.14151461000000001</v>
      </c>
      <c r="G6" s="164">
        <v>2906119</v>
      </c>
      <c r="H6" s="164">
        <v>12213767</v>
      </c>
      <c r="I6" s="73">
        <f t="shared" ref="I6:I40" si="10">IF(G6=0,0,ROUND(H6/G6,4))</f>
        <v>4.2027999999999999</v>
      </c>
      <c r="J6" s="72">
        <f t="shared" si="1"/>
        <v>0.24413111000000001</v>
      </c>
      <c r="K6" s="164">
        <v>827394</v>
      </c>
      <c r="L6" s="164">
        <v>4173493</v>
      </c>
      <c r="M6" s="73">
        <f t="shared" ref="M6:M40" si="11">IF(K6=0,0,ROUND(L6/K6,4))</f>
        <v>5.0441000000000003</v>
      </c>
      <c r="N6" s="72">
        <f t="shared" si="2"/>
        <v>0.11603344</v>
      </c>
      <c r="O6" s="164">
        <v>262507</v>
      </c>
      <c r="P6" s="164">
        <v>2382994</v>
      </c>
      <c r="Q6" s="73">
        <f t="shared" ref="Q6:Q40" si="12">IF(O6=0,0,ROUND(P6/O6,4))</f>
        <v>9.0777999999999999</v>
      </c>
      <c r="R6" s="72">
        <f t="shared" si="3"/>
        <v>7.2136119999999998E-2</v>
      </c>
      <c r="S6" s="164">
        <v>0</v>
      </c>
      <c r="T6" s="164">
        <v>0</v>
      </c>
      <c r="U6" s="73">
        <f t="shared" ref="U6:U39" si="13">IF(S6=0,0,ROUND(T6/S6,4))</f>
        <v>0</v>
      </c>
      <c r="V6" s="72">
        <f t="shared" si="4"/>
        <v>0</v>
      </c>
      <c r="W6" s="164">
        <v>12940114</v>
      </c>
      <c r="X6" s="74">
        <f t="shared" si="5"/>
        <v>0.22216111999999999</v>
      </c>
      <c r="Y6" s="164">
        <v>19522507</v>
      </c>
      <c r="Z6" s="74">
        <f t="shared" si="6"/>
        <v>0.33517031000000003</v>
      </c>
      <c r="AA6" s="75">
        <f t="shared" si="7"/>
        <v>1.1311467100000001</v>
      </c>
      <c r="AB6" s="29">
        <f t="shared" si="8"/>
        <v>58246529</v>
      </c>
      <c r="AC6" s="164">
        <v>65618413</v>
      </c>
      <c r="AD6" s="76">
        <f t="shared" ref="AD6:AD52" si="14">AB6/(AB6+AC6)</f>
        <v>0.47024224982077656</v>
      </c>
    </row>
    <row r="7" spans="1:30" outlineLevel="1" x14ac:dyDescent="0.2">
      <c r="A7" s="27">
        <v>9741</v>
      </c>
      <c r="B7" s="28" t="s">
        <v>100</v>
      </c>
      <c r="C7" s="164">
        <v>86747766</v>
      </c>
      <c r="D7" s="164">
        <v>4165873</v>
      </c>
      <c r="E7" s="71">
        <f t="shared" si="9"/>
        <v>4.8000000000000001E-2</v>
      </c>
      <c r="F7" s="72">
        <f t="shared" si="0"/>
        <v>0.28983342000000001</v>
      </c>
      <c r="G7" s="164">
        <v>321268</v>
      </c>
      <c r="H7" s="164">
        <v>992619</v>
      </c>
      <c r="I7" s="73">
        <f t="shared" si="10"/>
        <v>3.0897000000000001</v>
      </c>
      <c r="J7" s="72">
        <f t="shared" si="1"/>
        <v>7.6594099999999998E-2</v>
      </c>
      <c r="K7" s="164">
        <v>214516</v>
      </c>
      <c r="L7" s="164">
        <v>935559</v>
      </c>
      <c r="M7" s="73">
        <f t="shared" si="11"/>
        <v>4.3613</v>
      </c>
      <c r="N7" s="72">
        <f t="shared" si="2"/>
        <v>0.11809964000000001</v>
      </c>
      <c r="O7" s="164">
        <v>90556</v>
      </c>
      <c r="P7" s="164">
        <v>481954</v>
      </c>
      <c r="Q7" s="73">
        <f t="shared" si="12"/>
        <v>5.3221999999999996</v>
      </c>
      <c r="R7" s="72">
        <f t="shared" si="3"/>
        <v>4.491668E-2</v>
      </c>
      <c r="S7" s="164">
        <v>0</v>
      </c>
      <c r="T7" s="164">
        <v>0</v>
      </c>
      <c r="U7" s="73">
        <f t="shared" si="13"/>
        <v>0</v>
      </c>
      <c r="V7" s="72">
        <f t="shared" si="4"/>
        <v>0</v>
      </c>
      <c r="W7" s="164">
        <v>0</v>
      </c>
      <c r="X7" s="74">
        <f t="shared" si="5"/>
        <v>0</v>
      </c>
      <c r="Y7" s="164">
        <v>4515958</v>
      </c>
      <c r="Z7" s="74">
        <f t="shared" si="6"/>
        <v>0.40713785000000002</v>
      </c>
      <c r="AA7" s="75">
        <f t="shared" si="7"/>
        <v>0.93658169000000002</v>
      </c>
      <c r="AB7" s="29">
        <f t="shared" si="8"/>
        <v>11091963</v>
      </c>
      <c r="AC7" s="164">
        <v>23290203</v>
      </c>
      <c r="AD7" s="76">
        <f t="shared" si="14"/>
        <v>0.3226080346421456</v>
      </c>
    </row>
    <row r="8" spans="1:30" outlineLevel="1" x14ac:dyDescent="0.2">
      <c r="A8" s="27">
        <v>3661</v>
      </c>
      <c r="B8" s="28" t="s">
        <v>101</v>
      </c>
      <c r="C8" s="164">
        <v>58583522</v>
      </c>
      <c r="D8" s="164">
        <v>3615511</v>
      </c>
      <c r="E8" s="71">
        <f t="shared" si="9"/>
        <v>6.1699999999999998E-2</v>
      </c>
      <c r="F8" s="72">
        <f t="shared" si="0"/>
        <v>0.42072715999999999</v>
      </c>
      <c r="G8" s="164">
        <v>188870</v>
      </c>
      <c r="H8" s="164">
        <v>724868</v>
      </c>
      <c r="I8" s="73">
        <f t="shared" si="10"/>
        <v>3.8378999999999999</v>
      </c>
      <c r="J8" s="72">
        <f t="shared" si="1"/>
        <v>9.0405219999999994E-2</v>
      </c>
      <c r="K8" s="164">
        <v>313291</v>
      </c>
      <c r="L8" s="164">
        <v>758670</v>
      </c>
      <c r="M8" s="73">
        <f t="shared" si="11"/>
        <v>2.4216000000000002</v>
      </c>
      <c r="N8" s="72">
        <f t="shared" si="2"/>
        <v>6.919285E-2</v>
      </c>
      <c r="O8" s="164">
        <v>85215</v>
      </c>
      <c r="P8" s="164">
        <v>206358</v>
      </c>
      <c r="Q8" s="73">
        <f t="shared" si="12"/>
        <v>2.4216000000000002</v>
      </c>
      <c r="R8" s="72">
        <f t="shared" si="3"/>
        <v>1.1386210000000001E-2</v>
      </c>
      <c r="S8" s="164">
        <v>0</v>
      </c>
      <c r="T8" s="164">
        <v>0</v>
      </c>
      <c r="U8" s="73">
        <f t="shared" si="13"/>
        <v>0</v>
      </c>
      <c r="V8" s="72">
        <f t="shared" si="4"/>
        <v>0</v>
      </c>
      <c r="W8" s="164">
        <v>421250</v>
      </c>
      <c r="X8" s="74">
        <f t="shared" si="5"/>
        <v>4.9416960000000003E-2</v>
      </c>
      <c r="Y8" s="164">
        <v>2797745</v>
      </c>
      <c r="Z8" s="74">
        <f t="shared" si="6"/>
        <v>0.32820424999999998</v>
      </c>
      <c r="AA8" s="75">
        <f t="shared" si="7"/>
        <v>0.9693326499999998</v>
      </c>
      <c r="AB8" s="29">
        <f t="shared" si="8"/>
        <v>8524402</v>
      </c>
      <c r="AC8" s="164">
        <v>18961877</v>
      </c>
      <c r="AD8" s="76">
        <f t="shared" si="14"/>
        <v>0.310132993993112</v>
      </c>
    </row>
    <row r="9" spans="1:30" ht="28.5" outlineLevel="1" x14ac:dyDescent="0.2">
      <c r="A9" s="27">
        <v>3599</v>
      </c>
      <c r="B9" s="28" t="s">
        <v>83</v>
      </c>
      <c r="C9" s="164">
        <v>79178265</v>
      </c>
      <c r="D9" s="164">
        <v>5277654</v>
      </c>
      <c r="E9" s="71">
        <f t="shared" si="9"/>
        <v>6.6699999999999995E-2</v>
      </c>
      <c r="F9" s="72">
        <f t="shared" si="0"/>
        <v>0.63557459999999999</v>
      </c>
      <c r="G9" s="164">
        <v>53687</v>
      </c>
      <c r="H9" s="164">
        <v>272437</v>
      </c>
      <c r="I9" s="73">
        <f t="shared" si="10"/>
        <v>5.0744999999999996</v>
      </c>
      <c r="J9" s="72">
        <f t="shared" si="1"/>
        <v>4.3008499999999998E-2</v>
      </c>
      <c r="K9" s="164">
        <v>183627</v>
      </c>
      <c r="L9" s="164">
        <v>657639</v>
      </c>
      <c r="M9" s="73">
        <f t="shared" si="11"/>
        <v>3.5813999999999999</v>
      </c>
      <c r="N9" s="72">
        <f t="shared" si="2"/>
        <v>8.491812E-2</v>
      </c>
      <c r="O9" s="164">
        <v>91813</v>
      </c>
      <c r="P9" s="164">
        <v>210925</v>
      </c>
      <c r="Q9" s="73">
        <f t="shared" si="12"/>
        <v>2.2972999999999999</v>
      </c>
      <c r="R9" s="72">
        <f t="shared" si="3"/>
        <v>1.0569520000000001E-2</v>
      </c>
      <c r="S9" s="164">
        <v>0</v>
      </c>
      <c r="T9" s="164">
        <v>0</v>
      </c>
      <c r="U9" s="73">
        <f t="shared" si="13"/>
        <v>0</v>
      </c>
      <c r="V9" s="72">
        <f t="shared" si="4"/>
        <v>0</v>
      </c>
      <c r="W9" s="164">
        <v>0</v>
      </c>
      <c r="X9" s="74">
        <f t="shared" si="5"/>
        <v>0</v>
      </c>
      <c r="Y9" s="164">
        <v>2485851</v>
      </c>
      <c r="Z9" s="74">
        <f t="shared" si="6"/>
        <v>0.27916775999999999</v>
      </c>
      <c r="AA9" s="75">
        <f t="shared" si="7"/>
        <v>1.0532385</v>
      </c>
      <c r="AB9" s="29">
        <f t="shared" si="8"/>
        <v>8904506</v>
      </c>
      <c r="AC9" s="164">
        <v>19021709</v>
      </c>
      <c r="AD9" s="76">
        <f t="shared" si="14"/>
        <v>0.31885832004086484</v>
      </c>
    </row>
    <row r="10" spans="1:30" outlineLevel="1" x14ac:dyDescent="0.2">
      <c r="A10" s="27">
        <v>9930</v>
      </c>
      <c r="B10" s="28" t="s">
        <v>102</v>
      </c>
      <c r="C10" s="164">
        <v>19900656</v>
      </c>
      <c r="D10" s="164">
        <v>1410168</v>
      </c>
      <c r="E10" s="71">
        <f t="shared" si="9"/>
        <v>7.0900000000000005E-2</v>
      </c>
      <c r="F10" s="72">
        <f t="shared" si="0"/>
        <v>0.60465141</v>
      </c>
      <c r="G10" s="164">
        <v>795635</v>
      </c>
      <c r="H10" s="164">
        <v>405561</v>
      </c>
      <c r="I10" s="73">
        <f t="shared" si="10"/>
        <v>0.50970000000000004</v>
      </c>
      <c r="J10" s="72">
        <f t="shared" si="1"/>
        <v>2.1540409999999999E-2</v>
      </c>
      <c r="K10" s="164">
        <v>115180</v>
      </c>
      <c r="L10" s="164">
        <v>349509</v>
      </c>
      <c r="M10" s="73">
        <f t="shared" si="11"/>
        <v>3.0345</v>
      </c>
      <c r="N10" s="72">
        <f t="shared" si="2"/>
        <v>0.12808364999999999</v>
      </c>
      <c r="O10" s="164">
        <v>68660</v>
      </c>
      <c r="P10" s="164">
        <v>418170</v>
      </c>
      <c r="Q10" s="73">
        <f t="shared" si="12"/>
        <v>6.0903999999999998</v>
      </c>
      <c r="R10" s="72">
        <f t="shared" si="3"/>
        <v>0.18607856</v>
      </c>
      <c r="S10" s="164">
        <v>0</v>
      </c>
      <c r="T10" s="164">
        <v>0</v>
      </c>
      <c r="U10" s="73">
        <f t="shared" si="13"/>
        <v>0</v>
      </c>
      <c r="V10" s="72">
        <f t="shared" si="4"/>
        <v>0</v>
      </c>
      <c r="W10" s="164">
        <v>0</v>
      </c>
      <c r="X10" s="74">
        <f t="shared" si="5"/>
        <v>0</v>
      </c>
      <c r="Y10" s="164">
        <v>75000</v>
      </c>
      <c r="Z10" s="74">
        <f t="shared" si="6"/>
        <v>2.8212370000000001E-2</v>
      </c>
      <c r="AA10" s="75">
        <f t="shared" si="7"/>
        <v>0.96856639999999994</v>
      </c>
      <c r="AB10" s="29">
        <f t="shared" si="8"/>
        <v>2658408</v>
      </c>
      <c r="AC10" s="164">
        <v>0</v>
      </c>
      <c r="AD10" s="76">
        <f t="shared" si="14"/>
        <v>1</v>
      </c>
    </row>
    <row r="11" spans="1:30" outlineLevel="1" x14ac:dyDescent="0.2">
      <c r="A11" s="27">
        <v>10115</v>
      </c>
      <c r="B11" s="28" t="s">
        <v>103</v>
      </c>
      <c r="C11" s="164">
        <v>93819024</v>
      </c>
      <c r="D11" s="164">
        <v>7097995</v>
      </c>
      <c r="E11" s="71">
        <f t="shared" si="9"/>
        <v>7.5700000000000003E-2</v>
      </c>
      <c r="F11" s="72">
        <f t="shared" si="0"/>
        <v>0.64354613999999999</v>
      </c>
      <c r="G11" s="164">
        <v>255993</v>
      </c>
      <c r="H11" s="164">
        <v>905119</v>
      </c>
      <c r="I11" s="73">
        <f t="shared" si="10"/>
        <v>3.5356999999999998</v>
      </c>
      <c r="J11" s="72">
        <f t="shared" si="1"/>
        <v>6.604264E-2</v>
      </c>
      <c r="K11" s="164">
        <v>153674</v>
      </c>
      <c r="L11" s="164">
        <v>1108445</v>
      </c>
      <c r="M11" s="73">
        <f t="shared" si="11"/>
        <v>7.2130000000000001</v>
      </c>
      <c r="N11" s="72">
        <f t="shared" si="2"/>
        <v>0.19122225000000001</v>
      </c>
      <c r="O11" s="164">
        <v>109109</v>
      </c>
      <c r="P11" s="164">
        <v>424282</v>
      </c>
      <c r="Q11" s="73">
        <f t="shared" si="12"/>
        <v>3.8885999999999998</v>
      </c>
      <c r="R11" s="72">
        <f t="shared" si="3"/>
        <v>2.3872930000000001E-2</v>
      </c>
      <c r="S11" s="164">
        <v>0</v>
      </c>
      <c r="T11" s="164">
        <v>0</v>
      </c>
      <c r="U11" s="73">
        <f t="shared" si="13"/>
        <v>0</v>
      </c>
      <c r="V11" s="72">
        <f t="shared" si="4"/>
        <v>0</v>
      </c>
      <c r="W11" s="164">
        <v>978073</v>
      </c>
      <c r="X11" s="74">
        <f t="shared" si="5"/>
        <v>7.2863460000000005E-2</v>
      </c>
      <c r="Y11" s="164">
        <v>2909454</v>
      </c>
      <c r="Z11" s="74">
        <f t="shared" si="6"/>
        <v>0.21674545000000001</v>
      </c>
      <c r="AA11" s="75">
        <f t="shared" si="7"/>
        <v>1.21429287</v>
      </c>
      <c r="AB11" s="29">
        <f t="shared" si="8"/>
        <v>13423368</v>
      </c>
      <c r="AC11" s="164">
        <v>26543870</v>
      </c>
      <c r="AD11" s="76">
        <f t="shared" si="14"/>
        <v>0.33585928554782796</v>
      </c>
    </row>
    <row r="12" spans="1:30" outlineLevel="1" x14ac:dyDescent="0.2">
      <c r="A12" s="27">
        <v>11163</v>
      </c>
      <c r="B12" s="28" t="s">
        <v>104</v>
      </c>
      <c r="C12" s="164">
        <v>26172832</v>
      </c>
      <c r="D12" s="164">
        <v>1474648</v>
      </c>
      <c r="E12" s="71">
        <f t="shared" si="9"/>
        <v>5.6300000000000003E-2</v>
      </c>
      <c r="F12" s="72">
        <f t="shared" si="0"/>
        <v>0.29917304</v>
      </c>
      <c r="G12" s="164">
        <v>67717</v>
      </c>
      <c r="H12" s="164">
        <v>365768</v>
      </c>
      <c r="I12" s="73">
        <f t="shared" si="10"/>
        <v>5.4013999999999998</v>
      </c>
      <c r="J12" s="72">
        <f t="shared" si="1"/>
        <v>0.12266847</v>
      </c>
      <c r="K12" s="164">
        <v>109174</v>
      </c>
      <c r="L12" s="164">
        <v>213437</v>
      </c>
      <c r="M12" s="73">
        <f t="shared" si="11"/>
        <v>1.9550000000000001</v>
      </c>
      <c r="N12" s="72">
        <f t="shared" si="2"/>
        <v>3.0026339999999999E-2</v>
      </c>
      <c r="O12" s="164">
        <v>12806</v>
      </c>
      <c r="P12" s="164">
        <v>77882</v>
      </c>
      <c r="Q12" s="73">
        <f t="shared" si="12"/>
        <v>6.0816999999999997</v>
      </c>
      <c r="R12" s="72">
        <f t="shared" si="3"/>
        <v>2.062042E-2</v>
      </c>
      <c r="S12" s="164">
        <v>0</v>
      </c>
      <c r="T12" s="164">
        <v>0</v>
      </c>
      <c r="U12" s="73">
        <f t="shared" si="13"/>
        <v>0</v>
      </c>
      <c r="V12" s="72">
        <f t="shared" si="4"/>
        <v>0</v>
      </c>
      <c r="W12" s="164">
        <v>0</v>
      </c>
      <c r="X12" s="74">
        <f t="shared" si="5"/>
        <v>0</v>
      </c>
      <c r="Y12" s="164">
        <v>2329796</v>
      </c>
      <c r="Z12" s="74">
        <f t="shared" si="6"/>
        <v>0.52219652999999999</v>
      </c>
      <c r="AA12" s="75">
        <f t="shared" si="7"/>
        <v>0.99468480000000004</v>
      </c>
      <c r="AB12" s="29">
        <f t="shared" si="8"/>
        <v>4461531</v>
      </c>
      <c r="AC12" s="164">
        <v>4175885</v>
      </c>
      <c r="AD12" s="76">
        <f t="shared" si="14"/>
        <v>0.51653538511980901</v>
      </c>
    </row>
    <row r="13" spans="1:30" outlineLevel="1" x14ac:dyDescent="0.2">
      <c r="A13" s="27">
        <v>3632</v>
      </c>
      <c r="B13" s="28" t="s">
        <v>105</v>
      </c>
      <c r="C13" s="164">
        <v>196881145</v>
      </c>
      <c r="D13" s="164">
        <v>7606809</v>
      </c>
      <c r="E13" s="71">
        <f t="shared" si="9"/>
        <v>3.8600000000000002E-2</v>
      </c>
      <c r="F13" s="72">
        <f t="shared" si="0"/>
        <v>0.14570528999999999</v>
      </c>
      <c r="G13" s="164">
        <v>1070324</v>
      </c>
      <c r="H13" s="164">
        <v>4344917</v>
      </c>
      <c r="I13" s="73">
        <f t="shared" si="10"/>
        <v>4.0594000000000001</v>
      </c>
      <c r="J13" s="72">
        <f t="shared" si="1"/>
        <v>0.15080789</v>
      </c>
      <c r="K13" s="164">
        <v>9944</v>
      </c>
      <c r="L13" s="164">
        <v>27756</v>
      </c>
      <c r="M13" s="73">
        <f t="shared" si="11"/>
        <v>2.7911999999999999</v>
      </c>
      <c r="N13" s="72">
        <f t="shared" si="2"/>
        <v>7.6769999999999996E-4</v>
      </c>
      <c r="O13" s="164">
        <v>2057</v>
      </c>
      <c r="P13" s="164">
        <v>9935</v>
      </c>
      <c r="Q13" s="73">
        <f t="shared" si="12"/>
        <v>4.8297999999999996</v>
      </c>
      <c r="R13" s="72">
        <f t="shared" si="3"/>
        <v>2.8767000000000002E-4</v>
      </c>
      <c r="S13" s="164">
        <v>0</v>
      </c>
      <c r="T13" s="164">
        <v>0</v>
      </c>
      <c r="U13" s="73">
        <f t="shared" si="13"/>
        <v>0</v>
      </c>
      <c r="V13" s="72">
        <f t="shared" si="4"/>
        <v>0</v>
      </c>
      <c r="W13" s="164">
        <v>5668227</v>
      </c>
      <c r="X13" s="74">
        <f t="shared" si="5"/>
        <v>0.17495369999999999</v>
      </c>
      <c r="Y13" s="164">
        <v>14740796</v>
      </c>
      <c r="Z13" s="74">
        <f t="shared" si="6"/>
        <v>0.45498474999999999</v>
      </c>
      <c r="AA13" s="75">
        <f t="shared" si="7"/>
        <v>0.92750699999999997</v>
      </c>
      <c r="AB13" s="29">
        <f t="shared" si="8"/>
        <v>32398440</v>
      </c>
      <c r="AC13" s="164">
        <v>0</v>
      </c>
      <c r="AD13" s="76">
        <f t="shared" si="14"/>
        <v>1</v>
      </c>
    </row>
    <row r="14" spans="1:30" outlineLevel="1" x14ac:dyDescent="0.2">
      <c r="A14" s="27">
        <v>10298</v>
      </c>
      <c r="B14" s="28" t="s">
        <v>106</v>
      </c>
      <c r="C14" s="164">
        <v>21210000</v>
      </c>
      <c r="D14" s="164">
        <v>1533529</v>
      </c>
      <c r="E14" s="71">
        <f t="shared" si="9"/>
        <v>7.2300000000000003E-2</v>
      </c>
      <c r="F14" s="72">
        <f t="shared" si="0"/>
        <v>0.33645035000000001</v>
      </c>
      <c r="G14" s="164">
        <v>25636</v>
      </c>
      <c r="H14" s="164">
        <v>123379</v>
      </c>
      <c r="I14" s="73">
        <f t="shared" si="10"/>
        <v>4.8127000000000004</v>
      </c>
      <c r="J14" s="72">
        <f t="shared" si="1"/>
        <v>3.104674E-2</v>
      </c>
      <c r="K14" s="164">
        <v>51284</v>
      </c>
      <c r="L14" s="164">
        <v>313508</v>
      </c>
      <c r="M14" s="73">
        <f t="shared" si="11"/>
        <v>6.1132</v>
      </c>
      <c r="N14" s="72">
        <f t="shared" si="2"/>
        <v>0.11613634</v>
      </c>
      <c r="O14" s="164">
        <v>91</v>
      </c>
      <c r="P14" s="164">
        <v>1279</v>
      </c>
      <c r="Q14" s="73">
        <f t="shared" si="12"/>
        <v>14.0549</v>
      </c>
      <c r="R14" s="72">
        <f t="shared" si="3"/>
        <v>6.5901999999999996E-4</v>
      </c>
      <c r="S14" s="164">
        <v>0</v>
      </c>
      <c r="T14" s="164">
        <v>0</v>
      </c>
      <c r="U14" s="73">
        <f t="shared" si="13"/>
        <v>0</v>
      </c>
      <c r="V14" s="72">
        <f t="shared" si="4"/>
        <v>0</v>
      </c>
      <c r="W14" s="164">
        <v>190197</v>
      </c>
      <c r="X14" s="74">
        <f t="shared" si="5"/>
        <v>3.5899199999999999E-2</v>
      </c>
      <c r="Y14" s="164">
        <v>3136193</v>
      </c>
      <c r="Z14" s="74">
        <f t="shared" si="6"/>
        <v>0.59194840999999998</v>
      </c>
      <c r="AA14" s="75">
        <f t="shared" si="7"/>
        <v>1.11214006</v>
      </c>
      <c r="AB14" s="29">
        <f t="shared" si="8"/>
        <v>5298085</v>
      </c>
      <c r="AC14" s="164">
        <v>733580</v>
      </c>
      <c r="AD14" s="76">
        <f t="shared" si="14"/>
        <v>0.87837852400622385</v>
      </c>
    </row>
    <row r="15" spans="1:30" outlineLevel="1" x14ac:dyDescent="0.2">
      <c r="A15" s="27">
        <v>3630</v>
      </c>
      <c r="B15" s="28" t="s">
        <v>107</v>
      </c>
      <c r="C15" s="164">
        <v>44318457</v>
      </c>
      <c r="D15" s="164">
        <v>3808154</v>
      </c>
      <c r="E15" s="71">
        <f t="shared" si="9"/>
        <v>8.5900000000000004E-2</v>
      </c>
      <c r="F15" s="72">
        <f t="shared" si="0"/>
        <v>1.1005615399999999</v>
      </c>
      <c r="G15" s="164">
        <v>98910</v>
      </c>
      <c r="H15" s="164">
        <v>417778</v>
      </c>
      <c r="I15" s="73">
        <f t="shared" si="10"/>
        <v>4.2237999999999998</v>
      </c>
      <c r="J15" s="72">
        <f t="shared" si="1"/>
        <v>0.10229415</v>
      </c>
      <c r="K15" s="164">
        <v>7093</v>
      </c>
      <c r="L15" s="164">
        <v>29781</v>
      </c>
      <c r="M15" s="73">
        <f t="shared" si="11"/>
        <v>4.1985999999999999</v>
      </c>
      <c r="N15" s="72">
        <f t="shared" si="2"/>
        <v>8.4006099999999993E-3</v>
      </c>
      <c r="O15" s="164">
        <v>7093</v>
      </c>
      <c r="P15" s="164">
        <v>39757</v>
      </c>
      <c r="Q15" s="73">
        <f t="shared" si="12"/>
        <v>5.6051000000000002</v>
      </c>
      <c r="R15" s="72">
        <f t="shared" si="3"/>
        <v>9.0576000000000007E-3</v>
      </c>
      <c r="S15" s="164">
        <v>0</v>
      </c>
      <c r="T15" s="164">
        <v>0</v>
      </c>
      <c r="U15" s="73">
        <f t="shared" si="13"/>
        <v>0</v>
      </c>
      <c r="V15" s="72">
        <f t="shared" si="4"/>
        <v>0</v>
      </c>
      <c r="W15" s="164">
        <v>0</v>
      </c>
      <c r="X15" s="74">
        <f t="shared" si="5"/>
        <v>0</v>
      </c>
      <c r="Y15" s="164">
        <v>483155</v>
      </c>
      <c r="Z15" s="74">
        <f t="shared" si="6"/>
        <v>0.10110754</v>
      </c>
      <c r="AA15" s="75">
        <f t="shared" si="7"/>
        <v>1.3214214399999999</v>
      </c>
      <c r="AB15" s="29">
        <f t="shared" si="8"/>
        <v>4778625</v>
      </c>
      <c r="AC15" s="164">
        <v>13544580</v>
      </c>
      <c r="AD15" s="76">
        <f t="shared" si="14"/>
        <v>0.26079635085674147</v>
      </c>
    </row>
    <row r="16" spans="1:30" outlineLevel="1" x14ac:dyDescent="0.2">
      <c r="A16" s="27">
        <v>3631</v>
      </c>
      <c r="B16" s="28" t="s">
        <v>108</v>
      </c>
      <c r="C16" s="164">
        <v>25895484</v>
      </c>
      <c r="D16" s="164">
        <v>1459483</v>
      </c>
      <c r="E16" s="71">
        <f t="shared" si="9"/>
        <v>5.6399999999999999E-2</v>
      </c>
      <c r="F16" s="72">
        <f t="shared" si="0"/>
        <v>0.57597960000000004</v>
      </c>
      <c r="G16" s="164">
        <v>124221</v>
      </c>
      <c r="H16" s="164">
        <v>190681</v>
      </c>
      <c r="I16" s="73">
        <f t="shared" si="10"/>
        <v>1.5349999999999999</v>
      </c>
      <c r="J16" s="72">
        <f t="shared" si="1"/>
        <v>3.5289050000000002E-2</v>
      </c>
      <c r="K16" s="164">
        <v>15903</v>
      </c>
      <c r="L16" s="164">
        <v>51412</v>
      </c>
      <c r="M16" s="73">
        <f t="shared" si="11"/>
        <v>3.2328000000000001</v>
      </c>
      <c r="N16" s="72">
        <f t="shared" si="2"/>
        <v>2.322376E-2</v>
      </c>
      <c r="O16" s="164">
        <v>15903</v>
      </c>
      <c r="P16" s="164">
        <v>115938</v>
      </c>
      <c r="Q16" s="73">
        <f t="shared" si="12"/>
        <v>7.2903000000000002</v>
      </c>
      <c r="R16" s="72">
        <f t="shared" si="3"/>
        <v>7.1451249999999994E-2</v>
      </c>
      <c r="S16" s="164">
        <v>0</v>
      </c>
      <c r="T16" s="164">
        <v>0</v>
      </c>
      <c r="U16" s="73">
        <f t="shared" si="13"/>
        <v>0</v>
      </c>
      <c r="V16" s="72">
        <f t="shared" si="4"/>
        <v>0</v>
      </c>
      <c r="W16" s="164">
        <v>0</v>
      </c>
      <c r="X16" s="74">
        <f t="shared" si="5"/>
        <v>0</v>
      </c>
      <c r="Y16" s="164">
        <v>480119</v>
      </c>
      <c r="Z16" s="74">
        <f t="shared" si="6"/>
        <v>0.20896244</v>
      </c>
      <c r="AA16" s="75">
        <f t="shared" si="7"/>
        <v>0.91490610000000006</v>
      </c>
      <c r="AB16" s="29">
        <f t="shared" si="8"/>
        <v>2297633</v>
      </c>
      <c r="AC16" s="164">
        <v>8992864</v>
      </c>
      <c r="AD16" s="76">
        <f t="shared" si="14"/>
        <v>0.20350149333550152</v>
      </c>
    </row>
    <row r="17" spans="1:30" outlineLevel="1" x14ac:dyDescent="0.2">
      <c r="A17" s="27">
        <v>42295</v>
      </c>
      <c r="B17" s="28" t="s">
        <v>109</v>
      </c>
      <c r="C17" s="164">
        <v>5382712</v>
      </c>
      <c r="D17" s="164">
        <v>219158</v>
      </c>
      <c r="E17" s="71">
        <f>IF(C17=0,0,ROUND(D17/C17,4))</f>
        <v>4.07E-2</v>
      </c>
      <c r="F17" s="72">
        <f t="shared" si="0"/>
        <v>0.63884187000000003</v>
      </c>
      <c r="G17" s="164">
        <v>0</v>
      </c>
      <c r="H17" s="164">
        <v>0</v>
      </c>
      <c r="I17" s="73">
        <f>IF(G17=0,0,ROUND(H17/G17,4))</f>
        <v>0</v>
      </c>
      <c r="J17" s="72">
        <f t="shared" si="1"/>
        <v>0</v>
      </c>
      <c r="K17" s="164">
        <v>685</v>
      </c>
      <c r="L17" s="164">
        <v>2866</v>
      </c>
      <c r="M17" s="73">
        <f>IF(K17=0,0,ROUND(L17/K17,4))</f>
        <v>4.1839000000000004</v>
      </c>
      <c r="N17" s="72">
        <f t="shared" si="2"/>
        <v>1.7149810000000001E-2</v>
      </c>
      <c r="O17" s="164">
        <v>566</v>
      </c>
      <c r="P17" s="164">
        <v>2451</v>
      </c>
      <c r="Q17" s="73">
        <f>IF(O17=0,0,ROUND(P17/O17,4))</f>
        <v>4.3304</v>
      </c>
      <c r="R17" s="72">
        <f t="shared" si="3"/>
        <v>9.1838000000000006E-3</v>
      </c>
      <c r="S17" s="164">
        <v>0</v>
      </c>
      <c r="T17" s="164">
        <v>0</v>
      </c>
      <c r="U17" s="73">
        <f>IF(S17=0,0,ROUND(T17/S17,4))</f>
        <v>0</v>
      </c>
      <c r="V17" s="72">
        <f t="shared" si="4"/>
        <v>0</v>
      </c>
      <c r="W17" s="164">
        <v>0</v>
      </c>
      <c r="X17" s="74">
        <f>ROUND(W17/$AB17,8)</f>
        <v>0</v>
      </c>
      <c r="Y17" s="164">
        <v>0</v>
      </c>
      <c r="Z17" s="74">
        <f>ROUND(Y17/$AB17,8)</f>
        <v>0</v>
      </c>
      <c r="AA17" s="75">
        <f>F17+J17+N17+R17+V17+X17+Z17</f>
        <v>0.66517548000000004</v>
      </c>
      <c r="AB17" s="29">
        <f>D17+H17+L17+P17+T17+W17+Y17</f>
        <v>224475</v>
      </c>
      <c r="AC17" s="164">
        <v>1952211</v>
      </c>
      <c r="AD17" s="76">
        <f t="shared" si="14"/>
        <v>0.10312695538079447</v>
      </c>
    </row>
    <row r="18" spans="1:30" outlineLevel="1" x14ac:dyDescent="0.2">
      <c r="A18" s="27">
        <v>11161</v>
      </c>
      <c r="B18" s="28" t="s">
        <v>110</v>
      </c>
      <c r="C18" s="164">
        <v>29996229</v>
      </c>
      <c r="D18" s="164">
        <v>1932748</v>
      </c>
      <c r="E18" s="71">
        <f t="shared" si="9"/>
        <v>6.4399999999999999E-2</v>
      </c>
      <c r="F18" s="72">
        <f t="shared" si="0"/>
        <v>0.67074551000000004</v>
      </c>
      <c r="G18" s="164">
        <v>31977</v>
      </c>
      <c r="H18" s="164">
        <v>159630</v>
      </c>
      <c r="I18" s="73">
        <f t="shared" si="10"/>
        <v>4.992</v>
      </c>
      <c r="J18" s="72">
        <f t="shared" si="1"/>
        <v>7.3991349999999997E-2</v>
      </c>
      <c r="K18" s="164">
        <v>71761</v>
      </c>
      <c r="L18" s="164">
        <v>583830</v>
      </c>
      <c r="M18" s="73">
        <f t="shared" si="11"/>
        <v>8.1357999999999997</v>
      </c>
      <c r="N18" s="72">
        <f t="shared" si="2"/>
        <v>0.51114435000000003</v>
      </c>
      <c r="O18" s="164">
        <v>47319</v>
      </c>
      <c r="P18" s="164">
        <v>217695</v>
      </c>
      <c r="Q18" s="73">
        <f t="shared" si="12"/>
        <v>4.6006</v>
      </c>
      <c r="R18" s="72">
        <f t="shared" si="3"/>
        <v>6.5203250000000004E-2</v>
      </c>
      <c r="S18" s="164">
        <v>0</v>
      </c>
      <c r="T18" s="164">
        <v>0</v>
      </c>
      <c r="U18" s="73">
        <f t="shared" si="13"/>
        <v>0</v>
      </c>
      <c r="V18" s="72">
        <f t="shared" si="4"/>
        <v>0</v>
      </c>
      <c r="W18" s="164">
        <v>0</v>
      </c>
      <c r="X18" s="74">
        <f t="shared" si="5"/>
        <v>0</v>
      </c>
      <c r="Y18" s="164">
        <v>89507</v>
      </c>
      <c r="Z18" s="74">
        <f t="shared" si="6"/>
        <v>3.000158E-2</v>
      </c>
      <c r="AA18" s="75">
        <f t="shared" si="7"/>
        <v>1.35108604</v>
      </c>
      <c r="AB18" s="29">
        <f t="shared" si="8"/>
        <v>2983410</v>
      </c>
      <c r="AC18" s="164">
        <v>8097670</v>
      </c>
      <c r="AD18" s="76">
        <f t="shared" si="14"/>
        <v>0.26923458724239874</v>
      </c>
    </row>
    <row r="19" spans="1:30" outlineLevel="1" x14ac:dyDescent="0.2">
      <c r="A19" s="27">
        <v>3639</v>
      </c>
      <c r="B19" s="28" t="s">
        <v>111</v>
      </c>
      <c r="C19" s="164">
        <v>29335880</v>
      </c>
      <c r="D19" s="164">
        <v>1970386</v>
      </c>
      <c r="E19" s="71">
        <f t="shared" si="9"/>
        <v>6.7199999999999996E-2</v>
      </c>
      <c r="F19" s="72">
        <f t="shared" si="0"/>
        <v>0.62461149000000005</v>
      </c>
      <c r="G19" s="164">
        <v>7650</v>
      </c>
      <c r="H19" s="164">
        <v>33852</v>
      </c>
      <c r="I19" s="73">
        <f t="shared" si="10"/>
        <v>4.4250999999999996</v>
      </c>
      <c r="J19" s="72">
        <f t="shared" si="1"/>
        <v>1.217565E-2</v>
      </c>
      <c r="K19" s="164">
        <v>72945</v>
      </c>
      <c r="L19" s="164">
        <v>263495</v>
      </c>
      <c r="M19" s="73">
        <f t="shared" si="11"/>
        <v>3.6122000000000001</v>
      </c>
      <c r="N19" s="72">
        <f t="shared" si="2"/>
        <v>8.9658979999999999E-2</v>
      </c>
      <c r="O19" s="164">
        <v>48980</v>
      </c>
      <c r="P19" s="164">
        <v>180611</v>
      </c>
      <c r="Q19" s="73">
        <f t="shared" si="12"/>
        <v>3.6873999999999998</v>
      </c>
      <c r="R19" s="72">
        <f t="shared" si="3"/>
        <v>3.7954519999999999E-2</v>
      </c>
      <c r="S19" s="164">
        <v>0</v>
      </c>
      <c r="T19" s="164">
        <v>0</v>
      </c>
      <c r="U19" s="73">
        <f t="shared" si="13"/>
        <v>0</v>
      </c>
      <c r="V19" s="72">
        <f t="shared" si="4"/>
        <v>0</v>
      </c>
      <c r="W19" s="164">
        <v>0</v>
      </c>
      <c r="X19" s="74">
        <f t="shared" si="5"/>
        <v>0</v>
      </c>
      <c r="Y19" s="164">
        <v>959818</v>
      </c>
      <c r="Z19" s="74">
        <f t="shared" si="6"/>
        <v>0.28162334999999999</v>
      </c>
      <c r="AA19" s="75">
        <f t="shared" si="7"/>
        <v>1.0460239900000001</v>
      </c>
      <c r="AB19" s="29">
        <f t="shared" si="8"/>
        <v>3408162</v>
      </c>
      <c r="AC19" s="164">
        <v>6124885</v>
      </c>
      <c r="AD19" s="76">
        <f t="shared" si="14"/>
        <v>0.35751024829731776</v>
      </c>
    </row>
    <row r="20" spans="1:30" outlineLevel="1" x14ac:dyDescent="0.2">
      <c r="A20" s="27">
        <v>42485</v>
      </c>
      <c r="B20" s="28" t="s">
        <v>112</v>
      </c>
      <c r="C20" s="164">
        <v>7622712</v>
      </c>
      <c r="D20" s="164">
        <v>738011</v>
      </c>
      <c r="E20" s="71">
        <f>IF(C20=0,0,ROUND(D20/C20,4))</f>
        <v>9.6799999999999997E-2</v>
      </c>
      <c r="F20" s="72">
        <f t="shared" si="0"/>
        <v>0.65627099</v>
      </c>
      <c r="G20" s="164">
        <v>5909</v>
      </c>
      <c r="H20" s="164">
        <v>31565</v>
      </c>
      <c r="I20" s="73">
        <f>IF(G20=0,0,ROUND(H20/G20,4))</f>
        <v>5.3418999999999999</v>
      </c>
      <c r="J20" s="72">
        <f t="shared" si="1"/>
        <v>2.6689580000000001E-2</v>
      </c>
      <c r="K20" s="164">
        <v>15644</v>
      </c>
      <c r="L20" s="164">
        <v>93534</v>
      </c>
      <c r="M20" s="73">
        <f t="shared" si="11"/>
        <v>5.9789000000000003</v>
      </c>
      <c r="N20" s="72">
        <f t="shared" si="2"/>
        <v>0.10258787</v>
      </c>
      <c r="O20" s="164">
        <v>4412</v>
      </c>
      <c r="P20" s="164">
        <v>26382</v>
      </c>
      <c r="Q20" s="73">
        <f t="shared" si="12"/>
        <v>5.9795999999999996</v>
      </c>
      <c r="R20" s="72">
        <f t="shared" si="3"/>
        <v>1.750792E-2</v>
      </c>
      <c r="S20" s="164">
        <v>0</v>
      </c>
      <c r="T20" s="164">
        <v>0</v>
      </c>
      <c r="U20" s="73">
        <f t="shared" si="13"/>
        <v>0</v>
      </c>
      <c r="V20" s="72">
        <f t="shared" si="4"/>
        <v>0</v>
      </c>
      <c r="W20" s="164">
        <v>0</v>
      </c>
      <c r="X20" s="74">
        <f>ROUND(W20/$AB20,8)</f>
        <v>0</v>
      </c>
      <c r="Y20" s="164">
        <v>860615</v>
      </c>
      <c r="Z20" s="74">
        <f>ROUND(Y20/$AB20,8)</f>
        <v>0.49174993</v>
      </c>
      <c r="AA20" s="75">
        <f>F20+J20+N20+R20+V20+X20+Z20</f>
        <v>1.2948062899999999</v>
      </c>
      <c r="AB20" s="29">
        <f>D20+H20+L20+P20+T20+W20+Y20</f>
        <v>1750107</v>
      </c>
      <c r="AC20" s="164">
        <v>4008532</v>
      </c>
      <c r="AD20" s="76">
        <f t="shared" si="14"/>
        <v>0.30390983008311512</v>
      </c>
    </row>
    <row r="21" spans="1:30" outlineLevel="1" x14ac:dyDescent="0.2">
      <c r="A21" s="27">
        <v>9651</v>
      </c>
      <c r="B21" s="28" t="s">
        <v>113</v>
      </c>
      <c r="C21" s="164">
        <v>21388730</v>
      </c>
      <c r="D21" s="164">
        <v>1312206</v>
      </c>
      <c r="E21" s="71">
        <f t="shared" si="9"/>
        <v>6.1400000000000003E-2</v>
      </c>
      <c r="F21" s="72">
        <f t="shared" si="0"/>
        <v>0.66675353000000004</v>
      </c>
      <c r="G21" s="164">
        <v>28758</v>
      </c>
      <c r="H21" s="164">
        <v>115834</v>
      </c>
      <c r="I21" s="73">
        <f t="shared" si="10"/>
        <v>4.0278999999999998</v>
      </c>
      <c r="J21" s="72">
        <f t="shared" si="1"/>
        <v>6.652806E-2</v>
      </c>
      <c r="K21" s="164">
        <v>32917</v>
      </c>
      <c r="L21" s="164">
        <v>277931</v>
      </c>
      <c r="M21" s="73">
        <f t="shared" si="11"/>
        <v>8.4434000000000005</v>
      </c>
      <c r="N21" s="72">
        <f t="shared" si="2"/>
        <v>0.38780152000000001</v>
      </c>
      <c r="O21" s="164">
        <v>53398</v>
      </c>
      <c r="P21" s="164">
        <v>236769</v>
      </c>
      <c r="Q21" s="73">
        <f t="shared" si="12"/>
        <v>4.4340000000000002</v>
      </c>
      <c r="R21" s="72">
        <f t="shared" si="3"/>
        <v>0.10496032</v>
      </c>
      <c r="S21" s="164">
        <v>0</v>
      </c>
      <c r="T21" s="164">
        <v>0</v>
      </c>
      <c r="U21" s="73">
        <f t="shared" si="13"/>
        <v>0</v>
      </c>
      <c r="V21" s="72">
        <f t="shared" si="4"/>
        <v>0</v>
      </c>
      <c r="W21" s="164">
        <v>0</v>
      </c>
      <c r="X21" s="74">
        <f t="shared" si="5"/>
        <v>0</v>
      </c>
      <c r="Y21" s="164">
        <v>0</v>
      </c>
      <c r="Z21" s="74">
        <f t="shared" si="6"/>
        <v>0</v>
      </c>
      <c r="AA21" s="75">
        <f t="shared" si="7"/>
        <v>1.22604343</v>
      </c>
      <c r="AB21" s="29">
        <f t="shared" si="8"/>
        <v>1942740</v>
      </c>
      <c r="AC21" s="164">
        <v>7746519</v>
      </c>
      <c r="AD21" s="76">
        <f t="shared" si="14"/>
        <v>0.20050449678350016</v>
      </c>
    </row>
    <row r="22" spans="1:30" outlineLevel="1" x14ac:dyDescent="0.2">
      <c r="A22" s="27">
        <v>3665</v>
      </c>
      <c r="B22" s="28" t="s">
        <v>114</v>
      </c>
      <c r="C22" s="164">
        <v>37221203</v>
      </c>
      <c r="D22" s="164">
        <v>1896595</v>
      </c>
      <c r="E22" s="71">
        <f t="shared" si="9"/>
        <v>5.0999999999999997E-2</v>
      </c>
      <c r="F22" s="72">
        <f t="shared" si="0"/>
        <v>0.37034082000000001</v>
      </c>
      <c r="G22" s="164">
        <v>200955</v>
      </c>
      <c r="H22" s="164">
        <v>580199</v>
      </c>
      <c r="I22" s="73">
        <f t="shared" si="10"/>
        <v>2.8872</v>
      </c>
      <c r="J22" s="72">
        <f t="shared" si="1"/>
        <v>0.11051109000000001</v>
      </c>
      <c r="K22" s="164">
        <v>180952</v>
      </c>
      <c r="L22" s="164">
        <v>985976</v>
      </c>
      <c r="M22" s="73">
        <f t="shared" si="11"/>
        <v>5.4488000000000003</v>
      </c>
      <c r="N22" s="72">
        <f t="shared" si="2"/>
        <v>0.41075631000000001</v>
      </c>
      <c r="O22" s="164">
        <v>180952</v>
      </c>
      <c r="P22" s="164">
        <v>463989</v>
      </c>
      <c r="Q22" s="73">
        <f t="shared" si="12"/>
        <v>2.5642</v>
      </c>
      <c r="R22" s="72">
        <f t="shared" si="3"/>
        <v>5.5033360000000003E-2</v>
      </c>
      <c r="S22" s="164">
        <v>0</v>
      </c>
      <c r="T22" s="164">
        <v>0</v>
      </c>
      <c r="U22" s="73">
        <f t="shared" si="13"/>
        <v>0</v>
      </c>
      <c r="V22" s="72">
        <f t="shared" si="4"/>
        <v>0</v>
      </c>
      <c r="W22" s="164">
        <v>0</v>
      </c>
      <c r="X22" s="74">
        <f t="shared" si="5"/>
        <v>0</v>
      </c>
      <c r="Y22" s="164">
        <v>272308</v>
      </c>
      <c r="Z22" s="74">
        <f t="shared" si="6"/>
        <v>6.484964E-2</v>
      </c>
      <c r="AA22" s="75">
        <f t="shared" si="7"/>
        <v>1.0114912200000001</v>
      </c>
      <c r="AB22" s="29">
        <f t="shared" si="8"/>
        <v>4199067</v>
      </c>
      <c r="AC22" s="164">
        <v>10623296</v>
      </c>
      <c r="AD22" s="76">
        <f t="shared" si="14"/>
        <v>0.28329268416918407</v>
      </c>
    </row>
    <row r="23" spans="1:30" outlineLevel="1" x14ac:dyDescent="0.2">
      <c r="A23" s="27">
        <v>3565</v>
      </c>
      <c r="B23" s="28" t="s">
        <v>115</v>
      </c>
      <c r="C23" s="164">
        <v>26936560</v>
      </c>
      <c r="D23" s="164">
        <v>1613500</v>
      </c>
      <c r="E23" s="71">
        <f>IF(C23=0,0,ROUND(D23/C23,4))</f>
        <v>5.9900000000000002E-2</v>
      </c>
      <c r="F23" s="72">
        <f t="shared" si="0"/>
        <v>0.51731448000000002</v>
      </c>
      <c r="G23" s="164">
        <v>44934</v>
      </c>
      <c r="H23" s="164">
        <v>164461</v>
      </c>
      <c r="I23" s="73">
        <f>IF(G23=0,0,ROUND(H23/G23,4))</f>
        <v>3.6600999999999999</v>
      </c>
      <c r="J23" s="72">
        <f t="shared" si="1"/>
        <v>5.551495E-2</v>
      </c>
      <c r="K23" s="164">
        <v>5344</v>
      </c>
      <c r="L23" s="164">
        <v>44892</v>
      </c>
      <c r="M23" s="73">
        <f>IF(K23=0,0,ROUND(L23/K23,4))</f>
        <v>8.4003999999999994</v>
      </c>
      <c r="N23" s="72">
        <f t="shared" si="2"/>
        <v>4.0307700000000002E-2</v>
      </c>
      <c r="O23" s="164">
        <v>42251</v>
      </c>
      <c r="P23" s="164">
        <v>190976</v>
      </c>
      <c r="Q23" s="73">
        <f>IF(O23=0,0,ROUND(P23/O23,4))</f>
        <v>4.5199999999999996</v>
      </c>
      <c r="R23" s="72">
        <f t="shared" si="3"/>
        <v>5.5819470000000003E-2</v>
      </c>
      <c r="S23" s="164">
        <v>0</v>
      </c>
      <c r="T23" s="164">
        <v>0</v>
      </c>
      <c r="U23" s="73">
        <f>IF(S23=0,0,ROUND(T23/S23,4))</f>
        <v>0</v>
      </c>
      <c r="V23" s="72">
        <f t="shared" si="4"/>
        <v>0</v>
      </c>
      <c r="W23" s="164">
        <v>211306</v>
      </c>
      <c r="X23" s="74">
        <f t="shared" si="5"/>
        <v>7.0349510000000004E-2</v>
      </c>
      <c r="Y23" s="164">
        <v>778525</v>
      </c>
      <c r="Z23" s="74">
        <f t="shared" si="6"/>
        <v>0.25919212000000003</v>
      </c>
      <c r="AA23" s="75">
        <f t="shared" si="7"/>
        <v>0.99849822999999993</v>
      </c>
      <c r="AB23" s="29">
        <f t="shared" si="8"/>
        <v>3003660</v>
      </c>
      <c r="AC23" s="164">
        <v>11874323</v>
      </c>
      <c r="AD23" s="76">
        <f t="shared" si="14"/>
        <v>0.20188623686423085</v>
      </c>
    </row>
    <row r="24" spans="1:30" outlineLevel="1" x14ac:dyDescent="0.2">
      <c r="A24" s="27">
        <v>29269</v>
      </c>
      <c r="B24" s="28" t="s">
        <v>116</v>
      </c>
      <c r="C24" s="164">
        <v>4791580</v>
      </c>
      <c r="D24" s="164">
        <v>313358</v>
      </c>
      <c r="E24" s="71">
        <f>IF(C24=0,0,ROUND(D24/C24,4))</f>
        <v>6.54E-2</v>
      </c>
      <c r="F24" s="72">
        <f t="shared" si="0"/>
        <v>0.74446151999999999</v>
      </c>
      <c r="G24" s="164">
        <v>11645</v>
      </c>
      <c r="H24" s="164">
        <v>63324</v>
      </c>
      <c r="I24" s="73">
        <f>IF(G24=0,0,ROUND(H24/G24,4))</f>
        <v>5.4379</v>
      </c>
      <c r="J24" s="72">
        <f t="shared" si="1"/>
        <v>0.21553533999999999</v>
      </c>
      <c r="K24" s="164">
        <v>8434</v>
      </c>
      <c r="L24" s="164">
        <v>28765</v>
      </c>
      <c r="M24" s="73">
        <f>IF(K24=0,0,ROUND(L24/K24,4))</f>
        <v>3.4106000000000001</v>
      </c>
      <c r="N24" s="72">
        <f t="shared" si="2"/>
        <v>7.1167069999999999E-2</v>
      </c>
      <c r="O24" s="164">
        <v>8434</v>
      </c>
      <c r="P24" s="164">
        <v>37127</v>
      </c>
      <c r="Q24" s="73">
        <f>IF(O24=0,0,ROUND(P24/O24,4))</f>
        <v>4.4020999999999999</v>
      </c>
      <c r="R24" s="72">
        <f t="shared" si="3"/>
        <v>7.1727079999999999E-2</v>
      </c>
      <c r="S24" s="164">
        <v>0</v>
      </c>
      <c r="T24" s="164">
        <v>0</v>
      </c>
      <c r="U24" s="73">
        <f>IF(S24=0,0,ROUND(T24/S24,4))</f>
        <v>0</v>
      </c>
      <c r="V24" s="72">
        <f t="shared" si="4"/>
        <v>0</v>
      </c>
      <c r="W24" s="164">
        <v>0</v>
      </c>
      <c r="X24" s="74">
        <f t="shared" si="5"/>
        <v>0</v>
      </c>
      <c r="Y24" s="164">
        <v>0</v>
      </c>
      <c r="Z24" s="74">
        <f t="shared" si="6"/>
        <v>0</v>
      </c>
      <c r="AA24" s="75">
        <f t="shared" si="7"/>
        <v>1.10289101</v>
      </c>
      <c r="AB24" s="29">
        <f t="shared" si="8"/>
        <v>442574</v>
      </c>
      <c r="AC24" s="164">
        <v>0</v>
      </c>
      <c r="AD24" s="76">
        <f t="shared" si="14"/>
        <v>1</v>
      </c>
    </row>
    <row r="25" spans="1:30" outlineLevel="1" x14ac:dyDescent="0.2">
      <c r="A25" s="27">
        <v>3652</v>
      </c>
      <c r="B25" s="28" t="s">
        <v>117</v>
      </c>
      <c r="C25" s="164">
        <v>269076085</v>
      </c>
      <c r="D25" s="164">
        <v>16171473</v>
      </c>
      <c r="E25" s="71">
        <f t="shared" si="9"/>
        <v>6.0100000000000001E-2</v>
      </c>
      <c r="F25" s="72">
        <f t="shared" si="0"/>
        <v>0.56734337000000001</v>
      </c>
      <c r="G25" s="164">
        <v>518084</v>
      </c>
      <c r="H25" s="164">
        <v>1875465</v>
      </c>
      <c r="I25" s="73">
        <f t="shared" si="10"/>
        <v>3.62</v>
      </c>
      <c r="J25" s="72">
        <f t="shared" si="1"/>
        <v>6.8286470000000002E-2</v>
      </c>
      <c r="K25" s="164">
        <v>423484</v>
      </c>
      <c r="L25" s="164">
        <v>2020021</v>
      </c>
      <c r="M25" s="73">
        <f t="shared" si="11"/>
        <v>4.7699999999999996</v>
      </c>
      <c r="N25" s="72">
        <f t="shared" si="2"/>
        <v>0.11231982</v>
      </c>
      <c r="O25" s="164">
        <v>388290</v>
      </c>
      <c r="P25" s="164">
        <v>2652024</v>
      </c>
      <c r="Q25" s="73">
        <f t="shared" si="12"/>
        <v>6.83</v>
      </c>
      <c r="R25" s="72">
        <f t="shared" si="3"/>
        <v>0.12774083999999999</v>
      </c>
      <c r="S25" s="164">
        <v>10038</v>
      </c>
      <c r="T25" s="164">
        <v>171351</v>
      </c>
      <c r="U25" s="73">
        <f t="shared" si="13"/>
        <v>17.0702</v>
      </c>
      <c r="V25" s="72">
        <f t="shared" si="4"/>
        <v>6.4059299999999998E-3</v>
      </c>
      <c r="W25" s="164">
        <v>0</v>
      </c>
      <c r="X25" s="74">
        <f t="shared" si="5"/>
        <v>0</v>
      </c>
      <c r="Y25" s="164">
        <v>4651172</v>
      </c>
      <c r="Z25" s="74">
        <f t="shared" si="6"/>
        <v>0.16887864</v>
      </c>
      <c r="AA25" s="75">
        <f t="shared" si="7"/>
        <v>1.05097507</v>
      </c>
      <c r="AB25" s="29">
        <f t="shared" si="8"/>
        <v>27541506</v>
      </c>
      <c r="AC25" s="164">
        <v>21201167</v>
      </c>
      <c r="AD25" s="76">
        <f t="shared" si="14"/>
        <v>0.56503889312758859</v>
      </c>
    </row>
    <row r="26" spans="1:30" outlineLevel="1" x14ac:dyDescent="0.2">
      <c r="A26" s="27">
        <v>11711</v>
      </c>
      <c r="B26" s="28" t="s">
        <v>118</v>
      </c>
      <c r="C26" s="164">
        <v>17913004</v>
      </c>
      <c r="D26" s="164">
        <v>1392125</v>
      </c>
      <c r="E26" s="71">
        <f t="shared" si="9"/>
        <v>7.7700000000000005E-2</v>
      </c>
      <c r="F26" s="72">
        <f t="shared" si="0"/>
        <v>0.55604332999999995</v>
      </c>
      <c r="G26" s="164">
        <v>29447</v>
      </c>
      <c r="H26" s="164">
        <v>136736</v>
      </c>
      <c r="I26" s="73">
        <f t="shared" si="10"/>
        <v>4.6435000000000004</v>
      </c>
      <c r="J26" s="72">
        <f t="shared" si="1"/>
        <v>5.6238389999999999E-2</v>
      </c>
      <c r="K26" s="164">
        <v>74084</v>
      </c>
      <c r="L26" s="164">
        <v>55677</v>
      </c>
      <c r="M26" s="73">
        <f t="shared" si="11"/>
        <v>0.75149999999999995</v>
      </c>
      <c r="N26" s="72">
        <f t="shared" si="2"/>
        <v>4.2951100000000004E-3</v>
      </c>
      <c r="O26" s="164">
        <v>56604</v>
      </c>
      <c r="P26" s="164">
        <v>25378</v>
      </c>
      <c r="Q26" s="73">
        <f t="shared" si="12"/>
        <v>0.44829999999999998</v>
      </c>
      <c r="R26" s="72">
        <f t="shared" si="3"/>
        <v>7.0655000000000002E-4</v>
      </c>
      <c r="S26" s="164">
        <v>0</v>
      </c>
      <c r="T26" s="164">
        <v>0</v>
      </c>
      <c r="U26" s="73">
        <f t="shared" si="13"/>
        <v>0</v>
      </c>
      <c r="V26" s="72">
        <f t="shared" si="4"/>
        <v>0</v>
      </c>
      <c r="W26" s="164">
        <v>0</v>
      </c>
      <c r="X26" s="74">
        <f t="shared" si="5"/>
        <v>0</v>
      </c>
      <c r="Y26" s="164">
        <v>1517605</v>
      </c>
      <c r="Z26" s="74">
        <f t="shared" si="6"/>
        <v>0.48524214999999998</v>
      </c>
      <c r="AA26" s="75">
        <f t="shared" si="7"/>
        <v>1.1025255299999999</v>
      </c>
      <c r="AB26" s="29">
        <f t="shared" si="8"/>
        <v>3127521</v>
      </c>
      <c r="AC26" s="164">
        <v>3566286</v>
      </c>
      <c r="AD26" s="76">
        <f t="shared" si="14"/>
        <v>0.46722604939162421</v>
      </c>
    </row>
    <row r="27" spans="1:30" outlineLevel="1" x14ac:dyDescent="0.2">
      <c r="A27" s="27">
        <v>12826</v>
      </c>
      <c r="B27" s="28" t="s">
        <v>119</v>
      </c>
      <c r="C27" s="164">
        <v>18372981</v>
      </c>
      <c r="D27" s="164">
        <v>1356718</v>
      </c>
      <c r="E27" s="71">
        <f t="shared" si="9"/>
        <v>7.3800000000000004E-2</v>
      </c>
      <c r="F27" s="72">
        <f t="shared" si="0"/>
        <v>0.46830198000000001</v>
      </c>
      <c r="G27" s="164">
        <v>1978</v>
      </c>
      <c r="H27" s="164">
        <v>13187</v>
      </c>
      <c r="I27" s="73">
        <f t="shared" si="10"/>
        <v>6.6668000000000003</v>
      </c>
      <c r="J27" s="72">
        <f t="shared" si="1"/>
        <v>7.0849800000000003E-3</v>
      </c>
      <c r="K27" s="164">
        <v>24123</v>
      </c>
      <c r="L27" s="164">
        <v>80783</v>
      </c>
      <c r="M27" s="73">
        <f t="shared" si="11"/>
        <v>3.3488000000000002</v>
      </c>
      <c r="N27" s="72">
        <f t="shared" si="2"/>
        <v>2.5266750000000001E-2</v>
      </c>
      <c r="O27" s="164">
        <v>24123</v>
      </c>
      <c r="P27" s="164">
        <v>116696</v>
      </c>
      <c r="Q27" s="73">
        <f t="shared" si="12"/>
        <v>4.8375000000000004</v>
      </c>
      <c r="R27" s="72">
        <f t="shared" si="3"/>
        <v>3.1898240000000001E-2</v>
      </c>
      <c r="S27" s="164">
        <v>0</v>
      </c>
      <c r="T27" s="164">
        <v>0</v>
      </c>
      <c r="U27" s="73">
        <f t="shared" si="13"/>
        <v>0</v>
      </c>
      <c r="V27" s="72">
        <f t="shared" si="4"/>
        <v>0</v>
      </c>
      <c r="W27" s="164">
        <v>0</v>
      </c>
      <c r="X27" s="74">
        <f t="shared" si="5"/>
        <v>0</v>
      </c>
      <c r="Y27" s="164">
        <v>1870012</v>
      </c>
      <c r="Z27" s="74">
        <f t="shared" si="6"/>
        <v>0.54401995000000003</v>
      </c>
      <c r="AA27" s="75">
        <f t="shared" si="7"/>
        <v>1.0765719</v>
      </c>
      <c r="AB27" s="29">
        <f t="shared" si="8"/>
        <v>3437396</v>
      </c>
      <c r="AC27" s="164">
        <v>9084621</v>
      </c>
      <c r="AD27" s="76">
        <f t="shared" si="14"/>
        <v>0.27450817228566293</v>
      </c>
    </row>
    <row r="28" spans="1:30" outlineLevel="1" x14ac:dyDescent="0.2">
      <c r="A28" s="27">
        <v>13231</v>
      </c>
      <c r="B28" s="28" t="s">
        <v>120</v>
      </c>
      <c r="C28" s="164">
        <v>6074937</v>
      </c>
      <c r="D28" s="164">
        <v>461394</v>
      </c>
      <c r="E28" s="71">
        <f t="shared" si="9"/>
        <v>7.5999999999999998E-2</v>
      </c>
      <c r="F28" s="72">
        <f t="shared" si="0"/>
        <v>1.0571479699999999</v>
      </c>
      <c r="G28" s="164">
        <v>2413</v>
      </c>
      <c r="H28" s="164">
        <v>19676</v>
      </c>
      <c r="I28" s="73">
        <f t="shared" si="10"/>
        <v>8.1541999999999994</v>
      </c>
      <c r="J28" s="72">
        <f t="shared" si="1"/>
        <v>8.3341949999999998E-2</v>
      </c>
      <c r="K28" s="164">
        <v>6356</v>
      </c>
      <c r="L28" s="164">
        <v>33868</v>
      </c>
      <c r="M28" s="73">
        <f t="shared" si="11"/>
        <v>5.3285</v>
      </c>
      <c r="N28" s="72">
        <f t="shared" si="2"/>
        <v>0.10864380999999999</v>
      </c>
      <c r="O28" s="164">
        <v>2513</v>
      </c>
      <c r="P28" s="164">
        <v>18347</v>
      </c>
      <c r="Q28" s="73">
        <f t="shared" si="12"/>
        <v>7.3007999999999997</v>
      </c>
      <c r="R28" s="72">
        <f t="shared" si="3"/>
        <v>4.8786019999999999E-2</v>
      </c>
      <c r="S28" s="164">
        <v>0</v>
      </c>
      <c r="T28" s="164">
        <v>0</v>
      </c>
      <c r="U28" s="73">
        <f t="shared" si="13"/>
        <v>0</v>
      </c>
      <c r="V28" s="72">
        <f t="shared" si="4"/>
        <v>0</v>
      </c>
      <c r="W28" s="164">
        <v>0</v>
      </c>
      <c r="X28" s="74">
        <f t="shared" si="5"/>
        <v>0</v>
      </c>
      <c r="Y28" s="164">
        <v>0</v>
      </c>
      <c r="Z28" s="74">
        <f t="shared" si="6"/>
        <v>0</v>
      </c>
      <c r="AA28" s="75">
        <f t="shared" si="7"/>
        <v>1.2979197499999999</v>
      </c>
      <c r="AB28" s="29">
        <f t="shared" si="8"/>
        <v>533285</v>
      </c>
      <c r="AC28" s="164">
        <v>1867558</v>
      </c>
      <c r="AD28" s="76">
        <f t="shared" si="14"/>
        <v>0.22212406225646575</v>
      </c>
    </row>
    <row r="29" spans="1:30" outlineLevel="1" x14ac:dyDescent="0.2">
      <c r="A29" s="27">
        <v>3592</v>
      </c>
      <c r="B29" s="28" t="s">
        <v>121</v>
      </c>
      <c r="C29" s="164">
        <v>13090428</v>
      </c>
      <c r="D29" s="164">
        <v>809311</v>
      </c>
      <c r="E29" s="71">
        <f t="shared" si="9"/>
        <v>6.1800000000000001E-2</v>
      </c>
      <c r="F29" s="72">
        <f t="shared" si="0"/>
        <v>0.41844714</v>
      </c>
      <c r="G29" s="164">
        <v>61451</v>
      </c>
      <c r="H29" s="164">
        <v>203637</v>
      </c>
      <c r="I29" s="73">
        <f t="shared" si="10"/>
        <v>3.3138000000000001</v>
      </c>
      <c r="J29" s="72">
        <f t="shared" si="1"/>
        <v>9.7278050000000005E-2</v>
      </c>
      <c r="K29" s="164">
        <v>33055</v>
      </c>
      <c r="L29" s="164">
        <v>164544</v>
      </c>
      <c r="M29" s="73">
        <f t="shared" si="11"/>
        <v>4.9779</v>
      </c>
      <c r="N29" s="72">
        <f t="shared" si="2"/>
        <v>0.13684379999999999</v>
      </c>
      <c r="O29" s="164">
        <v>16366</v>
      </c>
      <c r="P29" s="164">
        <v>51126</v>
      </c>
      <c r="Q29" s="73">
        <f t="shared" si="12"/>
        <v>3.1238999999999999</v>
      </c>
      <c r="R29" s="72">
        <f t="shared" si="3"/>
        <v>1.6143040000000001E-2</v>
      </c>
      <c r="S29" s="164">
        <v>0</v>
      </c>
      <c r="T29" s="164">
        <v>0</v>
      </c>
      <c r="U29" s="73">
        <f t="shared" si="13"/>
        <v>0</v>
      </c>
      <c r="V29" s="72">
        <f t="shared" si="4"/>
        <v>0</v>
      </c>
      <c r="W29" s="164">
        <v>0</v>
      </c>
      <c r="X29" s="74">
        <f t="shared" si="5"/>
        <v>0</v>
      </c>
      <c r="Y29" s="164">
        <v>693026</v>
      </c>
      <c r="Z29" s="74">
        <f t="shared" si="6"/>
        <v>0.36064224</v>
      </c>
      <c r="AA29" s="75">
        <f t="shared" si="7"/>
        <v>1.0293542699999998</v>
      </c>
      <c r="AB29" s="29">
        <f t="shared" si="8"/>
        <v>1921644</v>
      </c>
      <c r="AC29" s="164">
        <v>3975087</v>
      </c>
      <c r="AD29" s="76">
        <f t="shared" si="14"/>
        <v>0.32588293412061697</v>
      </c>
    </row>
    <row r="30" spans="1:30" outlineLevel="1" x14ac:dyDescent="0.2">
      <c r="A30" s="27">
        <v>3594</v>
      </c>
      <c r="B30" s="28" t="s">
        <v>122</v>
      </c>
      <c r="C30" s="164">
        <v>111563895</v>
      </c>
      <c r="D30" s="164">
        <v>7867278</v>
      </c>
      <c r="E30" s="71">
        <f t="shared" si="9"/>
        <v>7.0499999999999993E-2</v>
      </c>
      <c r="F30" s="72">
        <f t="shared" si="0"/>
        <v>0.59570524999999996</v>
      </c>
      <c r="G30" s="164">
        <v>231846</v>
      </c>
      <c r="H30" s="164">
        <v>1234659</v>
      </c>
      <c r="I30" s="73">
        <f t="shared" si="10"/>
        <v>5.3253000000000004</v>
      </c>
      <c r="J30" s="72">
        <f t="shared" si="1"/>
        <v>0.12167578</v>
      </c>
      <c r="K30" s="164">
        <v>277375</v>
      </c>
      <c r="L30" s="164">
        <v>1535213</v>
      </c>
      <c r="M30" s="73">
        <f t="shared" si="11"/>
        <v>5.5347999999999997</v>
      </c>
      <c r="N30" s="72">
        <f t="shared" si="2"/>
        <v>0.18224204999999999</v>
      </c>
      <c r="O30" s="164">
        <v>220571</v>
      </c>
      <c r="P30" s="164">
        <v>1100702</v>
      </c>
      <c r="Q30" s="73">
        <f t="shared" si="12"/>
        <v>4.9901999999999997</v>
      </c>
      <c r="R30" s="72">
        <f t="shared" si="3"/>
        <v>7.1271379999999995E-2</v>
      </c>
      <c r="S30" s="164">
        <v>0</v>
      </c>
      <c r="T30" s="164">
        <v>0</v>
      </c>
      <c r="U30" s="73">
        <f t="shared" si="13"/>
        <v>0</v>
      </c>
      <c r="V30" s="72">
        <f t="shared" si="4"/>
        <v>0</v>
      </c>
      <c r="W30" s="164">
        <v>561171</v>
      </c>
      <c r="X30" s="74">
        <f t="shared" si="5"/>
        <v>3.7488960000000002E-2</v>
      </c>
      <c r="Y30" s="164">
        <v>2669943</v>
      </c>
      <c r="Z30" s="74">
        <f t="shared" si="6"/>
        <v>0.17836523000000001</v>
      </c>
      <c r="AA30" s="75">
        <f t="shared" si="7"/>
        <v>1.18674865</v>
      </c>
      <c r="AB30" s="29">
        <f t="shared" si="8"/>
        <v>14968966</v>
      </c>
      <c r="AC30" s="164">
        <v>27395797</v>
      </c>
      <c r="AD30" s="76">
        <f t="shared" si="14"/>
        <v>0.35333529423969634</v>
      </c>
    </row>
    <row r="31" spans="1:30" outlineLevel="1" x14ac:dyDescent="0.2">
      <c r="A31" s="27">
        <v>42421</v>
      </c>
      <c r="B31" s="28" t="s">
        <v>123</v>
      </c>
      <c r="C31" s="164">
        <v>5922443</v>
      </c>
      <c r="D31" s="164">
        <v>326055</v>
      </c>
      <c r="E31" s="71">
        <f t="shared" si="9"/>
        <v>5.5100000000000003E-2</v>
      </c>
      <c r="F31" s="72">
        <f t="shared" si="0"/>
        <v>0.77068281000000005</v>
      </c>
      <c r="G31" s="164">
        <v>9289</v>
      </c>
      <c r="H31" s="164">
        <v>7279</v>
      </c>
      <c r="I31" s="73">
        <f t="shared" si="10"/>
        <v>0.78359999999999996</v>
      </c>
      <c r="J31" s="72">
        <f t="shared" si="1"/>
        <v>4.2159399999999996E-3</v>
      </c>
      <c r="K31" s="164">
        <v>82826</v>
      </c>
      <c r="L31" s="164">
        <v>41446</v>
      </c>
      <c r="M31" s="73">
        <f t="shared" si="11"/>
        <v>0.50039999999999996</v>
      </c>
      <c r="N31" s="72">
        <f t="shared" si="2"/>
        <v>1.7766150000000001E-2</v>
      </c>
      <c r="O31" s="164">
        <v>0</v>
      </c>
      <c r="P31" s="164">
        <v>0</v>
      </c>
      <c r="Q31" s="73">
        <f t="shared" si="12"/>
        <v>0</v>
      </c>
      <c r="R31" s="72">
        <f t="shared" si="3"/>
        <v>0</v>
      </c>
      <c r="S31" s="164">
        <v>0</v>
      </c>
      <c r="T31" s="164">
        <v>0</v>
      </c>
      <c r="U31" s="73">
        <f t="shared" si="13"/>
        <v>0</v>
      </c>
      <c r="V31" s="72">
        <f t="shared" si="4"/>
        <v>0</v>
      </c>
      <c r="W31" s="164">
        <v>0</v>
      </c>
      <c r="X31" s="74">
        <f t="shared" si="5"/>
        <v>0</v>
      </c>
      <c r="Y31" s="164">
        <v>0</v>
      </c>
      <c r="Z31" s="74">
        <f t="shared" si="6"/>
        <v>0</v>
      </c>
      <c r="AA31" s="75">
        <f t="shared" si="7"/>
        <v>0.79266490000000012</v>
      </c>
      <c r="AB31" s="29">
        <f t="shared" si="8"/>
        <v>374780</v>
      </c>
      <c r="AC31" s="164">
        <v>0</v>
      </c>
      <c r="AD31" s="76">
        <f t="shared" si="14"/>
        <v>1</v>
      </c>
    </row>
    <row r="32" spans="1:30" outlineLevel="1" x14ac:dyDescent="0.2">
      <c r="A32" s="27">
        <v>3624</v>
      </c>
      <c r="B32" s="28" t="s">
        <v>124</v>
      </c>
      <c r="C32" s="164">
        <v>28583445</v>
      </c>
      <c r="D32" s="164">
        <v>1493485</v>
      </c>
      <c r="E32" s="71">
        <f t="shared" si="9"/>
        <v>5.2200000000000003E-2</v>
      </c>
      <c r="F32" s="72">
        <f t="shared" si="0"/>
        <v>0.27471104000000002</v>
      </c>
      <c r="G32" s="164">
        <v>97992</v>
      </c>
      <c r="H32" s="164">
        <v>401086</v>
      </c>
      <c r="I32" s="73">
        <f t="shared" si="10"/>
        <v>4.093</v>
      </c>
      <c r="J32" s="72">
        <f t="shared" si="1"/>
        <v>9.9673380000000006E-2</v>
      </c>
      <c r="K32" s="164">
        <v>80655</v>
      </c>
      <c r="L32" s="164">
        <v>364478</v>
      </c>
      <c r="M32" s="73">
        <f t="shared" si="11"/>
        <v>4.5190000000000001</v>
      </c>
      <c r="N32" s="72">
        <f t="shared" si="2"/>
        <v>0.11589871</v>
      </c>
      <c r="O32" s="164">
        <v>49905</v>
      </c>
      <c r="P32" s="164">
        <v>238494</v>
      </c>
      <c r="Q32" s="73">
        <f t="shared" si="12"/>
        <v>4.7789999999999999</v>
      </c>
      <c r="R32" s="72">
        <f t="shared" si="3"/>
        <v>4.852091E-2</v>
      </c>
      <c r="S32" s="164">
        <v>0</v>
      </c>
      <c r="T32" s="164">
        <v>0</v>
      </c>
      <c r="U32" s="73">
        <f t="shared" si="13"/>
        <v>0</v>
      </c>
      <c r="V32" s="72">
        <f t="shared" si="4"/>
        <v>0</v>
      </c>
      <c r="W32" s="164">
        <v>1500040</v>
      </c>
      <c r="X32" s="74">
        <f t="shared" si="5"/>
        <v>0.32877437999999998</v>
      </c>
      <c r="Y32" s="164">
        <v>564938</v>
      </c>
      <c r="Z32" s="74">
        <f t="shared" si="6"/>
        <v>0.12382145999999999</v>
      </c>
      <c r="AA32" s="75">
        <f t="shared" si="7"/>
        <v>0.99139988000000012</v>
      </c>
      <c r="AB32" s="29">
        <f t="shared" si="8"/>
        <v>4562521</v>
      </c>
      <c r="AC32" s="164">
        <v>5751075</v>
      </c>
      <c r="AD32" s="76">
        <f t="shared" si="14"/>
        <v>0.44237926325599725</v>
      </c>
    </row>
    <row r="33" spans="1:30" outlineLevel="1" x14ac:dyDescent="0.2">
      <c r="A33" s="27">
        <v>3642</v>
      </c>
      <c r="B33" s="28" t="s">
        <v>125</v>
      </c>
      <c r="C33" s="164">
        <v>45149048</v>
      </c>
      <c r="D33" s="164">
        <v>2762591</v>
      </c>
      <c r="E33" s="71">
        <f t="shared" si="9"/>
        <v>6.1199999999999997E-2</v>
      </c>
      <c r="F33" s="72">
        <f t="shared" si="0"/>
        <v>0.26606478</v>
      </c>
      <c r="G33" s="164">
        <v>99773</v>
      </c>
      <c r="H33" s="164">
        <v>394272</v>
      </c>
      <c r="I33" s="73">
        <f t="shared" si="10"/>
        <v>3.9517000000000002</v>
      </c>
      <c r="J33" s="72">
        <f t="shared" si="1"/>
        <v>4.2246869999999999E-2</v>
      </c>
      <c r="K33" s="164">
        <v>151671</v>
      </c>
      <c r="L33" s="164">
        <v>660170</v>
      </c>
      <c r="M33" s="73">
        <f t="shared" si="11"/>
        <v>4.3525999999999998</v>
      </c>
      <c r="N33" s="72">
        <f t="shared" si="2"/>
        <v>9.0299249999999998E-2</v>
      </c>
      <c r="O33" s="164">
        <v>102658</v>
      </c>
      <c r="P33" s="164">
        <v>617054</v>
      </c>
      <c r="Q33" s="73">
        <f t="shared" si="12"/>
        <v>6.0107999999999997</v>
      </c>
      <c r="R33" s="72">
        <f t="shared" si="3"/>
        <v>7.0515480000000005E-2</v>
      </c>
      <c r="S33" s="164">
        <v>0</v>
      </c>
      <c r="T33" s="164">
        <v>0</v>
      </c>
      <c r="U33" s="73">
        <f t="shared" si="13"/>
        <v>0</v>
      </c>
      <c r="V33" s="72">
        <f t="shared" si="4"/>
        <v>0</v>
      </c>
      <c r="W33" s="164">
        <v>0</v>
      </c>
      <c r="X33" s="74">
        <f t="shared" si="5"/>
        <v>0</v>
      </c>
      <c r="Y33" s="164">
        <v>5782133</v>
      </c>
      <c r="Z33" s="74">
        <f t="shared" si="6"/>
        <v>0.56597576999999999</v>
      </c>
      <c r="AA33" s="75">
        <f t="shared" si="7"/>
        <v>1.0351021499999999</v>
      </c>
      <c r="AB33" s="29">
        <f t="shared" si="8"/>
        <v>10216220</v>
      </c>
      <c r="AC33" s="164">
        <v>0</v>
      </c>
      <c r="AD33" s="76">
        <f t="shared" si="14"/>
        <v>1</v>
      </c>
    </row>
    <row r="34" spans="1:30" outlineLevel="1" x14ac:dyDescent="0.2">
      <c r="A34" s="27">
        <v>3644</v>
      </c>
      <c r="B34" s="28" t="s">
        <v>126</v>
      </c>
      <c r="C34" s="164">
        <v>81528468</v>
      </c>
      <c r="D34" s="164">
        <v>5481368</v>
      </c>
      <c r="E34" s="71">
        <f t="shared" si="9"/>
        <v>6.7199999999999996E-2</v>
      </c>
      <c r="F34" s="72">
        <f t="shared" si="0"/>
        <v>0.39424710000000002</v>
      </c>
      <c r="G34" s="164">
        <v>449681</v>
      </c>
      <c r="H34" s="164">
        <v>1551646</v>
      </c>
      <c r="I34" s="73">
        <f t="shared" si="10"/>
        <v>3.4504999999999999</v>
      </c>
      <c r="J34" s="72">
        <f t="shared" si="1"/>
        <v>9.8737050000000007E-2</v>
      </c>
      <c r="K34" s="164">
        <v>114934</v>
      </c>
      <c r="L34" s="164">
        <v>740939</v>
      </c>
      <c r="M34" s="73">
        <f t="shared" si="11"/>
        <v>6.4466000000000001</v>
      </c>
      <c r="N34" s="72">
        <f t="shared" si="2"/>
        <v>0.10209011</v>
      </c>
      <c r="O34" s="164">
        <v>94011</v>
      </c>
      <c r="P34" s="164">
        <v>326426</v>
      </c>
      <c r="Q34" s="73">
        <f t="shared" si="12"/>
        <v>3.4722</v>
      </c>
      <c r="R34" s="72">
        <f t="shared" si="3"/>
        <v>1.46558E-2</v>
      </c>
      <c r="S34" s="164">
        <v>0</v>
      </c>
      <c r="T34" s="164">
        <v>0</v>
      </c>
      <c r="U34" s="73">
        <f t="shared" si="13"/>
        <v>0</v>
      </c>
      <c r="V34" s="72">
        <f t="shared" si="4"/>
        <v>0</v>
      </c>
      <c r="W34" s="164">
        <v>879022</v>
      </c>
      <c r="X34" s="74">
        <f t="shared" si="5"/>
        <v>5.8519469999999997E-2</v>
      </c>
      <c r="Y34" s="164">
        <v>6041616</v>
      </c>
      <c r="Z34" s="74">
        <f t="shared" si="6"/>
        <v>0.40221085000000001</v>
      </c>
      <c r="AA34" s="75">
        <f t="shared" si="7"/>
        <v>1.0704603800000001</v>
      </c>
      <c r="AB34" s="29">
        <f t="shared" si="8"/>
        <v>15021017</v>
      </c>
      <c r="AC34" s="164">
        <v>15765848</v>
      </c>
      <c r="AD34" s="76">
        <f t="shared" si="14"/>
        <v>0.48790342894607813</v>
      </c>
    </row>
    <row r="35" spans="1:30" outlineLevel="1" x14ac:dyDescent="0.2">
      <c r="A35" s="27">
        <v>3541</v>
      </c>
      <c r="B35" s="28" t="s">
        <v>127</v>
      </c>
      <c r="C35" s="164">
        <v>23044068</v>
      </c>
      <c r="D35" s="164">
        <v>1422087</v>
      </c>
      <c r="E35" s="71">
        <f t="shared" si="9"/>
        <v>6.1699999999999998E-2</v>
      </c>
      <c r="F35" s="72">
        <f t="shared" si="0"/>
        <v>0.78031479999999998</v>
      </c>
      <c r="G35" s="164">
        <v>25620</v>
      </c>
      <c r="H35" s="164">
        <v>118949</v>
      </c>
      <c r="I35" s="73">
        <f t="shared" si="10"/>
        <v>4.6428000000000003</v>
      </c>
      <c r="J35" s="72">
        <f t="shared" si="1"/>
        <v>8.4624179999999993E-2</v>
      </c>
      <c r="K35" s="164">
        <v>23572</v>
      </c>
      <c r="L35" s="164">
        <v>117112</v>
      </c>
      <c r="M35" s="73">
        <f t="shared" si="11"/>
        <v>4.9683000000000002</v>
      </c>
      <c r="N35" s="72">
        <f t="shared" si="2"/>
        <v>0.10333036</v>
      </c>
      <c r="O35" s="164">
        <v>16157</v>
      </c>
      <c r="P35" s="164">
        <v>109982</v>
      </c>
      <c r="Q35" s="73">
        <f t="shared" si="12"/>
        <v>6.8071000000000002</v>
      </c>
      <c r="R35" s="72">
        <f t="shared" si="3"/>
        <v>8.0436270000000004E-2</v>
      </c>
      <c r="S35" s="164">
        <v>0</v>
      </c>
      <c r="T35" s="164">
        <v>0</v>
      </c>
      <c r="U35" s="73">
        <f t="shared" si="13"/>
        <v>0</v>
      </c>
      <c r="V35" s="72">
        <f t="shared" si="4"/>
        <v>0</v>
      </c>
      <c r="W35" s="164">
        <v>0</v>
      </c>
      <c r="X35" s="74">
        <f t="shared" si="5"/>
        <v>0</v>
      </c>
      <c r="Y35" s="164">
        <v>39673</v>
      </c>
      <c r="Z35" s="74">
        <f t="shared" si="6"/>
        <v>2.194542E-2</v>
      </c>
      <c r="AA35" s="75">
        <f t="shared" si="7"/>
        <v>1.0706510300000001</v>
      </c>
      <c r="AB35" s="29">
        <f t="shared" si="8"/>
        <v>1807803</v>
      </c>
      <c r="AC35" s="164">
        <v>5133239</v>
      </c>
      <c r="AD35" s="76">
        <f t="shared" si="14"/>
        <v>0.26045124060623753</v>
      </c>
    </row>
    <row r="36" spans="1:30" outlineLevel="1" x14ac:dyDescent="0.2">
      <c r="A36" s="27">
        <v>3646</v>
      </c>
      <c r="B36" s="28" t="s">
        <v>128</v>
      </c>
      <c r="C36" s="164">
        <v>39944564</v>
      </c>
      <c r="D36" s="164">
        <v>1833270</v>
      </c>
      <c r="E36" s="71">
        <f>IF(C36=0,0,ROUND(D36/C36,4))</f>
        <v>4.5900000000000003E-2</v>
      </c>
      <c r="F36" s="72">
        <f t="shared" si="0"/>
        <v>0.32463818</v>
      </c>
      <c r="G36" s="164">
        <v>138926</v>
      </c>
      <c r="H36" s="164">
        <v>328522</v>
      </c>
      <c r="I36" s="73">
        <f>IF(G36=0,0,ROUND(H36/G36,4))</f>
        <v>2.3647</v>
      </c>
      <c r="J36" s="72">
        <f t="shared" si="1"/>
        <v>5.1641189999999997E-2</v>
      </c>
      <c r="K36" s="164">
        <v>152025</v>
      </c>
      <c r="L36" s="164">
        <v>332811</v>
      </c>
      <c r="M36" s="73">
        <f>IF(K36=0,0,ROUND(L36/K36,4))</f>
        <v>2.1892</v>
      </c>
      <c r="N36" s="72">
        <f t="shared" si="2"/>
        <v>5.6131130000000001E-2</v>
      </c>
      <c r="O36" s="164">
        <v>72879</v>
      </c>
      <c r="P36" s="164">
        <v>195863</v>
      </c>
      <c r="Q36" s="73">
        <f>IF(O36=0,0,ROUND(P36/O36,4))</f>
        <v>2.6875</v>
      </c>
      <c r="R36" s="72">
        <f t="shared" si="3"/>
        <v>2.4534150000000001E-2</v>
      </c>
      <c r="S36" s="164">
        <v>11073</v>
      </c>
      <c r="T36" s="164">
        <v>178647</v>
      </c>
      <c r="U36" s="73">
        <f>IF(S36=0,0,ROUND(T36/S36,4))</f>
        <v>16.133600000000001</v>
      </c>
      <c r="V36" s="72">
        <f t="shared" si="4"/>
        <v>4.1717869999999997E-2</v>
      </c>
      <c r="W36" s="164">
        <v>200870</v>
      </c>
      <c r="X36" s="74">
        <f t="shared" si="5"/>
        <v>4.8202099999999998E-2</v>
      </c>
      <c r="Y36" s="164">
        <v>1097263</v>
      </c>
      <c r="Z36" s="74">
        <f t="shared" si="6"/>
        <v>0.26330650999999999</v>
      </c>
      <c r="AA36" s="75">
        <f t="shared" si="7"/>
        <v>0.81017113000000007</v>
      </c>
      <c r="AB36" s="29">
        <f t="shared" si="8"/>
        <v>4167246</v>
      </c>
      <c r="AC36" s="164">
        <v>8658177</v>
      </c>
      <c r="AD36" s="76">
        <f t="shared" si="14"/>
        <v>0.324920745304073</v>
      </c>
    </row>
    <row r="37" spans="1:30" outlineLevel="1" x14ac:dyDescent="0.2">
      <c r="A37" s="27">
        <v>3581</v>
      </c>
      <c r="B37" s="28" t="s">
        <v>129</v>
      </c>
      <c r="C37" s="164">
        <v>46813147</v>
      </c>
      <c r="D37" s="164">
        <v>2652955</v>
      </c>
      <c r="E37" s="71">
        <f t="shared" si="9"/>
        <v>5.67E-2</v>
      </c>
      <c r="F37" s="72">
        <f t="shared" si="0"/>
        <v>0.52987856</v>
      </c>
      <c r="G37" s="164">
        <v>67107</v>
      </c>
      <c r="H37" s="164">
        <v>260849</v>
      </c>
      <c r="I37" s="73">
        <f t="shared" si="10"/>
        <v>3.8871000000000002</v>
      </c>
      <c r="J37" s="72">
        <f t="shared" si="1"/>
        <v>6.1542270000000003E-2</v>
      </c>
      <c r="K37" s="164">
        <v>51937</v>
      </c>
      <c r="L37" s="164">
        <v>238435</v>
      </c>
      <c r="M37" s="73">
        <f t="shared" si="11"/>
        <v>4.5909000000000004</v>
      </c>
      <c r="N37" s="72">
        <f t="shared" si="2"/>
        <v>7.700013E-2</v>
      </c>
      <c r="O37" s="164">
        <v>51937</v>
      </c>
      <c r="P37" s="164">
        <v>176716</v>
      </c>
      <c r="Q37" s="73">
        <f t="shared" si="12"/>
        <v>3.4024999999999999</v>
      </c>
      <c r="R37" s="72">
        <f t="shared" si="3"/>
        <v>2.5588630000000001E-2</v>
      </c>
      <c r="S37" s="164">
        <v>0</v>
      </c>
      <c r="T37" s="164">
        <v>0</v>
      </c>
      <c r="U37" s="73">
        <f t="shared" si="13"/>
        <v>0</v>
      </c>
      <c r="V37" s="72">
        <f t="shared" si="4"/>
        <v>0</v>
      </c>
      <c r="W37" s="164">
        <v>1006354</v>
      </c>
      <c r="X37" s="74">
        <f t="shared" si="5"/>
        <v>0.22049795999999999</v>
      </c>
      <c r="Y37" s="164">
        <v>228697</v>
      </c>
      <c r="Z37" s="74">
        <f t="shared" si="6"/>
        <v>5.010883E-2</v>
      </c>
      <c r="AA37" s="75">
        <f t="shared" si="7"/>
        <v>0.96461637999999994</v>
      </c>
      <c r="AB37" s="29">
        <f t="shared" si="8"/>
        <v>4564006</v>
      </c>
      <c r="AC37" s="164">
        <v>9751356</v>
      </c>
      <c r="AD37" s="76">
        <f t="shared" si="14"/>
        <v>0.31881876266908232</v>
      </c>
    </row>
    <row r="38" spans="1:30" outlineLevel="1" x14ac:dyDescent="0.2">
      <c r="A38" s="27">
        <v>3606</v>
      </c>
      <c r="B38" s="28" t="s">
        <v>130</v>
      </c>
      <c r="C38" s="164">
        <v>22559375</v>
      </c>
      <c r="D38" s="164">
        <v>2030344</v>
      </c>
      <c r="E38" s="71">
        <f t="shared" si="9"/>
        <v>0.09</v>
      </c>
      <c r="F38" s="72">
        <f t="shared" si="0"/>
        <v>0.3098014</v>
      </c>
      <c r="G38" s="164">
        <v>82496</v>
      </c>
      <c r="H38" s="164">
        <v>324469</v>
      </c>
      <c r="I38" s="73">
        <f t="shared" si="10"/>
        <v>3.9331</v>
      </c>
      <c r="J38" s="72">
        <f t="shared" si="1"/>
        <v>3.7279890000000003E-2</v>
      </c>
      <c r="K38" s="164">
        <v>77222</v>
      </c>
      <c r="L38" s="164">
        <v>483408</v>
      </c>
      <c r="M38" s="73">
        <f t="shared" si="11"/>
        <v>6.26</v>
      </c>
      <c r="N38" s="72">
        <f t="shared" si="2"/>
        <v>0.10245181</v>
      </c>
      <c r="O38" s="164">
        <v>44822</v>
      </c>
      <c r="P38" s="164">
        <v>218282</v>
      </c>
      <c r="Q38" s="73">
        <f t="shared" si="12"/>
        <v>4.87</v>
      </c>
      <c r="R38" s="72">
        <f t="shared" si="3"/>
        <v>2.1773480000000001E-2</v>
      </c>
      <c r="S38" s="164">
        <v>0</v>
      </c>
      <c r="T38" s="164">
        <v>0</v>
      </c>
      <c r="U38" s="73">
        <f t="shared" si="13"/>
        <v>0</v>
      </c>
      <c r="V38" s="72">
        <f t="shared" si="4"/>
        <v>0</v>
      </c>
      <c r="W38" s="164">
        <v>0</v>
      </c>
      <c r="X38" s="74">
        <f t="shared" si="5"/>
        <v>0</v>
      </c>
      <c r="Y38" s="164">
        <v>6426336</v>
      </c>
      <c r="Z38" s="74">
        <f t="shared" si="6"/>
        <v>0.67768059999999997</v>
      </c>
      <c r="AA38" s="75">
        <f t="shared" si="7"/>
        <v>1.14898718</v>
      </c>
      <c r="AB38" s="29">
        <f t="shared" si="8"/>
        <v>9482839</v>
      </c>
      <c r="AC38" s="164">
        <v>10983518</v>
      </c>
      <c r="AD38" s="76">
        <f t="shared" si="14"/>
        <v>0.46333790620382515</v>
      </c>
    </row>
    <row r="39" spans="1:30" outlineLevel="1" x14ac:dyDescent="0.2">
      <c r="A39" s="27">
        <v>3615</v>
      </c>
      <c r="B39" s="28" t="s">
        <v>540</v>
      </c>
      <c r="C39" s="164">
        <v>66242459</v>
      </c>
      <c r="D39" s="164">
        <v>4888590</v>
      </c>
      <c r="E39" s="71">
        <f t="shared" si="9"/>
        <v>7.3800000000000004E-2</v>
      </c>
      <c r="F39" s="72">
        <f t="shared" si="0"/>
        <v>0.39935924</v>
      </c>
      <c r="G39" s="164">
        <v>218137</v>
      </c>
      <c r="H39" s="164">
        <v>864957</v>
      </c>
      <c r="I39" s="73">
        <f t="shared" si="10"/>
        <v>3.9651999999999998</v>
      </c>
      <c r="J39" s="72">
        <f t="shared" si="1"/>
        <v>6.5415189999999998E-2</v>
      </c>
      <c r="K39" s="164">
        <v>9840</v>
      </c>
      <c r="L39" s="164">
        <v>89587</v>
      </c>
      <c r="M39" s="73">
        <f t="shared" si="11"/>
        <v>9.1044</v>
      </c>
      <c r="N39" s="72">
        <f t="shared" si="2"/>
        <v>1.8029360000000001E-2</v>
      </c>
      <c r="O39" s="164">
        <v>122187</v>
      </c>
      <c r="P39" s="164">
        <v>875073</v>
      </c>
      <c r="Q39" s="73">
        <f t="shared" si="12"/>
        <v>7.1618000000000004</v>
      </c>
      <c r="R39" s="72">
        <f t="shared" si="3"/>
        <v>8.3810780000000001E-2</v>
      </c>
      <c r="S39" s="164">
        <v>0</v>
      </c>
      <c r="T39" s="164">
        <v>0</v>
      </c>
      <c r="U39" s="73">
        <f t="shared" si="13"/>
        <v>0</v>
      </c>
      <c r="V39" s="72">
        <f t="shared" si="4"/>
        <v>0</v>
      </c>
      <c r="W39" s="164">
        <v>2293472</v>
      </c>
      <c r="X39" s="74">
        <f t="shared" si="5"/>
        <v>0.15790926</v>
      </c>
      <c r="Y39" s="164">
        <v>5512308</v>
      </c>
      <c r="Z39" s="74">
        <f t="shared" si="6"/>
        <v>0.37953132000000001</v>
      </c>
      <c r="AA39" s="75">
        <f t="shared" si="7"/>
        <v>1.1040551500000002</v>
      </c>
      <c r="AB39" s="29">
        <f t="shared" si="8"/>
        <v>14523987</v>
      </c>
      <c r="AC39" s="164">
        <v>22143216</v>
      </c>
      <c r="AD39" s="76">
        <f t="shared" si="14"/>
        <v>0.39610294245786898</v>
      </c>
    </row>
    <row r="40" spans="1:30" ht="15" outlineLevel="1" thickBot="1" x14ac:dyDescent="0.25">
      <c r="A40" s="33">
        <v>3625</v>
      </c>
      <c r="B40" s="43" t="s">
        <v>131</v>
      </c>
      <c r="C40" s="165">
        <v>12095568</v>
      </c>
      <c r="D40" s="166">
        <v>783513</v>
      </c>
      <c r="E40" s="77">
        <f t="shared" si="9"/>
        <v>6.4799999999999996E-2</v>
      </c>
      <c r="F40" s="78">
        <f t="shared" si="0"/>
        <v>0.48383462999999999</v>
      </c>
      <c r="G40" s="165">
        <v>15178</v>
      </c>
      <c r="H40" s="166">
        <v>173417</v>
      </c>
      <c r="I40" s="79">
        <f t="shared" si="10"/>
        <v>11.425599999999999</v>
      </c>
      <c r="J40" s="78">
        <f t="shared" si="1"/>
        <v>0.32534312999999998</v>
      </c>
      <c r="K40" s="165">
        <v>76172</v>
      </c>
      <c r="L40" s="166">
        <v>278617</v>
      </c>
      <c r="M40" s="79">
        <f t="shared" si="11"/>
        <v>3.6577000000000002</v>
      </c>
      <c r="N40" s="78">
        <f t="shared" si="2"/>
        <v>0.19393297000000001</v>
      </c>
      <c r="O40" s="167">
        <v>0</v>
      </c>
      <c r="P40" s="166">
        <v>193162</v>
      </c>
      <c r="Q40" s="79">
        <f t="shared" si="12"/>
        <v>0</v>
      </c>
      <c r="R40" s="78">
        <f t="shared" si="3"/>
        <v>0</v>
      </c>
      <c r="S40" s="167">
        <v>0</v>
      </c>
      <c r="T40" s="166">
        <v>0</v>
      </c>
      <c r="U40" s="79">
        <f>IF(S40=0,0,ROUND(T40/S40,4))</f>
        <v>0</v>
      </c>
      <c r="V40" s="78">
        <f t="shared" si="4"/>
        <v>0</v>
      </c>
      <c r="W40" s="167">
        <v>0</v>
      </c>
      <c r="X40" s="80">
        <f t="shared" si="5"/>
        <v>0</v>
      </c>
      <c r="Y40" s="167">
        <v>258364</v>
      </c>
      <c r="Z40" s="80">
        <f t="shared" si="6"/>
        <v>0.15314333999999999</v>
      </c>
      <c r="AA40" s="81">
        <f t="shared" si="7"/>
        <v>1.1562540699999999</v>
      </c>
      <c r="AB40" s="34">
        <f t="shared" si="8"/>
        <v>1687073</v>
      </c>
      <c r="AC40" s="168">
        <v>2582061</v>
      </c>
      <c r="AD40" s="82">
        <f t="shared" si="14"/>
        <v>0.39517920964767095</v>
      </c>
    </row>
    <row r="41" spans="1:30" ht="15" outlineLevel="1" thickBot="1" x14ac:dyDescent="0.25">
      <c r="B41" s="83" t="s">
        <v>43</v>
      </c>
      <c r="C41" s="84">
        <f>SUM(C5:C40)</f>
        <v>1805378868</v>
      </c>
      <c r="D41" s="84">
        <f t="shared" ref="D41:G41" si="15">SUM(D5:D40)</f>
        <v>111352626</v>
      </c>
      <c r="E41" s="85">
        <f>IF(C41=0," ",ROUND(D41/C41,4))</f>
        <v>6.1699999999999998E-2</v>
      </c>
      <c r="F41" s="37">
        <f t="shared" si="0"/>
        <v>0.37086506000000002</v>
      </c>
      <c r="G41" s="84">
        <f t="shared" si="15"/>
        <v>8573533</v>
      </c>
      <c r="H41" s="84">
        <f t="shared" ref="H41" si="16">SUM(H5:H40)</f>
        <v>30946451</v>
      </c>
      <c r="I41" s="86">
        <f>IF(G41=0," ",ROUND(H41/G41,4))</f>
        <v>3.6095000000000002</v>
      </c>
      <c r="J41" s="37">
        <f t="shared" si="1"/>
        <v>0.10389231</v>
      </c>
      <c r="K41" s="84">
        <f t="shared" ref="K41" si="17">SUM(K5:K40)</f>
        <v>4251852</v>
      </c>
      <c r="L41" s="84">
        <f t="shared" ref="L41" si="18">SUM(L5:L40)</f>
        <v>18826308</v>
      </c>
      <c r="M41" s="86">
        <f>IF(K41=0," ",ROUND(L41/K41,4))</f>
        <v>4.4278000000000004</v>
      </c>
      <c r="N41" s="37">
        <f t="shared" si="2"/>
        <v>8.9855290000000004E-2</v>
      </c>
      <c r="O41" s="84">
        <f t="shared" ref="O41" si="19">SUM(O5:O40)</f>
        <v>2482614</v>
      </c>
      <c r="P41" s="84">
        <f t="shared" ref="P41" si="20">SUM(P5:P40)</f>
        <v>13160628</v>
      </c>
      <c r="Q41" s="86">
        <f>IF(O41=0," ",ROUND(P41/O41,4))</f>
        <v>5.3010999999999999</v>
      </c>
      <c r="R41" s="37">
        <f t="shared" si="3"/>
        <v>4.5496979999999999E-2</v>
      </c>
      <c r="S41" s="84">
        <f t="shared" ref="S41" si="21">SUM(S5:S40)</f>
        <v>21111</v>
      </c>
      <c r="T41" s="84">
        <f t="shared" ref="T41" si="22">SUM(T5:T40)</f>
        <v>349998</v>
      </c>
      <c r="U41" s="86">
        <f>IF(S41=0," ",ROUND(T41/S41,4))</f>
        <v>16.578900000000001</v>
      </c>
      <c r="V41" s="37">
        <f t="shared" si="4"/>
        <v>1.1751299999999999E-3</v>
      </c>
      <c r="W41" s="84">
        <f t="shared" ref="W41" si="23">SUM(W5:W40)</f>
        <v>28126985</v>
      </c>
      <c r="X41" s="87">
        <f t="shared" si="5"/>
        <v>9.4437370000000007E-2</v>
      </c>
      <c r="Y41" s="84">
        <f t="shared" ref="Y41" si="24">SUM(Y5:Y40)</f>
        <v>95074464</v>
      </c>
      <c r="Z41" s="87">
        <f t="shared" si="6"/>
        <v>0.31921593999999998</v>
      </c>
      <c r="AA41" s="37">
        <f t="shared" si="7"/>
        <v>1.0249380800000001</v>
      </c>
      <c r="AB41" s="84">
        <f t="shared" ref="AB41:AC41" si="25">SUM(AB5:AB40)</f>
        <v>297837460</v>
      </c>
      <c r="AC41" s="84">
        <f t="shared" si="25"/>
        <v>384589055</v>
      </c>
      <c r="AD41" s="88">
        <f t="shared" si="14"/>
        <v>0.43643887430135975</v>
      </c>
    </row>
    <row r="42" spans="1:30" x14ac:dyDescent="0.2">
      <c r="A42" s="23">
        <v>9225</v>
      </c>
      <c r="B42" s="24" t="s">
        <v>7</v>
      </c>
      <c r="C42" s="316">
        <v>11192941</v>
      </c>
      <c r="D42" s="317">
        <v>1107339</v>
      </c>
      <c r="E42" s="89">
        <f t="shared" ref="E42:E50" si="26">IF(C42=0,0,ROUND(D42/C42,4))</f>
        <v>9.8900000000000002E-2</v>
      </c>
      <c r="F42" s="90">
        <f t="shared" si="0"/>
        <v>0.85722564999999995</v>
      </c>
      <c r="G42" s="316">
        <v>976</v>
      </c>
      <c r="H42" s="317">
        <v>15373</v>
      </c>
      <c r="I42" s="91">
        <f t="shared" ref="I42:I50" si="27">IF(G42=0,0,ROUND(H42/G42,4))</f>
        <v>15.750999999999999</v>
      </c>
      <c r="J42" s="90">
        <f t="shared" si="1"/>
        <v>3.26573E-2</v>
      </c>
      <c r="K42" s="316">
        <v>22127</v>
      </c>
      <c r="L42" s="317">
        <v>182482</v>
      </c>
      <c r="M42" s="91">
        <f t="shared" ref="M42:M50" si="28">IF(K42=0,0,ROUND(L42/K42,4))</f>
        <v>8.2469999999999999</v>
      </c>
      <c r="N42" s="90">
        <f t="shared" si="2"/>
        <v>0.23523098000000001</v>
      </c>
      <c r="O42" s="318">
        <v>22127</v>
      </c>
      <c r="P42" s="317">
        <v>122589</v>
      </c>
      <c r="Q42" s="91">
        <f t="shared" ref="Q42:Q50" si="29">IF(O42=0,0,ROUND(P42/O42,4))</f>
        <v>5.5401999999999996</v>
      </c>
      <c r="R42" s="90">
        <f t="shared" si="3"/>
        <v>6.4225110000000002E-2</v>
      </c>
      <c r="S42" s="161">
        <v>0</v>
      </c>
      <c r="T42" s="162">
        <v>0</v>
      </c>
      <c r="U42" s="91">
        <f t="shared" ref="U42:U50" si="30">IF(S42=0,0,ROUND(T42/S42,4))</f>
        <v>0</v>
      </c>
      <c r="V42" s="90">
        <f t="shared" si="4"/>
        <v>0</v>
      </c>
      <c r="W42" s="319">
        <v>242459</v>
      </c>
      <c r="X42" s="68">
        <f t="shared" si="5"/>
        <v>0.11804483</v>
      </c>
      <c r="Y42" s="320">
        <v>383715</v>
      </c>
      <c r="Z42" s="68">
        <f t="shared" si="6"/>
        <v>0.18681745</v>
      </c>
      <c r="AA42" s="92">
        <f t="shared" si="7"/>
        <v>1.4942013199999999</v>
      </c>
      <c r="AB42" s="40">
        <f t="shared" ref="AB42:AB50" si="31">D42+H42+L42+P42+T42+W42+Y42</f>
        <v>2053957</v>
      </c>
      <c r="AC42" s="163">
        <v>2800857</v>
      </c>
      <c r="AD42" s="70">
        <f t="shared" si="14"/>
        <v>0.42307635266768201</v>
      </c>
    </row>
    <row r="43" spans="1:30" outlineLevel="1" x14ac:dyDescent="0.2">
      <c r="A43" s="27">
        <v>9932</v>
      </c>
      <c r="B43" s="28" t="s">
        <v>93</v>
      </c>
      <c r="C43" s="321">
        <v>4529508</v>
      </c>
      <c r="D43" s="321">
        <v>363302</v>
      </c>
      <c r="E43" s="71">
        <f t="shared" si="26"/>
        <v>8.0199999999999994E-2</v>
      </c>
      <c r="F43" s="72">
        <f t="shared" si="0"/>
        <v>0.66757630999999995</v>
      </c>
      <c r="G43" s="321">
        <v>28167</v>
      </c>
      <c r="H43" s="321">
        <v>96554</v>
      </c>
      <c r="I43" s="73">
        <f t="shared" si="27"/>
        <v>3.4279000000000002</v>
      </c>
      <c r="J43" s="72">
        <f t="shared" si="1"/>
        <v>0.13066293000000001</v>
      </c>
      <c r="K43" s="321">
        <v>2814</v>
      </c>
      <c r="L43" s="321">
        <v>33290</v>
      </c>
      <c r="M43" s="73">
        <f t="shared" si="28"/>
        <v>11.8301</v>
      </c>
      <c r="N43" s="72">
        <f t="shared" si="2"/>
        <v>0.18018606000000001</v>
      </c>
      <c r="O43" s="321">
        <v>2008</v>
      </c>
      <c r="P43" s="321">
        <v>16869</v>
      </c>
      <c r="Q43" s="73">
        <f t="shared" si="29"/>
        <v>8.4009</v>
      </c>
      <c r="R43" s="72">
        <f t="shared" si="3"/>
        <v>3.9226860000000002E-2</v>
      </c>
      <c r="S43" s="164">
        <v>0</v>
      </c>
      <c r="T43" s="164">
        <v>0</v>
      </c>
      <c r="U43" s="73">
        <f t="shared" si="30"/>
        <v>0</v>
      </c>
      <c r="V43" s="72">
        <f t="shared" si="4"/>
        <v>0</v>
      </c>
      <c r="W43" s="321">
        <v>97203</v>
      </c>
      <c r="X43" s="74">
        <f t="shared" si="5"/>
        <v>0.13852521000000001</v>
      </c>
      <c r="Y43" s="321">
        <v>94481</v>
      </c>
      <c r="Z43" s="74">
        <f t="shared" si="6"/>
        <v>0.13464604999999999</v>
      </c>
      <c r="AA43" s="75">
        <f t="shared" si="7"/>
        <v>1.2908234200000002</v>
      </c>
      <c r="AB43" s="29">
        <f t="shared" si="31"/>
        <v>701699</v>
      </c>
      <c r="AC43" s="321">
        <v>2257250</v>
      </c>
      <c r="AD43" s="76">
        <f t="shared" si="14"/>
        <v>0.23714467535601325</v>
      </c>
    </row>
    <row r="44" spans="1:30" outlineLevel="1" x14ac:dyDescent="0.2">
      <c r="A44" s="27">
        <v>33965</v>
      </c>
      <c r="B44" s="28" t="s">
        <v>9</v>
      </c>
      <c r="C44" s="321">
        <v>1526881</v>
      </c>
      <c r="D44" s="321">
        <v>128759</v>
      </c>
      <c r="E44" s="71">
        <f>IF(C44=0,0,ROUND(D44/C44,4))</f>
        <v>8.43E-2</v>
      </c>
      <c r="F44" s="72">
        <f t="shared" si="0"/>
        <v>0.73197113999999996</v>
      </c>
      <c r="G44" s="321">
        <v>651</v>
      </c>
      <c r="H44" s="321">
        <v>6814</v>
      </c>
      <c r="I44" s="73">
        <f>IF(G44=0,0,ROUND(H44/G44,4))</f>
        <v>10.467000000000001</v>
      </c>
      <c r="J44" s="72">
        <f t="shared" si="1"/>
        <v>8.2872100000000004E-2</v>
      </c>
      <c r="K44" s="321">
        <v>882</v>
      </c>
      <c r="L44" s="321">
        <v>4625</v>
      </c>
      <c r="M44" s="73">
        <f>IF(K44=0,0,ROUND(L44/K44,4))</f>
        <v>5.2438000000000002</v>
      </c>
      <c r="N44" s="72">
        <f t="shared" si="2"/>
        <v>3.2659300000000002E-2</v>
      </c>
      <c r="O44" s="321">
        <v>882</v>
      </c>
      <c r="P44" s="321">
        <v>1399</v>
      </c>
      <c r="Q44" s="73">
        <f>IF(O44=0,0,ROUND(P44/O44,4))</f>
        <v>1.5862000000000001</v>
      </c>
      <c r="R44" s="72">
        <f t="shared" si="3"/>
        <v>1.8079000000000001E-3</v>
      </c>
      <c r="S44" s="164">
        <v>0</v>
      </c>
      <c r="T44" s="164">
        <v>0</v>
      </c>
      <c r="U44" s="73">
        <f>IF(S44=0,0,ROUND(T44/S44,4))</f>
        <v>0</v>
      </c>
      <c r="V44" s="72">
        <f t="shared" si="4"/>
        <v>0</v>
      </c>
      <c r="W44" s="321">
        <v>0</v>
      </c>
      <c r="X44" s="74">
        <f t="shared" si="5"/>
        <v>0</v>
      </c>
      <c r="Y44" s="321">
        <v>96811</v>
      </c>
      <c r="Z44" s="74">
        <f t="shared" si="6"/>
        <v>0.40607278000000002</v>
      </c>
      <c r="AA44" s="75">
        <f t="shared" si="7"/>
        <v>1.2553832200000001</v>
      </c>
      <c r="AB44" s="29">
        <f t="shared" si="31"/>
        <v>238408</v>
      </c>
      <c r="AC44" s="321">
        <v>859494</v>
      </c>
      <c r="AD44" s="76">
        <f t="shared" si="14"/>
        <v>0.21714870726166816</v>
      </c>
    </row>
    <row r="45" spans="1:30" outlineLevel="1" x14ac:dyDescent="0.2">
      <c r="A45" s="27">
        <v>3634</v>
      </c>
      <c r="B45" s="28" t="s">
        <v>10</v>
      </c>
      <c r="C45" s="321">
        <v>13766251</v>
      </c>
      <c r="D45" s="321">
        <v>1109857</v>
      </c>
      <c r="E45" s="71">
        <f t="shared" si="26"/>
        <v>8.0600000000000005E-2</v>
      </c>
      <c r="F45" s="72">
        <f t="shared" si="0"/>
        <v>0.50307891000000005</v>
      </c>
      <c r="G45" s="321">
        <v>50759</v>
      </c>
      <c r="H45" s="321">
        <v>173436</v>
      </c>
      <c r="I45" s="73">
        <f t="shared" si="27"/>
        <v>3.4169</v>
      </c>
      <c r="J45" s="72">
        <f t="shared" si="1"/>
        <v>5.7424969999999999E-2</v>
      </c>
      <c r="K45" s="321">
        <v>1893526</v>
      </c>
      <c r="L45" s="321">
        <v>326851</v>
      </c>
      <c r="M45" s="73">
        <f t="shared" si="28"/>
        <v>0.1726</v>
      </c>
      <c r="N45" s="72">
        <f t="shared" si="2"/>
        <v>6.3355599999999996E-3</v>
      </c>
      <c r="O45" s="321">
        <v>21947</v>
      </c>
      <c r="P45" s="321">
        <v>83430</v>
      </c>
      <c r="Q45" s="73">
        <f t="shared" si="29"/>
        <v>3.8014000000000001</v>
      </c>
      <c r="R45" s="72">
        <f t="shared" si="3"/>
        <v>2.1548129999999999E-2</v>
      </c>
      <c r="S45" s="164">
        <v>0</v>
      </c>
      <c r="T45" s="164">
        <v>0</v>
      </c>
      <c r="U45" s="73">
        <f t="shared" si="30"/>
        <v>0</v>
      </c>
      <c r="V45" s="72">
        <f t="shared" si="4"/>
        <v>0</v>
      </c>
      <c r="W45" s="321">
        <v>577126</v>
      </c>
      <c r="X45" s="74">
        <f t="shared" si="5"/>
        <v>0.20188081999999999</v>
      </c>
      <c r="Y45" s="321">
        <v>588046</v>
      </c>
      <c r="Z45" s="74">
        <f t="shared" si="6"/>
        <v>0.20570068</v>
      </c>
      <c r="AA45" s="75">
        <f t="shared" si="7"/>
        <v>0.99596907000000001</v>
      </c>
      <c r="AB45" s="29">
        <f t="shared" si="31"/>
        <v>2858746</v>
      </c>
      <c r="AC45" s="321">
        <v>3931779</v>
      </c>
      <c r="AD45" s="76">
        <f t="shared" si="14"/>
        <v>0.42099042415718962</v>
      </c>
    </row>
    <row r="46" spans="1:30" outlineLevel="1" x14ac:dyDescent="0.2">
      <c r="A46" s="27">
        <v>203634</v>
      </c>
      <c r="B46" s="28" t="s">
        <v>96</v>
      </c>
      <c r="C46" s="321">
        <v>2517025</v>
      </c>
      <c r="D46" s="321">
        <v>179644</v>
      </c>
      <c r="E46" s="71">
        <f t="shared" si="26"/>
        <v>7.1400000000000005E-2</v>
      </c>
      <c r="F46" s="72">
        <f t="shared" si="0"/>
        <v>0.79139408</v>
      </c>
      <c r="G46" s="321">
        <v>8715</v>
      </c>
      <c r="H46" s="321">
        <v>6728</v>
      </c>
      <c r="I46" s="73">
        <f>IF(G46=0,0,ROUND(H46/G46,4))</f>
        <v>0.77200000000000002</v>
      </c>
      <c r="J46" s="72">
        <f t="shared" si="1"/>
        <v>5.5218000000000003E-3</v>
      </c>
      <c r="K46" s="321">
        <v>64307</v>
      </c>
      <c r="L46" s="321">
        <v>40363</v>
      </c>
      <c r="M46" s="73">
        <f>IF(K46=0,0,ROUND(L46/K46,4))</f>
        <v>0.62770000000000004</v>
      </c>
      <c r="N46" s="72">
        <f t="shared" si="2"/>
        <v>3.1216029999999999E-2</v>
      </c>
      <c r="O46" s="321">
        <v>64307</v>
      </c>
      <c r="P46" s="321">
        <v>9634</v>
      </c>
      <c r="Q46" s="73">
        <f>IF(O46=0,0,ROUND(P46/O46,4))</f>
        <v>0.14979999999999999</v>
      </c>
      <c r="R46" s="72">
        <f t="shared" si="3"/>
        <v>1.0757500000000001E-3</v>
      </c>
      <c r="S46" s="164">
        <v>0</v>
      </c>
      <c r="T46" s="164">
        <v>0</v>
      </c>
      <c r="U46" s="73">
        <f>IF(S46=0,0,ROUND(T46/S46,4))</f>
        <v>0</v>
      </c>
      <c r="V46" s="72">
        <f t="shared" si="4"/>
        <v>0</v>
      </c>
      <c r="W46" s="321">
        <v>0</v>
      </c>
      <c r="X46" s="74">
        <f>ROUND(W46/$AB46,8)</f>
        <v>0</v>
      </c>
      <c r="Y46" s="321">
        <v>24203</v>
      </c>
      <c r="Z46" s="74">
        <f>ROUND(Y46/$AB46,8)</f>
        <v>9.2884120000000001E-2</v>
      </c>
      <c r="AA46" s="75">
        <f t="shared" si="7"/>
        <v>0.92209178000000003</v>
      </c>
      <c r="AB46" s="29">
        <f t="shared" si="31"/>
        <v>260572</v>
      </c>
      <c r="AC46" s="321">
        <v>516013</v>
      </c>
      <c r="AD46" s="76">
        <f t="shared" si="14"/>
        <v>0.33553571083654721</v>
      </c>
    </row>
    <row r="47" spans="1:30" ht="30" x14ac:dyDescent="0.2">
      <c r="A47" s="27">
        <v>133965</v>
      </c>
      <c r="B47" s="28" t="s">
        <v>509</v>
      </c>
      <c r="C47" s="321">
        <v>0</v>
      </c>
      <c r="D47" s="321">
        <v>0</v>
      </c>
      <c r="E47" s="71">
        <f t="shared" si="26"/>
        <v>0</v>
      </c>
      <c r="F47" s="72"/>
      <c r="G47" s="321">
        <v>0</v>
      </c>
      <c r="H47" s="321">
        <v>0</v>
      </c>
      <c r="I47" s="73">
        <f>IF(G47=0,0,ROUND(H47/G47,4))</f>
        <v>0</v>
      </c>
      <c r="J47" s="72"/>
      <c r="K47" s="321">
        <v>0</v>
      </c>
      <c r="L47" s="321">
        <v>0</v>
      </c>
      <c r="M47" s="73">
        <f>IF(K47=0,0,ROUND(L47/K47,4))</f>
        <v>0</v>
      </c>
      <c r="N47" s="72">
        <v>0</v>
      </c>
      <c r="O47" s="321">
        <v>0</v>
      </c>
      <c r="P47" s="321">
        <v>0</v>
      </c>
      <c r="Q47" s="73">
        <f>IF(O47=0,0,ROUND(P47/O47,4))</f>
        <v>0</v>
      </c>
      <c r="R47" s="72">
        <v>0</v>
      </c>
      <c r="S47" s="164">
        <v>0</v>
      </c>
      <c r="T47" s="164">
        <v>0</v>
      </c>
      <c r="U47" s="73">
        <f>IF(S47=0,0,ROUND(T47/S47,4))</f>
        <v>0</v>
      </c>
      <c r="V47" s="72">
        <v>0</v>
      </c>
      <c r="W47" s="321">
        <v>0</v>
      </c>
      <c r="X47" s="74">
        <v>0</v>
      </c>
      <c r="Y47" s="321">
        <v>0</v>
      </c>
      <c r="Z47" s="74">
        <v>0</v>
      </c>
      <c r="AA47" s="75">
        <f t="shared" si="7"/>
        <v>0</v>
      </c>
      <c r="AB47" s="29">
        <f t="shared" si="31"/>
        <v>0</v>
      </c>
      <c r="AC47" s="321">
        <v>376226</v>
      </c>
      <c r="AD47" s="76">
        <f t="shared" si="14"/>
        <v>0</v>
      </c>
    </row>
    <row r="48" spans="1:30" x14ac:dyDescent="0.2">
      <c r="A48" s="27">
        <v>36273</v>
      </c>
      <c r="B48" s="28" t="s">
        <v>132</v>
      </c>
      <c r="C48" s="321">
        <v>4328169</v>
      </c>
      <c r="D48" s="321">
        <v>314555</v>
      </c>
      <c r="E48" s="71">
        <f t="shared" si="26"/>
        <v>7.2700000000000001E-2</v>
      </c>
      <c r="F48" s="72">
        <f t="shared" si="0"/>
        <v>1.00574502</v>
      </c>
      <c r="G48" s="321">
        <v>10360</v>
      </c>
      <c r="H48" s="321">
        <v>30947</v>
      </c>
      <c r="I48" s="73">
        <f t="shared" si="27"/>
        <v>2.9872000000000001</v>
      </c>
      <c r="J48" s="72">
        <f t="shared" si="1"/>
        <v>7.0054329999999998E-2</v>
      </c>
      <c r="K48" s="321">
        <v>1982</v>
      </c>
      <c r="L48" s="321">
        <v>10027</v>
      </c>
      <c r="M48" s="73">
        <f t="shared" si="28"/>
        <v>5.0590000000000002</v>
      </c>
      <c r="N48" s="72">
        <f t="shared" si="2"/>
        <v>4.4550520000000003E-2</v>
      </c>
      <c r="O48" s="321">
        <v>1982</v>
      </c>
      <c r="P48" s="321">
        <v>10026</v>
      </c>
      <c r="Q48" s="73">
        <f t="shared" si="29"/>
        <v>5.0585000000000004</v>
      </c>
      <c r="R48" s="72">
        <f t="shared" si="3"/>
        <v>2.6947349999999998E-2</v>
      </c>
      <c r="S48" s="164">
        <v>0</v>
      </c>
      <c r="T48" s="164">
        <v>0</v>
      </c>
      <c r="U48" s="73">
        <f t="shared" si="30"/>
        <v>0</v>
      </c>
      <c r="V48" s="72">
        <f t="shared" si="4"/>
        <v>0</v>
      </c>
      <c r="W48" s="321">
        <v>0</v>
      </c>
      <c r="X48" s="74">
        <f t="shared" si="5"/>
        <v>0</v>
      </c>
      <c r="Y48" s="321">
        <v>0</v>
      </c>
      <c r="Z48" s="74">
        <f t="shared" si="6"/>
        <v>0</v>
      </c>
      <c r="AA48" s="75">
        <f t="shared" si="7"/>
        <v>1.14729722</v>
      </c>
      <c r="AB48" s="29">
        <f t="shared" si="31"/>
        <v>365555</v>
      </c>
      <c r="AC48" s="321">
        <v>1178760</v>
      </c>
      <c r="AD48" s="76">
        <f t="shared" si="14"/>
        <v>0.23671012714374981</v>
      </c>
    </row>
    <row r="49" spans="1:30" x14ac:dyDescent="0.2">
      <c r="A49" s="27">
        <v>23582</v>
      </c>
      <c r="B49" s="28" t="s">
        <v>133</v>
      </c>
      <c r="C49" s="321">
        <v>5956627</v>
      </c>
      <c r="D49" s="321">
        <v>389921</v>
      </c>
      <c r="E49" s="71">
        <f t="shared" si="26"/>
        <v>6.5500000000000003E-2</v>
      </c>
      <c r="F49" s="72">
        <f t="shared" si="0"/>
        <v>0.72929451000000001</v>
      </c>
      <c r="G49" s="321">
        <v>1766</v>
      </c>
      <c r="H49" s="321">
        <v>14542</v>
      </c>
      <c r="I49" s="73">
        <f t="shared" si="27"/>
        <v>8.2344000000000008</v>
      </c>
      <c r="J49" s="72">
        <f t="shared" si="1"/>
        <v>5.8916419999999997E-2</v>
      </c>
      <c r="K49" s="321">
        <v>9650</v>
      </c>
      <c r="L49" s="321">
        <v>29403</v>
      </c>
      <c r="M49" s="73">
        <f t="shared" si="28"/>
        <v>3.0468999999999999</v>
      </c>
      <c r="N49" s="72">
        <f t="shared" si="2"/>
        <v>5.1085199999999997E-2</v>
      </c>
      <c r="O49" s="321">
        <v>9650</v>
      </c>
      <c r="P49" s="321">
        <v>11691</v>
      </c>
      <c r="Q49" s="73">
        <f t="shared" si="29"/>
        <v>1.2115</v>
      </c>
      <c r="R49" s="72">
        <f t="shared" si="3"/>
        <v>4.8861800000000004E-3</v>
      </c>
      <c r="S49" s="164">
        <v>0</v>
      </c>
      <c r="T49" s="164">
        <v>0</v>
      </c>
      <c r="U49" s="73">
        <f t="shared" si="30"/>
        <v>0</v>
      </c>
      <c r="V49" s="72">
        <f t="shared" si="4"/>
        <v>0</v>
      </c>
      <c r="W49" s="321">
        <v>0</v>
      </c>
      <c r="X49" s="74">
        <f t="shared" si="5"/>
        <v>0</v>
      </c>
      <c r="Y49" s="321">
        <v>117464</v>
      </c>
      <c r="Z49" s="74">
        <f t="shared" si="6"/>
        <v>0.20863165</v>
      </c>
      <c r="AA49" s="75">
        <f t="shared" si="7"/>
        <v>1.0528139599999999</v>
      </c>
      <c r="AB49" s="29">
        <f t="shared" si="31"/>
        <v>563021</v>
      </c>
      <c r="AC49" s="321">
        <v>991641</v>
      </c>
      <c r="AD49" s="76">
        <f t="shared" si="14"/>
        <v>0.36215010079361304</v>
      </c>
    </row>
    <row r="50" spans="1:30" ht="15" thickBot="1" x14ac:dyDescent="0.25">
      <c r="A50" s="33">
        <v>23485</v>
      </c>
      <c r="B50" s="43" t="s">
        <v>134</v>
      </c>
      <c r="C50" s="321">
        <v>6375021</v>
      </c>
      <c r="D50" s="321">
        <v>479286</v>
      </c>
      <c r="E50" s="77">
        <f t="shared" si="26"/>
        <v>7.5200000000000003E-2</v>
      </c>
      <c r="F50" s="78">
        <f t="shared" si="0"/>
        <v>0.97987239000000004</v>
      </c>
      <c r="G50" s="321">
        <v>17623</v>
      </c>
      <c r="H50" s="321">
        <v>88115</v>
      </c>
      <c r="I50" s="79">
        <f t="shared" si="27"/>
        <v>5</v>
      </c>
      <c r="J50" s="78">
        <f t="shared" si="1"/>
        <v>0.20638208999999999</v>
      </c>
      <c r="K50" s="321">
        <v>3343</v>
      </c>
      <c r="L50" s="321">
        <v>15512</v>
      </c>
      <c r="M50" s="79">
        <f t="shared" si="28"/>
        <v>4.6401000000000003</v>
      </c>
      <c r="N50" s="78">
        <f t="shared" si="2"/>
        <v>3.9076199999999998E-2</v>
      </c>
      <c r="O50" s="321">
        <v>1983</v>
      </c>
      <c r="P50" s="321">
        <v>8448</v>
      </c>
      <c r="Q50" s="79">
        <f t="shared" si="29"/>
        <v>4.2602000000000002</v>
      </c>
      <c r="R50" s="78">
        <f t="shared" si="3"/>
        <v>1.1820900000000001E-2</v>
      </c>
      <c r="S50" s="164">
        <v>0</v>
      </c>
      <c r="T50" s="164">
        <v>0</v>
      </c>
      <c r="U50" s="79">
        <f t="shared" si="30"/>
        <v>0</v>
      </c>
      <c r="V50" s="78">
        <f t="shared" si="4"/>
        <v>0</v>
      </c>
      <c r="W50" s="321">
        <v>0</v>
      </c>
      <c r="X50" s="80">
        <f t="shared" si="5"/>
        <v>0</v>
      </c>
      <c r="Y50" s="321">
        <v>0</v>
      </c>
      <c r="Z50" s="80">
        <f t="shared" si="6"/>
        <v>0</v>
      </c>
      <c r="AA50" s="81">
        <f t="shared" si="7"/>
        <v>1.2371515800000001</v>
      </c>
      <c r="AB50" s="44">
        <f t="shared" si="31"/>
        <v>591361</v>
      </c>
      <c r="AC50" s="321">
        <v>1691005</v>
      </c>
      <c r="AD50" s="93">
        <f t="shared" si="14"/>
        <v>0.25909998659286021</v>
      </c>
    </row>
    <row r="51" spans="1:30" x14ac:dyDescent="0.2">
      <c r="A51" s="32"/>
      <c r="B51" s="83" t="s">
        <v>44</v>
      </c>
      <c r="C51" s="94">
        <f>SUM(C42:C50)</f>
        <v>50192423</v>
      </c>
      <c r="D51" s="39">
        <f>SUM(D42:D50)</f>
        <v>4072663</v>
      </c>
      <c r="E51" s="86">
        <f>IF(C51=0,0,ROUND(D51/C51,4))</f>
        <v>8.1100000000000005E-2</v>
      </c>
      <c r="F51" s="37">
        <f>ROUND((E51/E$52)*D51/$AB51,8)</f>
        <v>0.69565759999999999</v>
      </c>
      <c r="G51" s="36">
        <f>SUM(G42:G50)</f>
        <v>119017</v>
      </c>
      <c r="H51" s="39">
        <f>SUM(H42:H50)</f>
        <v>432509</v>
      </c>
      <c r="I51" s="86">
        <f>IF(G51=0,0,ROUND(H51/G51,4))</f>
        <v>3.6339999999999999</v>
      </c>
      <c r="J51" s="37">
        <f>ROUND((I51/I$52)*H51/$AB51,8)</f>
        <v>5.7038949999999998E-2</v>
      </c>
      <c r="K51" s="39">
        <f>SUM(K42:K50)</f>
        <v>1998631</v>
      </c>
      <c r="L51" s="39">
        <f>SUM(L42:L50)</f>
        <v>642553</v>
      </c>
      <c r="M51" s="86">
        <f>IF(K51=0,0,ROUND(L51/K51,4))</f>
        <v>0.32150000000000001</v>
      </c>
      <c r="N51" s="37">
        <f>ROUND((M51/M$52)*L51/$AB51,8)</f>
        <v>8.6885299999999999E-3</v>
      </c>
      <c r="O51" s="39">
        <f>SUM(O42:O50)</f>
        <v>124886</v>
      </c>
      <c r="P51" s="39">
        <f>SUM(P42:P50)</f>
        <v>264086</v>
      </c>
      <c r="Q51" s="86">
        <f>IF(O51=0,0,ROUND(P51/O51,4))</f>
        <v>2.1145999999999998</v>
      </c>
      <c r="R51" s="37">
        <f>ROUND((Q51/Q$52)*P51/$AB51,8)</f>
        <v>1.420952E-2</v>
      </c>
      <c r="S51" s="84">
        <f>SUM(S42:S50)</f>
        <v>0</v>
      </c>
      <c r="T51" s="39">
        <f>SUM(T42:T50)</f>
        <v>0</v>
      </c>
      <c r="U51" s="86">
        <f>IF(S51=0,0,ROUND(T51/S51,4))</f>
        <v>0</v>
      </c>
      <c r="V51" s="37">
        <f>ROUND((U51/U$52)*T51/$AB51,8)</f>
        <v>0</v>
      </c>
      <c r="W51" s="39">
        <f>SUM(W42:W50)</f>
        <v>916788</v>
      </c>
      <c r="X51" s="87">
        <f>ROUND(W51/$AB51,8)</f>
        <v>0.12010346</v>
      </c>
      <c r="Y51" s="39">
        <f>SUM(Y42:Y50)</f>
        <v>1304720</v>
      </c>
      <c r="Z51" s="87">
        <f>ROUND(Y51/$AB51,8)</f>
        <v>0.17092434000000001</v>
      </c>
      <c r="AA51" s="37">
        <f>F51+J51+N51+R51+V51+X51+Z51</f>
        <v>1.0666224</v>
      </c>
      <c r="AB51" s="39">
        <f>D51+H51+L51+P51+T51+W51+Y51</f>
        <v>7633319</v>
      </c>
      <c r="AC51" s="39">
        <f>SUM(AC42:AC50)</f>
        <v>14603025</v>
      </c>
      <c r="AD51" s="322">
        <f t="shared" si="14"/>
        <v>0.34328120665879247</v>
      </c>
    </row>
    <row r="52" spans="1:30" x14ac:dyDescent="0.2">
      <c r="A52" s="32"/>
      <c r="B52" s="95" t="s">
        <v>5</v>
      </c>
      <c r="C52" s="39">
        <f>C41+C51</f>
        <v>1855571291</v>
      </c>
      <c r="D52" s="36">
        <f>D51+D41</f>
        <v>115425289</v>
      </c>
      <c r="E52" s="96">
        <f>IF(C52=0,0,ROUND(D52/C52,4))</f>
        <v>6.2199999999999998E-2</v>
      </c>
      <c r="F52" s="37">
        <f>ROUND((E52/E$52)*D52/$AB52,8)</f>
        <v>0.37786033000000002</v>
      </c>
      <c r="G52" s="39">
        <f>G41+G51</f>
        <v>8692550</v>
      </c>
      <c r="H52" s="36">
        <f>H51+H41</f>
        <v>31378960</v>
      </c>
      <c r="I52" s="96">
        <f>IF(G52=0,0,ROUND(H52/G52,4))</f>
        <v>3.6099000000000001</v>
      </c>
      <c r="J52" s="37">
        <f>ROUND((I52/I$52)*H52/$AB52,8)</f>
        <v>0.10272328</v>
      </c>
      <c r="K52" s="39">
        <f>K41+K51</f>
        <v>6250483</v>
      </c>
      <c r="L52" s="36">
        <f>L51+L41</f>
        <v>19468861</v>
      </c>
      <c r="M52" s="96">
        <f>IF(K52=0,0,ROUND(L52/K52,4))</f>
        <v>3.1147999999999998</v>
      </c>
      <c r="N52" s="37">
        <f>ROUND((M52/M$52)*L52/$AB52,8)</f>
        <v>6.3733960000000006E-2</v>
      </c>
      <c r="O52" s="39">
        <f>O41+O51</f>
        <v>2607500</v>
      </c>
      <c r="P52" s="36">
        <f>P51+P41</f>
        <v>13424714</v>
      </c>
      <c r="Q52" s="96">
        <f>IF(O52=0,0,ROUND(P52/O52,4))</f>
        <v>5.1485000000000003</v>
      </c>
      <c r="R52" s="37">
        <f>ROUND((Q52/Q$52)*P52/$AB52,8)</f>
        <v>4.394762E-2</v>
      </c>
      <c r="S52" s="84">
        <f>S41+S51</f>
        <v>21111</v>
      </c>
      <c r="T52" s="36">
        <f>T51+T41</f>
        <v>349998</v>
      </c>
      <c r="U52" s="96">
        <f>IF(S52=0,0,ROUND(T52/S52,4))</f>
        <v>16.578900000000001</v>
      </c>
      <c r="V52" s="37">
        <f>ROUND((U52/U$52)*T52/$AB52,8)</f>
        <v>1.1457699999999999E-3</v>
      </c>
      <c r="W52" s="36">
        <f>W51+W41</f>
        <v>29043773</v>
      </c>
      <c r="X52" s="87">
        <f>ROUND(W52/$AB52,8)</f>
        <v>9.507873E-2</v>
      </c>
      <c r="Y52" s="36">
        <f>Y51+Y41</f>
        <v>96379184</v>
      </c>
      <c r="Z52" s="87">
        <f>ROUND(Y52/$AB52,8)</f>
        <v>0.31551032000000001</v>
      </c>
      <c r="AA52" s="37">
        <f>F52+J52+N52+R52+V52+X52+Z52</f>
        <v>1.0000000099999999</v>
      </c>
      <c r="AB52" s="36">
        <f>D52+H52+L52+P52+T52+W52+Y52</f>
        <v>305470779</v>
      </c>
      <c r="AC52" s="36">
        <f>AC41+AC51</f>
        <v>399192080</v>
      </c>
      <c r="AD52" s="97">
        <f t="shared" si="14"/>
        <v>0.43349919056823738</v>
      </c>
    </row>
    <row r="53" spans="1:30" x14ac:dyDescent="0.2">
      <c r="A53" s="32"/>
      <c r="B53" s="95"/>
      <c r="C53" s="39"/>
      <c r="D53" s="36"/>
      <c r="E53" s="96"/>
      <c r="F53" s="37"/>
      <c r="G53" s="39"/>
      <c r="H53" s="36"/>
      <c r="I53" s="96"/>
      <c r="J53" s="37"/>
      <c r="K53" s="39"/>
      <c r="L53" s="36"/>
      <c r="M53" s="96"/>
      <c r="N53" s="37"/>
      <c r="O53" s="39"/>
      <c r="P53" s="36"/>
      <c r="Q53" s="96"/>
      <c r="R53" s="37"/>
      <c r="S53" s="84"/>
      <c r="T53" s="36"/>
      <c r="U53" s="96"/>
      <c r="V53" s="37"/>
      <c r="W53" s="36"/>
      <c r="X53" s="87"/>
      <c r="Y53" s="36"/>
      <c r="Z53" s="87"/>
      <c r="AA53" s="37"/>
      <c r="AB53" s="36"/>
      <c r="AC53" s="36"/>
      <c r="AD53" s="97"/>
    </row>
    <row r="54" spans="1:30" ht="16.5" x14ac:dyDescent="0.25">
      <c r="A54" s="212" t="s">
        <v>507</v>
      </c>
      <c r="B54"/>
      <c r="C54" s="39"/>
      <c r="D54" s="36"/>
      <c r="E54" s="96"/>
      <c r="F54" s="37"/>
      <c r="G54" s="39"/>
      <c r="H54" s="36"/>
      <c r="I54" s="96"/>
      <c r="J54" s="37"/>
      <c r="K54" s="39"/>
      <c r="L54" s="36"/>
      <c r="M54" s="96"/>
      <c r="N54" s="37"/>
      <c r="O54" s="39"/>
      <c r="P54" s="36"/>
      <c r="Q54" s="96"/>
      <c r="R54" s="37"/>
      <c r="S54" s="84"/>
      <c r="T54" s="36"/>
      <c r="U54" s="96"/>
      <c r="V54" s="37"/>
      <c r="W54" s="36"/>
      <c r="X54" s="87"/>
      <c r="Y54" s="36"/>
      <c r="Z54" s="87"/>
      <c r="AA54" s="37"/>
      <c r="AB54" s="36"/>
    </row>
    <row r="55" spans="1:30" ht="15.75" x14ac:dyDescent="0.2">
      <c r="A55" s="213" t="s">
        <v>508</v>
      </c>
      <c r="B55" s="32"/>
      <c r="C55" s="213"/>
      <c r="D55" s="213"/>
      <c r="E55" s="323"/>
      <c r="F55" s="213"/>
    </row>
    <row r="56" spans="1:30" ht="14.25" hidden="1" customHeight="1" x14ac:dyDescent="0.2"/>
    <row r="57" spans="1:30" ht="14.25" hidden="1" customHeight="1" x14ac:dyDescent="0.2"/>
    <row r="58" spans="1:30" ht="14.25" hidden="1" customHeight="1" x14ac:dyDescent="0.2"/>
    <row r="59" spans="1:30" ht="14.25" hidden="1" customHeight="1" x14ac:dyDescent="0.2"/>
    <row r="60" spans="1:30" ht="14.25" hidden="1" customHeight="1" x14ac:dyDescent="0.2"/>
    <row r="61" spans="1:30" ht="14.25" hidden="1" customHeight="1" x14ac:dyDescent="0.2"/>
    <row r="62" spans="1:30" ht="14.25" hidden="1" customHeight="1" x14ac:dyDescent="0.2"/>
    <row r="63" spans="1:30" ht="14.25" hidden="1" customHeight="1" x14ac:dyDescent="0.2"/>
    <row r="64" spans="1:30" ht="14.25" hidden="1" customHeight="1" x14ac:dyDescent="0.2"/>
    <row r="65" ht="14.25" hidden="1" customHeight="1" x14ac:dyDescent="0.2"/>
    <row r="66" ht="14.25" hidden="1" customHeight="1" x14ac:dyDescent="0.2"/>
    <row r="67" ht="14.25" hidden="1" customHeight="1" x14ac:dyDescent="0.2"/>
    <row r="68" ht="14.25" hidden="1" customHeight="1" x14ac:dyDescent="0.2"/>
    <row r="69" ht="14.25" hidden="1" customHeight="1" x14ac:dyDescent="0.2"/>
    <row r="70" ht="14.25" hidden="1" customHeight="1" x14ac:dyDescent="0.2"/>
    <row r="71" ht="14.25" hidden="1" customHeight="1" x14ac:dyDescent="0.2"/>
    <row r="72" ht="14.25" hidden="1" customHeight="1" x14ac:dyDescent="0.2"/>
    <row r="73" ht="14.25" hidden="1" customHeight="1" x14ac:dyDescent="0.2"/>
    <row r="74" ht="14.25" hidden="1" customHeight="1" x14ac:dyDescent="0.2"/>
    <row r="75" ht="14.25" hidden="1" customHeight="1" x14ac:dyDescent="0.2"/>
    <row r="76" ht="14.25" hidden="1" customHeight="1" x14ac:dyDescent="0.2"/>
    <row r="77" ht="14.25" hidden="1" customHeight="1" x14ac:dyDescent="0.2"/>
    <row r="78" ht="14.25" hidden="1" customHeight="1" x14ac:dyDescent="0.2"/>
    <row r="79" ht="14.25" hidden="1" customHeight="1" x14ac:dyDescent="0.2"/>
    <row r="80"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sheetData>
  <mergeCells count="12">
    <mergeCell ref="AD3:AD4"/>
    <mergeCell ref="A3:B4"/>
    <mergeCell ref="C3:F3"/>
    <mergeCell ref="G3:J3"/>
    <mergeCell ref="K3:N3"/>
    <mergeCell ref="O3:R3"/>
    <mergeCell ref="S3:V3"/>
    <mergeCell ref="W3:X3"/>
    <mergeCell ref="Y3:Z3"/>
    <mergeCell ref="AA3:AA4"/>
    <mergeCell ref="AB3:AB4"/>
    <mergeCell ref="AC3:AC4"/>
  </mergeCells>
  <conditionalFormatting sqref="I43:I50">
    <cfRule type="top10" dxfId="63" priority="64" rank="4"/>
  </conditionalFormatting>
  <conditionalFormatting sqref="I43:I50">
    <cfRule type="top10" dxfId="62" priority="63" bottom="1" rank="4"/>
  </conditionalFormatting>
  <conditionalFormatting sqref="M43:M50">
    <cfRule type="top10" dxfId="61" priority="62" rank="4"/>
  </conditionalFormatting>
  <conditionalFormatting sqref="M43:M50">
    <cfRule type="top10" dxfId="60" priority="61" bottom="1" rank="4"/>
  </conditionalFormatting>
  <conditionalFormatting sqref="Q43:Q50">
    <cfRule type="top10" dxfId="59" priority="60" rank="4"/>
  </conditionalFormatting>
  <conditionalFormatting sqref="Q43:Q50">
    <cfRule type="top10" dxfId="58" priority="59" bottom="1" rank="4"/>
  </conditionalFormatting>
  <conditionalFormatting sqref="U43:U50">
    <cfRule type="top10" dxfId="57" priority="58" rank="4"/>
  </conditionalFormatting>
  <conditionalFormatting sqref="U43:U50">
    <cfRule type="top10" dxfId="56" priority="57" bottom="1" rank="4"/>
  </conditionalFormatting>
  <conditionalFormatting sqref="I42:I50">
    <cfRule type="top10" dxfId="55" priority="55" bottom="1" rank="4"/>
    <cfRule type="top10" dxfId="54" priority="56" rank="4"/>
  </conditionalFormatting>
  <conditionalFormatting sqref="M42">
    <cfRule type="top10" dxfId="53" priority="54" rank="4"/>
  </conditionalFormatting>
  <conditionalFormatting sqref="M42">
    <cfRule type="top10" dxfId="52" priority="53" bottom="1" rank="4"/>
  </conditionalFormatting>
  <conditionalFormatting sqref="Q42">
    <cfRule type="top10" dxfId="51" priority="52" rank="4"/>
  </conditionalFormatting>
  <conditionalFormatting sqref="Q42">
    <cfRule type="top10" dxfId="50" priority="51" bottom="1" rank="4"/>
  </conditionalFormatting>
  <conditionalFormatting sqref="U42">
    <cfRule type="top10" dxfId="49" priority="50" rank="4"/>
  </conditionalFormatting>
  <conditionalFormatting sqref="U42">
    <cfRule type="top10" dxfId="48" priority="49" bottom="1" rank="4"/>
  </conditionalFormatting>
  <conditionalFormatting sqref="E43:E50">
    <cfRule type="top10" dxfId="47" priority="47" bottom="1" rank="4"/>
    <cfRule type="top10" dxfId="46" priority="48" rank="4"/>
  </conditionalFormatting>
  <conditionalFormatting sqref="E42">
    <cfRule type="top10" dxfId="45" priority="45" bottom="1" rank="4"/>
    <cfRule type="top10" dxfId="44" priority="46" rank="4"/>
  </conditionalFormatting>
  <conditionalFormatting sqref="I5:I30 I35:I37 I32:I33 I39">
    <cfRule type="top10" dxfId="43" priority="42" rank="4"/>
  </conditionalFormatting>
  <conditionalFormatting sqref="E5:E30 E32:E37 E39">
    <cfRule type="top10" dxfId="42" priority="43" bottom="1" rank="4"/>
    <cfRule type="top10" dxfId="41" priority="44" rank="4"/>
  </conditionalFormatting>
  <conditionalFormatting sqref="I5:I30 I32:I37 I39">
    <cfRule type="top10" dxfId="40" priority="41" bottom="1" rank="4"/>
  </conditionalFormatting>
  <conditionalFormatting sqref="M5:M30 M35:M37 M32:M33 M39">
    <cfRule type="top10" dxfId="39" priority="40" rank="4"/>
  </conditionalFormatting>
  <conditionalFormatting sqref="M5:M30 M32:M37 M39">
    <cfRule type="top10" dxfId="38" priority="39" bottom="1" rank="4"/>
  </conditionalFormatting>
  <conditionalFormatting sqref="Q5:Q30 Q35:Q37 Q32:Q33 Q39">
    <cfRule type="top10" dxfId="37" priority="38" rank="4"/>
  </conditionalFormatting>
  <conditionalFormatting sqref="Q5:Q30 Q32:Q37 Q39">
    <cfRule type="top10" dxfId="36" priority="37" bottom="1" rank="4"/>
  </conditionalFormatting>
  <conditionalFormatting sqref="U5:U30 U35:U37 U32:U33 U39">
    <cfRule type="top10" dxfId="35" priority="36" rank="4"/>
  </conditionalFormatting>
  <conditionalFormatting sqref="U5:U30 U32:U37 U39">
    <cfRule type="top10" dxfId="34" priority="35" bottom="1" rank="4"/>
  </conditionalFormatting>
  <conditionalFormatting sqref="E40">
    <cfRule type="top10" dxfId="33" priority="33" bottom="1" rank="4"/>
    <cfRule type="top10" dxfId="32" priority="34" rank="4"/>
  </conditionalFormatting>
  <conditionalFormatting sqref="I5:I30 I32:I37 I39:I40">
    <cfRule type="top10" dxfId="31" priority="31" bottom="1" rank="4"/>
    <cfRule type="top10" dxfId="30" priority="32" rank="4"/>
  </conditionalFormatting>
  <conditionalFormatting sqref="M40">
    <cfRule type="top10" dxfId="29" priority="30" rank="4"/>
  </conditionalFormatting>
  <conditionalFormatting sqref="M40">
    <cfRule type="top10" dxfId="28" priority="29" bottom="1" rank="4"/>
  </conditionalFormatting>
  <conditionalFormatting sqref="Q40">
    <cfRule type="top10" dxfId="27" priority="28" rank="4"/>
  </conditionalFormatting>
  <conditionalFormatting sqref="Q40">
    <cfRule type="top10" dxfId="26" priority="27" bottom="1" rank="4"/>
  </conditionalFormatting>
  <conditionalFormatting sqref="U40">
    <cfRule type="top10" dxfId="25" priority="26" rank="4"/>
  </conditionalFormatting>
  <conditionalFormatting sqref="U40">
    <cfRule type="top10" dxfId="24" priority="25" bottom="1" rank="4"/>
  </conditionalFormatting>
  <conditionalFormatting sqref="I31">
    <cfRule type="top10" dxfId="23" priority="22" rank="4"/>
  </conditionalFormatting>
  <conditionalFormatting sqref="E31">
    <cfRule type="top10" dxfId="22" priority="23" bottom="1" rank="4"/>
    <cfRule type="top10" dxfId="21" priority="24" rank="4"/>
  </conditionalFormatting>
  <conditionalFormatting sqref="I31">
    <cfRule type="top10" dxfId="20" priority="21" bottom="1" rank="4"/>
  </conditionalFormatting>
  <conditionalFormatting sqref="M31">
    <cfRule type="top10" dxfId="19" priority="20" rank="4"/>
  </conditionalFormatting>
  <conditionalFormatting sqref="M31">
    <cfRule type="top10" dxfId="18" priority="19" bottom="1" rank="4"/>
  </conditionalFormatting>
  <conditionalFormatting sqref="Q31">
    <cfRule type="top10" dxfId="17" priority="18" rank="4"/>
  </conditionalFormatting>
  <conditionalFormatting sqref="Q31">
    <cfRule type="top10" dxfId="16" priority="17" bottom="1" rank="4"/>
  </conditionalFormatting>
  <conditionalFormatting sqref="U31">
    <cfRule type="top10" dxfId="15" priority="16" rank="4"/>
  </conditionalFormatting>
  <conditionalFormatting sqref="U31">
    <cfRule type="top10" dxfId="14" priority="15" bottom="1" rank="4"/>
  </conditionalFormatting>
  <conditionalFormatting sqref="I31">
    <cfRule type="top10" dxfId="13" priority="13" bottom="1" rank="4"/>
    <cfRule type="top10" dxfId="12" priority="14" rank="4"/>
  </conditionalFormatting>
  <conditionalFormatting sqref="I38">
    <cfRule type="top10" dxfId="11" priority="10" rank="4"/>
  </conditionalFormatting>
  <conditionalFormatting sqref="E38">
    <cfRule type="top10" dxfId="10" priority="11" bottom="1" rank="4"/>
    <cfRule type="top10" dxfId="9" priority="12" rank="4"/>
  </conditionalFormatting>
  <conditionalFormatting sqref="I38">
    <cfRule type="top10" dxfId="8" priority="9" bottom="1" rank="4"/>
  </conditionalFormatting>
  <conditionalFormatting sqref="M38">
    <cfRule type="top10" dxfId="7" priority="8" rank="4"/>
  </conditionalFormatting>
  <conditionalFormatting sqref="M38">
    <cfRule type="top10" dxfId="6" priority="7" bottom="1" rank="4"/>
  </conditionalFormatting>
  <conditionalFormatting sqref="Q38">
    <cfRule type="top10" dxfId="5" priority="6" rank="4"/>
  </conditionalFormatting>
  <conditionalFormatting sqref="Q38">
    <cfRule type="top10" dxfId="4" priority="5" bottom="1" rank="4"/>
  </conditionalFormatting>
  <conditionalFormatting sqref="U38">
    <cfRule type="top10" dxfId="3" priority="4" rank="4"/>
  </conditionalFormatting>
  <conditionalFormatting sqref="U38">
    <cfRule type="top10" dxfId="2" priority="3" bottom="1" rank="4"/>
  </conditionalFormatting>
  <conditionalFormatting sqref="I38">
    <cfRule type="top10" dxfId="1" priority="1" bottom="1" rank="4"/>
    <cfRule type="top10" dxfId="0" priority="2" rank="4"/>
  </conditionalFormatting>
  <pageMargins left="0.17" right="0.18" top="0.18" bottom="0.49" header="0.18" footer="0.18"/>
  <pageSetup scale="76" fitToWidth="0" orientation="landscape" r:id="rId1"/>
  <headerFooter>
    <oddFooter>Prepared by Paul Turcotte &amp;D&amp;RPage &amp;P</oddFooter>
  </headerFooter>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Allocation Summary</vt:lpstr>
      <vt:lpstr>Constants</vt:lpstr>
      <vt:lpstr>Value Add</vt:lpstr>
      <vt:lpstr>SIS</vt:lpstr>
      <vt:lpstr>Hours</vt:lpstr>
      <vt:lpstr>Dual Credit Hours</vt:lpstr>
      <vt:lpstr>Cost Study</vt:lpstr>
      <vt:lpstr>Space Support</vt:lpstr>
      <vt:lpstr>Utilities</vt:lpstr>
      <vt:lpstr>Comparison</vt:lpstr>
      <vt:lpstr>Contact Hours</vt:lpstr>
      <vt:lpstr>Dual Credit Contact Hours</vt:lpstr>
      <vt:lpstr>'Value Add'!_FilterDatabase</vt:lpstr>
      <vt:lpstr>Utilities!Print_Area</vt:lpstr>
      <vt:lpstr>Hours!Print_Titles</vt:lpstr>
      <vt:lpstr>Utilities!Print_Titles</vt:lpstr>
      <vt:lpstr>'Value Add'!WAGETOTGR0607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Basis of Legislative Appropriations for Technical Colleges 2020-2021</dc:title>
  <dc:subject/>
  <dc:creator>Strategic Planning and Funding</dc:creator>
  <cp:keywords>Formula Funding</cp:keywords>
  <cp:lastModifiedBy>kingcd</cp:lastModifiedBy>
  <cp:lastPrinted>2014-10-28T15:45:28Z</cp:lastPrinted>
  <dcterms:created xsi:type="dcterms:W3CDTF">2013-04-02T23:08:06Z</dcterms:created>
  <dcterms:modified xsi:type="dcterms:W3CDTF">2019-08-28T17:59:49Z</dcterms:modified>
  <cp:category>Formula Funding</cp:category>
</cp:coreProperties>
</file>